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B:\Price Review\2026-31 EDPR\12.0 2026 EDPR - Revised proposal submission models\SCS\Public\"/>
    </mc:Choice>
  </mc:AlternateContent>
  <xr:revisionPtr revIDLastSave="0" documentId="13_ncr:1_{D6A72A11-8A1C-47A0-8A51-645F5A8FC084}" xr6:coauthVersionLast="47" xr6:coauthVersionMax="47" xr10:uidLastSave="{00000000-0000-0000-0000-000000000000}"/>
  <bookViews>
    <workbookView xWindow="-115" yWindow="-115" windowWidth="24697" windowHeight="13266" tabRatio="719" xr2:uid="{00000000-000D-0000-FFFF-FFFF00000000}"/>
  </bookViews>
  <sheets>
    <sheet name="Contr_Fcast" sheetId="5" r:id="rId1"/>
    <sheet name="WACC" sheetId="6" r:id="rId2"/>
    <sheet name="1019 projects" sheetId="1" r:id="rId3"/>
    <sheet name="FD PTRM Rev Summary" sheetId="13" r:id="rId4"/>
    <sheet name="Duos revenue" sheetId="7" r:id="rId5"/>
    <sheet name="MCR" sheetId="9" r:id="rId6"/>
    <sheet name="MCR Rates" sheetId="10" r:id="rId7"/>
    <sheet name="Lookups" sheetId="11" r:id="rId8"/>
  </sheets>
  <externalReferences>
    <externalReference r:id="rId9"/>
    <externalReference r:id="rId10"/>
    <externalReference r:id="rId11"/>
  </externalReferences>
  <definedNames>
    <definedName name="_xlnm._FilterDatabase" localSheetId="2" hidden="1">'1019 projects'!$A$5:$AS$55</definedName>
    <definedName name="P_0_RevCap">#REF!</definedName>
    <definedName name="P_0_RevYld">#REF!</definedName>
    <definedName name="P_0_WAPC">#REF!</definedName>
    <definedName name="X_02_RevCap">#REF!</definedName>
    <definedName name="X_02_RevYld">#REF!</definedName>
    <definedName name="X_02_WAPC">#REF!</definedName>
    <definedName name="X_03_RevCap">#REF!</definedName>
    <definedName name="X_03_RevYld">#REF!</definedName>
    <definedName name="X_03_WAPC">#REF!</definedName>
    <definedName name="X_04_RevCap">#REF!</definedName>
    <definedName name="X_04_RevYld">#REF!</definedName>
    <definedName name="X_04_WAPC">#REF!</definedName>
    <definedName name="X_05_RevCap">#REF!</definedName>
    <definedName name="X_05_RevYld">#REF!</definedName>
    <definedName name="X_05_WAPC">#REF!</definedName>
    <definedName name="X_06_RevCap">#REF!</definedName>
    <definedName name="X_06_RevYld">#REF!</definedName>
    <definedName name="X_06_WAPC">#REF!</definedName>
    <definedName name="X_07_RevCap">#REF!</definedName>
    <definedName name="X_07_RevYld">#REF!</definedName>
    <definedName name="X_07_WAPC">#REF!</definedName>
    <definedName name="X_08_RevCap">#REF!</definedName>
    <definedName name="X_08_RevYld">#REF!</definedName>
    <definedName name="X_08_WAPC">#REF!</definedName>
    <definedName name="X_09_RevCap">#REF!</definedName>
    <definedName name="X_09_RevYld">#REF!</definedName>
    <definedName name="X_09_WAPC">#REF!</definedName>
    <definedName name="X_10_RevCap">#REF!</definedName>
    <definedName name="X_10_RevYld">#REF!</definedName>
    <definedName name="X_10_WAPC">#REF!</definedName>
  </definedNames>
  <calcPr calcId="191029" iterateCount="200" iterateDelta="1E-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6" l="1" a="1"/>
  <c r="I18" i="6" s="1"/>
  <c r="H18" i="6" a="1"/>
  <c r="H18" i="6" s="1"/>
  <c r="G18" i="6" a="1"/>
  <c r="G18" i="6" s="1"/>
  <c r="J18" i="6" a="1"/>
  <c r="J18" i="6" s="1"/>
  <c r="K18" i="6" a="1"/>
  <c r="K18" i="6" s="1"/>
  <c r="E18" i="6" a="1"/>
  <c r="E18" i="6" s="1"/>
  <c r="C18" i="6" a="1"/>
  <c r="C18" i="6" s="1"/>
  <c r="D18" i="6" a="1"/>
  <c r="D18" i="6" s="1"/>
  <c r="F18" i="6" a="1"/>
  <c r="F18" i="6" s="1"/>
  <c r="H53" i="9" l="1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Q2" i="9"/>
  <c r="B25" i="9" l="1"/>
  <c r="D25" i="9"/>
  <c r="E25" i="9"/>
  <c r="J25" i="9"/>
  <c r="K25" i="9" s="1"/>
  <c r="L25" i="9"/>
  <c r="M25" i="9"/>
  <c r="N25" i="9"/>
  <c r="B26" i="9"/>
  <c r="D26" i="9"/>
  <c r="E26" i="9"/>
  <c r="J26" i="9"/>
  <c r="K26" i="9" s="1"/>
  <c r="L26" i="9"/>
  <c r="M26" i="9"/>
  <c r="N26" i="9"/>
  <c r="B27" i="9"/>
  <c r="D27" i="9"/>
  <c r="E27" i="9"/>
  <c r="J27" i="9"/>
  <c r="K27" i="9" s="1"/>
  <c r="L27" i="9"/>
  <c r="M27" i="9"/>
  <c r="N27" i="9"/>
  <c r="B28" i="9"/>
  <c r="D28" i="9"/>
  <c r="E28" i="9"/>
  <c r="J28" i="9"/>
  <c r="K28" i="9" s="1"/>
  <c r="L28" i="9"/>
  <c r="M28" i="9"/>
  <c r="N28" i="9"/>
  <c r="B29" i="9"/>
  <c r="D29" i="9"/>
  <c r="E29" i="9"/>
  <c r="J29" i="9"/>
  <c r="K29" i="9" s="1"/>
  <c r="L29" i="9"/>
  <c r="M29" i="9"/>
  <c r="N29" i="9"/>
  <c r="B30" i="9"/>
  <c r="D30" i="9"/>
  <c r="E30" i="9"/>
  <c r="F30" i="9"/>
  <c r="J30" i="9"/>
  <c r="K30" i="9" s="1"/>
  <c r="L30" i="9"/>
  <c r="M30" i="9"/>
  <c r="N30" i="9"/>
  <c r="B31" i="9"/>
  <c r="D31" i="9"/>
  <c r="E31" i="9"/>
  <c r="J31" i="9"/>
  <c r="K31" i="9" s="1"/>
  <c r="L31" i="9"/>
  <c r="M31" i="9"/>
  <c r="N31" i="9"/>
  <c r="B32" i="9"/>
  <c r="D32" i="9"/>
  <c r="E32" i="9"/>
  <c r="J32" i="9"/>
  <c r="K32" i="9" s="1"/>
  <c r="L32" i="9"/>
  <c r="M32" i="9"/>
  <c r="N32" i="9"/>
  <c r="B33" i="9"/>
  <c r="D33" i="9"/>
  <c r="E33" i="9"/>
  <c r="J33" i="9"/>
  <c r="K33" i="9" s="1"/>
  <c r="L33" i="9"/>
  <c r="M33" i="9"/>
  <c r="N33" i="9"/>
  <c r="B34" i="9"/>
  <c r="D34" i="9"/>
  <c r="E34" i="9"/>
  <c r="J34" i="9"/>
  <c r="K34" i="9" s="1"/>
  <c r="L34" i="9"/>
  <c r="M34" i="9"/>
  <c r="N34" i="9"/>
  <c r="B35" i="9"/>
  <c r="D35" i="9"/>
  <c r="E35" i="9"/>
  <c r="J35" i="9"/>
  <c r="K35" i="9" s="1"/>
  <c r="L35" i="9"/>
  <c r="M35" i="9"/>
  <c r="N35" i="9"/>
  <c r="B36" i="9"/>
  <c r="D36" i="9"/>
  <c r="E36" i="9"/>
  <c r="J36" i="9"/>
  <c r="K36" i="9" s="1"/>
  <c r="L36" i="9"/>
  <c r="M36" i="9"/>
  <c r="N36" i="9"/>
  <c r="B37" i="9"/>
  <c r="D37" i="9"/>
  <c r="E37" i="9"/>
  <c r="J37" i="9"/>
  <c r="K37" i="9" s="1"/>
  <c r="L37" i="9"/>
  <c r="M37" i="9"/>
  <c r="N37" i="9"/>
  <c r="B38" i="9"/>
  <c r="D38" i="9"/>
  <c r="E38" i="9"/>
  <c r="J38" i="9"/>
  <c r="K38" i="9" s="1"/>
  <c r="L38" i="9"/>
  <c r="M38" i="9"/>
  <c r="N38" i="9"/>
  <c r="B39" i="9"/>
  <c r="D39" i="9"/>
  <c r="E39" i="9"/>
  <c r="J39" i="9"/>
  <c r="K39" i="9" s="1"/>
  <c r="L39" i="9"/>
  <c r="M39" i="9"/>
  <c r="N39" i="9"/>
  <c r="B40" i="9"/>
  <c r="D40" i="9"/>
  <c r="E40" i="9"/>
  <c r="J40" i="9"/>
  <c r="K40" i="9" s="1"/>
  <c r="L40" i="9"/>
  <c r="M40" i="9"/>
  <c r="N40" i="9"/>
  <c r="B41" i="9"/>
  <c r="D41" i="9"/>
  <c r="E41" i="9"/>
  <c r="J41" i="9"/>
  <c r="K41" i="9" s="1"/>
  <c r="L41" i="9"/>
  <c r="M41" i="9"/>
  <c r="N41" i="9"/>
  <c r="B42" i="9"/>
  <c r="D42" i="9"/>
  <c r="E42" i="9"/>
  <c r="J42" i="9"/>
  <c r="K42" i="9" s="1"/>
  <c r="L42" i="9"/>
  <c r="M42" i="9"/>
  <c r="N42" i="9"/>
  <c r="B43" i="9"/>
  <c r="D43" i="9"/>
  <c r="E43" i="9"/>
  <c r="J43" i="9"/>
  <c r="K43" i="9" s="1"/>
  <c r="L43" i="9"/>
  <c r="M43" i="9"/>
  <c r="N43" i="9"/>
  <c r="B44" i="9"/>
  <c r="D44" i="9"/>
  <c r="E44" i="9"/>
  <c r="J44" i="9"/>
  <c r="K44" i="9" s="1"/>
  <c r="L44" i="9"/>
  <c r="M44" i="9"/>
  <c r="N44" i="9"/>
  <c r="B45" i="9"/>
  <c r="D45" i="9"/>
  <c r="E45" i="9"/>
  <c r="J45" i="9"/>
  <c r="K45" i="9"/>
  <c r="L45" i="9"/>
  <c r="M45" i="9"/>
  <c r="N45" i="9"/>
  <c r="B46" i="9"/>
  <c r="D46" i="9"/>
  <c r="E46" i="9"/>
  <c r="J46" i="9"/>
  <c r="K46" i="9" s="1"/>
  <c r="L46" i="9"/>
  <c r="M46" i="9"/>
  <c r="N46" i="9"/>
  <c r="B47" i="9"/>
  <c r="D47" i="9"/>
  <c r="E47" i="9"/>
  <c r="J47" i="9"/>
  <c r="K47" i="9" s="1"/>
  <c r="L47" i="9"/>
  <c r="M47" i="9"/>
  <c r="N47" i="9"/>
  <c r="B48" i="9"/>
  <c r="D48" i="9"/>
  <c r="E48" i="9"/>
  <c r="J48" i="9"/>
  <c r="K48" i="9" s="1"/>
  <c r="L48" i="9"/>
  <c r="M48" i="9"/>
  <c r="N48" i="9"/>
  <c r="B49" i="9"/>
  <c r="D49" i="9"/>
  <c r="E49" i="9"/>
  <c r="F49" i="9" s="1"/>
  <c r="J49" i="9"/>
  <c r="K49" i="9" s="1"/>
  <c r="L49" i="9"/>
  <c r="M49" i="9"/>
  <c r="N49" i="9"/>
  <c r="B50" i="9"/>
  <c r="D50" i="9"/>
  <c r="E50" i="9"/>
  <c r="J50" i="9"/>
  <c r="K50" i="9" s="1"/>
  <c r="L50" i="9"/>
  <c r="M50" i="9"/>
  <c r="N50" i="9"/>
  <c r="B51" i="9"/>
  <c r="D51" i="9"/>
  <c r="F51" i="9" s="1"/>
  <c r="E51" i="9"/>
  <c r="J51" i="9"/>
  <c r="K51" i="9" s="1"/>
  <c r="L51" i="9"/>
  <c r="M51" i="9"/>
  <c r="N51" i="9"/>
  <c r="B52" i="9"/>
  <c r="D52" i="9"/>
  <c r="E52" i="9"/>
  <c r="J52" i="9"/>
  <c r="K52" i="9" s="1"/>
  <c r="L52" i="9"/>
  <c r="M52" i="9"/>
  <c r="N52" i="9"/>
  <c r="B53" i="9"/>
  <c r="D53" i="9"/>
  <c r="E53" i="9"/>
  <c r="J53" i="9"/>
  <c r="K53" i="9"/>
  <c r="L53" i="9"/>
  <c r="M53" i="9"/>
  <c r="N53" i="9"/>
  <c r="F32" i="9" l="1"/>
  <c r="F35" i="9"/>
  <c r="F25" i="9"/>
  <c r="F34" i="9"/>
  <c r="F44" i="9"/>
  <c r="F27" i="9"/>
  <c r="F37" i="9"/>
  <c r="F40" i="9"/>
  <c r="F46" i="9"/>
  <c r="F52" i="9"/>
  <c r="F39" i="9"/>
  <c r="F47" i="9"/>
  <c r="F26" i="9"/>
  <c r="F31" i="9"/>
  <c r="F53" i="9"/>
  <c r="F42" i="9"/>
  <c r="F45" i="9"/>
  <c r="F43" i="9"/>
  <c r="F33" i="9"/>
  <c r="F28" i="9"/>
  <c r="F38" i="9"/>
  <c r="F50" i="9"/>
  <c r="F29" i="9"/>
  <c r="F36" i="9"/>
  <c r="F48" i="9"/>
  <c r="F41" i="9"/>
  <c r="AQ20" i="1" l="1"/>
  <c r="AK20" i="1"/>
  <c r="AP20" i="1" s="1"/>
  <c r="AA20" i="1"/>
  <c r="Y20" i="1"/>
  <c r="G20" i="1" l="1"/>
  <c r="AG159" i="7" l="1"/>
  <c r="AG212" i="7" s="1"/>
  <c r="AF159" i="7"/>
  <c r="AF212" i="7" s="1"/>
  <c r="AE159" i="7"/>
  <c r="AE212" i="7" s="1"/>
  <c r="AD159" i="7"/>
  <c r="AD212" i="7" s="1"/>
  <c r="AC159" i="7"/>
  <c r="AC212" i="7" s="1"/>
  <c r="AB159" i="7"/>
  <c r="AB212" i="7" s="1"/>
  <c r="AA159" i="7"/>
  <c r="AA212" i="7" s="1"/>
  <c r="Z159" i="7"/>
  <c r="Z212" i="7" s="1"/>
  <c r="Y159" i="7"/>
  <c r="Y212" i="7" s="1"/>
  <c r="X159" i="7"/>
  <c r="X212" i="7" s="1"/>
  <c r="W159" i="7"/>
  <c r="W212" i="7" s="1"/>
  <c r="V159" i="7"/>
  <c r="V212" i="7" s="1"/>
  <c r="U159" i="7"/>
  <c r="U212" i="7" s="1"/>
  <c r="T159" i="7"/>
  <c r="T212" i="7" s="1"/>
  <c r="S159" i="7"/>
  <c r="S212" i="7" s="1"/>
  <c r="AG158" i="7"/>
  <c r="AG211" i="7" s="1"/>
  <c r="AF158" i="7"/>
  <c r="AF211" i="7" s="1"/>
  <c r="AE158" i="7"/>
  <c r="AE211" i="7" s="1"/>
  <c r="AD158" i="7"/>
  <c r="AD211" i="7" s="1"/>
  <c r="AC158" i="7"/>
  <c r="AC211" i="7" s="1"/>
  <c r="AB158" i="7"/>
  <c r="AB211" i="7" s="1"/>
  <c r="AA158" i="7"/>
  <c r="AA211" i="7" s="1"/>
  <c r="Z158" i="7"/>
  <c r="Z211" i="7" s="1"/>
  <c r="Y158" i="7"/>
  <c r="Y211" i="7" s="1"/>
  <c r="X158" i="7"/>
  <c r="X211" i="7" s="1"/>
  <c r="W158" i="7"/>
  <c r="W211" i="7" s="1"/>
  <c r="V158" i="7"/>
  <c r="V211" i="7" s="1"/>
  <c r="U158" i="7"/>
  <c r="U211" i="7" s="1"/>
  <c r="T158" i="7"/>
  <c r="T211" i="7" s="1"/>
  <c r="S158" i="7"/>
  <c r="S211" i="7" s="1"/>
  <c r="AG157" i="7"/>
  <c r="AG210" i="7" s="1"/>
  <c r="AF157" i="7"/>
  <c r="AF210" i="7" s="1"/>
  <c r="AE157" i="7"/>
  <c r="AE210" i="7" s="1"/>
  <c r="AD157" i="7"/>
  <c r="AD210" i="7" s="1"/>
  <c r="AC157" i="7"/>
  <c r="AC210" i="7" s="1"/>
  <c r="AB157" i="7"/>
  <c r="AB210" i="7" s="1"/>
  <c r="AA157" i="7"/>
  <c r="AA210" i="7" s="1"/>
  <c r="Z157" i="7"/>
  <c r="Z210" i="7" s="1"/>
  <c r="Y157" i="7"/>
  <c r="Y210" i="7" s="1"/>
  <c r="X157" i="7"/>
  <c r="X210" i="7" s="1"/>
  <c r="W157" i="7"/>
  <c r="W210" i="7" s="1"/>
  <c r="V157" i="7"/>
  <c r="V210" i="7" s="1"/>
  <c r="U157" i="7"/>
  <c r="U210" i="7" s="1"/>
  <c r="T157" i="7"/>
  <c r="T210" i="7" s="1"/>
  <c r="S157" i="7"/>
  <c r="S210" i="7" s="1"/>
  <c r="AG156" i="7"/>
  <c r="AG209" i="7" s="1"/>
  <c r="AF156" i="7"/>
  <c r="AF209" i="7" s="1"/>
  <c r="AE156" i="7"/>
  <c r="AE209" i="7" s="1"/>
  <c r="AD156" i="7"/>
  <c r="AD209" i="7" s="1"/>
  <c r="AC156" i="7"/>
  <c r="AC209" i="7" s="1"/>
  <c r="AB156" i="7"/>
  <c r="AB209" i="7" s="1"/>
  <c r="AA156" i="7"/>
  <c r="AA209" i="7" s="1"/>
  <c r="Z156" i="7"/>
  <c r="Z209" i="7" s="1"/>
  <c r="Y156" i="7"/>
  <c r="Y209" i="7" s="1"/>
  <c r="X156" i="7"/>
  <c r="X209" i="7" s="1"/>
  <c r="W156" i="7"/>
  <c r="W209" i="7" s="1"/>
  <c r="V156" i="7"/>
  <c r="V209" i="7" s="1"/>
  <c r="U156" i="7"/>
  <c r="U209" i="7" s="1"/>
  <c r="T156" i="7"/>
  <c r="T209" i="7" s="1"/>
  <c r="S156" i="7"/>
  <c r="S209" i="7" s="1"/>
  <c r="AG155" i="7"/>
  <c r="AG208" i="7" s="1"/>
  <c r="AF155" i="7"/>
  <c r="AF208" i="7" s="1"/>
  <c r="AE155" i="7"/>
  <c r="AE208" i="7" s="1"/>
  <c r="AD155" i="7"/>
  <c r="AD208" i="7" s="1"/>
  <c r="AC155" i="7"/>
  <c r="AC208" i="7" s="1"/>
  <c r="AB155" i="7"/>
  <c r="AB208" i="7" s="1"/>
  <c r="AA155" i="7"/>
  <c r="AA208" i="7" s="1"/>
  <c r="Z155" i="7"/>
  <c r="Z208" i="7" s="1"/>
  <c r="Y155" i="7"/>
  <c r="Y208" i="7" s="1"/>
  <c r="X155" i="7"/>
  <c r="X208" i="7" s="1"/>
  <c r="W155" i="7"/>
  <c r="W208" i="7" s="1"/>
  <c r="V155" i="7"/>
  <c r="V208" i="7" s="1"/>
  <c r="U155" i="7"/>
  <c r="U208" i="7" s="1"/>
  <c r="T155" i="7"/>
  <c r="T208" i="7" s="1"/>
  <c r="S155" i="7"/>
  <c r="S208" i="7" s="1"/>
  <c r="AG154" i="7"/>
  <c r="AG207" i="7" s="1"/>
  <c r="AF154" i="7"/>
  <c r="AF207" i="7" s="1"/>
  <c r="AE154" i="7"/>
  <c r="AE207" i="7" s="1"/>
  <c r="AD154" i="7"/>
  <c r="AD207" i="7" s="1"/>
  <c r="AC154" i="7"/>
  <c r="AC207" i="7" s="1"/>
  <c r="AB154" i="7"/>
  <c r="AB207" i="7" s="1"/>
  <c r="AA154" i="7"/>
  <c r="AA207" i="7" s="1"/>
  <c r="Z154" i="7"/>
  <c r="Z207" i="7" s="1"/>
  <c r="Y154" i="7"/>
  <c r="Y207" i="7" s="1"/>
  <c r="X154" i="7"/>
  <c r="X207" i="7" s="1"/>
  <c r="W154" i="7"/>
  <c r="W207" i="7" s="1"/>
  <c r="V154" i="7"/>
  <c r="V207" i="7" s="1"/>
  <c r="U154" i="7"/>
  <c r="U207" i="7" s="1"/>
  <c r="T154" i="7"/>
  <c r="T207" i="7" s="1"/>
  <c r="S154" i="7"/>
  <c r="S207" i="7" s="1"/>
  <c r="AG153" i="7"/>
  <c r="AG206" i="7" s="1"/>
  <c r="AF153" i="7"/>
  <c r="AF206" i="7" s="1"/>
  <c r="AE153" i="7"/>
  <c r="AE206" i="7" s="1"/>
  <c r="AD153" i="7"/>
  <c r="AD206" i="7" s="1"/>
  <c r="AC153" i="7"/>
  <c r="AC206" i="7" s="1"/>
  <c r="AB153" i="7"/>
  <c r="AB206" i="7" s="1"/>
  <c r="AA153" i="7"/>
  <c r="AA206" i="7" s="1"/>
  <c r="Z153" i="7"/>
  <c r="Z206" i="7" s="1"/>
  <c r="Y153" i="7"/>
  <c r="Y206" i="7" s="1"/>
  <c r="X153" i="7"/>
  <c r="X206" i="7" s="1"/>
  <c r="W153" i="7"/>
  <c r="W206" i="7" s="1"/>
  <c r="V153" i="7"/>
  <c r="V206" i="7" s="1"/>
  <c r="U153" i="7"/>
  <c r="U206" i="7" s="1"/>
  <c r="T153" i="7"/>
  <c r="T206" i="7" s="1"/>
  <c r="S153" i="7"/>
  <c r="S206" i="7" s="1"/>
  <c r="AG152" i="7"/>
  <c r="AG205" i="7" s="1"/>
  <c r="AF152" i="7"/>
  <c r="AF205" i="7" s="1"/>
  <c r="AE152" i="7"/>
  <c r="AE205" i="7" s="1"/>
  <c r="AD152" i="7"/>
  <c r="AD205" i="7" s="1"/>
  <c r="AC152" i="7"/>
  <c r="AC205" i="7" s="1"/>
  <c r="AB152" i="7"/>
  <c r="AB205" i="7" s="1"/>
  <c r="AA152" i="7"/>
  <c r="AA205" i="7" s="1"/>
  <c r="Z152" i="7"/>
  <c r="Z205" i="7" s="1"/>
  <c r="Y152" i="7"/>
  <c r="Y205" i="7" s="1"/>
  <c r="X152" i="7"/>
  <c r="X205" i="7" s="1"/>
  <c r="W152" i="7"/>
  <c r="W205" i="7" s="1"/>
  <c r="V152" i="7"/>
  <c r="V205" i="7" s="1"/>
  <c r="U152" i="7"/>
  <c r="U205" i="7" s="1"/>
  <c r="T152" i="7"/>
  <c r="T205" i="7" s="1"/>
  <c r="S152" i="7"/>
  <c r="S205" i="7" s="1"/>
  <c r="AG151" i="7"/>
  <c r="AG204" i="7" s="1"/>
  <c r="AF151" i="7"/>
  <c r="AF204" i="7" s="1"/>
  <c r="AE151" i="7"/>
  <c r="AE204" i="7" s="1"/>
  <c r="AD151" i="7"/>
  <c r="AD204" i="7" s="1"/>
  <c r="AC151" i="7"/>
  <c r="AC204" i="7" s="1"/>
  <c r="AB151" i="7"/>
  <c r="AB204" i="7" s="1"/>
  <c r="AA151" i="7"/>
  <c r="AA204" i="7" s="1"/>
  <c r="Z151" i="7"/>
  <c r="Z204" i="7" s="1"/>
  <c r="Y151" i="7"/>
  <c r="Y204" i="7" s="1"/>
  <c r="X151" i="7"/>
  <c r="X204" i="7" s="1"/>
  <c r="W151" i="7"/>
  <c r="W204" i="7" s="1"/>
  <c r="V151" i="7"/>
  <c r="V204" i="7" s="1"/>
  <c r="U151" i="7"/>
  <c r="U204" i="7" s="1"/>
  <c r="T151" i="7"/>
  <c r="T204" i="7" s="1"/>
  <c r="S151" i="7"/>
  <c r="S204" i="7" s="1"/>
  <c r="AG150" i="7"/>
  <c r="AG203" i="7" s="1"/>
  <c r="AF150" i="7"/>
  <c r="AF203" i="7" s="1"/>
  <c r="AE150" i="7"/>
  <c r="AE203" i="7" s="1"/>
  <c r="AD150" i="7"/>
  <c r="AD203" i="7" s="1"/>
  <c r="AC150" i="7"/>
  <c r="AC203" i="7" s="1"/>
  <c r="AB150" i="7"/>
  <c r="AB203" i="7" s="1"/>
  <c r="AA150" i="7"/>
  <c r="AA203" i="7" s="1"/>
  <c r="Z150" i="7"/>
  <c r="Z203" i="7" s="1"/>
  <c r="Y150" i="7"/>
  <c r="Y203" i="7" s="1"/>
  <c r="X150" i="7"/>
  <c r="X203" i="7" s="1"/>
  <c r="W150" i="7"/>
  <c r="W203" i="7" s="1"/>
  <c r="V150" i="7"/>
  <c r="V203" i="7" s="1"/>
  <c r="U150" i="7"/>
  <c r="U203" i="7" s="1"/>
  <c r="T150" i="7"/>
  <c r="T203" i="7" s="1"/>
  <c r="S150" i="7"/>
  <c r="S203" i="7" s="1"/>
  <c r="AG149" i="7"/>
  <c r="AG202" i="7" s="1"/>
  <c r="AF149" i="7"/>
  <c r="AF202" i="7" s="1"/>
  <c r="AE149" i="7"/>
  <c r="AE202" i="7" s="1"/>
  <c r="AD149" i="7"/>
  <c r="AD202" i="7" s="1"/>
  <c r="AC149" i="7"/>
  <c r="AC202" i="7" s="1"/>
  <c r="AB149" i="7"/>
  <c r="AB202" i="7" s="1"/>
  <c r="AA149" i="7"/>
  <c r="AA202" i="7" s="1"/>
  <c r="Z149" i="7"/>
  <c r="Z202" i="7" s="1"/>
  <c r="Y149" i="7"/>
  <c r="Y202" i="7" s="1"/>
  <c r="X149" i="7"/>
  <c r="X202" i="7" s="1"/>
  <c r="W149" i="7"/>
  <c r="W202" i="7" s="1"/>
  <c r="V149" i="7"/>
  <c r="V202" i="7" s="1"/>
  <c r="U149" i="7"/>
  <c r="U202" i="7" s="1"/>
  <c r="T149" i="7"/>
  <c r="T202" i="7" s="1"/>
  <c r="S149" i="7"/>
  <c r="S202" i="7" s="1"/>
  <c r="AG148" i="7"/>
  <c r="AG201" i="7" s="1"/>
  <c r="AF148" i="7"/>
  <c r="AF201" i="7" s="1"/>
  <c r="AE148" i="7"/>
  <c r="AE201" i="7" s="1"/>
  <c r="AD148" i="7"/>
  <c r="AD201" i="7" s="1"/>
  <c r="AC148" i="7"/>
  <c r="AC201" i="7" s="1"/>
  <c r="AB148" i="7"/>
  <c r="AB201" i="7" s="1"/>
  <c r="AA148" i="7"/>
  <c r="AA201" i="7" s="1"/>
  <c r="Z148" i="7"/>
  <c r="Z201" i="7" s="1"/>
  <c r="Y148" i="7"/>
  <c r="Y201" i="7" s="1"/>
  <c r="X148" i="7"/>
  <c r="X201" i="7" s="1"/>
  <c r="W148" i="7"/>
  <c r="W201" i="7" s="1"/>
  <c r="V148" i="7"/>
  <c r="V201" i="7" s="1"/>
  <c r="U148" i="7"/>
  <c r="U201" i="7" s="1"/>
  <c r="T148" i="7"/>
  <c r="T201" i="7" s="1"/>
  <c r="S148" i="7"/>
  <c r="S201" i="7" s="1"/>
  <c r="AG147" i="7"/>
  <c r="AG200" i="7" s="1"/>
  <c r="AF147" i="7"/>
  <c r="AF200" i="7" s="1"/>
  <c r="AE147" i="7"/>
  <c r="AE200" i="7" s="1"/>
  <c r="AD147" i="7"/>
  <c r="AD200" i="7" s="1"/>
  <c r="AC147" i="7"/>
  <c r="AC200" i="7" s="1"/>
  <c r="AB147" i="7"/>
  <c r="AB200" i="7" s="1"/>
  <c r="AA147" i="7"/>
  <c r="AA200" i="7" s="1"/>
  <c r="Z147" i="7"/>
  <c r="Z200" i="7" s="1"/>
  <c r="Y147" i="7"/>
  <c r="Y200" i="7" s="1"/>
  <c r="X147" i="7"/>
  <c r="X200" i="7" s="1"/>
  <c r="W147" i="7"/>
  <c r="W200" i="7" s="1"/>
  <c r="V147" i="7"/>
  <c r="V200" i="7" s="1"/>
  <c r="U147" i="7"/>
  <c r="U200" i="7" s="1"/>
  <c r="T147" i="7"/>
  <c r="T200" i="7" s="1"/>
  <c r="S147" i="7"/>
  <c r="S200" i="7" s="1"/>
  <c r="AG146" i="7"/>
  <c r="AG199" i="7" s="1"/>
  <c r="AF146" i="7"/>
  <c r="AF199" i="7" s="1"/>
  <c r="AE146" i="7"/>
  <c r="AE199" i="7" s="1"/>
  <c r="AD146" i="7"/>
  <c r="AD199" i="7" s="1"/>
  <c r="AC146" i="7"/>
  <c r="AC199" i="7" s="1"/>
  <c r="AB146" i="7"/>
  <c r="AB199" i="7" s="1"/>
  <c r="AA146" i="7"/>
  <c r="AA199" i="7" s="1"/>
  <c r="Z146" i="7"/>
  <c r="Z199" i="7" s="1"/>
  <c r="Y146" i="7"/>
  <c r="Y199" i="7" s="1"/>
  <c r="X146" i="7"/>
  <c r="X199" i="7" s="1"/>
  <c r="W146" i="7"/>
  <c r="W199" i="7" s="1"/>
  <c r="V146" i="7"/>
  <c r="V199" i="7" s="1"/>
  <c r="U146" i="7"/>
  <c r="U199" i="7" s="1"/>
  <c r="T146" i="7"/>
  <c r="T199" i="7" s="1"/>
  <c r="S146" i="7"/>
  <c r="S199" i="7" s="1"/>
  <c r="AG145" i="7"/>
  <c r="AG198" i="7" s="1"/>
  <c r="AF145" i="7"/>
  <c r="AF198" i="7" s="1"/>
  <c r="AE145" i="7"/>
  <c r="AE198" i="7" s="1"/>
  <c r="AD145" i="7"/>
  <c r="AD198" i="7" s="1"/>
  <c r="AC145" i="7"/>
  <c r="AC198" i="7" s="1"/>
  <c r="AB145" i="7"/>
  <c r="AB198" i="7" s="1"/>
  <c r="AA145" i="7"/>
  <c r="AA198" i="7" s="1"/>
  <c r="Z145" i="7"/>
  <c r="Z198" i="7" s="1"/>
  <c r="Y145" i="7"/>
  <c r="Y198" i="7" s="1"/>
  <c r="X145" i="7"/>
  <c r="X198" i="7" s="1"/>
  <c r="W145" i="7"/>
  <c r="W198" i="7" s="1"/>
  <c r="V145" i="7"/>
  <c r="V198" i="7" s="1"/>
  <c r="U145" i="7"/>
  <c r="U198" i="7" s="1"/>
  <c r="T145" i="7"/>
  <c r="T198" i="7" s="1"/>
  <c r="S145" i="7"/>
  <c r="S198" i="7" s="1"/>
  <c r="AG144" i="7"/>
  <c r="AG197" i="7" s="1"/>
  <c r="AF144" i="7"/>
  <c r="AF197" i="7" s="1"/>
  <c r="AE144" i="7"/>
  <c r="AE197" i="7" s="1"/>
  <c r="AD144" i="7"/>
  <c r="AD197" i="7" s="1"/>
  <c r="AC144" i="7"/>
  <c r="AC197" i="7" s="1"/>
  <c r="AB144" i="7"/>
  <c r="AB197" i="7" s="1"/>
  <c r="AA144" i="7"/>
  <c r="AA197" i="7" s="1"/>
  <c r="Z144" i="7"/>
  <c r="Z197" i="7" s="1"/>
  <c r="Y144" i="7"/>
  <c r="Y197" i="7" s="1"/>
  <c r="X144" i="7"/>
  <c r="X197" i="7" s="1"/>
  <c r="W144" i="7"/>
  <c r="W197" i="7" s="1"/>
  <c r="V144" i="7"/>
  <c r="V197" i="7" s="1"/>
  <c r="U144" i="7"/>
  <c r="U197" i="7" s="1"/>
  <c r="T144" i="7"/>
  <c r="T197" i="7" s="1"/>
  <c r="S144" i="7"/>
  <c r="S197" i="7" s="1"/>
  <c r="AG143" i="7"/>
  <c r="AG196" i="7" s="1"/>
  <c r="AF143" i="7"/>
  <c r="AF196" i="7" s="1"/>
  <c r="AE143" i="7"/>
  <c r="AE196" i="7" s="1"/>
  <c r="AD143" i="7"/>
  <c r="AD196" i="7" s="1"/>
  <c r="AC143" i="7"/>
  <c r="AC196" i="7" s="1"/>
  <c r="AB143" i="7"/>
  <c r="AB196" i="7" s="1"/>
  <c r="AA143" i="7"/>
  <c r="AA196" i="7" s="1"/>
  <c r="Z143" i="7"/>
  <c r="Z196" i="7" s="1"/>
  <c r="Y143" i="7"/>
  <c r="Y196" i="7" s="1"/>
  <c r="X143" i="7"/>
  <c r="X196" i="7" s="1"/>
  <c r="W143" i="7"/>
  <c r="W196" i="7" s="1"/>
  <c r="V143" i="7"/>
  <c r="V196" i="7" s="1"/>
  <c r="U143" i="7"/>
  <c r="U196" i="7" s="1"/>
  <c r="T143" i="7"/>
  <c r="T196" i="7" s="1"/>
  <c r="S143" i="7"/>
  <c r="S196" i="7" s="1"/>
  <c r="AG142" i="7"/>
  <c r="AG195" i="7" s="1"/>
  <c r="AF142" i="7"/>
  <c r="AF195" i="7" s="1"/>
  <c r="AE142" i="7"/>
  <c r="AE195" i="7" s="1"/>
  <c r="AD142" i="7"/>
  <c r="AD195" i="7" s="1"/>
  <c r="AC142" i="7"/>
  <c r="AC195" i="7" s="1"/>
  <c r="AB142" i="7"/>
  <c r="AB195" i="7" s="1"/>
  <c r="AA142" i="7"/>
  <c r="AA195" i="7" s="1"/>
  <c r="Z142" i="7"/>
  <c r="Z195" i="7" s="1"/>
  <c r="Y142" i="7"/>
  <c r="Y195" i="7" s="1"/>
  <c r="X142" i="7"/>
  <c r="X195" i="7" s="1"/>
  <c r="W142" i="7"/>
  <c r="W195" i="7" s="1"/>
  <c r="V142" i="7"/>
  <c r="V195" i="7" s="1"/>
  <c r="U142" i="7"/>
  <c r="U195" i="7" s="1"/>
  <c r="T142" i="7"/>
  <c r="T195" i="7" s="1"/>
  <c r="S142" i="7"/>
  <c r="S195" i="7" s="1"/>
  <c r="AG141" i="7"/>
  <c r="AG194" i="7" s="1"/>
  <c r="AF141" i="7"/>
  <c r="AF194" i="7" s="1"/>
  <c r="AE141" i="7"/>
  <c r="AE194" i="7" s="1"/>
  <c r="AD141" i="7"/>
  <c r="AD194" i="7" s="1"/>
  <c r="AC141" i="7"/>
  <c r="AC194" i="7" s="1"/>
  <c r="AB141" i="7"/>
  <c r="AB194" i="7" s="1"/>
  <c r="AA141" i="7"/>
  <c r="AA194" i="7" s="1"/>
  <c r="Z141" i="7"/>
  <c r="Z194" i="7" s="1"/>
  <c r="Y141" i="7"/>
  <c r="Y194" i="7" s="1"/>
  <c r="X141" i="7"/>
  <c r="X194" i="7" s="1"/>
  <c r="W141" i="7"/>
  <c r="W194" i="7" s="1"/>
  <c r="V141" i="7"/>
  <c r="V194" i="7" s="1"/>
  <c r="U141" i="7"/>
  <c r="U194" i="7" s="1"/>
  <c r="T141" i="7"/>
  <c r="T194" i="7" s="1"/>
  <c r="S141" i="7"/>
  <c r="S194" i="7" s="1"/>
  <c r="AG140" i="7"/>
  <c r="AG193" i="7" s="1"/>
  <c r="AF140" i="7"/>
  <c r="AF193" i="7" s="1"/>
  <c r="AE140" i="7"/>
  <c r="AE193" i="7" s="1"/>
  <c r="AD140" i="7"/>
  <c r="AD193" i="7" s="1"/>
  <c r="AC140" i="7"/>
  <c r="AC193" i="7" s="1"/>
  <c r="AB140" i="7"/>
  <c r="AB193" i="7" s="1"/>
  <c r="AA140" i="7"/>
  <c r="AA193" i="7" s="1"/>
  <c r="Z140" i="7"/>
  <c r="Z193" i="7" s="1"/>
  <c r="Y140" i="7"/>
  <c r="Y193" i="7" s="1"/>
  <c r="X140" i="7"/>
  <c r="X193" i="7" s="1"/>
  <c r="W140" i="7"/>
  <c r="W193" i="7" s="1"/>
  <c r="V140" i="7"/>
  <c r="V193" i="7" s="1"/>
  <c r="U140" i="7"/>
  <c r="U193" i="7" s="1"/>
  <c r="T140" i="7"/>
  <c r="T193" i="7" s="1"/>
  <c r="S140" i="7"/>
  <c r="S193" i="7" s="1"/>
  <c r="AG139" i="7"/>
  <c r="AG192" i="7" s="1"/>
  <c r="AF139" i="7"/>
  <c r="AF192" i="7" s="1"/>
  <c r="AE139" i="7"/>
  <c r="AE192" i="7" s="1"/>
  <c r="AD139" i="7"/>
  <c r="AD192" i="7" s="1"/>
  <c r="AC139" i="7"/>
  <c r="AC192" i="7" s="1"/>
  <c r="AB139" i="7"/>
  <c r="AB192" i="7" s="1"/>
  <c r="AA139" i="7"/>
  <c r="AA192" i="7" s="1"/>
  <c r="Z139" i="7"/>
  <c r="Z192" i="7" s="1"/>
  <c r="Y139" i="7"/>
  <c r="Y192" i="7" s="1"/>
  <c r="X139" i="7"/>
  <c r="X192" i="7" s="1"/>
  <c r="W139" i="7"/>
  <c r="W192" i="7" s="1"/>
  <c r="V139" i="7"/>
  <c r="V192" i="7" s="1"/>
  <c r="U139" i="7"/>
  <c r="U192" i="7" s="1"/>
  <c r="T139" i="7"/>
  <c r="T192" i="7" s="1"/>
  <c r="S139" i="7"/>
  <c r="S192" i="7" s="1"/>
  <c r="AG138" i="7"/>
  <c r="AG191" i="7" s="1"/>
  <c r="AF138" i="7"/>
  <c r="AF191" i="7" s="1"/>
  <c r="AE138" i="7"/>
  <c r="AE191" i="7" s="1"/>
  <c r="AD138" i="7"/>
  <c r="AD191" i="7" s="1"/>
  <c r="AC138" i="7"/>
  <c r="AC191" i="7" s="1"/>
  <c r="AB138" i="7"/>
  <c r="AB191" i="7" s="1"/>
  <c r="AA138" i="7"/>
  <c r="AA191" i="7" s="1"/>
  <c r="Z138" i="7"/>
  <c r="Z191" i="7" s="1"/>
  <c r="Y138" i="7"/>
  <c r="Y191" i="7" s="1"/>
  <c r="X138" i="7"/>
  <c r="X191" i="7" s="1"/>
  <c r="W138" i="7"/>
  <c r="W191" i="7" s="1"/>
  <c r="V138" i="7"/>
  <c r="V191" i="7" s="1"/>
  <c r="U138" i="7"/>
  <c r="U191" i="7" s="1"/>
  <c r="T138" i="7"/>
  <c r="T191" i="7" s="1"/>
  <c r="S138" i="7"/>
  <c r="S191" i="7" s="1"/>
  <c r="AG137" i="7"/>
  <c r="AG190" i="7" s="1"/>
  <c r="AF137" i="7"/>
  <c r="AF190" i="7" s="1"/>
  <c r="AE137" i="7"/>
  <c r="AE190" i="7" s="1"/>
  <c r="AD137" i="7"/>
  <c r="AD190" i="7" s="1"/>
  <c r="AC137" i="7"/>
  <c r="AC190" i="7" s="1"/>
  <c r="AB137" i="7"/>
  <c r="AB190" i="7" s="1"/>
  <c r="AA137" i="7"/>
  <c r="AA190" i="7" s="1"/>
  <c r="Z137" i="7"/>
  <c r="Z190" i="7" s="1"/>
  <c r="Y137" i="7"/>
  <c r="Y190" i="7" s="1"/>
  <c r="X137" i="7"/>
  <c r="X190" i="7" s="1"/>
  <c r="W137" i="7"/>
  <c r="W190" i="7" s="1"/>
  <c r="V137" i="7"/>
  <c r="V190" i="7" s="1"/>
  <c r="U137" i="7"/>
  <c r="U190" i="7" s="1"/>
  <c r="T137" i="7"/>
  <c r="T190" i="7" s="1"/>
  <c r="S137" i="7"/>
  <c r="S190" i="7" s="1"/>
  <c r="AG136" i="7"/>
  <c r="AG189" i="7" s="1"/>
  <c r="AF136" i="7"/>
  <c r="AF189" i="7" s="1"/>
  <c r="AE136" i="7"/>
  <c r="AE189" i="7" s="1"/>
  <c r="AD136" i="7"/>
  <c r="AD189" i="7" s="1"/>
  <c r="AC136" i="7"/>
  <c r="AC189" i="7" s="1"/>
  <c r="AB136" i="7"/>
  <c r="AB189" i="7" s="1"/>
  <c r="AA136" i="7"/>
  <c r="AA189" i="7" s="1"/>
  <c r="Z136" i="7"/>
  <c r="Z189" i="7" s="1"/>
  <c r="Y136" i="7"/>
  <c r="Y189" i="7" s="1"/>
  <c r="X136" i="7"/>
  <c r="X189" i="7" s="1"/>
  <c r="W136" i="7"/>
  <c r="W189" i="7" s="1"/>
  <c r="V136" i="7"/>
  <c r="V189" i="7" s="1"/>
  <c r="U136" i="7"/>
  <c r="U189" i="7" s="1"/>
  <c r="T136" i="7"/>
  <c r="T189" i="7" s="1"/>
  <c r="S136" i="7"/>
  <c r="S189" i="7" s="1"/>
  <c r="AG135" i="7"/>
  <c r="AG188" i="7" s="1"/>
  <c r="AF135" i="7"/>
  <c r="AF188" i="7" s="1"/>
  <c r="AE135" i="7"/>
  <c r="AE188" i="7" s="1"/>
  <c r="AD135" i="7"/>
  <c r="AD188" i="7" s="1"/>
  <c r="AC135" i="7"/>
  <c r="AC188" i="7" s="1"/>
  <c r="AB135" i="7"/>
  <c r="AB188" i="7" s="1"/>
  <c r="AA135" i="7"/>
  <c r="AA188" i="7" s="1"/>
  <c r="Z135" i="7"/>
  <c r="Z188" i="7" s="1"/>
  <c r="Y135" i="7"/>
  <c r="Y188" i="7" s="1"/>
  <c r="X135" i="7"/>
  <c r="X188" i="7" s="1"/>
  <c r="W135" i="7"/>
  <c r="W188" i="7" s="1"/>
  <c r="V135" i="7"/>
  <c r="V188" i="7" s="1"/>
  <c r="U135" i="7"/>
  <c r="U188" i="7" s="1"/>
  <c r="T135" i="7"/>
  <c r="T188" i="7" s="1"/>
  <c r="S135" i="7"/>
  <c r="S188" i="7" s="1"/>
  <c r="AG134" i="7"/>
  <c r="AG187" i="7" s="1"/>
  <c r="AF134" i="7"/>
  <c r="AF187" i="7" s="1"/>
  <c r="AE134" i="7"/>
  <c r="AE187" i="7" s="1"/>
  <c r="AD134" i="7"/>
  <c r="AD187" i="7" s="1"/>
  <c r="AC134" i="7"/>
  <c r="AC187" i="7" s="1"/>
  <c r="AB134" i="7"/>
  <c r="AB187" i="7" s="1"/>
  <c r="AA134" i="7"/>
  <c r="AA187" i="7" s="1"/>
  <c r="Z134" i="7"/>
  <c r="Z187" i="7" s="1"/>
  <c r="Y134" i="7"/>
  <c r="Y187" i="7" s="1"/>
  <c r="X134" i="7"/>
  <c r="X187" i="7" s="1"/>
  <c r="W134" i="7"/>
  <c r="W187" i="7" s="1"/>
  <c r="V134" i="7"/>
  <c r="V187" i="7" s="1"/>
  <c r="U134" i="7"/>
  <c r="U187" i="7" s="1"/>
  <c r="T134" i="7"/>
  <c r="T187" i="7" s="1"/>
  <c r="S134" i="7"/>
  <c r="S187" i="7" s="1"/>
  <c r="AG133" i="7"/>
  <c r="AG186" i="7" s="1"/>
  <c r="AF133" i="7"/>
  <c r="AF186" i="7" s="1"/>
  <c r="AE133" i="7"/>
  <c r="AE186" i="7" s="1"/>
  <c r="AD133" i="7"/>
  <c r="AD186" i="7" s="1"/>
  <c r="AC133" i="7"/>
  <c r="AC186" i="7" s="1"/>
  <c r="AB133" i="7"/>
  <c r="AB186" i="7" s="1"/>
  <c r="AA133" i="7"/>
  <c r="AA186" i="7" s="1"/>
  <c r="Z133" i="7"/>
  <c r="Z186" i="7" s="1"/>
  <c r="Y133" i="7"/>
  <c r="Y186" i="7" s="1"/>
  <c r="X133" i="7"/>
  <c r="X186" i="7" s="1"/>
  <c r="W133" i="7"/>
  <c r="W186" i="7" s="1"/>
  <c r="V133" i="7"/>
  <c r="V186" i="7" s="1"/>
  <c r="U133" i="7"/>
  <c r="U186" i="7" s="1"/>
  <c r="T133" i="7"/>
  <c r="T186" i="7" s="1"/>
  <c r="S133" i="7"/>
  <c r="S186" i="7" s="1"/>
  <c r="AG132" i="7"/>
  <c r="AG185" i="7" s="1"/>
  <c r="AF132" i="7"/>
  <c r="AF185" i="7" s="1"/>
  <c r="AE132" i="7"/>
  <c r="AE185" i="7" s="1"/>
  <c r="AD132" i="7"/>
  <c r="AD185" i="7" s="1"/>
  <c r="AC132" i="7"/>
  <c r="AC185" i="7" s="1"/>
  <c r="AB132" i="7"/>
  <c r="AB185" i="7" s="1"/>
  <c r="AA132" i="7"/>
  <c r="AA185" i="7" s="1"/>
  <c r="Z132" i="7"/>
  <c r="Z185" i="7" s="1"/>
  <c r="Y132" i="7"/>
  <c r="Y185" i="7" s="1"/>
  <c r="X132" i="7"/>
  <c r="X185" i="7" s="1"/>
  <c r="W132" i="7"/>
  <c r="W185" i="7" s="1"/>
  <c r="V132" i="7"/>
  <c r="V185" i="7" s="1"/>
  <c r="U132" i="7"/>
  <c r="U185" i="7" s="1"/>
  <c r="T132" i="7"/>
  <c r="T185" i="7" s="1"/>
  <c r="S132" i="7"/>
  <c r="S185" i="7" s="1"/>
  <c r="AG131" i="7"/>
  <c r="AG184" i="7" s="1"/>
  <c r="AF131" i="7"/>
  <c r="AF184" i="7" s="1"/>
  <c r="AE131" i="7"/>
  <c r="AE184" i="7" s="1"/>
  <c r="AD131" i="7"/>
  <c r="AD184" i="7" s="1"/>
  <c r="AC131" i="7"/>
  <c r="AC184" i="7" s="1"/>
  <c r="AB131" i="7"/>
  <c r="AB184" i="7" s="1"/>
  <c r="AA131" i="7"/>
  <c r="AA184" i="7" s="1"/>
  <c r="Z131" i="7"/>
  <c r="Z184" i="7" s="1"/>
  <c r="Y131" i="7"/>
  <c r="Y184" i="7" s="1"/>
  <c r="X131" i="7"/>
  <c r="X184" i="7" s="1"/>
  <c r="W131" i="7"/>
  <c r="W184" i="7" s="1"/>
  <c r="V131" i="7"/>
  <c r="V184" i="7" s="1"/>
  <c r="U131" i="7"/>
  <c r="U184" i="7" s="1"/>
  <c r="T131" i="7"/>
  <c r="T184" i="7" s="1"/>
  <c r="S131" i="7"/>
  <c r="S184" i="7" s="1"/>
  <c r="AG130" i="7"/>
  <c r="AG183" i="7" s="1"/>
  <c r="AF130" i="7"/>
  <c r="AF183" i="7" s="1"/>
  <c r="AE130" i="7"/>
  <c r="AE183" i="7" s="1"/>
  <c r="AD130" i="7"/>
  <c r="AD183" i="7" s="1"/>
  <c r="AC130" i="7"/>
  <c r="AC183" i="7" s="1"/>
  <c r="AB130" i="7"/>
  <c r="AB183" i="7" s="1"/>
  <c r="AA130" i="7"/>
  <c r="AA183" i="7" s="1"/>
  <c r="Z130" i="7"/>
  <c r="Z183" i="7" s="1"/>
  <c r="Y130" i="7"/>
  <c r="Y183" i="7" s="1"/>
  <c r="X130" i="7"/>
  <c r="X183" i="7" s="1"/>
  <c r="W130" i="7"/>
  <c r="W183" i="7" s="1"/>
  <c r="V130" i="7"/>
  <c r="V183" i="7" s="1"/>
  <c r="U130" i="7"/>
  <c r="U183" i="7" s="1"/>
  <c r="T130" i="7"/>
  <c r="T183" i="7" s="1"/>
  <c r="S130" i="7"/>
  <c r="S183" i="7" s="1"/>
  <c r="AG129" i="7"/>
  <c r="AG182" i="7" s="1"/>
  <c r="AF129" i="7"/>
  <c r="AF182" i="7" s="1"/>
  <c r="AE129" i="7"/>
  <c r="AE182" i="7" s="1"/>
  <c r="AD129" i="7"/>
  <c r="AD182" i="7" s="1"/>
  <c r="AC129" i="7"/>
  <c r="AC182" i="7" s="1"/>
  <c r="AB129" i="7"/>
  <c r="AB182" i="7" s="1"/>
  <c r="AA129" i="7"/>
  <c r="AA182" i="7" s="1"/>
  <c r="Z129" i="7"/>
  <c r="Z182" i="7" s="1"/>
  <c r="Y129" i="7"/>
  <c r="Y182" i="7" s="1"/>
  <c r="X129" i="7"/>
  <c r="X182" i="7" s="1"/>
  <c r="W129" i="7"/>
  <c r="W182" i="7" s="1"/>
  <c r="V129" i="7"/>
  <c r="V182" i="7" s="1"/>
  <c r="U129" i="7"/>
  <c r="U182" i="7" s="1"/>
  <c r="T129" i="7"/>
  <c r="T182" i="7" s="1"/>
  <c r="S129" i="7"/>
  <c r="S182" i="7" s="1"/>
  <c r="AG128" i="7"/>
  <c r="AG181" i="7" s="1"/>
  <c r="AF128" i="7"/>
  <c r="AF181" i="7" s="1"/>
  <c r="AE128" i="7"/>
  <c r="AE181" i="7" s="1"/>
  <c r="AD128" i="7"/>
  <c r="AD181" i="7" s="1"/>
  <c r="AC128" i="7"/>
  <c r="AC181" i="7" s="1"/>
  <c r="AB128" i="7"/>
  <c r="AB181" i="7" s="1"/>
  <c r="AA128" i="7"/>
  <c r="AA181" i="7" s="1"/>
  <c r="Z128" i="7"/>
  <c r="Z181" i="7" s="1"/>
  <c r="Y128" i="7"/>
  <c r="Y181" i="7" s="1"/>
  <c r="X128" i="7"/>
  <c r="X181" i="7" s="1"/>
  <c r="W128" i="7"/>
  <c r="W181" i="7" s="1"/>
  <c r="V128" i="7"/>
  <c r="V181" i="7" s="1"/>
  <c r="U128" i="7"/>
  <c r="U181" i="7" s="1"/>
  <c r="T128" i="7"/>
  <c r="T181" i="7" s="1"/>
  <c r="S128" i="7"/>
  <c r="S181" i="7" s="1"/>
  <c r="AG127" i="7"/>
  <c r="AG180" i="7" s="1"/>
  <c r="AF127" i="7"/>
  <c r="AF180" i="7" s="1"/>
  <c r="AE127" i="7"/>
  <c r="AE180" i="7" s="1"/>
  <c r="AD127" i="7"/>
  <c r="AD180" i="7" s="1"/>
  <c r="AC127" i="7"/>
  <c r="AC180" i="7" s="1"/>
  <c r="AB127" i="7"/>
  <c r="AB180" i="7" s="1"/>
  <c r="AA127" i="7"/>
  <c r="AA180" i="7" s="1"/>
  <c r="Z127" i="7"/>
  <c r="Z180" i="7" s="1"/>
  <c r="Y127" i="7"/>
  <c r="Y180" i="7" s="1"/>
  <c r="X127" i="7"/>
  <c r="X180" i="7" s="1"/>
  <c r="W127" i="7"/>
  <c r="W180" i="7" s="1"/>
  <c r="V127" i="7"/>
  <c r="V180" i="7" s="1"/>
  <c r="U127" i="7"/>
  <c r="U180" i="7" s="1"/>
  <c r="T127" i="7"/>
  <c r="T180" i="7" s="1"/>
  <c r="S127" i="7"/>
  <c r="S180" i="7" s="1"/>
  <c r="AG126" i="7"/>
  <c r="AG179" i="7" s="1"/>
  <c r="AF126" i="7"/>
  <c r="AF179" i="7" s="1"/>
  <c r="AE126" i="7"/>
  <c r="AE179" i="7" s="1"/>
  <c r="AD126" i="7"/>
  <c r="AD179" i="7" s="1"/>
  <c r="AC126" i="7"/>
  <c r="AC179" i="7" s="1"/>
  <c r="AB126" i="7"/>
  <c r="AB179" i="7" s="1"/>
  <c r="AA126" i="7"/>
  <c r="AA179" i="7" s="1"/>
  <c r="Z126" i="7"/>
  <c r="Z179" i="7" s="1"/>
  <c r="Y126" i="7"/>
  <c r="Y179" i="7" s="1"/>
  <c r="X126" i="7"/>
  <c r="X179" i="7" s="1"/>
  <c r="W126" i="7"/>
  <c r="W179" i="7" s="1"/>
  <c r="V126" i="7"/>
  <c r="V179" i="7" s="1"/>
  <c r="U126" i="7"/>
  <c r="U179" i="7" s="1"/>
  <c r="T126" i="7"/>
  <c r="T179" i="7" s="1"/>
  <c r="S126" i="7"/>
  <c r="S179" i="7" s="1"/>
  <c r="AG125" i="7"/>
  <c r="AG178" i="7" s="1"/>
  <c r="AF125" i="7"/>
  <c r="AF178" i="7" s="1"/>
  <c r="AE125" i="7"/>
  <c r="AE178" i="7" s="1"/>
  <c r="AD125" i="7"/>
  <c r="AD178" i="7" s="1"/>
  <c r="AC125" i="7"/>
  <c r="AC178" i="7" s="1"/>
  <c r="AB125" i="7"/>
  <c r="AB178" i="7" s="1"/>
  <c r="AA125" i="7"/>
  <c r="AA178" i="7" s="1"/>
  <c r="Z125" i="7"/>
  <c r="Z178" i="7" s="1"/>
  <c r="Y125" i="7"/>
  <c r="Y178" i="7" s="1"/>
  <c r="X125" i="7"/>
  <c r="X178" i="7" s="1"/>
  <c r="W125" i="7"/>
  <c r="W178" i="7" s="1"/>
  <c r="V125" i="7"/>
  <c r="V178" i="7" s="1"/>
  <c r="U125" i="7"/>
  <c r="U178" i="7" s="1"/>
  <c r="T125" i="7"/>
  <c r="T178" i="7" s="1"/>
  <c r="S125" i="7"/>
  <c r="S178" i="7" s="1"/>
  <c r="AG124" i="7"/>
  <c r="AG177" i="7" s="1"/>
  <c r="AF124" i="7"/>
  <c r="AF177" i="7" s="1"/>
  <c r="AE124" i="7"/>
  <c r="AE177" i="7" s="1"/>
  <c r="AD124" i="7"/>
  <c r="AD177" i="7" s="1"/>
  <c r="AC124" i="7"/>
  <c r="AC177" i="7" s="1"/>
  <c r="AB124" i="7"/>
  <c r="AB177" i="7" s="1"/>
  <c r="AA124" i="7"/>
  <c r="AA177" i="7" s="1"/>
  <c r="Z124" i="7"/>
  <c r="Z177" i="7" s="1"/>
  <c r="Y124" i="7"/>
  <c r="Y177" i="7" s="1"/>
  <c r="X124" i="7"/>
  <c r="X177" i="7" s="1"/>
  <c r="W124" i="7"/>
  <c r="W177" i="7" s="1"/>
  <c r="V124" i="7"/>
  <c r="V177" i="7" s="1"/>
  <c r="U124" i="7"/>
  <c r="U177" i="7" s="1"/>
  <c r="T124" i="7"/>
  <c r="T177" i="7" s="1"/>
  <c r="S124" i="7"/>
  <c r="S177" i="7" s="1"/>
  <c r="AG123" i="7"/>
  <c r="AG176" i="7" s="1"/>
  <c r="AF123" i="7"/>
  <c r="AF176" i="7" s="1"/>
  <c r="AE123" i="7"/>
  <c r="AE176" i="7" s="1"/>
  <c r="AD123" i="7"/>
  <c r="AD176" i="7" s="1"/>
  <c r="AC123" i="7"/>
  <c r="AC176" i="7" s="1"/>
  <c r="AB123" i="7"/>
  <c r="AB176" i="7" s="1"/>
  <c r="AA123" i="7"/>
  <c r="AA176" i="7" s="1"/>
  <c r="Z123" i="7"/>
  <c r="Z176" i="7" s="1"/>
  <c r="Y123" i="7"/>
  <c r="Y176" i="7" s="1"/>
  <c r="X123" i="7"/>
  <c r="X176" i="7" s="1"/>
  <c r="W123" i="7"/>
  <c r="W176" i="7" s="1"/>
  <c r="V123" i="7"/>
  <c r="V176" i="7" s="1"/>
  <c r="U123" i="7"/>
  <c r="U176" i="7" s="1"/>
  <c r="T123" i="7"/>
  <c r="T176" i="7" s="1"/>
  <c r="S123" i="7"/>
  <c r="S176" i="7" s="1"/>
  <c r="AG122" i="7"/>
  <c r="AG175" i="7" s="1"/>
  <c r="AF122" i="7"/>
  <c r="AF175" i="7" s="1"/>
  <c r="AE122" i="7"/>
  <c r="AE175" i="7" s="1"/>
  <c r="AD122" i="7"/>
  <c r="AD175" i="7" s="1"/>
  <c r="AC122" i="7"/>
  <c r="AC175" i="7" s="1"/>
  <c r="AB122" i="7"/>
  <c r="AB175" i="7" s="1"/>
  <c r="AA122" i="7"/>
  <c r="AA175" i="7" s="1"/>
  <c r="Z122" i="7"/>
  <c r="Z175" i="7" s="1"/>
  <c r="Y122" i="7"/>
  <c r="Y175" i="7" s="1"/>
  <c r="X122" i="7"/>
  <c r="X175" i="7" s="1"/>
  <c r="W122" i="7"/>
  <c r="W175" i="7" s="1"/>
  <c r="V122" i="7"/>
  <c r="V175" i="7" s="1"/>
  <c r="U122" i="7"/>
  <c r="U175" i="7" s="1"/>
  <c r="T122" i="7"/>
  <c r="T175" i="7" s="1"/>
  <c r="S122" i="7"/>
  <c r="S175" i="7" s="1"/>
  <c r="AG121" i="7"/>
  <c r="AG174" i="7" s="1"/>
  <c r="AF121" i="7"/>
  <c r="AF174" i="7" s="1"/>
  <c r="AE121" i="7"/>
  <c r="AE174" i="7" s="1"/>
  <c r="AD121" i="7"/>
  <c r="AD174" i="7" s="1"/>
  <c r="AC121" i="7"/>
  <c r="AC174" i="7" s="1"/>
  <c r="AB121" i="7"/>
  <c r="AB174" i="7" s="1"/>
  <c r="AA121" i="7"/>
  <c r="AA174" i="7" s="1"/>
  <c r="Z121" i="7"/>
  <c r="Z174" i="7" s="1"/>
  <c r="Y121" i="7"/>
  <c r="Y174" i="7" s="1"/>
  <c r="X121" i="7"/>
  <c r="X174" i="7" s="1"/>
  <c r="W121" i="7"/>
  <c r="W174" i="7" s="1"/>
  <c r="V121" i="7"/>
  <c r="V174" i="7" s="1"/>
  <c r="U121" i="7"/>
  <c r="U174" i="7" s="1"/>
  <c r="T121" i="7"/>
  <c r="T174" i="7" s="1"/>
  <c r="S121" i="7"/>
  <c r="S174" i="7" s="1"/>
  <c r="AG120" i="7"/>
  <c r="AG173" i="7" s="1"/>
  <c r="AF120" i="7"/>
  <c r="AF173" i="7" s="1"/>
  <c r="AE120" i="7"/>
  <c r="AE173" i="7" s="1"/>
  <c r="AD120" i="7"/>
  <c r="AD173" i="7" s="1"/>
  <c r="AC120" i="7"/>
  <c r="AC173" i="7" s="1"/>
  <c r="AB120" i="7"/>
  <c r="AB173" i="7" s="1"/>
  <c r="AA120" i="7"/>
  <c r="AA173" i="7" s="1"/>
  <c r="Z120" i="7"/>
  <c r="Z173" i="7" s="1"/>
  <c r="Y120" i="7"/>
  <c r="Y173" i="7" s="1"/>
  <c r="X120" i="7"/>
  <c r="X173" i="7" s="1"/>
  <c r="W120" i="7"/>
  <c r="W173" i="7" s="1"/>
  <c r="V120" i="7"/>
  <c r="V173" i="7" s="1"/>
  <c r="U120" i="7"/>
  <c r="U173" i="7" s="1"/>
  <c r="T120" i="7"/>
  <c r="T173" i="7" s="1"/>
  <c r="S120" i="7"/>
  <c r="S173" i="7" s="1"/>
  <c r="AG119" i="7"/>
  <c r="AG172" i="7" s="1"/>
  <c r="AF119" i="7"/>
  <c r="AF172" i="7" s="1"/>
  <c r="AE119" i="7"/>
  <c r="AE172" i="7" s="1"/>
  <c r="AD119" i="7"/>
  <c r="AD172" i="7" s="1"/>
  <c r="AC119" i="7"/>
  <c r="AC172" i="7" s="1"/>
  <c r="AB119" i="7"/>
  <c r="AB172" i="7" s="1"/>
  <c r="AA119" i="7"/>
  <c r="AA172" i="7" s="1"/>
  <c r="Z119" i="7"/>
  <c r="Z172" i="7" s="1"/>
  <c r="Y119" i="7"/>
  <c r="Y172" i="7" s="1"/>
  <c r="X119" i="7"/>
  <c r="X172" i="7" s="1"/>
  <c r="W119" i="7"/>
  <c r="W172" i="7" s="1"/>
  <c r="V119" i="7"/>
  <c r="V172" i="7" s="1"/>
  <c r="U119" i="7"/>
  <c r="U172" i="7" s="1"/>
  <c r="T119" i="7"/>
  <c r="T172" i="7" s="1"/>
  <c r="S119" i="7"/>
  <c r="S172" i="7" s="1"/>
  <c r="AG118" i="7"/>
  <c r="AG171" i="7" s="1"/>
  <c r="AF118" i="7"/>
  <c r="AF171" i="7" s="1"/>
  <c r="AE118" i="7"/>
  <c r="AE171" i="7" s="1"/>
  <c r="AD118" i="7"/>
  <c r="AD171" i="7" s="1"/>
  <c r="AC118" i="7"/>
  <c r="AC171" i="7" s="1"/>
  <c r="AB118" i="7"/>
  <c r="AB171" i="7" s="1"/>
  <c r="AA118" i="7"/>
  <c r="AA171" i="7" s="1"/>
  <c r="Z118" i="7"/>
  <c r="Z171" i="7" s="1"/>
  <c r="Y118" i="7"/>
  <c r="Y171" i="7" s="1"/>
  <c r="X118" i="7"/>
  <c r="X171" i="7" s="1"/>
  <c r="W118" i="7"/>
  <c r="W171" i="7" s="1"/>
  <c r="V118" i="7"/>
  <c r="V171" i="7" s="1"/>
  <c r="U118" i="7"/>
  <c r="U171" i="7" s="1"/>
  <c r="T118" i="7"/>
  <c r="T171" i="7" s="1"/>
  <c r="S118" i="7"/>
  <c r="S171" i="7" s="1"/>
  <c r="AG117" i="7"/>
  <c r="AG170" i="7" s="1"/>
  <c r="AF117" i="7"/>
  <c r="AF170" i="7" s="1"/>
  <c r="AE117" i="7"/>
  <c r="AE170" i="7" s="1"/>
  <c r="AD117" i="7"/>
  <c r="AD170" i="7" s="1"/>
  <c r="AC117" i="7"/>
  <c r="AC170" i="7" s="1"/>
  <c r="AB117" i="7"/>
  <c r="AB170" i="7" s="1"/>
  <c r="AA117" i="7"/>
  <c r="AA170" i="7" s="1"/>
  <c r="Z117" i="7"/>
  <c r="Z170" i="7" s="1"/>
  <c r="Y117" i="7"/>
  <c r="Y170" i="7" s="1"/>
  <c r="X117" i="7"/>
  <c r="X170" i="7" s="1"/>
  <c r="W117" i="7"/>
  <c r="W170" i="7" s="1"/>
  <c r="V117" i="7"/>
  <c r="V170" i="7" s="1"/>
  <c r="U117" i="7"/>
  <c r="U170" i="7" s="1"/>
  <c r="T117" i="7"/>
  <c r="T170" i="7" s="1"/>
  <c r="S117" i="7"/>
  <c r="S170" i="7" s="1"/>
  <c r="AG116" i="7"/>
  <c r="AG169" i="7" s="1"/>
  <c r="AF116" i="7"/>
  <c r="AF169" i="7" s="1"/>
  <c r="AE116" i="7"/>
  <c r="AE169" i="7" s="1"/>
  <c r="AD116" i="7"/>
  <c r="AD169" i="7" s="1"/>
  <c r="AC116" i="7"/>
  <c r="AC169" i="7" s="1"/>
  <c r="AB116" i="7"/>
  <c r="AB169" i="7" s="1"/>
  <c r="AA116" i="7"/>
  <c r="AA169" i="7" s="1"/>
  <c r="Z116" i="7"/>
  <c r="Z169" i="7" s="1"/>
  <c r="Y116" i="7"/>
  <c r="Y169" i="7" s="1"/>
  <c r="X116" i="7"/>
  <c r="X169" i="7" s="1"/>
  <c r="W116" i="7"/>
  <c r="W169" i="7" s="1"/>
  <c r="V116" i="7"/>
  <c r="V169" i="7" s="1"/>
  <c r="U116" i="7"/>
  <c r="U169" i="7" s="1"/>
  <c r="T116" i="7"/>
  <c r="T169" i="7" s="1"/>
  <c r="S116" i="7"/>
  <c r="S169" i="7" s="1"/>
  <c r="AG115" i="7"/>
  <c r="AG168" i="7" s="1"/>
  <c r="AF115" i="7"/>
  <c r="AF168" i="7" s="1"/>
  <c r="AE115" i="7"/>
  <c r="AE168" i="7" s="1"/>
  <c r="AD115" i="7"/>
  <c r="AD168" i="7" s="1"/>
  <c r="AC115" i="7"/>
  <c r="AC168" i="7" s="1"/>
  <c r="AB115" i="7"/>
  <c r="AB168" i="7" s="1"/>
  <c r="AA115" i="7"/>
  <c r="AA168" i="7" s="1"/>
  <c r="Z115" i="7"/>
  <c r="Z168" i="7" s="1"/>
  <c r="Y115" i="7"/>
  <c r="Y168" i="7" s="1"/>
  <c r="X115" i="7"/>
  <c r="X168" i="7" s="1"/>
  <c r="W115" i="7"/>
  <c r="W168" i="7" s="1"/>
  <c r="V115" i="7"/>
  <c r="V168" i="7" s="1"/>
  <c r="U115" i="7"/>
  <c r="U168" i="7" s="1"/>
  <c r="T115" i="7"/>
  <c r="T168" i="7" s="1"/>
  <c r="S115" i="7"/>
  <c r="S168" i="7" s="1"/>
  <c r="AG114" i="7"/>
  <c r="AG167" i="7" s="1"/>
  <c r="AF114" i="7"/>
  <c r="AF167" i="7" s="1"/>
  <c r="AE114" i="7"/>
  <c r="AE167" i="7" s="1"/>
  <c r="AD114" i="7"/>
  <c r="AD167" i="7" s="1"/>
  <c r="AC114" i="7"/>
  <c r="AC167" i="7" s="1"/>
  <c r="AB114" i="7"/>
  <c r="AB167" i="7" s="1"/>
  <c r="AA114" i="7"/>
  <c r="AA167" i="7" s="1"/>
  <c r="Z114" i="7"/>
  <c r="Z167" i="7" s="1"/>
  <c r="Y114" i="7"/>
  <c r="Y167" i="7" s="1"/>
  <c r="X114" i="7"/>
  <c r="X167" i="7" s="1"/>
  <c r="W114" i="7"/>
  <c r="W167" i="7" s="1"/>
  <c r="V114" i="7"/>
  <c r="V167" i="7" s="1"/>
  <c r="U114" i="7"/>
  <c r="U167" i="7" s="1"/>
  <c r="T114" i="7"/>
  <c r="T167" i="7" s="1"/>
  <c r="S114" i="7"/>
  <c r="S167" i="7" s="1"/>
  <c r="AG113" i="7"/>
  <c r="AG166" i="7" s="1"/>
  <c r="AF113" i="7"/>
  <c r="AF166" i="7" s="1"/>
  <c r="AE113" i="7"/>
  <c r="AE166" i="7" s="1"/>
  <c r="AD113" i="7"/>
  <c r="AD166" i="7" s="1"/>
  <c r="AC113" i="7"/>
  <c r="AC166" i="7" s="1"/>
  <c r="AB113" i="7"/>
  <c r="AB166" i="7" s="1"/>
  <c r="AA113" i="7"/>
  <c r="AA166" i="7" s="1"/>
  <c r="Z113" i="7"/>
  <c r="Z166" i="7" s="1"/>
  <c r="Y113" i="7"/>
  <c r="Y166" i="7" s="1"/>
  <c r="X113" i="7"/>
  <c r="X166" i="7" s="1"/>
  <c r="W113" i="7"/>
  <c r="W166" i="7" s="1"/>
  <c r="V113" i="7"/>
  <c r="V166" i="7" s="1"/>
  <c r="U113" i="7"/>
  <c r="U166" i="7" s="1"/>
  <c r="T113" i="7"/>
  <c r="T166" i="7" s="1"/>
  <c r="S113" i="7"/>
  <c r="S166" i="7" s="1"/>
  <c r="AG112" i="7"/>
  <c r="AG165" i="7" s="1"/>
  <c r="AF112" i="7"/>
  <c r="AF165" i="7" s="1"/>
  <c r="AE112" i="7"/>
  <c r="AE165" i="7" s="1"/>
  <c r="AD112" i="7"/>
  <c r="AD165" i="7" s="1"/>
  <c r="AC112" i="7"/>
  <c r="AC165" i="7" s="1"/>
  <c r="AB112" i="7"/>
  <c r="AB165" i="7" s="1"/>
  <c r="AA112" i="7"/>
  <c r="AA165" i="7" s="1"/>
  <c r="Z112" i="7"/>
  <c r="Z165" i="7" s="1"/>
  <c r="Y112" i="7"/>
  <c r="Y165" i="7" s="1"/>
  <c r="X112" i="7"/>
  <c r="X165" i="7" s="1"/>
  <c r="W112" i="7"/>
  <c r="W165" i="7" s="1"/>
  <c r="V112" i="7"/>
  <c r="V165" i="7" s="1"/>
  <c r="U112" i="7"/>
  <c r="U165" i="7" s="1"/>
  <c r="T112" i="7"/>
  <c r="T165" i="7" s="1"/>
  <c r="S112" i="7"/>
  <c r="S165" i="7" s="1"/>
  <c r="AG111" i="7"/>
  <c r="AG164" i="7" s="1"/>
  <c r="AF111" i="7"/>
  <c r="AF164" i="7" s="1"/>
  <c r="AE111" i="7"/>
  <c r="AE164" i="7" s="1"/>
  <c r="AD111" i="7"/>
  <c r="AD164" i="7" s="1"/>
  <c r="AC111" i="7"/>
  <c r="AC164" i="7" s="1"/>
  <c r="AB111" i="7"/>
  <c r="AB164" i="7" s="1"/>
  <c r="AA111" i="7"/>
  <c r="AA164" i="7" s="1"/>
  <c r="Z111" i="7"/>
  <c r="Z164" i="7" s="1"/>
  <c r="Y111" i="7"/>
  <c r="Y164" i="7" s="1"/>
  <c r="X111" i="7"/>
  <c r="X164" i="7" s="1"/>
  <c r="W111" i="7"/>
  <c r="W164" i="7" s="1"/>
  <c r="V111" i="7"/>
  <c r="V164" i="7" s="1"/>
  <c r="U111" i="7"/>
  <c r="U164" i="7" s="1"/>
  <c r="T111" i="7"/>
  <c r="T164" i="7" s="1"/>
  <c r="S111" i="7"/>
  <c r="S164" i="7" s="1"/>
  <c r="AG110" i="7"/>
  <c r="AG163" i="7" s="1"/>
  <c r="AF110" i="7"/>
  <c r="AF163" i="7" s="1"/>
  <c r="AE110" i="7"/>
  <c r="AE163" i="7" s="1"/>
  <c r="AD110" i="7"/>
  <c r="AD163" i="7" s="1"/>
  <c r="AC110" i="7"/>
  <c r="AC163" i="7" s="1"/>
  <c r="AB110" i="7"/>
  <c r="AB163" i="7" s="1"/>
  <c r="AA110" i="7"/>
  <c r="AA163" i="7" s="1"/>
  <c r="Z110" i="7"/>
  <c r="Z163" i="7" s="1"/>
  <c r="Y110" i="7"/>
  <c r="Y163" i="7" s="1"/>
  <c r="X110" i="7"/>
  <c r="X163" i="7" s="1"/>
  <c r="W110" i="7"/>
  <c r="W163" i="7" s="1"/>
  <c r="V110" i="7"/>
  <c r="V163" i="7" s="1"/>
  <c r="U110" i="7"/>
  <c r="U163" i="7" s="1"/>
  <c r="T110" i="7"/>
  <c r="T163" i="7" s="1"/>
  <c r="S110" i="7"/>
  <c r="S163" i="7" s="1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G3" i="7" l="1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E10" i="6" l="1"/>
  <c r="F10" i="6"/>
  <c r="D10" i="6"/>
  <c r="C10" i="6"/>
  <c r="W56" i="7"/>
  <c r="W218" i="7"/>
  <c r="W162" i="7"/>
  <c r="W214" i="7"/>
  <c r="W109" i="7"/>
  <c r="X218" i="7"/>
  <c r="X214" i="7"/>
  <c r="X109" i="7"/>
  <c r="X162" i="7"/>
  <c r="X56" i="7"/>
  <c r="Z218" i="7"/>
  <c r="Z214" i="7"/>
  <c r="Z109" i="7"/>
  <c r="Z162" i="7"/>
  <c r="Z56" i="7"/>
  <c r="AA218" i="7"/>
  <c r="AA214" i="7"/>
  <c r="AA109" i="7"/>
  <c r="AA162" i="7"/>
  <c r="AA56" i="7"/>
  <c r="V162" i="7"/>
  <c r="V56" i="7"/>
  <c r="V218" i="7"/>
  <c r="V214" i="7"/>
  <c r="V109" i="7"/>
  <c r="AB218" i="7"/>
  <c r="AB214" i="7"/>
  <c r="AB109" i="7"/>
  <c r="AB162" i="7"/>
  <c r="AB56" i="7"/>
  <c r="Y218" i="7"/>
  <c r="Y214" i="7"/>
  <c r="Y109" i="7"/>
  <c r="Y162" i="7"/>
  <c r="Y56" i="7"/>
  <c r="AC214" i="7"/>
  <c r="AC109" i="7"/>
  <c r="AC162" i="7"/>
  <c r="AC56" i="7"/>
  <c r="AC218" i="7"/>
  <c r="AD214" i="7"/>
  <c r="AD109" i="7"/>
  <c r="AD162" i="7"/>
  <c r="AD56" i="7"/>
  <c r="AD218" i="7"/>
  <c r="S214" i="7"/>
  <c r="S109" i="7"/>
  <c r="S162" i="7"/>
  <c r="S56" i="7"/>
  <c r="S218" i="7"/>
  <c r="AE214" i="7"/>
  <c r="AE109" i="7"/>
  <c r="AE162" i="7"/>
  <c r="AE56" i="7"/>
  <c r="AE218" i="7"/>
  <c r="T162" i="7"/>
  <c r="T56" i="7"/>
  <c r="T109" i="7"/>
  <c r="T218" i="7"/>
  <c r="T214" i="7"/>
  <c r="AF109" i="7"/>
  <c r="AF162" i="7"/>
  <c r="AF56" i="7"/>
  <c r="AF218" i="7"/>
  <c r="AF214" i="7"/>
  <c r="U162" i="7"/>
  <c r="U56" i="7"/>
  <c r="U218" i="7"/>
  <c r="U214" i="7"/>
  <c r="U109" i="7"/>
  <c r="AG162" i="7"/>
  <c r="AG56" i="7"/>
  <c r="AG218" i="7"/>
  <c r="AG214" i="7"/>
  <c r="AG109" i="7"/>
  <c r="Y32" i="1"/>
  <c r="M24" i="9" l="1"/>
  <c r="M23" i="9"/>
  <c r="M22" i="9"/>
  <c r="M21" i="9"/>
  <c r="M20" i="9"/>
  <c r="M19" i="9"/>
  <c r="M18" i="9"/>
  <c r="M17" i="9"/>
  <c r="M16" i="9"/>
  <c r="M15" i="9"/>
  <c r="M14" i="9"/>
  <c r="M13" i="9"/>
  <c r="M12" i="9"/>
  <c r="M11" i="9"/>
  <c r="M10" i="9"/>
  <c r="M9" i="9"/>
  <c r="M8" i="9"/>
  <c r="M7" i="9"/>
  <c r="M6" i="9"/>
  <c r="M5" i="9"/>
  <c r="M4" i="9"/>
  <c r="F9" i="1" l="1"/>
  <c r="C53" i="9"/>
  <c r="G53" i="9" s="1"/>
  <c r="C52" i="9"/>
  <c r="G52" i="9" s="1"/>
  <c r="C51" i="9"/>
  <c r="G51" i="9" s="1"/>
  <c r="C50" i="9"/>
  <c r="G50" i="9" s="1"/>
  <c r="C49" i="9"/>
  <c r="G49" i="9" s="1"/>
  <c r="C48" i="9"/>
  <c r="G48" i="9" s="1"/>
  <c r="C47" i="9"/>
  <c r="G47" i="9" s="1"/>
  <c r="C46" i="9"/>
  <c r="G46" i="9" s="1"/>
  <c r="C45" i="9"/>
  <c r="G45" i="9" s="1"/>
  <c r="C44" i="9"/>
  <c r="G44" i="9" s="1"/>
  <c r="C43" i="9"/>
  <c r="G43" i="9" s="1"/>
  <c r="C42" i="9"/>
  <c r="G42" i="9" s="1"/>
  <c r="C41" i="9"/>
  <c r="G41" i="9" s="1"/>
  <c r="C40" i="9"/>
  <c r="G40" i="9" s="1"/>
  <c r="C39" i="9"/>
  <c r="G39" i="9" s="1"/>
  <c r="C38" i="9"/>
  <c r="G38" i="9" s="1"/>
  <c r="C37" i="9"/>
  <c r="G37" i="9" s="1"/>
  <c r="C36" i="9"/>
  <c r="G36" i="9" s="1"/>
  <c r="C35" i="9"/>
  <c r="G35" i="9" s="1"/>
  <c r="C34" i="9"/>
  <c r="G34" i="9" s="1"/>
  <c r="C33" i="9"/>
  <c r="G33" i="9" s="1"/>
  <c r="C32" i="9"/>
  <c r="G32" i="9" s="1"/>
  <c r="C31" i="9"/>
  <c r="G31" i="9" s="1"/>
  <c r="C30" i="9"/>
  <c r="G30" i="9" s="1"/>
  <c r="C29" i="9"/>
  <c r="G29" i="9" s="1"/>
  <c r="C28" i="9"/>
  <c r="G28" i="9" s="1"/>
  <c r="C27" i="9"/>
  <c r="G27" i="9" s="1"/>
  <c r="C26" i="9"/>
  <c r="G26" i="9" s="1"/>
  <c r="C25" i="9"/>
  <c r="G25" i="9" s="1"/>
  <c r="O27" i="9" l="1" a="1"/>
  <c r="O27" i="9" s="1"/>
  <c r="I27" i="9"/>
  <c r="O31" i="9" a="1"/>
  <c r="O31" i="9" s="1"/>
  <c r="I31" i="9"/>
  <c r="I43" i="9"/>
  <c r="O43" i="9" a="1"/>
  <c r="O43" i="9" s="1"/>
  <c r="O32" i="9" a="1"/>
  <c r="O32" i="9" s="1"/>
  <c r="I32" i="9"/>
  <c r="O44" i="9" a="1"/>
  <c r="O44" i="9" s="1"/>
  <c r="I44" i="9"/>
  <c r="O28" i="9" a="1"/>
  <c r="O28" i="9" s="1"/>
  <c r="I28" i="9"/>
  <c r="I33" i="9"/>
  <c r="O33" i="9" a="1"/>
  <c r="O33" i="9" s="1"/>
  <c r="I45" i="9"/>
  <c r="O45" i="9" a="1"/>
  <c r="O45" i="9" s="1"/>
  <c r="I34" i="9"/>
  <c r="O34" i="9" a="1"/>
  <c r="O34" i="9" s="1"/>
  <c r="I46" i="9"/>
  <c r="O46" i="9" a="1"/>
  <c r="O46" i="9" s="1"/>
  <c r="O35" i="9" a="1"/>
  <c r="O35" i="9" s="1"/>
  <c r="I35" i="9"/>
  <c r="O47" i="9" a="1"/>
  <c r="O47" i="9" s="1"/>
  <c r="I47" i="9"/>
  <c r="O36" i="9" a="1"/>
  <c r="O36" i="9" s="1"/>
  <c r="I36" i="9"/>
  <c r="I48" i="9"/>
  <c r="O48" i="9" a="1"/>
  <c r="O48" i="9" s="1"/>
  <c r="O37" i="9" a="1"/>
  <c r="O37" i="9" s="1"/>
  <c r="I37" i="9"/>
  <c r="O49" i="9" a="1"/>
  <c r="O49" i="9" s="1"/>
  <c r="I49" i="9"/>
  <c r="O26" i="9" a="1"/>
  <c r="O26" i="9" s="1"/>
  <c r="I26" i="9"/>
  <c r="I38" i="9"/>
  <c r="O38" i="9" a="1"/>
  <c r="O38" i="9" s="1"/>
  <c r="I50" i="9"/>
  <c r="O50" i="9" a="1"/>
  <c r="O50" i="9" s="1"/>
  <c r="O39" i="9" a="1"/>
  <c r="O39" i="9" s="1"/>
  <c r="I39" i="9"/>
  <c r="O51" i="9" a="1"/>
  <c r="O51" i="9" s="1"/>
  <c r="I51" i="9"/>
  <c r="O25" i="9" a="1"/>
  <c r="O25" i="9" s="1"/>
  <c r="I25" i="9"/>
  <c r="O40" i="9" a="1"/>
  <c r="O40" i="9" s="1"/>
  <c r="I40" i="9"/>
  <c r="O52" i="9" a="1"/>
  <c r="O52" i="9" s="1"/>
  <c r="I52" i="9"/>
  <c r="I41" i="9"/>
  <c r="O41" i="9" a="1"/>
  <c r="O41" i="9" s="1"/>
  <c r="I53" i="9"/>
  <c r="O53" i="9" a="1"/>
  <c r="O53" i="9" s="1"/>
  <c r="I29" i="9"/>
  <c r="O29" i="9" a="1"/>
  <c r="O29" i="9" s="1"/>
  <c r="I30" i="9"/>
  <c r="O30" i="9" a="1"/>
  <c r="O30" i="9" s="1"/>
  <c r="I42" i="9"/>
  <c r="O42" i="9" a="1"/>
  <c r="O42" i="9" s="1"/>
  <c r="Y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1" i="1"/>
  <c r="Y30" i="1"/>
  <c r="Y29" i="1"/>
  <c r="Y28" i="1"/>
  <c r="Y27" i="1"/>
  <c r="Y26" i="1"/>
  <c r="Y25" i="1"/>
  <c r="Y24" i="1"/>
  <c r="Y23" i="1"/>
  <c r="Y22" i="1"/>
  <c r="Y21" i="1"/>
  <c r="Y19" i="1"/>
  <c r="Y18" i="1"/>
  <c r="Y17" i="1"/>
  <c r="Y16" i="1"/>
  <c r="Y15" i="1"/>
  <c r="Y13" i="1"/>
  <c r="Y12" i="1"/>
  <c r="Y11" i="1"/>
  <c r="Y10" i="1"/>
  <c r="Y9" i="1"/>
  <c r="G9" i="1" s="1"/>
  <c r="Y8" i="1"/>
  <c r="Y7" i="1"/>
  <c r="P28" i="9" l="1"/>
  <c r="Q28" i="9" s="1"/>
  <c r="R28" i="9" s="1"/>
  <c r="P42" i="9"/>
  <c r="Q42" i="9" s="1"/>
  <c r="R42" i="9" s="1"/>
  <c r="P36" i="9"/>
  <c r="Q36" i="9" s="1"/>
  <c r="R36" i="9" s="1"/>
  <c r="P40" i="9"/>
  <c r="Q40" i="9" s="1"/>
  <c r="R40" i="9" s="1"/>
  <c r="P47" i="9"/>
  <c r="Q47" i="9" s="1"/>
  <c r="R47" i="9" s="1"/>
  <c r="P37" i="9"/>
  <c r="P30" i="9"/>
  <c r="Q30" i="9" s="1"/>
  <c r="R30" i="9" s="1"/>
  <c r="P51" i="9"/>
  <c r="Q51" i="9" s="1"/>
  <c r="R51" i="9" s="1"/>
  <c r="P33" i="9"/>
  <c r="Q33" i="9" s="1"/>
  <c r="P44" i="9"/>
  <c r="Q44" i="9" s="1"/>
  <c r="R44" i="9" s="1"/>
  <c r="U44" i="9" s="1"/>
  <c r="P35" i="9"/>
  <c r="Q35" i="9" s="1"/>
  <c r="R35" i="9" s="1"/>
  <c r="U35" i="9" s="1"/>
  <c r="P52" i="9"/>
  <c r="Q52" i="9" s="1"/>
  <c r="R52" i="9" s="1"/>
  <c r="T52" i="9" s="1"/>
  <c r="P26" i="9"/>
  <c r="Q26" i="9" s="1"/>
  <c r="R26" i="9" s="1"/>
  <c r="T26" i="9" s="1"/>
  <c r="P25" i="9"/>
  <c r="Q25" i="9" s="1"/>
  <c r="R25" i="9" s="1"/>
  <c r="T25" i="9" s="1"/>
  <c r="P49" i="9"/>
  <c r="Q49" i="9" s="1"/>
  <c r="R49" i="9" s="1"/>
  <c r="U49" i="9" s="1"/>
  <c r="P32" i="9"/>
  <c r="Q32" i="9" s="1"/>
  <c r="R32" i="9" s="1"/>
  <c r="U32" i="9" s="1"/>
  <c r="P39" i="9"/>
  <c r="Q39" i="9" s="1"/>
  <c r="R39" i="9" s="1"/>
  <c r="P45" i="9"/>
  <c r="Q45" i="9" s="1"/>
  <c r="R45" i="9" s="1"/>
  <c r="P31" i="9"/>
  <c r="Q31" i="9" s="1"/>
  <c r="R31" i="9" s="1"/>
  <c r="P27" i="9"/>
  <c r="Q27" i="9" s="1"/>
  <c r="R27" i="9" s="1"/>
  <c r="T27" i="9" s="1"/>
  <c r="P38" i="9"/>
  <c r="P46" i="9"/>
  <c r="Q46" i="9" s="1"/>
  <c r="R46" i="9" s="1"/>
  <c r="Q37" i="9"/>
  <c r="R37" i="9" s="1"/>
  <c r="P29" i="9"/>
  <c r="P34" i="9"/>
  <c r="Q34" i="9" s="1"/>
  <c r="R34" i="9" s="1"/>
  <c r="P43" i="9"/>
  <c r="P53" i="9"/>
  <c r="Q53" i="9" s="1"/>
  <c r="R53" i="9" s="1"/>
  <c r="P48" i="9"/>
  <c r="P41" i="9"/>
  <c r="Q41" i="9" s="1"/>
  <c r="R41" i="9" s="1"/>
  <c r="P50" i="9"/>
  <c r="R159" i="7"/>
  <c r="Q159" i="7"/>
  <c r="P159" i="7"/>
  <c r="O159" i="7"/>
  <c r="N159" i="7"/>
  <c r="M159" i="7"/>
  <c r="L159" i="7"/>
  <c r="K159" i="7"/>
  <c r="J159" i="7"/>
  <c r="I159" i="7"/>
  <c r="H159" i="7"/>
  <c r="G159" i="7"/>
  <c r="F159" i="7"/>
  <c r="E159" i="7"/>
  <c r="D159" i="7"/>
  <c r="R158" i="7"/>
  <c r="Q158" i="7"/>
  <c r="P158" i="7"/>
  <c r="O158" i="7"/>
  <c r="N158" i="7"/>
  <c r="M158" i="7"/>
  <c r="L158" i="7"/>
  <c r="K158" i="7"/>
  <c r="J158" i="7"/>
  <c r="I158" i="7"/>
  <c r="H158" i="7"/>
  <c r="G158" i="7"/>
  <c r="F158" i="7"/>
  <c r="E158" i="7"/>
  <c r="D158" i="7"/>
  <c r="R157" i="7"/>
  <c r="Q157" i="7"/>
  <c r="P157" i="7"/>
  <c r="O157" i="7"/>
  <c r="N157" i="7"/>
  <c r="M157" i="7"/>
  <c r="L157" i="7"/>
  <c r="K157" i="7"/>
  <c r="J157" i="7"/>
  <c r="I157" i="7"/>
  <c r="H157" i="7"/>
  <c r="G157" i="7"/>
  <c r="F157" i="7"/>
  <c r="E157" i="7"/>
  <c r="D157" i="7"/>
  <c r="R156" i="7"/>
  <c r="Q156" i="7"/>
  <c r="P156" i="7"/>
  <c r="O156" i="7"/>
  <c r="N156" i="7"/>
  <c r="M156" i="7"/>
  <c r="L156" i="7"/>
  <c r="K156" i="7"/>
  <c r="J156" i="7"/>
  <c r="I156" i="7"/>
  <c r="H156" i="7"/>
  <c r="G156" i="7"/>
  <c r="F156" i="7"/>
  <c r="E156" i="7"/>
  <c r="D156" i="7"/>
  <c r="R155" i="7"/>
  <c r="Q155" i="7"/>
  <c r="P155" i="7"/>
  <c r="O155" i="7"/>
  <c r="N155" i="7"/>
  <c r="M155" i="7"/>
  <c r="L155" i="7"/>
  <c r="K155" i="7"/>
  <c r="J155" i="7"/>
  <c r="I155" i="7"/>
  <c r="H155" i="7"/>
  <c r="G155" i="7"/>
  <c r="F155" i="7"/>
  <c r="E155" i="7"/>
  <c r="D155" i="7"/>
  <c r="R154" i="7"/>
  <c r="Q154" i="7"/>
  <c r="P154" i="7"/>
  <c r="O154" i="7"/>
  <c r="N154" i="7"/>
  <c r="M154" i="7"/>
  <c r="L154" i="7"/>
  <c r="K154" i="7"/>
  <c r="J154" i="7"/>
  <c r="I154" i="7"/>
  <c r="H154" i="7"/>
  <c r="G154" i="7"/>
  <c r="F154" i="7"/>
  <c r="E154" i="7"/>
  <c r="D154" i="7"/>
  <c r="R153" i="7"/>
  <c r="Q153" i="7"/>
  <c r="P153" i="7"/>
  <c r="O153" i="7"/>
  <c r="N153" i="7"/>
  <c r="M153" i="7"/>
  <c r="L153" i="7"/>
  <c r="K153" i="7"/>
  <c r="J153" i="7"/>
  <c r="I153" i="7"/>
  <c r="H153" i="7"/>
  <c r="G153" i="7"/>
  <c r="F153" i="7"/>
  <c r="E153" i="7"/>
  <c r="D153" i="7"/>
  <c r="R152" i="7"/>
  <c r="Q152" i="7"/>
  <c r="P152" i="7"/>
  <c r="O152" i="7"/>
  <c r="N152" i="7"/>
  <c r="M152" i="7"/>
  <c r="L152" i="7"/>
  <c r="K152" i="7"/>
  <c r="J152" i="7"/>
  <c r="I152" i="7"/>
  <c r="H152" i="7"/>
  <c r="G152" i="7"/>
  <c r="F152" i="7"/>
  <c r="E152" i="7"/>
  <c r="D152" i="7"/>
  <c r="R151" i="7"/>
  <c r="Q151" i="7"/>
  <c r="P151" i="7"/>
  <c r="O151" i="7"/>
  <c r="N151" i="7"/>
  <c r="M151" i="7"/>
  <c r="L151" i="7"/>
  <c r="K151" i="7"/>
  <c r="J151" i="7"/>
  <c r="I151" i="7"/>
  <c r="H151" i="7"/>
  <c r="G151" i="7"/>
  <c r="F151" i="7"/>
  <c r="E151" i="7"/>
  <c r="D151" i="7"/>
  <c r="R150" i="7"/>
  <c r="Q150" i="7"/>
  <c r="P150" i="7"/>
  <c r="O150" i="7"/>
  <c r="N150" i="7"/>
  <c r="M150" i="7"/>
  <c r="L150" i="7"/>
  <c r="K150" i="7"/>
  <c r="J150" i="7"/>
  <c r="I150" i="7"/>
  <c r="H150" i="7"/>
  <c r="G150" i="7"/>
  <c r="F150" i="7"/>
  <c r="E150" i="7"/>
  <c r="D150" i="7"/>
  <c r="R149" i="7"/>
  <c r="Q149" i="7"/>
  <c r="P149" i="7"/>
  <c r="O149" i="7"/>
  <c r="N149" i="7"/>
  <c r="M149" i="7"/>
  <c r="L149" i="7"/>
  <c r="K149" i="7"/>
  <c r="J149" i="7"/>
  <c r="I149" i="7"/>
  <c r="H149" i="7"/>
  <c r="G149" i="7"/>
  <c r="F149" i="7"/>
  <c r="E149" i="7"/>
  <c r="D149" i="7"/>
  <c r="R148" i="7"/>
  <c r="Q148" i="7"/>
  <c r="P148" i="7"/>
  <c r="O148" i="7"/>
  <c r="N148" i="7"/>
  <c r="M148" i="7"/>
  <c r="L148" i="7"/>
  <c r="K148" i="7"/>
  <c r="J148" i="7"/>
  <c r="I148" i="7"/>
  <c r="H148" i="7"/>
  <c r="G148" i="7"/>
  <c r="F148" i="7"/>
  <c r="E148" i="7"/>
  <c r="D148" i="7"/>
  <c r="R147" i="7"/>
  <c r="Q147" i="7"/>
  <c r="P147" i="7"/>
  <c r="O147" i="7"/>
  <c r="N147" i="7"/>
  <c r="M147" i="7"/>
  <c r="L147" i="7"/>
  <c r="K147" i="7"/>
  <c r="J147" i="7"/>
  <c r="I147" i="7"/>
  <c r="H147" i="7"/>
  <c r="G147" i="7"/>
  <c r="F147" i="7"/>
  <c r="E147" i="7"/>
  <c r="D147" i="7"/>
  <c r="R146" i="7"/>
  <c r="Q146" i="7"/>
  <c r="P146" i="7"/>
  <c r="O146" i="7"/>
  <c r="N146" i="7"/>
  <c r="M146" i="7"/>
  <c r="L146" i="7"/>
  <c r="K146" i="7"/>
  <c r="J146" i="7"/>
  <c r="I146" i="7"/>
  <c r="H146" i="7"/>
  <c r="G146" i="7"/>
  <c r="F146" i="7"/>
  <c r="E146" i="7"/>
  <c r="D146" i="7"/>
  <c r="R145" i="7"/>
  <c r="Q145" i="7"/>
  <c r="P145" i="7"/>
  <c r="O145" i="7"/>
  <c r="N145" i="7"/>
  <c r="M145" i="7"/>
  <c r="L145" i="7"/>
  <c r="K145" i="7"/>
  <c r="J145" i="7"/>
  <c r="I145" i="7"/>
  <c r="H145" i="7"/>
  <c r="G145" i="7"/>
  <c r="F145" i="7"/>
  <c r="E145" i="7"/>
  <c r="D145" i="7"/>
  <c r="R144" i="7"/>
  <c r="Q144" i="7"/>
  <c r="P144" i="7"/>
  <c r="O144" i="7"/>
  <c r="N144" i="7"/>
  <c r="M144" i="7"/>
  <c r="L144" i="7"/>
  <c r="K144" i="7"/>
  <c r="J144" i="7"/>
  <c r="I144" i="7"/>
  <c r="H144" i="7"/>
  <c r="G144" i="7"/>
  <c r="F144" i="7"/>
  <c r="E144" i="7"/>
  <c r="D144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D143" i="7"/>
  <c r="R142" i="7"/>
  <c r="Q142" i="7"/>
  <c r="P142" i="7"/>
  <c r="O142" i="7"/>
  <c r="N142" i="7"/>
  <c r="M142" i="7"/>
  <c r="L142" i="7"/>
  <c r="K142" i="7"/>
  <c r="J142" i="7"/>
  <c r="I142" i="7"/>
  <c r="H142" i="7"/>
  <c r="G142" i="7"/>
  <c r="F142" i="7"/>
  <c r="E142" i="7"/>
  <c r="D142" i="7"/>
  <c r="R141" i="7"/>
  <c r="Q141" i="7"/>
  <c r="P141" i="7"/>
  <c r="O141" i="7"/>
  <c r="N141" i="7"/>
  <c r="M141" i="7"/>
  <c r="L141" i="7"/>
  <c r="K141" i="7"/>
  <c r="J141" i="7"/>
  <c r="I141" i="7"/>
  <c r="H141" i="7"/>
  <c r="G141" i="7"/>
  <c r="F141" i="7"/>
  <c r="E141" i="7"/>
  <c r="D141" i="7"/>
  <c r="R140" i="7"/>
  <c r="Q140" i="7"/>
  <c r="P140" i="7"/>
  <c r="O140" i="7"/>
  <c r="N140" i="7"/>
  <c r="M140" i="7"/>
  <c r="L140" i="7"/>
  <c r="K140" i="7"/>
  <c r="J140" i="7"/>
  <c r="I140" i="7"/>
  <c r="H140" i="7"/>
  <c r="G140" i="7"/>
  <c r="F140" i="7"/>
  <c r="E140" i="7"/>
  <c r="D140" i="7"/>
  <c r="R139" i="7"/>
  <c r="Q139" i="7"/>
  <c r="P139" i="7"/>
  <c r="O139" i="7"/>
  <c r="N139" i="7"/>
  <c r="M139" i="7"/>
  <c r="L139" i="7"/>
  <c r="K139" i="7"/>
  <c r="J139" i="7"/>
  <c r="I139" i="7"/>
  <c r="H139" i="7"/>
  <c r="G139" i="7"/>
  <c r="F139" i="7"/>
  <c r="E139" i="7"/>
  <c r="D139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D138" i="7"/>
  <c r="R137" i="7"/>
  <c r="Q137" i="7"/>
  <c r="P137" i="7"/>
  <c r="O137" i="7"/>
  <c r="N137" i="7"/>
  <c r="M137" i="7"/>
  <c r="L137" i="7"/>
  <c r="K137" i="7"/>
  <c r="J137" i="7"/>
  <c r="I137" i="7"/>
  <c r="H137" i="7"/>
  <c r="G137" i="7"/>
  <c r="F137" i="7"/>
  <c r="E137" i="7"/>
  <c r="D137" i="7"/>
  <c r="R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D136" i="7"/>
  <c r="R135" i="7"/>
  <c r="Q135" i="7"/>
  <c r="P135" i="7"/>
  <c r="O135" i="7"/>
  <c r="N135" i="7"/>
  <c r="M135" i="7"/>
  <c r="L135" i="7"/>
  <c r="K135" i="7"/>
  <c r="J135" i="7"/>
  <c r="I135" i="7"/>
  <c r="H135" i="7"/>
  <c r="G135" i="7"/>
  <c r="F135" i="7"/>
  <c r="E135" i="7"/>
  <c r="D135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D134" i="7"/>
  <c r="R133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D133" i="7"/>
  <c r="R132" i="7"/>
  <c r="Q132" i="7"/>
  <c r="P132" i="7"/>
  <c r="O132" i="7"/>
  <c r="N132" i="7"/>
  <c r="M132" i="7"/>
  <c r="L132" i="7"/>
  <c r="K132" i="7"/>
  <c r="J132" i="7"/>
  <c r="I132" i="7"/>
  <c r="H132" i="7"/>
  <c r="G132" i="7"/>
  <c r="F132" i="7"/>
  <c r="E132" i="7"/>
  <c r="D132" i="7"/>
  <c r="R131" i="7"/>
  <c r="Q131" i="7"/>
  <c r="P131" i="7"/>
  <c r="O131" i="7"/>
  <c r="N131" i="7"/>
  <c r="M131" i="7"/>
  <c r="L131" i="7"/>
  <c r="K131" i="7"/>
  <c r="J131" i="7"/>
  <c r="I131" i="7"/>
  <c r="H131" i="7"/>
  <c r="G131" i="7"/>
  <c r="F131" i="7"/>
  <c r="E131" i="7"/>
  <c r="D131" i="7"/>
  <c r="R130" i="7"/>
  <c r="Q130" i="7"/>
  <c r="P130" i="7"/>
  <c r="O130" i="7"/>
  <c r="N130" i="7"/>
  <c r="M130" i="7"/>
  <c r="L130" i="7"/>
  <c r="K130" i="7"/>
  <c r="J130" i="7"/>
  <c r="I130" i="7"/>
  <c r="H130" i="7"/>
  <c r="G130" i="7"/>
  <c r="F130" i="7"/>
  <c r="E130" i="7"/>
  <c r="D130" i="7"/>
  <c r="R129" i="7"/>
  <c r="Q129" i="7"/>
  <c r="P129" i="7"/>
  <c r="O129" i="7"/>
  <c r="N129" i="7"/>
  <c r="M129" i="7"/>
  <c r="L129" i="7"/>
  <c r="K129" i="7"/>
  <c r="J129" i="7"/>
  <c r="I129" i="7"/>
  <c r="H129" i="7"/>
  <c r="G129" i="7"/>
  <c r="F129" i="7"/>
  <c r="E129" i="7"/>
  <c r="D129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D128" i="7"/>
  <c r="R127" i="7"/>
  <c r="Q127" i="7"/>
  <c r="P127" i="7"/>
  <c r="O127" i="7"/>
  <c r="N127" i="7"/>
  <c r="M127" i="7"/>
  <c r="L127" i="7"/>
  <c r="K127" i="7"/>
  <c r="J127" i="7"/>
  <c r="I127" i="7"/>
  <c r="H127" i="7"/>
  <c r="G127" i="7"/>
  <c r="F127" i="7"/>
  <c r="E127" i="7"/>
  <c r="D127" i="7"/>
  <c r="R126" i="7"/>
  <c r="Q126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D126" i="7"/>
  <c r="R125" i="7"/>
  <c r="Q125" i="7"/>
  <c r="P125" i="7"/>
  <c r="O125" i="7"/>
  <c r="N125" i="7"/>
  <c r="M125" i="7"/>
  <c r="L125" i="7"/>
  <c r="K125" i="7"/>
  <c r="J125" i="7"/>
  <c r="I125" i="7"/>
  <c r="H125" i="7"/>
  <c r="G125" i="7"/>
  <c r="F125" i="7"/>
  <c r="E125" i="7"/>
  <c r="D125" i="7"/>
  <c r="R124" i="7"/>
  <c r="Q124" i="7"/>
  <c r="P124" i="7"/>
  <c r="O124" i="7"/>
  <c r="N124" i="7"/>
  <c r="M124" i="7"/>
  <c r="L124" i="7"/>
  <c r="K124" i="7"/>
  <c r="J124" i="7"/>
  <c r="I124" i="7"/>
  <c r="H124" i="7"/>
  <c r="G124" i="7"/>
  <c r="F124" i="7"/>
  <c r="E124" i="7"/>
  <c r="D124" i="7"/>
  <c r="R123" i="7"/>
  <c r="Q123" i="7"/>
  <c r="P123" i="7"/>
  <c r="O123" i="7"/>
  <c r="N123" i="7"/>
  <c r="M123" i="7"/>
  <c r="L123" i="7"/>
  <c r="K123" i="7"/>
  <c r="J123" i="7"/>
  <c r="I123" i="7"/>
  <c r="H123" i="7"/>
  <c r="G123" i="7"/>
  <c r="F123" i="7"/>
  <c r="E123" i="7"/>
  <c r="D123" i="7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D122" i="7"/>
  <c r="R121" i="7"/>
  <c r="Q121" i="7"/>
  <c r="P121" i="7"/>
  <c r="O121" i="7"/>
  <c r="N121" i="7"/>
  <c r="M121" i="7"/>
  <c r="L121" i="7"/>
  <c r="K121" i="7"/>
  <c r="J121" i="7"/>
  <c r="I121" i="7"/>
  <c r="H121" i="7"/>
  <c r="G121" i="7"/>
  <c r="F121" i="7"/>
  <c r="E121" i="7"/>
  <c r="D121" i="7"/>
  <c r="R120" i="7"/>
  <c r="Q120" i="7"/>
  <c r="P120" i="7"/>
  <c r="O120" i="7"/>
  <c r="N120" i="7"/>
  <c r="M120" i="7"/>
  <c r="L120" i="7"/>
  <c r="K120" i="7"/>
  <c r="J120" i="7"/>
  <c r="I120" i="7"/>
  <c r="H120" i="7"/>
  <c r="G120" i="7"/>
  <c r="F120" i="7"/>
  <c r="E120" i="7"/>
  <c r="D120" i="7"/>
  <c r="R119" i="7"/>
  <c r="Q119" i="7"/>
  <c r="P119" i="7"/>
  <c r="O119" i="7"/>
  <c r="N119" i="7"/>
  <c r="M119" i="7"/>
  <c r="L119" i="7"/>
  <c r="K119" i="7"/>
  <c r="J119" i="7"/>
  <c r="I119" i="7"/>
  <c r="H119" i="7"/>
  <c r="G119" i="7"/>
  <c r="F119" i="7"/>
  <c r="E119" i="7"/>
  <c r="D119" i="7"/>
  <c r="R118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D117" i="7"/>
  <c r="R116" i="7"/>
  <c r="Q116" i="7"/>
  <c r="P116" i="7"/>
  <c r="O116" i="7"/>
  <c r="N116" i="7"/>
  <c r="M116" i="7"/>
  <c r="L116" i="7"/>
  <c r="K116" i="7"/>
  <c r="J116" i="7"/>
  <c r="I116" i="7"/>
  <c r="H116" i="7"/>
  <c r="G116" i="7"/>
  <c r="F116" i="7"/>
  <c r="E116" i="7"/>
  <c r="D116" i="7"/>
  <c r="R115" i="7"/>
  <c r="Q115" i="7"/>
  <c r="P115" i="7"/>
  <c r="O115" i="7"/>
  <c r="N115" i="7"/>
  <c r="M115" i="7"/>
  <c r="L115" i="7"/>
  <c r="K115" i="7"/>
  <c r="J115" i="7"/>
  <c r="I115" i="7"/>
  <c r="H115" i="7"/>
  <c r="G115" i="7"/>
  <c r="F115" i="7"/>
  <c r="E115" i="7"/>
  <c r="D115" i="7"/>
  <c r="R114" i="7"/>
  <c r="Q114" i="7"/>
  <c r="P114" i="7"/>
  <c r="O114" i="7"/>
  <c r="N114" i="7"/>
  <c r="M114" i="7"/>
  <c r="L114" i="7"/>
  <c r="K114" i="7"/>
  <c r="J114" i="7"/>
  <c r="I114" i="7"/>
  <c r="H114" i="7"/>
  <c r="G114" i="7"/>
  <c r="F114" i="7"/>
  <c r="E114" i="7"/>
  <c r="D114" i="7"/>
  <c r="R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E113" i="7"/>
  <c r="D113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G112" i="7"/>
  <c r="T28" i="9" l="1"/>
  <c r="U28" i="9"/>
  <c r="T35" i="9"/>
  <c r="U25" i="9"/>
  <c r="U52" i="9"/>
  <c r="T44" i="9"/>
  <c r="U26" i="9"/>
  <c r="R33" i="9"/>
  <c r="U33" i="9" s="1"/>
  <c r="U27" i="9"/>
  <c r="T32" i="9"/>
  <c r="T49" i="9"/>
  <c r="T31" i="9"/>
  <c r="U31" i="9"/>
  <c r="U45" i="9"/>
  <c r="T45" i="9"/>
  <c r="U39" i="9"/>
  <c r="T39" i="9"/>
  <c r="T37" i="9"/>
  <c r="U37" i="9"/>
  <c r="U30" i="9"/>
  <c r="T30" i="9"/>
  <c r="U42" i="9"/>
  <c r="T42" i="9"/>
  <c r="T40" i="9"/>
  <c r="U40" i="9"/>
  <c r="T53" i="9"/>
  <c r="U53" i="9"/>
  <c r="T41" i="9"/>
  <c r="U41" i="9"/>
  <c r="T46" i="9"/>
  <c r="U46" i="9"/>
  <c r="T34" i="9"/>
  <c r="U34" i="9"/>
  <c r="T51" i="9"/>
  <c r="U51" i="9"/>
  <c r="Q48" i="9"/>
  <c r="R48" i="9" s="1"/>
  <c r="U47" i="9"/>
  <c r="T47" i="9"/>
  <c r="Q43" i="9"/>
  <c r="R43" i="9" s="1"/>
  <c r="Q29" i="9"/>
  <c r="R29" i="9" s="1"/>
  <c r="T36" i="9"/>
  <c r="U36" i="9"/>
  <c r="Q50" i="9"/>
  <c r="R50" i="9" s="1"/>
  <c r="Q38" i="9"/>
  <c r="R38" i="9" s="1"/>
  <c r="H112" i="7"/>
  <c r="I112" i="7"/>
  <c r="L112" i="7"/>
  <c r="M112" i="7"/>
  <c r="P112" i="7"/>
  <c r="E112" i="7"/>
  <c r="Q112" i="7"/>
  <c r="J112" i="7"/>
  <c r="N112" i="7"/>
  <c r="O112" i="7"/>
  <c r="F112" i="7"/>
  <c r="R112" i="7"/>
  <c r="K112" i="7"/>
  <c r="D112" i="7"/>
  <c r="T33" i="9" l="1"/>
  <c r="U43" i="9"/>
  <c r="T43" i="9"/>
  <c r="T38" i="9"/>
  <c r="U38" i="9"/>
  <c r="U29" i="9"/>
  <c r="T29" i="9"/>
  <c r="T50" i="9"/>
  <c r="U50" i="9"/>
  <c r="T48" i="9"/>
  <c r="U48" i="9"/>
  <c r="AK6" i="1"/>
  <c r="R212" i="7" l="1"/>
  <c r="Q212" i="7"/>
  <c r="P212" i="7"/>
  <c r="O212" i="7"/>
  <c r="N212" i="7"/>
  <c r="M212" i="7"/>
  <c r="L212" i="7"/>
  <c r="K212" i="7"/>
  <c r="J212" i="7"/>
  <c r="I212" i="7"/>
  <c r="H212" i="7"/>
  <c r="G212" i="7"/>
  <c r="F212" i="7"/>
  <c r="E212" i="7"/>
  <c r="D212" i="7"/>
  <c r="R211" i="7"/>
  <c r="Q211" i="7"/>
  <c r="P211" i="7"/>
  <c r="O211" i="7"/>
  <c r="N211" i="7"/>
  <c r="M211" i="7"/>
  <c r="L211" i="7"/>
  <c r="K211" i="7"/>
  <c r="J211" i="7"/>
  <c r="I211" i="7"/>
  <c r="H211" i="7"/>
  <c r="G211" i="7"/>
  <c r="F211" i="7"/>
  <c r="E211" i="7"/>
  <c r="D211" i="7"/>
  <c r="R210" i="7"/>
  <c r="Q210" i="7"/>
  <c r="P210" i="7"/>
  <c r="O210" i="7"/>
  <c r="N210" i="7"/>
  <c r="M210" i="7"/>
  <c r="L210" i="7"/>
  <c r="K210" i="7"/>
  <c r="J210" i="7"/>
  <c r="I210" i="7"/>
  <c r="H210" i="7"/>
  <c r="G210" i="7"/>
  <c r="F210" i="7"/>
  <c r="E210" i="7"/>
  <c r="D210" i="7"/>
  <c r="R209" i="7"/>
  <c r="Q209" i="7"/>
  <c r="P209" i="7"/>
  <c r="O209" i="7"/>
  <c r="N209" i="7"/>
  <c r="M209" i="7"/>
  <c r="L209" i="7"/>
  <c r="K209" i="7"/>
  <c r="J209" i="7"/>
  <c r="I209" i="7"/>
  <c r="H209" i="7"/>
  <c r="G209" i="7"/>
  <c r="F209" i="7"/>
  <c r="E209" i="7"/>
  <c r="D209" i="7"/>
  <c r="R208" i="7"/>
  <c r="Q208" i="7"/>
  <c r="P208" i="7"/>
  <c r="O208" i="7"/>
  <c r="N208" i="7"/>
  <c r="M208" i="7"/>
  <c r="L208" i="7"/>
  <c r="K208" i="7"/>
  <c r="J208" i="7"/>
  <c r="I208" i="7"/>
  <c r="H208" i="7"/>
  <c r="G208" i="7"/>
  <c r="F208" i="7"/>
  <c r="E208" i="7"/>
  <c r="D208" i="7"/>
  <c r="R207" i="7"/>
  <c r="Q207" i="7"/>
  <c r="P207" i="7"/>
  <c r="O207" i="7"/>
  <c r="N207" i="7"/>
  <c r="M207" i="7"/>
  <c r="L207" i="7"/>
  <c r="K207" i="7"/>
  <c r="J207" i="7"/>
  <c r="I207" i="7"/>
  <c r="H207" i="7"/>
  <c r="G207" i="7"/>
  <c r="F207" i="7"/>
  <c r="E207" i="7"/>
  <c r="D207" i="7"/>
  <c r="R206" i="7"/>
  <c r="Q206" i="7"/>
  <c r="P206" i="7"/>
  <c r="O206" i="7"/>
  <c r="N206" i="7"/>
  <c r="M206" i="7"/>
  <c r="L206" i="7"/>
  <c r="K206" i="7"/>
  <c r="J206" i="7"/>
  <c r="I206" i="7"/>
  <c r="H206" i="7"/>
  <c r="G206" i="7"/>
  <c r="F206" i="7"/>
  <c r="E206" i="7"/>
  <c r="D206" i="7"/>
  <c r="R205" i="7"/>
  <c r="Q205" i="7"/>
  <c r="P205" i="7"/>
  <c r="O205" i="7"/>
  <c r="N205" i="7"/>
  <c r="M205" i="7"/>
  <c r="L205" i="7"/>
  <c r="K205" i="7"/>
  <c r="J205" i="7"/>
  <c r="I205" i="7"/>
  <c r="H205" i="7"/>
  <c r="G205" i="7"/>
  <c r="F205" i="7"/>
  <c r="E205" i="7"/>
  <c r="D205" i="7"/>
  <c r="R204" i="7"/>
  <c r="Q204" i="7"/>
  <c r="P204" i="7"/>
  <c r="O204" i="7"/>
  <c r="N204" i="7"/>
  <c r="M204" i="7"/>
  <c r="L204" i="7"/>
  <c r="K204" i="7"/>
  <c r="J204" i="7"/>
  <c r="I204" i="7"/>
  <c r="H204" i="7"/>
  <c r="G204" i="7"/>
  <c r="F204" i="7"/>
  <c r="E204" i="7"/>
  <c r="D204" i="7"/>
  <c r="R203" i="7"/>
  <c r="Q203" i="7"/>
  <c r="P203" i="7"/>
  <c r="O203" i="7"/>
  <c r="N203" i="7"/>
  <c r="M203" i="7"/>
  <c r="L203" i="7"/>
  <c r="K203" i="7"/>
  <c r="J203" i="7"/>
  <c r="I203" i="7"/>
  <c r="H203" i="7"/>
  <c r="G203" i="7"/>
  <c r="F203" i="7"/>
  <c r="E203" i="7"/>
  <c r="D203" i="7"/>
  <c r="R202" i="7"/>
  <c r="Q202" i="7"/>
  <c r="P202" i="7"/>
  <c r="O202" i="7"/>
  <c r="N202" i="7"/>
  <c r="M202" i="7"/>
  <c r="L202" i="7"/>
  <c r="K202" i="7"/>
  <c r="J202" i="7"/>
  <c r="I202" i="7"/>
  <c r="H202" i="7"/>
  <c r="G202" i="7"/>
  <c r="F202" i="7"/>
  <c r="E202" i="7"/>
  <c r="D202" i="7"/>
  <c r="R201" i="7"/>
  <c r="Q201" i="7"/>
  <c r="P201" i="7"/>
  <c r="O201" i="7"/>
  <c r="N201" i="7"/>
  <c r="M201" i="7"/>
  <c r="L201" i="7"/>
  <c r="K201" i="7"/>
  <c r="J201" i="7"/>
  <c r="I201" i="7"/>
  <c r="H201" i="7"/>
  <c r="G201" i="7"/>
  <c r="F201" i="7"/>
  <c r="E201" i="7"/>
  <c r="D201" i="7"/>
  <c r="R200" i="7"/>
  <c r="Q200" i="7"/>
  <c r="P200" i="7"/>
  <c r="O200" i="7"/>
  <c r="N200" i="7"/>
  <c r="M200" i="7"/>
  <c r="L200" i="7"/>
  <c r="K200" i="7"/>
  <c r="J200" i="7"/>
  <c r="I200" i="7"/>
  <c r="H200" i="7"/>
  <c r="G200" i="7"/>
  <c r="F200" i="7"/>
  <c r="E200" i="7"/>
  <c r="D200" i="7"/>
  <c r="R199" i="7"/>
  <c r="Q199" i="7"/>
  <c r="P199" i="7"/>
  <c r="O199" i="7"/>
  <c r="N199" i="7"/>
  <c r="M199" i="7"/>
  <c r="L199" i="7"/>
  <c r="K199" i="7"/>
  <c r="J199" i="7"/>
  <c r="I199" i="7"/>
  <c r="H199" i="7"/>
  <c r="G199" i="7"/>
  <c r="F199" i="7"/>
  <c r="E199" i="7"/>
  <c r="D199" i="7"/>
  <c r="R198" i="7"/>
  <c r="Q198" i="7"/>
  <c r="P198" i="7"/>
  <c r="O198" i="7"/>
  <c r="N198" i="7"/>
  <c r="M198" i="7"/>
  <c r="L198" i="7"/>
  <c r="K198" i="7"/>
  <c r="J198" i="7"/>
  <c r="I198" i="7"/>
  <c r="H198" i="7"/>
  <c r="G198" i="7"/>
  <c r="F198" i="7"/>
  <c r="E198" i="7"/>
  <c r="D198" i="7"/>
  <c r="R197" i="7"/>
  <c r="Q197" i="7"/>
  <c r="P197" i="7"/>
  <c r="O197" i="7"/>
  <c r="N197" i="7"/>
  <c r="M197" i="7"/>
  <c r="L197" i="7"/>
  <c r="K197" i="7"/>
  <c r="J197" i="7"/>
  <c r="I197" i="7"/>
  <c r="H197" i="7"/>
  <c r="G197" i="7"/>
  <c r="F197" i="7"/>
  <c r="E197" i="7"/>
  <c r="D197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D196" i="7"/>
  <c r="R195" i="7"/>
  <c r="Q195" i="7"/>
  <c r="P195" i="7"/>
  <c r="O195" i="7"/>
  <c r="N195" i="7"/>
  <c r="M195" i="7"/>
  <c r="L195" i="7"/>
  <c r="K195" i="7"/>
  <c r="J195" i="7"/>
  <c r="I195" i="7"/>
  <c r="H195" i="7"/>
  <c r="G195" i="7"/>
  <c r="F195" i="7"/>
  <c r="E195" i="7"/>
  <c r="D195" i="7"/>
  <c r="R194" i="7"/>
  <c r="Q194" i="7"/>
  <c r="P194" i="7"/>
  <c r="O194" i="7"/>
  <c r="N194" i="7"/>
  <c r="M194" i="7"/>
  <c r="L194" i="7"/>
  <c r="K194" i="7"/>
  <c r="J194" i="7"/>
  <c r="I194" i="7"/>
  <c r="H194" i="7"/>
  <c r="G194" i="7"/>
  <c r="F194" i="7"/>
  <c r="E194" i="7"/>
  <c r="D194" i="7"/>
  <c r="R193" i="7"/>
  <c r="Q193" i="7"/>
  <c r="P193" i="7"/>
  <c r="O193" i="7"/>
  <c r="N193" i="7"/>
  <c r="M193" i="7"/>
  <c r="L193" i="7"/>
  <c r="K193" i="7"/>
  <c r="J193" i="7"/>
  <c r="I193" i="7"/>
  <c r="H193" i="7"/>
  <c r="G193" i="7"/>
  <c r="F193" i="7"/>
  <c r="E193" i="7"/>
  <c r="D193" i="7"/>
  <c r="R192" i="7"/>
  <c r="Q192" i="7"/>
  <c r="P192" i="7"/>
  <c r="O192" i="7"/>
  <c r="N192" i="7"/>
  <c r="M192" i="7"/>
  <c r="L192" i="7"/>
  <c r="K192" i="7"/>
  <c r="J192" i="7"/>
  <c r="I192" i="7"/>
  <c r="H192" i="7"/>
  <c r="G192" i="7"/>
  <c r="F192" i="7"/>
  <c r="E192" i="7"/>
  <c r="D192" i="7"/>
  <c r="R191" i="7"/>
  <c r="Q191" i="7"/>
  <c r="P191" i="7"/>
  <c r="O191" i="7"/>
  <c r="N191" i="7"/>
  <c r="M191" i="7"/>
  <c r="L191" i="7"/>
  <c r="K191" i="7"/>
  <c r="J191" i="7"/>
  <c r="I191" i="7"/>
  <c r="H191" i="7"/>
  <c r="G191" i="7"/>
  <c r="F191" i="7"/>
  <c r="E191" i="7"/>
  <c r="D191" i="7"/>
  <c r="R190" i="7"/>
  <c r="Q190" i="7"/>
  <c r="P190" i="7"/>
  <c r="O190" i="7"/>
  <c r="N190" i="7"/>
  <c r="M190" i="7"/>
  <c r="L190" i="7"/>
  <c r="K190" i="7"/>
  <c r="J190" i="7"/>
  <c r="I190" i="7"/>
  <c r="H190" i="7"/>
  <c r="G190" i="7"/>
  <c r="F190" i="7"/>
  <c r="E190" i="7"/>
  <c r="D190" i="7"/>
  <c r="R189" i="7"/>
  <c r="Q189" i="7"/>
  <c r="P189" i="7"/>
  <c r="O189" i="7"/>
  <c r="N189" i="7"/>
  <c r="M189" i="7"/>
  <c r="L189" i="7"/>
  <c r="K189" i="7"/>
  <c r="J189" i="7"/>
  <c r="I189" i="7"/>
  <c r="H189" i="7"/>
  <c r="G189" i="7"/>
  <c r="F189" i="7"/>
  <c r="E189" i="7"/>
  <c r="D189" i="7"/>
  <c r="R188" i="7"/>
  <c r="Q188" i="7"/>
  <c r="P188" i="7"/>
  <c r="O188" i="7"/>
  <c r="N188" i="7"/>
  <c r="M188" i="7"/>
  <c r="L188" i="7"/>
  <c r="K188" i="7"/>
  <c r="J188" i="7"/>
  <c r="I188" i="7"/>
  <c r="H188" i="7"/>
  <c r="G188" i="7"/>
  <c r="F188" i="7"/>
  <c r="E188" i="7"/>
  <c r="D188" i="7"/>
  <c r="R186" i="7"/>
  <c r="Q186" i="7"/>
  <c r="P186" i="7"/>
  <c r="O186" i="7"/>
  <c r="N186" i="7"/>
  <c r="M186" i="7"/>
  <c r="L186" i="7"/>
  <c r="K186" i="7"/>
  <c r="J186" i="7"/>
  <c r="I186" i="7"/>
  <c r="H186" i="7"/>
  <c r="G186" i="7"/>
  <c r="F186" i="7"/>
  <c r="E186" i="7"/>
  <c r="D186" i="7"/>
  <c r="R185" i="7"/>
  <c r="Q185" i="7"/>
  <c r="P185" i="7"/>
  <c r="O185" i="7"/>
  <c r="N185" i="7"/>
  <c r="M185" i="7"/>
  <c r="L185" i="7"/>
  <c r="K185" i="7"/>
  <c r="J185" i="7"/>
  <c r="I185" i="7"/>
  <c r="H185" i="7"/>
  <c r="G185" i="7"/>
  <c r="F185" i="7"/>
  <c r="E185" i="7"/>
  <c r="D185" i="7"/>
  <c r="R184" i="7"/>
  <c r="Q184" i="7"/>
  <c r="P184" i="7"/>
  <c r="O184" i="7"/>
  <c r="N184" i="7"/>
  <c r="M184" i="7"/>
  <c r="L184" i="7"/>
  <c r="K184" i="7"/>
  <c r="J184" i="7"/>
  <c r="I184" i="7"/>
  <c r="H184" i="7"/>
  <c r="G184" i="7"/>
  <c r="F184" i="7"/>
  <c r="E184" i="7"/>
  <c r="D184" i="7"/>
  <c r="R183" i="7"/>
  <c r="Q183" i="7"/>
  <c r="P183" i="7"/>
  <c r="O183" i="7"/>
  <c r="N183" i="7"/>
  <c r="M183" i="7"/>
  <c r="L183" i="7"/>
  <c r="K183" i="7"/>
  <c r="J183" i="7"/>
  <c r="I183" i="7"/>
  <c r="H183" i="7"/>
  <c r="G183" i="7"/>
  <c r="F183" i="7"/>
  <c r="E183" i="7"/>
  <c r="D183" i="7"/>
  <c r="R182" i="7"/>
  <c r="Q182" i="7"/>
  <c r="P182" i="7"/>
  <c r="O182" i="7"/>
  <c r="N182" i="7"/>
  <c r="M182" i="7"/>
  <c r="L182" i="7"/>
  <c r="K182" i="7"/>
  <c r="J182" i="7"/>
  <c r="I182" i="7"/>
  <c r="H182" i="7"/>
  <c r="G182" i="7"/>
  <c r="F182" i="7"/>
  <c r="E182" i="7"/>
  <c r="D182" i="7"/>
  <c r="R181" i="7"/>
  <c r="Q181" i="7"/>
  <c r="P181" i="7"/>
  <c r="O181" i="7"/>
  <c r="N181" i="7"/>
  <c r="M181" i="7"/>
  <c r="L181" i="7"/>
  <c r="K181" i="7"/>
  <c r="J181" i="7"/>
  <c r="I181" i="7"/>
  <c r="H181" i="7"/>
  <c r="G181" i="7"/>
  <c r="F181" i="7"/>
  <c r="E181" i="7"/>
  <c r="D181" i="7"/>
  <c r="R180" i="7"/>
  <c r="Q180" i="7"/>
  <c r="P180" i="7"/>
  <c r="O180" i="7"/>
  <c r="N180" i="7"/>
  <c r="M180" i="7"/>
  <c r="L180" i="7"/>
  <c r="K180" i="7"/>
  <c r="J180" i="7"/>
  <c r="I180" i="7"/>
  <c r="H180" i="7"/>
  <c r="G180" i="7"/>
  <c r="F180" i="7"/>
  <c r="E180" i="7"/>
  <c r="D180" i="7"/>
  <c r="R179" i="7"/>
  <c r="Q179" i="7"/>
  <c r="P179" i="7"/>
  <c r="O179" i="7"/>
  <c r="N179" i="7"/>
  <c r="M179" i="7"/>
  <c r="L179" i="7"/>
  <c r="K179" i="7"/>
  <c r="J179" i="7"/>
  <c r="I179" i="7"/>
  <c r="H179" i="7"/>
  <c r="G179" i="7"/>
  <c r="F179" i="7"/>
  <c r="E179" i="7"/>
  <c r="D179" i="7"/>
  <c r="R178" i="7"/>
  <c r="Q178" i="7"/>
  <c r="P178" i="7"/>
  <c r="O178" i="7"/>
  <c r="N178" i="7"/>
  <c r="M178" i="7"/>
  <c r="L178" i="7"/>
  <c r="K178" i="7"/>
  <c r="J178" i="7"/>
  <c r="I178" i="7"/>
  <c r="H178" i="7"/>
  <c r="G178" i="7"/>
  <c r="F178" i="7"/>
  <c r="E178" i="7"/>
  <c r="D178" i="7"/>
  <c r="R177" i="7"/>
  <c r="Q177" i="7"/>
  <c r="P177" i="7"/>
  <c r="O177" i="7"/>
  <c r="N177" i="7"/>
  <c r="M177" i="7"/>
  <c r="L177" i="7"/>
  <c r="K177" i="7"/>
  <c r="J177" i="7"/>
  <c r="I177" i="7"/>
  <c r="H177" i="7"/>
  <c r="G177" i="7"/>
  <c r="F177" i="7"/>
  <c r="E177" i="7"/>
  <c r="D177" i="7"/>
  <c r="R176" i="7"/>
  <c r="Q176" i="7"/>
  <c r="P176" i="7"/>
  <c r="O176" i="7"/>
  <c r="N176" i="7"/>
  <c r="M176" i="7"/>
  <c r="L176" i="7"/>
  <c r="K176" i="7"/>
  <c r="J176" i="7"/>
  <c r="I176" i="7"/>
  <c r="H176" i="7"/>
  <c r="G176" i="7"/>
  <c r="F176" i="7"/>
  <c r="E176" i="7"/>
  <c r="D176" i="7"/>
  <c r="R175" i="7"/>
  <c r="Q175" i="7"/>
  <c r="P175" i="7"/>
  <c r="O175" i="7"/>
  <c r="N175" i="7"/>
  <c r="M175" i="7"/>
  <c r="L175" i="7"/>
  <c r="K175" i="7"/>
  <c r="J175" i="7"/>
  <c r="I175" i="7"/>
  <c r="H175" i="7"/>
  <c r="G175" i="7"/>
  <c r="F175" i="7"/>
  <c r="E175" i="7"/>
  <c r="D175" i="7"/>
  <c r="R174" i="7"/>
  <c r="Q174" i="7"/>
  <c r="P174" i="7"/>
  <c r="O174" i="7"/>
  <c r="N174" i="7"/>
  <c r="M174" i="7"/>
  <c r="L174" i="7"/>
  <c r="K174" i="7"/>
  <c r="J174" i="7"/>
  <c r="I174" i="7"/>
  <c r="H174" i="7"/>
  <c r="G174" i="7"/>
  <c r="F174" i="7"/>
  <c r="E174" i="7"/>
  <c r="D174" i="7"/>
  <c r="R173" i="7"/>
  <c r="Q173" i="7"/>
  <c r="P173" i="7"/>
  <c r="O173" i="7"/>
  <c r="N173" i="7"/>
  <c r="M173" i="7"/>
  <c r="L173" i="7"/>
  <c r="K173" i="7"/>
  <c r="J173" i="7"/>
  <c r="I173" i="7"/>
  <c r="H173" i="7"/>
  <c r="G173" i="7"/>
  <c r="F173" i="7"/>
  <c r="E173" i="7"/>
  <c r="D173" i="7"/>
  <c r="R172" i="7"/>
  <c r="Q172" i="7"/>
  <c r="P172" i="7"/>
  <c r="O172" i="7"/>
  <c r="N172" i="7"/>
  <c r="M172" i="7"/>
  <c r="L172" i="7"/>
  <c r="K172" i="7"/>
  <c r="J172" i="7"/>
  <c r="I172" i="7"/>
  <c r="H172" i="7"/>
  <c r="G172" i="7"/>
  <c r="F172" i="7"/>
  <c r="E172" i="7"/>
  <c r="D172" i="7"/>
  <c r="R171" i="7"/>
  <c r="Q171" i="7"/>
  <c r="P171" i="7"/>
  <c r="O171" i="7"/>
  <c r="N171" i="7"/>
  <c r="M171" i="7"/>
  <c r="L171" i="7"/>
  <c r="K171" i="7"/>
  <c r="J171" i="7"/>
  <c r="I171" i="7"/>
  <c r="H171" i="7"/>
  <c r="G171" i="7"/>
  <c r="F171" i="7"/>
  <c r="E171" i="7"/>
  <c r="D171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D170" i="7"/>
  <c r="R169" i="7"/>
  <c r="Q169" i="7"/>
  <c r="P169" i="7"/>
  <c r="O169" i="7"/>
  <c r="N169" i="7"/>
  <c r="M169" i="7"/>
  <c r="L169" i="7"/>
  <c r="K169" i="7"/>
  <c r="J169" i="7"/>
  <c r="I169" i="7"/>
  <c r="H169" i="7"/>
  <c r="G169" i="7"/>
  <c r="F169" i="7"/>
  <c r="E169" i="7"/>
  <c r="D169" i="7"/>
  <c r="R168" i="7"/>
  <c r="Q168" i="7"/>
  <c r="P168" i="7"/>
  <c r="O168" i="7"/>
  <c r="N168" i="7"/>
  <c r="M168" i="7"/>
  <c r="L168" i="7"/>
  <c r="K168" i="7"/>
  <c r="J168" i="7"/>
  <c r="I168" i="7"/>
  <c r="H168" i="7"/>
  <c r="G168" i="7"/>
  <c r="F168" i="7"/>
  <c r="E168" i="7"/>
  <c r="D168" i="7"/>
  <c r="R166" i="7"/>
  <c r="Q166" i="7"/>
  <c r="P166" i="7"/>
  <c r="O166" i="7"/>
  <c r="N166" i="7"/>
  <c r="M166" i="7"/>
  <c r="L166" i="7"/>
  <c r="K166" i="7"/>
  <c r="J166" i="7"/>
  <c r="I166" i="7"/>
  <c r="H166" i="7"/>
  <c r="G166" i="7"/>
  <c r="F166" i="7"/>
  <c r="E166" i="7"/>
  <c r="D166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D165" i="7"/>
  <c r="R164" i="7"/>
  <c r="Q164" i="7"/>
  <c r="P164" i="7"/>
  <c r="O164" i="7"/>
  <c r="N164" i="7"/>
  <c r="M164" i="7"/>
  <c r="L164" i="7"/>
  <c r="K164" i="7"/>
  <c r="J164" i="7"/>
  <c r="I164" i="7"/>
  <c r="H164" i="7"/>
  <c r="G164" i="7"/>
  <c r="F164" i="7"/>
  <c r="E164" i="7"/>
  <c r="D164" i="7"/>
  <c r="R163" i="7"/>
  <c r="Q163" i="7"/>
  <c r="P163" i="7"/>
  <c r="O163" i="7"/>
  <c r="N163" i="7"/>
  <c r="M163" i="7"/>
  <c r="L163" i="7"/>
  <c r="K163" i="7"/>
  <c r="J163" i="7"/>
  <c r="I163" i="7"/>
  <c r="H163" i="7"/>
  <c r="G163" i="7"/>
  <c r="F163" i="7"/>
  <c r="E163" i="7"/>
  <c r="D163" i="7"/>
  <c r="C106" i="7"/>
  <c r="C159" i="7" s="1"/>
  <c r="C105" i="7"/>
  <c r="C158" i="7" s="1"/>
  <c r="C104" i="7"/>
  <c r="C157" i="7" s="1"/>
  <c r="C103" i="7"/>
  <c r="C156" i="7" s="1"/>
  <c r="C102" i="7"/>
  <c r="C208" i="7" s="1"/>
  <c r="C101" i="7"/>
  <c r="C154" i="7" s="1"/>
  <c r="C100" i="7"/>
  <c r="C153" i="7" s="1"/>
  <c r="C99" i="7"/>
  <c r="C152" i="7" s="1"/>
  <c r="C98" i="7"/>
  <c r="C151" i="7" s="1"/>
  <c r="C97" i="7"/>
  <c r="C150" i="7" s="1"/>
  <c r="C96" i="7"/>
  <c r="C149" i="7" s="1"/>
  <c r="C95" i="7"/>
  <c r="C148" i="7" s="1"/>
  <c r="C94" i="7"/>
  <c r="C147" i="7" s="1"/>
  <c r="C93" i="7"/>
  <c r="C146" i="7" s="1"/>
  <c r="C92" i="7"/>
  <c r="C145" i="7" s="1"/>
  <c r="C91" i="7"/>
  <c r="C144" i="7" s="1"/>
  <c r="C90" i="7"/>
  <c r="C143" i="7" s="1"/>
  <c r="C89" i="7"/>
  <c r="C142" i="7" s="1"/>
  <c r="C88" i="7"/>
  <c r="C141" i="7" s="1"/>
  <c r="C87" i="7"/>
  <c r="C140" i="7" s="1"/>
  <c r="C86" i="7"/>
  <c r="C139" i="7" s="1"/>
  <c r="C85" i="7"/>
  <c r="C138" i="7" s="1"/>
  <c r="C84" i="7"/>
  <c r="C137" i="7" s="1"/>
  <c r="C83" i="7"/>
  <c r="C136" i="7" s="1"/>
  <c r="C82" i="7"/>
  <c r="C135" i="7" s="1"/>
  <c r="C81" i="7"/>
  <c r="C134" i="7" s="1"/>
  <c r="C80" i="7"/>
  <c r="C133" i="7" s="1"/>
  <c r="C79" i="7"/>
  <c r="C132" i="7" s="1"/>
  <c r="C78" i="7"/>
  <c r="C184" i="7" s="1"/>
  <c r="C77" i="7"/>
  <c r="C130" i="7" s="1"/>
  <c r="C76" i="7"/>
  <c r="C129" i="7" s="1"/>
  <c r="C75" i="7"/>
  <c r="C128" i="7" s="1"/>
  <c r="C74" i="7"/>
  <c r="C127" i="7" s="1"/>
  <c r="C73" i="7"/>
  <c r="C126" i="7" s="1"/>
  <c r="C72" i="7"/>
  <c r="C125" i="7" s="1"/>
  <c r="C71" i="7"/>
  <c r="C124" i="7" s="1"/>
  <c r="C70" i="7"/>
  <c r="C123" i="7" s="1"/>
  <c r="C69" i="7"/>
  <c r="C122" i="7" s="1"/>
  <c r="C68" i="7"/>
  <c r="C121" i="7" s="1"/>
  <c r="C67" i="7"/>
  <c r="C120" i="7" s="1"/>
  <c r="C66" i="7"/>
  <c r="C119" i="7" s="1"/>
  <c r="C65" i="7"/>
  <c r="C118" i="7" s="1"/>
  <c r="C64" i="7"/>
  <c r="C117" i="7" s="1"/>
  <c r="C63" i="7"/>
  <c r="C116" i="7" s="1"/>
  <c r="C62" i="7"/>
  <c r="C115" i="7" s="1"/>
  <c r="C61" i="7"/>
  <c r="C114" i="7" s="1"/>
  <c r="C60" i="7"/>
  <c r="C113" i="7" s="1"/>
  <c r="C59" i="7"/>
  <c r="C112" i="7" s="1"/>
  <c r="C58" i="7"/>
  <c r="C111" i="7" s="1"/>
  <c r="C57" i="7"/>
  <c r="C110" i="7" s="1"/>
  <c r="B53" i="7"/>
  <c r="B106" i="7" s="1"/>
  <c r="B52" i="7"/>
  <c r="B105" i="7" s="1"/>
  <c r="B51" i="7"/>
  <c r="B104" i="7" s="1"/>
  <c r="B50" i="7"/>
  <c r="B103" i="7" s="1"/>
  <c r="B49" i="7"/>
  <c r="B102" i="7" s="1"/>
  <c r="B48" i="7"/>
  <c r="B101" i="7" s="1"/>
  <c r="B47" i="7"/>
  <c r="B100" i="7" s="1"/>
  <c r="B46" i="7"/>
  <c r="B99" i="7" s="1"/>
  <c r="B45" i="7"/>
  <c r="B98" i="7" s="1"/>
  <c r="B44" i="7"/>
  <c r="B97" i="7" s="1"/>
  <c r="B43" i="7"/>
  <c r="B149" i="7" s="1"/>
  <c r="B42" i="7"/>
  <c r="B148" i="7" s="1"/>
  <c r="B41" i="7"/>
  <c r="B94" i="7" s="1"/>
  <c r="B40" i="7"/>
  <c r="B93" i="7" s="1"/>
  <c r="B39" i="7"/>
  <c r="B92" i="7" s="1"/>
  <c r="B38" i="7"/>
  <c r="B91" i="7" s="1"/>
  <c r="B37" i="7"/>
  <c r="B90" i="7" s="1"/>
  <c r="B36" i="7"/>
  <c r="B89" i="7" s="1"/>
  <c r="B35" i="7"/>
  <c r="B88" i="7" s="1"/>
  <c r="B34" i="7"/>
  <c r="B87" i="7" s="1"/>
  <c r="B33" i="7"/>
  <c r="B86" i="7" s="1"/>
  <c r="B32" i="7"/>
  <c r="B138" i="7" s="1"/>
  <c r="B31" i="7"/>
  <c r="B137" i="7" s="1"/>
  <c r="B30" i="7"/>
  <c r="B83" i="7" s="1"/>
  <c r="B29" i="7"/>
  <c r="B82" i="7" s="1"/>
  <c r="B28" i="7"/>
  <c r="B81" i="7" s="1"/>
  <c r="B27" i="7"/>
  <c r="B80" i="7" s="1"/>
  <c r="B26" i="7"/>
  <c r="B79" i="7" s="1"/>
  <c r="B25" i="7"/>
  <c r="B131" i="7" s="1"/>
  <c r="B24" i="7"/>
  <c r="B130" i="7" s="1"/>
  <c r="B23" i="7"/>
  <c r="B129" i="7" s="1"/>
  <c r="B22" i="7"/>
  <c r="B75" i="7" s="1"/>
  <c r="B21" i="7"/>
  <c r="B74" i="7" s="1"/>
  <c r="B20" i="7"/>
  <c r="B126" i="7" s="1"/>
  <c r="B19" i="7"/>
  <c r="B72" i="7" s="1"/>
  <c r="B18" i="7"/>
  <c r="B124" i="7" s="1"/>
  <c r="B17" i="7"/>
  <c r="B123" i="7" s="1"/>
  <c r="B16" i="7"/>
  <c r="B122" i="7" s="1"/>
  <c r="B15" i="7"/>
  <c r="B68" i="7" s="1"/>
  <c r="B14" i="7"/>
  <c r="B67" i="7" s="1"/>
  <c r="B13" i="7"/>
  <c r="B119" i="7" s="1"/>
  <c r="B12" i="7"/>
  <c r="B118" i="7" s="1"/>
  <c r="B11" i="7"/>
  <c r="B64" i="7" s="1"/>
  <c r="B10" i="7"/>
  <c r="B63" i="7" s="1"/>
  <c r="B9" i="7"/>
  <c r="B62" i="7" s="1"/>
  <c r="B8" i="7"/>
  <c r="B114" i="7" s="1"/>
  <c r="B7" i="7"/>
  <c r="B113" i="7" s="1"/>
  <c r="B6" i="7"/>
  <c r="B112" i="7" s="1"/>
  <c r="B5" i="7"/>
  <c r="B111" i="7" s="1"/>
  <c r="B4" i="7"/>
  <c r="B110" i="7" s="1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164" i="7" l="1"/>
  <c r="C170" i="7"/>
  <c r="C171" i="7"/>
  <c r="B188" i="7"/>
  <c r="C188" i="7"/>
  <c r="B254" i="7"/>
  <c r="B199" i="7"/>
  <c r="C200" i="7"/>
  <c r="B157" i="7"/>
  <c r="B175" i="7"/>
  <c r="B200" i="7"/>
  <c r="C212" i="7"/>
  <c r="B242" i="7"/>
  <c r="C131" i="7"/>
  <c r="B176" i="7"/>
  <c r="B211" i="7"/>
  <c r="B230" i="7"/>
  <c r="B164" i="7"/>
  <c r="C176" i="7"/>
  <c r="B187" i="7"/>
  <c r="C182" i="7"/>
  <c r="C194" i="7"/>
  <c r="B260" i="7"/>
  <c r="B212" i="7"/>
  <c r="C195" i="7"/>
  <c r="B266" i="7"/>
  <c r="C206" i="7"/>
  <c r="B163" i="7"/>
  <c r="C207" i="7"/>
  <c r="B224" i="7"/>
  <c r="B236" i="7"/>
  <c r="C183" i="7"/>
  <c r="B248" i="7"/>
  <c r="B237" i="7"/>
  <c r="C155" i="7"/>
  <c r="B165" i="7"/>
  <c r="B177" i="7"/>
  <c r="B189" i="7"/>
  <c r="B201" i="7"/>
  <c r="C172" i="7"/>
  <c r="C196" i="7"/>
  <c r="B226" i="7"/>
  <c r="B238" i="7"/>
  <c r="B250" i="7"/>
  <c r="B262" i="7"/>
  <c r="B249" i="7"/>
  <c r="B166" i="7"/>
  <c r="B178" i="7"/>
  <c r="B190" i="7"/>
  <c r="B202" i="7"/>
  <c r="C173" i="7"/>
  <c r="C185" i="7"/>
  <c r="C197" i="7"/>
  <c r="C209" i="7"/>
  <c r="B227" i="7"/>
  <c r="B239" i="7"/>
  <c r="B251" i="7"/>
  <c r="B263" i="7"/>
  <c r="B261" i="7"/>
  <c r="B167" i="7"/>
  <c r="B179" i="7"/>
  <c r="B191" i="7"/>
  <c r="B203" i="7"/>
  <c r="C174" i="7"/>
  <c r="C186" i="7"/>
  <c r="C198" i="7"/>
  <c r="C210" i="7"/>
  <c r="B228" i="7"/>
  <c r="B240" i="7"/>
  <c r="B252" i="7"/>
  <c r="B264" i="7"/>
  <c r="B225" i="7"/>
  <c r="B168" i="7"/>
  <c r="B180" i="7"/>
  <c r="B192" i="7"/>
  <c r="B204" i="7"/>
  <c r="C163" i="7"/>
  <c r="C175" i="7"/>
  <c r="C187" i="7"/>
  <c r="C199" i="7"/>
  <c r="C211" i="7"/>
  <c r="B229" i="7"/>
  <c r="B241" i="7"/>
  <c r="B253" i="7"/>
  <c r="B265" i="7"/>
  <c r="B193" i="7"/>
  <c r="B205" i="7"/>
  <c r="B181" i="7"/>
  <c r="B170" i="7"/>
  <c r="B182" i="7"/>
  <c r="B194" i="7"/>
  <c r="B206" i="7"/>
  <c r="C165" i="7"/>
  <c r="C177" i="7"/>
  <c r="C189" i="7"/>
  <c r="C201" i="7"/>
  <c r="B219" i="7"/>
  <c r="B231" i="7"/>
  <c r="B243" i="7"/>
  <c r="B255" i="7"/>
  <c r="B267" i="7"/>
  <c r="B171" i="7"/>
  <c r="B183" i="7"/>
  <c r="B195" i="7"/>
  <c r="B207" i="7"/>
  <c r="C166" i="7"/>
  <c r="C178" i="7"/>
  <c r="C190" i="7"/>
  <c r="C202" i="7"/>
  <c r="B220" i="7"/>
  <c r="B232" i="7"/>
  <c r="B244" i="7"/>
  <c r="B256" i="7"/>
  <c r="B268" i="7"/>
  <c r="B169" i="7"/>
  <c r="B172" i="7"/>
  <c r="B184" i="7"/>
  <c r="B196" i="7"/>
  <c r="B208" i="7"/>
  <c r="C167" i="7"/>
  <c r="C179" i="7"/>
  <c r="C191" i="7"/>
  <c r="C203" i="7"/>
  <c r="B221" i="7"/>
  <c r="B233" i="7"/>
  <c r="B245" i="7"/>
  <c r="B257" i="7"/>
  <c r="B59" i="7"/>
  <c r="B173" i="7"/>
  <c r="B185" i="7"/>
  <c r="B197" i="7"/>
  <c r="B209" i="7"/>
  <c r="C168" i="7"/>
  <c r="C180" i="7"/>
  <c r="C192" i="7"/>
  <c r="C204" i="7"/>
  <c r="B222" i="7"/>
  <c r="B234" i="7"/>
  <c r="B246" i="7"/>
  <c r="B258" i="7"/>
  <c r="B125" i="7"/>
  <c r="B174" i="7"/>
  <c r="B186" i="7"/>
  <c r="B198" i="7"/>
  <c r="B210" i="7"/>
  <c r="C169" i="7"/>
  <c r="C181" i="7"/>
  <c r="C193" i="7"/>
  <c r="C205" i="7"/>
  <c r="B223" i="7"/>
  <c r="B235" i="7"/>
  <c r="B247" i="7"/>
  <c r="B259" i="7"/>
  <c r="B60" i="7"/>
  <c r="B132" i="7"/>
  <c r="B158" i="7"/>
  <c r="B69" i="7"/>
  <c r="B133" i="7"/>
  <c r="B159" i="7"/>
  <c r="B70" i="7"/>
  <c r="B136" i="7"/>
  <c r="B71" i="7"/>
  <c r="B143" i="7"/>
  <c r="B95" i="7"/>
  <c r="B144" i="7"/>
  <c r="B96" i="7"/>
  <c r="B145" i="7"/>
  <c r="B146" i="7"/>
  <c r="B147" i="7"/>
  <c r="B121" i="7"/>
  <c r="B155" i="7"/>
  <c r="B156" i="7"/>
  <c r="B84" i="7"/>
  <c r="B140" i="7"/>
  <c r="B152" i="7"/>
  <c r="B57" i="7"/>
  <c r="B141" i="7"/>
  <c r="B153" i="7"/>
  <c r="B58" i="7"/>
  <c r="B142" i="7"/>
  <c r="B154" i="7"/>
  <c r="B134" i="7"/>
  <c r="B135" i="7"/>
  <c r="B150" i="7"/>
  <c r="B120" i="7"/>
  <c r="B139" i="7"/>
  <c r="B151" i="7"/>
  <c r="B61" i="7"/>
  <c r="B76" i="7"/>
  <c r="B65" i="7"/>
  <c r="B77" i="7"/>
  <c r="B116" i="7"/>
  <c r="B128" i="7"/>
  <c r="B66" i="7"/>
  <c r="B78" i="7"/>
  <c r="B117" i="7"/>
  <c r="B115" i="7"/>
  <c r="B73" i="7"/>
  <c r="B127" i="7"/>
  <c r="B85" i="7"/>
  <c r="B24" i="9" l="1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  <c r="D6" i="9"/>
  <c r="D5" i="9"/>
  <c r="F55" i="1"/>
  <c r="AS55" i="1" s="1"/>
  <c r="F54" i="1"/>
  <c r="G54" i="1" s="1"/>
  <c r="F53" i="1"/>
  <c r="G53" i="1" s="1"/>
  <c r="F52" i="1"/>
  <c r="AS52" i="1" s="1"/>
  <c r="F51" i="1"/>
  <c r="AS51" i="1" s="1"/>
  <c r="F50" i="1"/>
  <c r="G50" i="1" s="1"/>
  <c r="F49" i="1"/>
  <c r="G49" i="1" s="1"/>
  <c r="F48" i="1"/>
  <c r="AS48" i="1" s="1"/>
  <c r="F47" i="1"/>
  <c r="G47" i="1" s="1"/>
  <c r="F46" i="1"/>
  <c r="G46" i="1" s="1"/>
  <c r="F45" i="1"/>
  <c r="G45" i="1" s="1"/>
  <c r="F44" i="1"/>
  <c r="G44" i="1" s="1"/>
  <c r="F43" i="1"/>
  <c r="G43" i="1" s="1"/>
  <c r="F42" i="1"/>
  <c r="AS42" i="1" s="1"/>
  <c r="F41" i="1"/>
  <c r="G41" i="1" s="1"/>
  <c r="F40" i="1"/>
  <c r="AS40" i="1" s="1"/>
  <c r="F39" i="1"/>
  <c r="AS39" i="1" s="1"/>
  <c r="F38" i="1"/>
  <c r="G38" i="1" s="1"/>
  <c r="F37" i="1"/>
  <c r="AS37" i="1" s="1"/>
  <c r="F36" i="1"/>
  <c r="AS36" i="1" s="1"/>
  <c r="F35" i="1"/>
  <c r="G35" i="1" s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Q55" i="1"/>
  <c r="AO55" i="1"/>
  <c r="AQ54" i="1"/>
  <c r="AO54" i="1"/>
  <c r="AQ53" i="1"/>
  <c r="AO53" i="1"/>
  <c r="AQ52" i="1"/>
  <c r="AO52" i="1"/>
  <c r="AQ51" i="1"/>
  <c r="AO51" i="1"/>
  <c r="AQ50" i="1"/>
  <c r="AO50" i="1"/>
  <c r="AQ49" i="1"/>
  <c r="AO49" i="1"/>
  <c r="AQ48" i="1"/>
  <c r="AO48" i="1"/>
  <c r="AQ47" i="1"/>
  <c r="AO47" i="1"/>
  <c r="AQ46" i="1"/>
  <c r="AO46" i="1"/>
  <c r="AQ45" i="1"/>
  <c r="AO45" i="1"/>
  <c r="AQ44" i="1"/>
  <c r="AO44" i="1"/>
  <c r="AQ43" i="1"/>
  <c r="AO43" i="1"/>
  <c r="AQ42" i="1"/>
  <c r="AO42" i="1"/>
  <c r="AQ41" i="1"/>
  <c r="AO41" i="1"/>
  <c r="AQ40" i="1"/>
  <c r="AO40" i="1"/>
  <c r="AQ39" i="1"/>
  <c r="AO39" i="1"/>
  <c r="AQ38" i="1"/>
  <c r="AO38" i="1"/>
  <c r="AQ37" i="1"/>
  <c r="AO37" i="1"/>
  <c r="AQ36" i="1"/>
  <c r="AO36" i="1"/>
  <c r="AQ35" i="1"/>
  <c r="AO35" i="1"/>
  <c r="AK55" i="1"/>
  <c r="AP55" i="1" s="1"/>
  <c r="AK54" i="1"/>
  <c r="AP54" i="1" s="1"/>
  <c r="AK53" i="1"/>
  <c r="AP53" i="1" s="1"/>
  <c r="AK52" i="1"/>
  <c r="AP52" i="1" s="1"/>
  <c r="AK51" i="1"/>
  <c r="AP51" i="1" s="1"/>
  <c r="AK50" i="1"/>
  <c r="AP50" i="1" s="1"/>
  <c r="AK49" i="1"/>
  <c r="AP49" i="1" s="1"/>
  <c r="AK48" i="1"/>
  <c r="AP48" i="1" s="1"/>
  <c r="AK47" i="1"/>
  <c r="AP47" i="1" s="1"/>
  <c r="AK46" i="1"/>
  <c r="AP46" i="1" s="1"/>
  <c r="AK45" i="1"/>
  <c r="AP45" i="1" s="1"/>
  <c r="AK44" i="1"/>
  <c r="AP44" i="1" s="1"/>
  <c r="AK43" i="1"/>
  <c r="AP43" i="1" s="1"/>
  <c r="AK42" i="1"/>
  <c r="AP42" i="1" s="1"/>
  <c r="AK41" i="1"/>
  <c r="AP41" i="1" s="1"/>
  <c r="AK40" i="1"/>
  <c r="AP40" i="1" s="1"/>
  <c r="AK39" i="1"/>
  <c r="AP39" i="1" s="1"/>
  <c r="AK38" i="1"/>
  <c r="AP38" i="1" s="1"/>
  <c r="AK37" i="1"/>
  <c r="AP37" i="1" s="1"/>
  <c r="AK36" i="1"/>
  <c r="AP36" i="1" s="1"/>
  <c r="AK35" i="1"/>
  <c r="AP35" i="1" s="1"/>
  <c r="I57" i="1"/>
  <c r="AQ57" i="1" s="1"/>
  <c r="H57" i="1"/>
  <c r="Y57" i="1"/>
  <c r="AF57" i="1"/>
  <c r="N6" i="9"/>
  <c r="N4" i="9"/>
  <c r="N24" i="9"/>
  <c r="N23" i="9"/>
  <c r="N22" i="9"/>
  <c r="N21" i="9"/>
  <c r="N20" i="9"/>
  <c r="N19" i="9"/>
  <c r="N18" i="9"/>
  <c r="N17" i="9"/>
  <c r="N16" i="9"/>
  <c r="N15" i="9"/>
  <c r="N14" i="9"/>
  <c r="N13" i="9"/>
  <c r="N12" i="9"/>
  <c r="N11" i="9"/>
  <c r="N10" i="9"/>
  <c r="N9" i="9"/>
  <c r="N8" i="9"/>
  <c r="N7" i="9"/>
  <c r="N5" i="9"/>
  <c r="D215" i="7"/>
  <c r="R3" i="7"/>
  <c r="R162" i="7" s="1"/>
  <c r="Q3" i="7"/>
  <c r="Q214" i="7" s="1"/>
  <c r="P3" i="7"/>
  <c r="P214" i="7" s="1"/>
  <c r="O3" i="7"/>
  <c r="O214" i="7" s="1"/>
  <c r="N3" i="7"/>
  <c r="N218" i="7" s="1"/>
  <c r="M3" i="7"/>
  <c r="M218" i="7" s="1"/>
  <c r="L3" i="7"/>
  <c r="L218" i="7" s="1"/>
  <c r="K3" i="7"/>
  <c r="J3" i="7"/>
  <c r="I3" i="7"/>
  <c r="I162" i="7" s="1"/>
  <c r="H3" i="7"/>
  <c r="H162" i="7" s="1"/>
  <c r="G3" i="7"/>
  <c r="G162" i="7" s="1"/>
  <c r="F3" i="7"/>
  <c r="F162" i="7" s="1"/>
  <c r="E3" i="7"/>
  <c r="E214" i="7" s="1"/>
  <c r="D3" i="7"/>
  <c r="D214" i="7" s="1"/>
  <c r="D11" i="6"/>
  <c r="D257" i="7" l="1"/>
  <c r="D263" i="7"/>
  <c r="D253" i="7"/>
  <c r="D267" i="7"/>
  <c r="D249" i="7"/>
  <c r="D248" i="7"/>
  <c r="D250" i="7"/>
  <c r="D252" i="7"/>
  <c r="D254" i="7"/>
  <c r="D256" i="7"/>
  <c r="D258" i="7"/>
  <c r="D260" i="7"/>
  <c r="D262" i="7"/>
  <c r="D264" i="7"/>
  <c r="D268" i="7"/>
  <c r="D259" i="7"/>
  <c r="D266" i="7"/>
  <c r="D265" i="7"/>
  <c r="D261" i="7"/>
  <c r="D251" i="7"/>
  <c r="D255" i="7"/>
  <c r="AS45" i="1"/>
  <c r="AS46" i="1"/>
  <c r="AS47" i="1"/>
  <c r="E11" i="6"/>
  <c r="AS50" i="1"/>
  <c r="AS38" i="1"/>
  <c r="AS35" i="1"/>
  <c r="AS43" i="1"/>
  <c r="G55" i="1"/>
  <c r="G51" i="1"/>
  <c r="AS53" i="1"/>
  <c r="AS41" i="1"/>
  <c r="G39" i="1"/>
  <c r="N214" i="7"/>
  <c r="R214" i="7"/>
  <c r="K218" i="7"/>
  <c r="O218" i="7"/>
  <c r="F56" i="7"/>
  <c r="N56" i="7"/>
  <c r="R56" i="7"/>
  <c r="K109" i="7"/>
  <c r="O109" i="7"/>
  <c r="F214" i="7"/>
  <c r="G56" i="7"/>
  <c r="D109" i="7"/>
  <c r="P109" i="7"/>
  <c r="J162" i="7"/>
  <c r="G214" i="7"/>
  <c r="D218" i="7"/>
  <c r="P218" i="7"/>
  <c r="H56" i="7"/>
  <c r="E109" i="7"/>
  <c r="Q109" i="7"/>
  <c r="K162" i="7"/>
  <c r="H214" i="7"/>
  <c r="E218" i="7"/>
  <c r="Q218" i="7"/>
  <c r="I56" i="7"/>
  <c r="F109" i="7"/>
  <c r="R109" i="7"/>
  <c r="L162" i="7"/>
  <c r="I214" i="7"/>
  <c r="F218" i="7"/>
  <c r="R218" i="7"/>
  <c r="J56" i="7"/>
  <c r="G109" i="7"/>
  <c r="M162" i="7"/>
  <c r="J214" i="7"/>
  <c r="G218" i="7"/>
  <c r="K56" i="7"/>
  <c r="H109" i="7"/>
  <c r="N162" i="7"/>
  <c r="K214" i="7"/>
  <c r="H218" i="7"/>
  <c r="L56" i="7"/>
  <c r="I109" i="7"/>
  <c r="O162" i="7"/>
  <c r="L214" i="7"/>
  <c r="I218" i="7"/>
  <c r="M56" i="7"/>
  <c r="J109" i="7"/>
  <c r="D162" i="7"/>
  <c r="P162" i="7"/>
  <c r="M214" i="7"/>
  <c r="J218" i="7"/>
  <c r="E162" i="7"/>
  <c r="Q162" i="7"/>
  <c r="O56" i="7"/>
  <c r="L109" i="7"/>
  <c r="D56" i="7"/>
  <c r="P56" i="7"/>
  <c r="M109" i="7"/>
  <c r="E56" i="7"/>
  <c r="Q56" i="7"/>
  <c r="N109" i="7"/>
  <c r="AS49" i="1"/>
  <c r="G36" i="1"/>
  <c r="G48" i="1"/>
  <c r="G37" i="1"/>
  <c r="AS44" i="1"/>
  <c r="G52" i="1"/>
  <c r="G40" i="1"/>
  <c r="AS54" i="1"/>
  <c r="G42" i="1"/>
  <c r="E24" i="6"/>
  <c r="E215" i="7" l="1"/>
  <c r="AB54" i="1" l="1"/>
  <c r="AC54" i="1" s="1"/>
  <c r="E249" i="7"/>
  <c r="E250" i="7"/>
  <c r="E253" i="7"/>
  <c r="E257" i="7"/>
  <c r="E261" i="7"/>
  <c r="E265" i="7"/>
  <c r="E262" i="7"/>
  <c r="E267" i="7"/>
  <c r="E260" i="7"/>
  <c r="E268" i="7"/>
  <c r="E258" i="7"/>
  <c r="E251" i="7"/>
  <c r="E248" i="7"/>
  <c r="E252" i="7"/>
  <c r="E256" i="7"/>
  <c r="E264" i="7"/>
  <c r="E254" i="7"/>
  <c r="E266" i="7"/>
  <c r="E255" i="7"/>
  <c r="E259" i="7"/>
  <c r="E263" i="7"/>
  <c r="AB41" i="1"/>
  <c r="AC41" i="1" s="1"/>
  <c r="AB42" i="1"/>
  <c r="AC42" i="1" s="1"/>
  <c r="F24" i="6"/>
  <c r="F11" i="6"/>
  <c r="AB53" i="1" l="1"/>
  <c r="AC53" i="1" s="1"/>
  <c r="AB48" i="1"/>
  <c r="AC48" i="1" s="1"/>
  <c r="F215" i="7"/>
  <c r="AB47" i="1"/>
  <c r="AC47" i="1" s="1"/>
  <c r="AB49" i="1"/>
  <c r="AC49" i="1" s="1"/>
  <c r="AB39" i="1"/>
  <c r="AC39" i="1" s="1"/>
  <c r="AB35" i="1"/>
  <c r="AC35" i="1" s="1"/>
  <c r="AB46" i="1"/>
  <c r="AC46" i="1" s="1"/>
  <c r="AB36" i="1"/>
  <c r="AC36" i="1" s="1"/>
  <c r="AB44" i="1"/>
  <c r="AC44" i="1" s="1"/>
  <c r="AB38" i="1"/>
  <c r="AC38" i="1" s="1"/>
  <c r="AB43" i="1"/>
  <c r="AC43" i="1" s="1"/>
  <c r="AB40" i="1"/>
  <c r="AC40" i="1" s="1"/>
  <c r="AB51" i="1" l="1"/>
  <c r="AC51" i="1" s="1"/>
  <c r="AB50" i="1"/>
  <c r="AC50" i="1" s="1"/>
  <c r="F258" i="7"/>
  <c r="F262" i="7"/>
  <c r="F267" i="7"/>
  <c r="F252" i="7"/>
  <c r="F249" i="7"/>
  <c r="F256" i="7"/>
  <c r="F260" i="7"/>
  <c r="F264" i="7"/>
  <c r="F268" i="7"/>
  <c r="F253" i="7"/>
  <c r="F257" i="7"/>
  <c r="F255" i="7"/>
  <c r="F248" i="7"/>
  <c r="F263" i="7"/>
  <c r="F250" i="7"/>
  <c r="F265" i="7"/>
  <c r="F251" i="7"/>
  <c r="F254" i="7"/>
  <c r="F259" i="7"/>
  <c r="F261" i="7"/>
  <c r="F266" i="7"/>
  <c r="AB55" i="1"/>
  <c r="AC55" i="1" s="1"/>
  <c r="AB52" i="1"/>
  <c r="AC52" i="1" s="1"/>
  <c r="AB37" i="1"/>
  <c r="AC37" i="1" s="1"/>
  <c r="AB45" i="1"/>
  <c r="AC45" i="1" s="1"/>
  <c r="F25" i="13" l="1"/>
  <c r="F21" i="13" l="1"/>
  <c r="F59" i="13"/>
  <c r="F17" i="13"/>
  <c r="F66" i="13"/>
  <c r="F48" i="13" l="1"/>
  <c r="F40" i="13"/>
  <c r="F44" i="13"/>
  <c r="F84" i="13"/>
  <c r="AK34" i="1" l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19" i="1"/>
  <c r="AK18" i="1"/>
  <c r="AK17" i="1"/>
  <c r="AK16" i="1"/>
  <c r="AK13" i="1"/>
  <c r="AK12" i="1"/>
  <c r="AK11" i="1"/>
  <c r="AK10" i="1"/>
  <c r="AK9" i="1"/>
  <c r="AK8" i="1"/>
  <c r="AK7" i="1"/>
  <c r="AK15" i="1" l="1"/>
  <c r="AK57" i="1" s="1"/>
  <c r="H4" i="6"/>
  <c r="J4" i="6"/>
  <c r="I4" i="6"/>
  <c r="K4" i="6"/>
  <c r="G4" i="6"/>
  <c r="AQ32" i="1" l="1"/>
  <c r="AP32" i="1"/>
  <c r="AP31" i="1"/>
  <c r="AQ31" i="1" s="1"/>
  <c r="F31" i="1"/>
  <c r="G31" i="1" s="1"/>
  <c r="F32" i="1"/>
  <c r="G32" i="1" s="1"/>
  <c r="F33" i="1"/>
  <c r="G33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  <c r="F24" i="1"/>
  <c r="G24" i="1" s="1"/>
  <c r="F23" i="1"/>
  <c r="G23" i="1" s="1"/>
  <c r="F22" i="1"/>
  <c r="F21" i="1"/>
  <c r="G21" i="1" s="1"/>
  <c r="F19" i="1"/>
  <c r="G19" i="1" s="1"/>
  <c r="F18" i="1"/>
  <c r="G18" i="1" s="1"/>
  <c r="F17" i="1"/>
  <c r="G17" i="1" s="1"/>
  <c r="F16" i="1"/>
  <c r="G16" i="1" s="1"/>
  <c r="F15" i="1"/>
  <c r="G15" i="1" s="1"/>
  <c r="F13" i="1"/>
  <c r="G13" i="1" s="1"/>
  <c r="F12" i="1"/>
  <c r="G12" i="1" s="1"/>
  <c r="F11" i="1"/>
  <c r="G11" i="1" s="1"/>
  <c r="F10" i="1"/>
  <c r="G10" i="1" s="1"/>
  <c r="F8" i="1"/>
  <c r="G8" i="1" s="1"/>
  <c r="F7" i="1"/>
  <c r="G7" i="1" s="1"/>
  <c r="F6" i="1"/>
  <c r="F34" i="1"/>
  <c r="G34" i="1" s="1"/>
  <c r="G22" i="1" l="1"/>
  <c r="F57" i="1"/>
  <c r="G6" i="1"/>
  <c r="L24" i="9"/>
  <c r="L23" i="9"/>
  <c r="L22" i="9"/>
  <c r="L21" i="9"/>
  <c r="L20" i="9"/>
  <c r="L19" i="9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5" i="9"/>
  <c r="L4" i="9"/>
  <c r="C24" i="9" l="1"/>
  <c r="G24" i="9" s="1"/>
  <c r="C23" i="9"/>
  <c r="G23" i="9" s="1"/>
  <c r="C22" i="9"/>
  <c r="G22" i="9" s="1"/>
  <c r="C21" i="9"/>
  <c r="G21" i="9" s="1"/>
  <c r="C20" i="9"/>
  <c r="G20" i="9" s="1"/>
  <c r="C19" i="9"/>
  <c r="G19" i="9" s="1"/>
  <c r="C18" i="9"/>
  <c r="G18" i="9" s="1"/>
  <c r="C17" i="9"/>
  <c r="G17" i="9" s="1"/>
  <c r="C16" i="9"/>
  <c r="G16" i="9" s="1"/>
  <c r="C15" i="9"/>
  <c r="G15" i="9" s="1"/>
  <c r="C14" i="9"/>
  <c r="G14" i="9" s="1"/>
  <c r="C13" i="9"/>
  <c r="G13" i="9" s="1"/>
  <c r="C12" i="9"/>
  <c r="G12" i="9" s="1"/>
  <c r="C11" i="9"/>
  <c r="G11" i="9" s="1"/>
  <c r="C10" i="9"/>
  <c r="G10" i="9" s="1"/>
  <c r="C9" i="9"/>
  <c r="G9" i="9" s="1"/>
  <c r="C8" i="9"/>
  <c r="G8" i="9" s="1"/>
  <c r="C7" i="9"/>
  <c r="G7" i="9" s="1"/>
  <c r="C6" i="9"/>
  <c r="G6" i="9" s="1"/>
  <c r="C5" i="9"/>
  <c r="G5" i="9" s="1"/>
  <c r="C4" i="9"/>
  <c r="G4" i="9" s="1"/>
  <c r="I22" i="9" l="1"/>
  <c r="I23" i="9"/>
  <c r="I24" i="9"/>
  <c r="I10" i="9"/>
  <c r="I4" i="9"/>
  <c r="I17" i="9"/>
  <c r="I12" i="9"/>
  <c r="I14" i="9"/>
  <c r="I6" i="9"/>
  <c r="I9" i="9"/>
  <c r="I11" i="9"/>
  <c r="I15" i="9"/>
  <c r="I5" i="9"/>
  <c r="I7" i="9"/>
  <c r="I19" i="9"/>
  <c r="I21" i="9"/>
  <c r="I13" i="9"/>
  <c r="I16" i="9"/>
  <c r="I18" i="9"/>
  <c r="I8" i="9"/>
  <c r="I20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J4" i="9"/>
  <c r="F24" i="9"/>
  <c r="F13" i="9"/>
  <c r="F6" i="9"/>
  <c r="D4" i="9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K5" i="9" l="1"/>
  <c r="K9" i="9"/>
  <c r="K13" i="9"/>
  <c r="K17" i="9"/>
  <c r="K21" i="9"/>
  <c r="K6" i="9"/>
  <c r="K10" i="9"/>
  <c r="K14" i="9"/>
  <c r="K18" i="9"/>
  <c r="K22" i="9"/>
  <c r="K7" i="9"/>
  <c r="K11" i="9"/>
  <c r="K15" i="9"/>
  <c r="K19" i="9"/>
  <c r="K23" i="9"/>
  <c r="K4" i="9"/>
  <c r="K8" i="9"/>
  <c r="K12" i="9"/>
  <c r="K16" i="9"/>
  <c r="K20" i="9"/>
  <c r="K24" i="9"/>
  <c r="F20" i="9" l="1"/>
  <c r="F9" i="9"/>
  <c r="F16" i="9"/>
  <c r="F12" i="9"/>
  <c r="F19" i="9"/>
  <c r="F18" i="9"/>
  <c r="F14" i="9"/>
  <c r="F4" i="9"/>
  <c r="F15" i="9"/>
  <c r="F21" i="9"/>
  <c r="F22" i="9"/>
  <c r="F7" i="9"/>
  <c r="F23" i="9"/>
  <c r="F5" i="9"/>
  <c r="F11" i="9"/>
  <c r="F17" i="9"/>
  <c r="F8" i="9"/>
  <c r="R23" i="6" l="1"/>
  <c r="Q23" i="6"/>
  <c r="P23" i="6"/>
  <c r="O23" i="6"/>
  <c r="N23" i="6"/>
  <c r="M23" i="6"/>
  <c r="L23" i="6"/>
  <c r="K23" i="6"/>
  <c r="J23" i="6"/>
  <c r="I23" i="6"/>
  <c r="H23" i="6"/>
  <c r="G23" i="6"/>
  <c r="G24" i="6" l="1"/>
  <c r="G215" i="7" l="1"/>
  <c r="G268" i="7" s="1"/>
  <c r="G259" i="7" l="1"/>
  <c r="G250" i="7"/>
  <c r="G258" i="7"/>
  <c r="G263" i="7"/>
  <c r="G251" i="7"/>
  <c r="G264" i="7"/>
  <c r="G266" i="7"/>
  <c r="G256" i="7"/>
  <c r="G253" i="7"/>
  <c r="G255" i="7"/>
  <c r="G261" i="7"/>
  <c r="G265" i="7"/>
  <c r="G262" i="7"/>
  <c r="G260" i="7"/>
  <c r="G249" i="7"/>
  <c r="G254" i="7"/>
  <c r="G257" i="7"/>
  <c r="G252" i="7"/>
  <c r="G248" i="7"/>
  <c r="G267" i="7"/>
  <c r="F247" i="7"/>
  <c r="E247" i="7"/>
  <c r="D247" i="7"/>
  <c r="F246" i="7"/>
  <c r="E246" i="7"/>
  <c r="D246" i="7"/>
  <c r="F245" i="7"/>
  <c r="E245" i="7"/>
  <c r="D245" i="7"/>
  <c r="F244" i="7"/>
  <c r="E244" i="7"/>
  <c r="D244" i="7"/>
  <c r="F242" i="7"/>
  <c r="E242" i="7"/>
  <c r="D242" i="7"/>
  <c r="F241" i="7"/>
  <c r="E241" i="7"/>
  <c r="D241" i="7"/>
  <c r="F240" i="7"/>
  <c r="E240" i="7"/>
  <c r="D240" i="7"/>
  <c r="F239" i="7"/>
  <c r="E239" i="7"/>
  <c r="D239" i="7"/>
  <c r="F238" i="7"/>
  <c r="E238" i="7"/>
  <c r="D238" i="7"/>
  <c r="F237" i="7"/>
  <c r="E237" i="7"/>
  <c r="D237" i="7"/>
  <c r="F236" i="7"/>
  <c r="E236" i="7"/>
  <c r="D236" i="7"/>
  <c r="F235" i="7"/>
  <c r="E235" i="7"/>
  <c r="D235" i="7"/>
  <c r="F234" i="7"/>
  <c r="E234" i="7"/>
  <c r="D234" i="7"/>
  <c r="F233" i="7"/>
  <c r="E233" i="7"/>
  <c r="D233" i="7"/>
  <c r="F232" i="7"/>
  <c r="E232" i="7"/>
  <c r="D232" i="7"/>
  <c r="F231" i="7"/>
  <c r="E231" i="7"/>
  <c r="D231" i="7"/>
  <c r="F230" i="7"/>
  <c r="E230" i="7"/>
  <c r="D230" i="7"/>
  <c r="F229" i="7"/>
  <c r="E229" i="7"/>
  <c r="D229" i="7"/>
  <c r="F228" i="7"/>
  <c r="E228" i="7"/>
  <c r="D228" i="7"/>
  <c r="F227" i="7"/>
  <c r="E227" i="7"/>
  <c r="D227" i="7"/>
  <c r="F226" i="7"/>
  <c r="E226" i="7"/>
  <c r="D226" i="7"/>
  <c r="F225" i="7"/>
  <c r="E225" i="7"/>
  <c r="D225" i="7"/>
  <c r="F224" i="7"/>
  <c r="E224" i="7"/>
  <c r="D224" i="7"/>
  <c r="F222" i="7"/>
  <c r="E222" i="7"/>
  <c r="D222" i="7"/>
  <c r="F221" i="7"/>
  <c r="E221" i="7"/>
  <c r="D221" i="7"/>
  <c r="F220" i="7"/>
  <c r="E220" i="7"/>
  <c r="D220" i="7"/>
  <c r="F219" i="7"/>
  <c r="E219" i="7"/>
  <c r="D219" i="7"/>
  <c r="R187" i="7"/>
  <c r="Q187" i="7"/>
  <c r="P187" i="7"/>
  <c r="O187" i="7"/>
  <c r="N187" i="7"/>
  <c r="M187" i="7"/>
  <c r="L187" i="7"/>
  <c r="K187" i="7"/>
  <c r="J187" i="7"/>
  <c r="I187" i="7"/>
  <c r="H187" i="7"/>
  <c r="G187" i="7"/>
  <c r="F187" i="7" l="1"/>
  <c r="F243" i="7" s="1"/>
  <c r="E187" i="7"/>
  <c r="E243" i="7" s="1"/>
  <c r="D187" i="7"/>
  <c r="D243" i="7" s="1"/>
  <c r="G246" i="7"/>
  <c r="G242" i="7"/>
  <c r="G238" i="7"/>
  <c r="G234" i="7"/>
  <c r="G230" i="7"/>
  <c r="G226" i="7"/>
  <c r="G247" i="7"/>
  <c r="G243" i="7"/>
  <c r="G239" i="7"/>
  <c r="G235" i="7"/>
  <c r="G231" i="7"/>
  <c r="G227" i="7"/>
  <c r="G244" i="7"/>
  <c r="G240" i="7"/>
  <c r="G236" i="7"/>
  <c r="G232" i="7"/>
  <c r="G228" i="7"/>
  <c r="G224" i="7"/>
  <c r="G245" i="7"/>
  <c r="G241" i="7"/>
  <c r="G237" i="7"/>
  <c r="G233" i="7"/>
  <c r="G229" i="7"/>
  <c r="G225" i="7"/>
  <c r="G222" i="7"/>
  <c r="G219" i="7"/>
  <c r="G220" i="7"/>
  <c r="G221" i="7"/>
  <c r="R167" i="7"/>
  <c r="Q167" i="7"/>
  <c r="P167" i="7"/>
  <c r="O167" i="7"/>
  <c r="N167" i="7"/>
  <c r="M167" i="7"/>
  <c r="L167" i="7"/>
  <c r="K167" i="7"/>
  <c r="J167" i="7"/>
  <c r="I167" i="7"/>
  <c r="H167" i="7"/>
  <c r="F167" i="7" l="1"/>
  <c r="F223" i="7" s="1"/>
  <c r="G167" i="7"/>
  <c r="G223" i="7" s="1"/>
  <c r="D167" i="7"/>
  <c r="D223" i="7" s="1"/>
  <c r="E167" i="7"/>
  <c r="E223" i="7" s="1"/>
  <c r="AP33" i="1" l="1"/>
  <c r="AQ33" i="1" s="1"/>
  <c r="AP34" i="1" l="1"/>
  <c r="AQ34" i="1"/>
  <c r="AP30" i="1" l="1"/>
  <c r="AQ30" i="1"/>
  <c r="AP29" i="1" l="1"/>
  <c r="AQ29" i="1"/>
  <c r="AP28" i="1" l="1"/>
  <c r="AQ28" i="1"/>
  <c r="AP27" i="1" l="1"/>
  <c r="AQ27" i="1"/>
  <c r="AP26" i="1" l="1"/>
  <c r="AQ26" i="1"/>
  <c r="AP25" i="1" l="1"/>
  <c r="AQ25" i="1" s="1"/>
  <c r="AP24" i="1" l="1"/>
  <c r="AQ24" i="1"/>
  <c r="AP23" i="1" l="1"/>
  <c r="AQ23" i="1"/>
  <c r="AP22" i="1" l="1"/>
  <c r="AQ22" i="1" s="1"/>
  <c r="F10" i="9" l="1"/>
  <c r="AQ21" i="1"/>
  <c r="AQ19" i="1"/>
  <c r="AQ18" i="1"/>
  <c r="AQ16" i="1"/>
  <c r="AQ13" i="1"/>
  <c r="AQ12" i="1"/>
  <c r="AQ10" i="1"/>
  <c r="AP21" i="1"/>
  <c r="AP19" i="1"/>
  <c r="AP18" i="1"/>
  <c r="AP16" i="1"/>
  <c r="AP13" i="1"/>
  <c r="AP12" i="1"/>
  <c r="AP11" i="1"/>
  <c r="AQ11" i="1" s="1"/>
  <c r="AP10" i="1"/>
  <c r="AP9" i="1"/>
  <c r="AQ9" i="1" s="1"/>
  <c r="AP7" i="1" l="1"/>
  <c r="AP15" i="1"/>
  <c r="AQ15" i="1" s="1"/>
  <c r="AP6" i="1"/>
  <c r="AQ6" i="1" l="1"/>
  <c r="AP17" i="1"/>
  <c r="AQ17" i="1" s="1"/>
  <c r="AP8" i="1"/>
  <c r="AQ8" i="1" s="1"/>
  <c r="AQ7" i="1"/>
  <c r="G57" i="1"/>
  <c r="AP57" i="1" l="1"/>
  <c r="G60" i="13" l="1"/>
  <c r="G85" i="13"/>
  <c r="G63" i="13" l="1"/>
  <c r="G74" i="13"/>
  <c r="G99" i="13"/>
  <c r="G70" i="13"/>
  <c r="H63" i="13"/>
  <c r="J63" i="13" l="1"/>
  <c r="G66" i="13"/>
  <c r="G64" i="13"/>
  <c r="G89" i="13"/>
  <c r="G56" i="13"/>
  <c r="I63" i="13"/>
  <c r="G96" i="13"/>
  <c r="G71" i="13"/>
  <c r="G67" i="13" l="1"/>
  <c r="G92" i="13"/>
  <c r="G82" i="13"/>
  <c r="G57" i="13"/>
  <c r="H56" i="13"/>
  <c r="K63" i="13"/>
  <c r="I56" i="13" l="1"/>
  <c r="L63" i="13"/>
  <c r="M63" i="13" l="1"/>
  <c r="J56" i="13"/>
  <c r="N63" i="13"/>
  <c r="Q21" i="13" l="1"/>
  <c r="M56" i="13"/>
  <c r="K56" i="13"/>
  <c r="O63" i="13"/>
  <c r="P63" i="13" l="1"/>
  <c r="L56" i="13"/>
  <c r="N56" i="13" l="1"/>
  <c r="Q44" i="13"/>
  <c r="Q48" i="13" l="1"/>
  <c r="O56" i="13"/>
  <c r="P56" i="13"/>
  <c r="Q40" i="13"/>
  <c r="Q17" i="13"/>
  <c r="Q25" i="13" l="1"/>
  <c r="Q33" i="13" l="1"/>
  <c r="Q10" i="13"/>
  <c r="Q30" i="13" l="1"/>
  <c r="Q7" i="13"/>
  <c r="Q31" i="13" l="1"/>
  <c r="Q8" i="13"/>
  <c r="Q32" i="13"/>
  <c r="Q9" i="13"/>
  <c r="Q34" i="13" l="1"/>
  <c r="Q11" i="13"/>
  <c r="Q35" i="13" l="1"/>
  <c r="Y3" i="1" s="1"/>
  <c r="Q12" i="13"/>
  <c r="AB33" i="1" l="1"/>
  <c r="AC33" i="1" s="1"/>
  <c r="AB28" i="1"/>
  <c r="AC28" i="1" s="1"/>
  <c r="AB30" i="1"/>
  <c r="AC30" i="1" s="1"/>
  <c r="AB32" i="1"/>
  <c r="AC32" i="1" s="1"/>
  <c r="AB31" i="1"/>
  <c r="AC31" i="1" s="1"/>
  <c r="AB29" i="1"/>
  <c r="AC29" i="1" s="1"/>
  <c r="AB34" i="1" l="1"/>
  <c r="AC34" i="1" s="1"/>
  <c r="AB27" i="1"/>
  <c r="AC27" i="1" s="1"/>
  <c r="AA30" i="1"/>
  <c r="AA21" i="1"/>
  <c r="AA31" i="1"/>
  <c r="AA33" i="1" l="1"/>
  <c r="AA22" i="1"/>
  <c r="AA25" i="1"/>
  <c r="AA18" i="1"/>
  <c r="AA28" i="1"/>
  <c r="AA29" i="1"/>
  <c r="AA13" i="1"/>
  <c r="AA11" i="1"/>
  <c r="AA32" i="1"/>
  <c r="AA8" i="1"/>
  <c r="AA15" i="1"/>
  <c r="AA16" i="1" l="1"/>
  <c r="AA26" i="1"/>
  <c r="AA12" i="1"/>
  <c r="AA23" i="1"/>
  <c r="AA17" i="1"/>
  <c r="AA24" i="1"/>
  <c r="AA19" i="1"/>
  <c r="AA7" i="1"/>
  <c r="AA6" i="1"/>
  <c r="AA10" i="1"/>
  <c r="AA34" i="1"/>
  <c r="AA27" i="1"/>
  <c r="AA9" i="1"/>
  <c r="AA57" i="1" l="1"/>
  <c r="O12" i="9" l="1" a="1"/>
  <c r="O12" i="9" s="1"/>
  <c r="P12" i="9" s="1"/>
  <c r="Q12" i="9" s="1"/>
  <c r="R12" i="9" s="1"/>
  <c r="T12" i="9" l="1"/>
  <c r="U12" i="9" s="1"/>
  <c r="AS27" i="1" l="1"/>
  <c r="H24" i="6" l="1"/>
  <c r="I24" i="6" l="1"/>
  <c r="H215" i="7"/>
  <c r="I215" i="7" l="1"/>
  <c r="J24" i="6"/>
  <c r="H257" i="7"/>
  <c r="H268" i="7"/>
  <c r="H259" i="7"/>
  <c r="H252" i="7"/>
  <c r="H260" i="7"/>
  <c r="H249" i="7"/>
  <c r="H263" i="7"/>
  <c r="H266" i="7"/>
  <c r="H254" i="7"/>
  <c r="H255" i="7"/>
  <c r="H265" i="7"/>
  <c r="H262" i="7"/>
  <c r="H256" i="7"/>
  <c r="H251" i="7"/>
  <c r="H267" i="7"/>
  <c r="H253" i="7"/>
  <c r="H248" i="7"/>
  <c r="H258" i="7"/>
  <c r="H264" i="7"/>
  <c r="H250" i="7"/>
  <c r="H261" i="7"/>
  <c r="H240" i="7"/>
  <c r="H242" i="7"/>
  <c r="H236" i="7"/>
  <c r="H238" i="7"/>
  <c r="H232" i="7"/>
  <c r="H230" i="7"/>
  <c r="H224" i="7"/>
  <c r="H234" i="7"/>
  <c r="H247" i="7"/>
  <c r="H226" i="7"/>
  <c r="H243" i="7"/>
  <c r="H237" i="7"/>
  <c r="H229" i="7"/>
  <c r="H246" i="7"/>
  <c r="H228" i="7"/>
  <c r="H245" i="7"/>
  <c r="H223" i="7"/>
  <c r="H241" i="7"/>
  <c r="H219" i="7"/>
  <c r="H239" i="7"/>
  <c r="H220" i="7"/>
  <c r="H231" i="7"/>
  <c r="H222" i="7"/>
  <c r="H225" i="7"/>
  <c r="H244" i="7"/>
  <c r="H227" i="7"/>
  <c r="H235" i="7"/>
  <c r="H233" i="7"/>
  <c r="H221" i="7"/>
  <c r="K24" i="6" l="1"/>
  <c r="J215" i="7"/>
  <c r="I253" i="7"/>
  <c r="I262" i="7"/>
  <c r="I252" i="7"/>
  <c r="I268" i="7"/>
  <c r="I264" i="7"/>
  <c r="I259" i="7"/>
  <c r="I251" i="7"/>
  <c r="I257" i="7"/>
  <c r="I261" i="7"/>
  <c r="I265" i="7"/>
  <c r="I254" i="7"/>
  <c r="I255" i="7"/>
  <c r="I266" i="7"/>
  <c r="I260" i="7"/>
  <c r="I267" i="7"/>
  <c r="I249" i="7"/>
  <c r="I263" i="7"/>
  <c r="I248" i="7"/>
  <c r="I256" i="7"/>
  <c r="I250" i="7"/>
  <c r="I258" i="7"/>
  <c r="I240" i="7"/>
  <c r="I242" i="7"/>
  <c r="I221" i="7"/>
  <c r="I236" i="7"/>
  <c r="I238" i="7"/>
  <c r="I222" i="7"/>
  <c r="I232" i="7"/>
  <c r="I223" i="7"/>
  <c r="I228" i="7"/>
  <c r="I230" i="7"/>
  <c r="I226" i="7"/>
  <c r="I245" i="7"/>
  <c r="I239" i="7"/>
  <c r="I219" i="7"/>
  <c r="I247" i="7"/>
  <c r="I234" i="7"/>
  <c r="I241" i="7"/>
  <c r="I243" i="7"/>
  <c r="I237" i="7"/>
  <c r="I224" i="7"/>
  <c r="I233" i="7"/>
  <c r="I235" i="7"/>
  <c r="I244" i="7"/>
  <c r="I220" i="7"/>
  <c r="I225" i="7"/>
  <c r="I231" i="7"/>
  <c r="I246" i="7"/>
  <c r="I229" i="7"/>
  <c r="I227" i="7"/>
  <c r="J268" i="7" l="1"/>
  <c r="J266" i="7"/>
  <c r="J225" i="7"/>
  <c r="J227" i="7"/>
  <c r="J255" i="7"/>
  <c r="J264" i="7"/>
  <c r="J246" i="7"/>
  <c r="J244" i="7"/>
  <c r="J265" i="7"/>
  <c r="J250" i="7"/>
  <c r="J236" i="7"/>
  <c r="J261" i="7"/>
  <c r="J232" i="7"/>
  <c r="J228" i="7"/>
  <c r="J253" i="7"/>
  <c r="J240" i="7"/>
  <c r="J234" i="7"/>
  <c r="J252" i="7"/>
  <c r="J226" i="7"/>
  <c r="J251" i="7"/>
  <c r="J242" i="7"/>
  <c r="J238" i="7"/>
  <c r="J263" i="7"/>
  <c r="J260" i="7"/>
  <c r="J221" i="7"/>
  <c r="J267" i="7"/>
  <c r="J230" i="7"/>
  <c r="J224" i="7"/>
  <c r="J219" i="7"/>
  <c r="J249" i="7"/>
  <c r="J245" i="7"/>
  <c r="J247" i="7"/>
  <c r="J257" i="7"/>
  <c r="J241" i="7"/>
  <c r="J243" i="7"/>
  <c r="J222" i="7"/>
  <c r="J231" i="7"/>
  <c r="J258" i="7"/>
  <c r="J223" i="7"/>
  <c r="J256" i="7"/>
  <c r="J220" i="7"/>
  <c r="J259" i="7"/>
  <c r="J248" i="7"/>
  <c r="J262" i="7"/>
  <c r="J239" i="7"/>
  <c r="J254" i="7"/>
  <c r="J237" i="7"/>
  <c r="J233" i="7"/>
  <c r="J229" i="7"/>
  <c r="J235" i="7"/>
  <c r="Y24" i="6"/>
  <c r="Y215" i="7" s="1"/>
  <c r="AA24" i="6"/>
  <c r="AA215" i="7" s="1"/>
  <c r="K215" i="7"/>
  <c r="Q24" i="6"/>
  <c r="Q215" i="7" s="1"/>
  <c r="Z24" i="6"/>
  <c r="Z215" i="7" s="1"/>
  <c r="L24" i="6"/>
  <c r="L215" i="7" s="1"/>
  <c r="W24" i="6"/>
  <c r="W215" i="7" s="1"/>
  <c r="N24" i="6"/>
  <c r="N215" i="7" s="1"/>
  <c r="O24" i="6"/>
  <c r="O215" i="7" s="1"/>
  <c r="X24" i="6"/>
  <c r="X215" i="7" s="1"/>
  <c r="P24" i="6"/>
  <c r="P215" i="7" s="1"/>
  <c r="U24" i="6"/>
  <c r="U215" i="7" s="1"/>
  <c r="T24" i="6"/>
  <c r="T215" i="7" s="1"/>
  <c r="V24" i="6"/>
  <c r="V215" i="7" s="1"/>
  <c r="R24" i="6"/>
  <c r="R215" i="7" s="1"/>
  <c r="AG24" i="6"/>
  <c r="AG215" i="7" s="1"/>
  <c r="AF24" i="6"/>
  <c r="AF215" i="7" s="1"/>
  <c r="M24" i="6"/>
  <c r="M215" i="7" s="1"/>
  <c r="AE24" i="6"/>
  <c r="AE215" i="7" s="1"/>
  <c r="S24" i="6"/>
  <c r="S215" i="7" s="1"/>
  <c r="AD24" i="6"/>
  <c r="AD215" i="7" s="1"/>
  <c r="AC24" i="6"/>
  <c r="AC215" i="7" s="1"/>
  <c r="AB24" i="6"/>
  <c r="AB215" i="7" s="1"/>
  <c r="AE234" i="7" l="1"/>
  <c r="AE233" i="7"/>
  <c r="AE236" i="7"/>
  <c r="AE239" i="7"/>
  <c r="AE230" i="7"/>
  <c r="AE229" i="7"/>
  <c r="AE232" i="7"/>
  <c r="AE235" i="7"/>
  <c r="AE226" i="7"/>
  <c r="AE225" i="7"/>
  <c r="AE228" i="7"/>
  <c r="AE231" i="7"/>
  <c r="AE222" i="7"/>
  <c r="AE221" i="7"/>
  <c r="AE224" i="7"/>
  <c r="AE227" i="7"/>
  <c r="AE266" i="7"/>
  <c r="AE265" i="7"/>
  <c r="AE268" i="7"/>
  <c r="AE220" i="7"/>
  <c r="AE223" i="7"/>
  <c r="AE262" i="7"/>
  <c r="AE261" i="7"/>
  <c r="AE264" i="7"/>
  <c r="AE267" i="7"/>
  <c r="AE219" i="7"/>
  <c r="AE258" i="7"/>
  <c r="AE257" i="7"/>
  <c r="AE260" i="7"/>
  <c r="AE263" i="7"/>
  <c r="AE254" i="7"/>
  <c r="AE253" i="7"/>
  <c r="AE256" i="7"/>
  <c r="AE259" i="7"/>
  <c r="AE250" i="7"/>
  <c r="AE249" i="7"/>
  <c r="AE252" i="7"/>
  <c r="AE255" i="7"/>
  <c r="AE246" i="7"/>
  <c r="AE240" i="7"/>
  <c r="AE242" i="7"/>
  <c r="AE251" i="7"/>
  <c r="AE247" i="7"/>
  <c r="AE244" i="7"/>
  <c r="AE243" i="7"/>
  <c r="AE238" i="7"/>
  <c r="AE245" i="7"/>
  <c r="AE241" i="7"/>
  <c r="AE237" i="7"/>
  <c r="AE248" i="7"/>
  <c r="W268" i="7"/>
  <c r="W220" i="7"/>
  <c r="W223" i="7"/>
  <c r="W226" i="7"/>
  <c r="W225" i="7"/>
  <c r="W264" i="7"/>
  <c r="W267" i="7"/>
  <c r="W219" i="7"/>
  <c r="W222" i="7"/>
  <c r="W221" i="7"/>
  <c r="W260" i="7"/>
  <c r="W263" i="7"/>
  <c r="W266" i="7"/>
  <c r="W265" i="7"/>
  <c r="W256" i="7"/>
  <c r="W259" i="7"/>
  <c r="W262" i="7"/>
  <c r="W261" i="7"/>
  <c r="W252" i="7"/>
  <c r="W255" i="7"/>
  <c r="W258" i="7"/>
  <c r="W257" i="7"/>
  <c r="W248" i="7"/>
  <c r="W251" i="7"/>
  <c r="W254" i="7"/>
  <c r="W253" i="7"/>
  <c r="W244" i="7"/>
  <c r="W247" i="7"/>
  <c r="W250" i="7"/>
  <c r="W249" i="7"/>
  <c r="W240" i="7"/>
  <c r="W243" i="7"/>
  <c r="W246" i="7"/>
  <c r="W245" i="7"/>
  <c r="W236" i="7"/>
  <c r="W239" i="7"/>
  <c r="W242" i="7"/>
  <c r="W241" i="7"/>
  <c r="W230" i="7"/>
  <c r="W237" i="7"/>
  <c r="W233" i="7"/>
  <c r="W232" i="7"/>
  <c r="W238" i="7"/>
  <c r="W229" i="7"/>
  <c r="W234" i="7"/>
  <c r="W228" i="7"/>
  <c r="W224" i="7"/>
  <c r="W235" i="7"/>
  <c r="W231" i="7"/>
  <c r="W227" i="7"/>
  <c r="X244" i="7"/>
  <c r="X247" i="7"/>
  <c r="X250" i="7"/>
  <c r="X249" i="7"/>
  <c r="X240" i="7"/>
  <c r="X243" i="7"/>
  <c r="X246" i="7"/>
  <c r="X245" i="7"/>
  <c r="X236" i="7"/>
  <c r="X239" i="7"/>
  <c r="X242" i="7"/>
  <c r="X241" i="7"/>
  <c r="X232" i="7"/>
  <c r="X235" i="7"/>
  <c r="X238" i="7"/>
  <c r="X237" i="7"/>
  <c r="X228" i="7"/>
  <c r="X231" i="7"/>
  <c r="X234" i="7"/>
  <c r="X233" i="7"/>
  <c r="X224" i="7"/>
  <c r="X227" i="7"/>
  <c r="X230" i="7"/>
  <c r="X229" i="7"/>
  <c r="X268" i="7"/>
  <c r="X220" i="7"/>
  <c r="X223" i="7"/>
  <c r="X226" i="7"/>
  <c r="X225" i="7"/>
  <c r="X264" i="7"/>
  <c r="X267" i="7"/>
  <c r="X219" i="7"/>
  <c r="X222" i="7"/>
  <c r="X221" i="7"/>
  <c r="X260" i="7"/>
  <c r="X263" i="7"/>
  <c r="X266" i="7"/>
  <c r="X265" i="7"/>
  <c r="X254" i="7"/>
  <c r="X261" i="7"/>
  <c r="X257" i="7"/>
  <c r="X253" i="7"/>
  <c r="X252" i="7"/>
  <c r="X256" i="7"/>
  <c r="X258" i="7"/>
  <c r="X248" i="7"/>
  <c r="X259" i="7"/>
  <c r="X262" i="7"/>
  <c r="X255" i="7"/>
  <c r="X251" i="7"/>
  <c r="S226" i="7"/>
  <c r="S225" i="7"/>
  <c r="S228" i="7"/>
  <c r="S231" i="7"/>
  <c r="S222" i="7"/>
  <c r="S221" i="7"/>
  <c r="S224" i="7"/>
  <c r="S227" i="7"/>
  <c r="S266" i="7"/>
  <c r="S265" i="7"/>
  <c r="S268" i="7"/>
  <c r="S220" i="7"/>
  <c r="S223" i="7"/>
  <c r="S262" i="7"/>
  <c r="S261" i="7"/>
  <c r="S264" i="7"/>
  <c r="S267" i="7"/>
  <c r="S219" i="7"/>
  <c r="S258" i="7"/>
  <c r="S257" i="7"/>
  <c r="S260" i="7"/>
  <c r="S263" i="7"/>
  <c r="S254" i="7"/>
  <c r="S253" i="7"/>
  <c r="S256" i="7"/>
  <c r="S259" i="7"/>
  <c r="S250" i="7"/>
  <c r="S249" i="7"/>
  <c r="S252" i="7"/>
  <c r="S255" i="7"/>
  <c r="S246" i="7"/>
  <c r="S245" i="7"/>
  <c r="S248" i="7"/>
  <c r="S251" i="7"/>
  <c r="S242" i="7"/>
  <c r="S241" i="7"/>
  <c r="S244" i="7"/>
  <c r="S247" i="7"/>
  <c r="S238" i="7"/>
  <c r="S237" i="7"/>
  <c r="S240" i="7"/>
  <c r="S236" i="7"/>
  <c r="S229" i="7"/>
  <c r="S232" i="7"/>
  <c r="S243" i="7"/>
  <c r="S239" i="7"/>
  <c r="S235" i="7"/>
  <c r="S233" i="7"/>
  <c r="S234" i="7"/>
  <c r="S230" i="7"/>
  <c r="M254" i="7"/>
  <c r="M222" i="7"/>
  <c r="M246" i="7"/>
  <c r="M257" i="7"/>
  <c r="M253" i="7"/>
  <c r="M231" i="7"/>
  <c r="M250" i="7"/>
  <c r="M219" i="7"/>
  <c r="M233" i="7"/>
  <c r="M261" i="7"/>
  <c r="M227" i="7"/>
  <c r="M256" i="7"/>
  <c r="M267" i="7"/>
  <c r="M236" i="7"/>
  <c r="M226" i="7"/>
  <c r="M240" i="7"/>
  <c r="M238" i="7"/>
  <c r="M263" i="7"/>
  <c r="M234" i="7"/>
  <c r="M245" i="7"/>
  <c r="M228" i="7"/>
  <c r="M248" i="7"/>
  <c r="M225" i="7"/>
  <c r="M224" i="7"/>
  <c r="M241" i="7"/>
  <c r="M221" i="7"/>
  <c r="M242" i="7"/>
  <c r="M251" i="7"/>
  <c r="M255" i="7"/>
  <c r="M262" i="7"/>
  <c r="M243" i="7"/>
  <c r="M264" i="7"/>
  <c r="M266" i="7"/>
  <c r="M220" i="7"/>
  <c r="M237" i="7"/>
  <c r="M223" i="7"/>
  <c r="M239" i="7"/>
  <c r="M268" i="7"/>
  <c r="M259" i="7"/>
  <c r="M230" i="7"/>
  <c r="M252" i="7"/>
  <c r="M235" i="7"/>
  <c r="M232" i="7"/>
  <c r="M265" i="7"/>
  <c r="M244" i="7"/>
  <c r="M260" i="7"/>
  <c r="M249" i="7"/>
  <c r="M229" i="7"/>
  <c r="M247" i="7"/>
  <c r="M258" i="7"/>
  <c r="L250" i="7"/>
  <c r="L240" i="7"/>
  <c r="L238" i="7"/>
  <c r="L247" i="7"/>
  <c r="L266" i="7"/>
  <c r="L245" i="7"/>
  <c r="L223" i="7"/>
  <c r="L268" i="7"/>
  <c r="L230" i="7"/>
  <c r="L228" i="7"/>
  <c r="L225" i="7"/>
  <c r="L231" i="7"/>
  <c r="L222" i="7"/>
  <c r="L227" i="7"/>
  <c r="L244" i="7"/>
  <c r="L233" i="7"/>
  <c r="L239" i="7"/>
  <c r="L241" i="7"/>
  <c r="L226" i="7"/>
  <c r="L257" i="7"/>
  <c r="L242" i="7"/>
  <c r="L264" i="7"/>
  <c r="L249" i="7"/>
  <c r="L243" i="7"/>
  <c r="L220" i="7"/>
  <c r="L232" i="7"/>
  <c r="L234" i="7"/>
  <c r="L261" i="7"/>
  <c r="L229" i="7"/>
  <c r="L236" i="7"/>
  <c r="L254" i="7"/>
  <c r="L221" i="7"/>
  <c r="L237" i="7"/>
  <c r="L259" i="7"/>
  <c r="L219" i="7"/>
  <c r="L267" i="7"/>
  <c r="L235" i="7"/>
  <c r="L263" i="7"/>
  <c r="L253" i="7"/>
  <c r="L265" i="7"/>
  <c r="L248" i="7"/>
  <c r="L252" i="7"/>
  <c r="L251" i="7"/>
  <c r="L224" i="7"/>
  <c r="L258" i="7"/>
  <c r="L256" i="7"/>
  <c r="L246" i="7"/>
  <c r="L260" i="7"/>
  <c r="L255" i="7"/>
  <c r="L262" i="7"/>
  <c r="AC234" i="7"/>
  <c r="AC233" i="7"/>
  <c r="AC236" i="7"/>
  <c r="AC239" i="7"/>
  <c r="AC229" i="7"/>
  <c r="AC232" i="7"/>
  <c r="AC235" i="7"/>
  <c r="AC225" i="7"/>
  <c r="AC228" i="7"/>
  <c r="AC227" i="7"/>
  <c r="AC219" i="7"/>
  <c r="AC230" i="7"/>
  <c r="AC221" i="7"/>
  <c r="AC226" i="7"/>
  <c r="AC231" i="7"/>
  <c r="AC224" i="7"/>
  <c r="AC222" i="7"/>
  <c r="AC266" i="7"/>
  <c r="AC265" i="7"/>
  <c r="AC268" i="7"/>
  <c r="AC220" i="7"/>
  <c r="AC223" i="7"/>
  <c r="AC262" i="7"/>
  <c r="AC261" i="7"/>
  <c r="AC264" i="7"/>
  <c r="AC267" i="7"/>
  <c r="AC258" i="7"/>
  <c r="AC257" i="7"/>
  <c r="AC260" i="7"/>
  <c r="AC263" i="7"/>
  <c r="AC254" i="7"/>
  <c r="AC253" i="7"/>
  <c r="AC256" i="7"/>
  <c r="AC259" i="7"/>
  <c r="AC250" i="7"/>
  <c r="AC249" i="7"/>
  <c r="AC252" i="7"/>
  <c r="AC255" i="7"/>
  <c r="AC237" i="7"/>
  <c r="AC248" i="7"/>
  <c r="AC244" i="7"/>
  <c r="AC246" i="7"/>
  <c r="AC240" i="7"/>
  <c r="AC243" i="7"/>
  <c r="AC251" i="7"/>
  <c r="AC247" i="7"/>
  <c r="AC245" i="7"/>
  <c r="AC241" i="7"/>
  <c r="AC242" i="7"/>
  <c r="AC238" i="7"/>
  <c r="AF241" i="7"/>
  <c r="AF244" i="7"/>
  <c r="AF247" i="7"/>
  <c r="AF250" i="7"/>
  <c r="AF237" i="7"/>
  <c r="AF240" i="7"/>
  <c r="AF243" i="7"/>
  <c r="AF246" i="7"/>
  <c r="AF233" i="7"/>
  <c r="AF236" i="7"/>
  <c r="AF239" i="7"/>
  <c r="AF242" i="7"/>
  <c r="AF229" i="7"/>
  <c r="AF232" i="7"/>
  <c r="AF235" i="7"/>
  <c r="AF238" i="7"/>
  <c r="AF225" i="7"/>
  <c r="AF228" i="7"/>
  <c r="AF231" i="7"/>
  <c r="AF234" i="7"/>
  <c r="AF221" i="7"/>
  <c r="AF224" i="7"/>
  <c r="AF227" i="7"/>
  <c r="AF230" i="7"/>
  <c r="AF265" i="7"/>
  <c r="AF268" i="7"/>
  <c r="AF220" i="7"/>
  <c r="AF223" i="7"/>
  <c r="AF226" i="7"/>
  <c r="AF261" i="7"/>
  <c r="AF264" i="7"/>
  <c r="AF267" i="7"/>
  <c r="AF219" i="7"/>
  <c r="AF222" i="7"/>
  <c r="AF257" i="7"/>
  <c r="AF260" i="7"/>
  <c r="AF263" i="7"/>
  <c r="AF266" i="7"/>
  <c r="AF262" i="7"/>
  <c r="AF251" i="7"/>
  <c r="AF258" i="7"/>
  <c r="AF249" i="7"/>
  <c r="AF254" i="7"/>
  <c r="AF253" i="7"/>
  <c r="AF259" i="7"/>
  <c r="AF245" i="7"/>
  <c r="AF256" i="7"/>
  <c r="AF255" i="7"/>
  <c r="AF252" i="7"/>
  <c r="AF248" i="7"/>
  <c r="Z235" i="7"/>
  <c r="Z238" i="7"/>
  <c r="Z237" i="7"/>
  <c r="Z240" i="7"/>
  <c r="Z231" i="7"/>
  <c r="Z234" i="7"/>
  <c r="Z233" i="7"/>
  <c r="Z236" i="7"/>
  <c r="Z227" i="7"/>
  <c r="Z230" i="7"/>
  <c r="Z229" i="7"/>
  <c r="Z232" i="7"/>
  <c r="Z223" i="7"/>
  <c r="Z226" i="7"/>
  <c r="Z225" i="7"/>
  <c r="Z228" i="7"/>
  <c r="Z267" i="7"/>
  <c r="Z219" i="7"/>
  <c r="Z222" i="7"/>
  <c r="Z221" i="7"/>
  <c r="Z224" i="7"/>
  <c r="Z263" i="7"/>
  <c r="Z266" i="7"/>
  <c r="Z265" i="7"/>
  <c r="Z268" i="7"/>
  <c r="Z220" i="7"/>
  <c r="Z259" i="7"/>
  <c r="Z262" i="7"/>
  <c r="Z261" i="7"/>
  <c r="Z264" i="7"/>
  <c r="Z255" i="7"/>
  <c r="Z258" i="7"/>
  <c r="Z257" i="7"/>
  <c r="Z260" i="7"/>
  <c r="Z251" i="7"/>
  <c r="Z254" i="7"/>
  <c r="Z253" i="7"/>
  <c r="Z256" i="7"/>
  <c r="Z241" i="7"/>
  <c r="Z252" i="7"/>
  <c r="Z248" i="7"/>
  <c r="Z247" i="7"/>
  <c r="Z244" i="7"/>
  <c r="Z243" i="7"/>
  <c r="Z250" i="7"/>
  <c r="Z249" i="7"/>
  <c r="Z239" i="7"/>
  <c r="Z245" i="7"/>
  <c r="Z246" i="7"/>
  <c r="Z242" i="7"/>
  <c r="O257" i="7"/>
  <c r="O243" i="7"/>
  <c r="O254" i="7"/>
  <c r="O249" i="7"/>
  <c r="O268" i="7"/>
  <c r="O224" i="7"/>
  <c r="O263" i="7"/>
  <c r="O250" i="7"/>
  <c r="O221" i="7"/>
  <c r="O232" i="7"/>
  <c r="O235" i="7"/>
  <c r="O245" i="7"/>
  <c r="O267" i="7"/>
  <c r="O259" i="7"/>
  <c r="O220" i="7"/>
  <c r="O228" i="7"/>
  <c r="O255" i="7"/>
  <c r="O222" i="7"/>
  <c r="O234" i="7"/>
  <c r="O261" i="7"/>
  <c r="O241" i="7"/>
  <c r="O233" i="7"/>
  <c r="O242" i="7"/>
  <c r="O258" i="7"/>
  <c r="O264" i="7"/>
  <c r="O230" i="7"/>
  <c r="O244" i="7"/>
  <c r="O256" i="7"/>
  <c r="O225" i="7"/>
  <c r="O231" i="7"/>
  <c r="O239" i="7"/>
  <c r="O223" i="7"/>
  <c r="O237" i="7"/>
  <c r="O236" i="7"/>
  <c r="O227" i="7"/>
  <c r="O266" i="7"/>
  <c r="O248" i="7"/>
  <c r="O246" i="7"/>
  <c r="O265" i="7"/>
  <c r="O260" i="7"/>
  <c r="O262" i="7"/>
  <c r="O226" i="7"/>
  <c r="O240" i="7"/>
  <c r="O219" i="7"/>
  <c r="O238" i="7"/>
  <c r="O229" i="7"/>
  <c r="O253" i="7"/>
  <c r="O251" i="7"/>
  <c r="O247" i="7"/>
  <c r="O252" i="7"/>
  <c r="AG249" i="7"/>
  <c r="AG252" i="7"/>
  <c r="AG255" i="7"/>
  <c r="AG258" i="7"/>
  <c r="AG245" i="7"/>
  <c r="AG248" i="7"/>
  <c r="AG251" i="7"/>
  <c r="AG254" i="7"/>
  <c r="AG241" i="7"/>
  <c r="AG244" i="7"/>
  <c r="AG247" i="7"/>
  <c r="AG250" i="7"/>
  <c r="AG237" i="7"/>
  <c r="AG240" i="7"/>
  <c r="AG243" i="7"/>
  <c r="AG246" i="7"/>
  <c r="AG233" i="7"/>
  <c r="AG236" i="7"/>
  <c r="AG239" i="7"/>
  <c r="AG242" i="7"/>
  <c r="AG229" i="7"/>
  <c r="AG232" i="7"/>
  <c r="AG235" i="7"/>
  <c r="AG238" i="7"/>
  <c r="AG225" i="7"/>
  <c r="AG228" i="7"/>
  <c r="AG231" i="7"/>
  <c r="AG234" i="7"/>
  <c r="AG221" i="7"/>
  <c r="AG224" i="7"/>
  <c r="AG227" i="7"/>
  <c r="AG230" i="7"/>
  <c r="AG265" i="7"/>
  <c r="AG268" i="7"/>
  <c r="AG220" i="7"/>
  <c r="AG223" i="7"/>
  <c r="AG226" i="7"/>
  <c r="AG264" i="7"/>
  <c r="AG267" i="7"/>
  <c r="AG262" i="7"/>
  <c r="AG222" i="7"/>
  <c r="AG219" i="7"/>
  <c r="AG261" i="7"/>
  <c r="AG253" i="7"/>
  <c r="AG257" i="7"/>
  <c r="AG266" i="7"/>
  <c r="AG260" i="7"/>
  <c r="AG256" i="7"/>
  <c r="AG263" i="7"/>
  <c r="AG259" i="7"/>
  <c r="Q256" i="7"/>
  <c r="Q241" i="7"/>
  <c r="Q222" i="7"/>
  <c r="Q236" i="7"/>
  <c r="Q259" i="7"/>
  <c r="Q219" i="7"/>
  <c r="Q248" i="7"/>
  <c r="Q224" i="7"/>
  <c r="Q237" i="7"/>
  <c r="Q246" i="7"/>
  <c r="Q264" i="7"/>
  <c r="Q254" i="7"/>
  <c r="Q230" i="7"/>
  <c r="Q245" i="7"/>
  <c r="Q262" i="7"/>
  <c r="Q234" i="7"/>
  <c r="Q221" i="7"/>
  <c r="Q228" i="7"/>
  <c r="Q251" i="7"/>
  <c r="Q225" i="7"/>
  <c r="Q267" i="7"/>
  <c r="Q242" i="7"/>
  <c r="Q258" i="7"/>
  <c r="Q261" i="7"/>
  <c r="Q247" i="7"/>
  <c r="Q244" i="7"/>
  <c r="Q239" i="7"/>
  <c r="Q220" i="7"/>
  <c r="Q240" i="7"/>
  <c r="Q265" i="7"/>
  <c r="Q232" i="7"/>
  <c r="Q243" i="7"/>
  <c r="Q223" i="7"/>
  <c r="Q238" i="7"/>
  <c r="Q268" i="7"/>
  <c r="Q266" i="7"/>
  <c r="Q233" i="7"/>
  <c r="Q229" i="7"/>
  <c r="Q260" i="7"/>
  <c r="Q253" i="7"/>
  <c r="Q250" i="7"/>
  <c r="Q227" i="7"/>
  <c r="Q263" i="7"/>
  <c r="Q249" i="7"/>
  <c r="Q255" i="7"/>
  <c r="Q231" i="7"/>
  <c r="Q257" i="7"/>
  <c r="Q252" i="7"/>
  <c r="Q235" i="7"/>
  <c r="Q226" i="7"/>
  <c r="R261" i="7"/>
  <c r="R226" i="7"/>
  <c r="R247" i="7"/>
  <c r="R241" i="7"/>
  <c r="R264" i="7"/>
  <c r="R220" i="7"/>
  <c r="R221" i="7"/>
  <c r="R259" i="7"/>
  <c r="R232" i="7"/>
  <c r="R230" i="7"/>
  <c r="R250" i="7"/>
  <c r="R252" i="7"/>
  <c r="R263" i="7"/>
  <c r="R257" i="7"/>
  <c r="R246" i="7"/>
  <c r="R224" i="7"/>
  <c r="R268" i="7"/>
  <c r="R253" i="7"/>
  <c r="R249" i="7"/>
  <c r="R255" i="7"/>
  <c r="R256" i="7"/>
  <c r="R223" i="7"/>
  <c r="R267" i="7"/>
  <c r="R238" i="7"/>
  <c r="R219" i="7"/>
  <c r="R260" i="7"/>
  <c r="R228" i="7"/>
  <c r="R258" i="7"/>
  <c r="R234" i="7"/>
  <c r="R222" i="7"/>
  <c r="R233" i="7"/>
  <c r="R235" i="7"/>
  <c r="R251" i="7"/>
  <c r="R239" i="7"/>
  <c r="R225" i="7"/>
  <c r="R237" i="7"/>
  <c r="R248" i="7"/>
  <c r="R245" i="7"/>
  <c r="R229" i="7"/>
  <c r="R244" i="7"/>
  <c r="R243" i="7"/>
  <c r="R254" i="7"/>
  <c r="R265" i="7"/>
  <c r="R242" i="7"/>
  <c r="R266" i="7"/>
  <c r="R240" i="7"/>
  <c r="R231" i="7"/>
  <c r="R262" i="7"/>
  <c r="R236" i="7"/>
  <c r="R227" i="7"/>
  <c r="K249" i="7"/>
  <c r="K255" i="7"/>
  <c r="K266" i="7"/>
  <c r="K239" i="7"/>
  <c r="K237" i="7"/>
  <c r="K268" i="7"/>
  <c r="K235" i="7"/>
  <c r="K233" i="7"/>
  <c r="K264" i="7"/>
  <c r="K229" i="7"/>
  <c r="K267" i="7"/>
  <c r="K225" i="7"/>
  <c r="K246" i="7"/>
  <c r="K223" i="7"/>
  <c r="K238" i="7"/>
  <c r="K231" i="7"/>
  <c r="K222" i="7"/>
  <c r="K234" i="7"/>
  <c r="K227" i="7"/>
  <c r="K244" i="7"/>
  <c r="K240" i="7"/>
  <c r="K263" i="7"/>
  <c r="K252" i="7"/>
  <c r="K242" i="7"/>
  <c r="K219" i="7"/>
  <c r="K232" i="7"/>
  <c r="K254" i="7"/>
  <c r="K256" i="7"/>
  <c r="K236" i="7"/>
  <c r="K258" i="7"/>
  <c r="K251" i="7"/>
  <c r="K220" i="7"/>
  <c r="K253" i="7"/>
  <c r="K250" i="7"/>
  <c r="K257" i="7"/>
  <c r="K230" i="7"/>
  <c r="K228" i="7"/>
  <c r="K221" i="7"/>
  <c r="K265" i="7"/>
  <c r="K243" i="7"/>
  <c r="K224" i="7"/>
  <c r="K241" i="7"/>
  <c r="K262" i="7"/>
  <c r="K245" i="7"/>
  <c r="K247" i="7"/>
  <c r="K260" i="7"/>
  <c r="K226" i="7"/>
  <c r="K248" i="7"/>
  <c r="K259" i="7"/>
  <c r="K261" i="7"/>
  <c r="N249" i="7"/>
  <c r="N221" i="7"/>
  <c r="N233" i="7"/>
  <c r="N220" i="7"/>
  <c r="N236" i="7"/>
  <c r="N239" i="7"/>
  <c r="N227" i="7"/>
  <c r="N259" i="7"/>
  <c r="N261" i="7"/>
  <c r="N252" i="7"/>
  <c r="N260" i="7"/>
  <c r="N237" i="7"/>
  <c r="N268" i="7"/>
  <c r="N246" i="7"/>
  <c r="N244" i="7"/>
  <c r="N264" i="7"/>
  <c r="N265" i="7"/>
  <c r="N223" i="7"/>
  <c r="N266" i="7"/>
  <c r="N247" i="7"/>
  <c r="N255" i="7"/>
  <c r="N245" i="7"/>
  <c r="N262" i="7"/>
  <c r="N250" i="7"/>
  <c r="N224" i="7"/>
  <c r="N219" i="7"/>
  <c r="N222" i="7"/>
  <c r="N240" i="7"/>
  <c r="N226" i="7"/>
  <c r="N235" i="7"/>
  <c r="N243" i="7"/>
  <c r="N267" i="7"/>
  <c r="N256" i="7"/>
  <c r="N263" i="7"/>
  <c r="N241" i="7"/>
  <c r="N248" i="7"/>
  <c r="N242" i="7"/>
  <c r="N232" i="7"/>
  <c r="N228" i="7"/>
  <c r="N238" i="7"/>
  <c r="N258" i="7"/>
  <c r="N230" i="7"/>
  <c r="N234" i="7"/>
  <c r="N253" i="7"/>
  <c r="N254" i="7"/>
  <c r="N231" i="7"/>
  <c r="N257" i="7"/>
  <c r="N225" i="7"/>
  <c r="N251" i="7"/>
  <c r="N229" i="7"/>
  <c r="V257" i="7"/>
  <c r="V260" i="7"/>
  <c r="V263" i="7"/>
  <c r="V266" i="7"/>
  <c r="V253" i="7"/>
  <c r="V256" i="7"/>
  <c r="V259" i="7"/>
  <c r="V262" i="7"/>
  <c r="V249" i="7"/>
  <c r="V252" i="7"/>
  <c r="V255" i="7"/>
  <c r="V258" i="7"/>
  <c r="V245" i="7"/>
  <c r="V248" i="7"/>
  <c r="V251" i="7"/>
  <c r="V254" i="7"/>
  <c r="V241" i="7"/>
  <c r="V244" i="7"/>
  <c r="V247" i="7"/>
  <c r="V250" i="7"/>
  <c r="V237" i="7"/>
  <c r="V240" i="7"/>
  <c r="V243" i="7"/>
  <c r="V246" i="7"/>
  <c r="V233" i="7"/>
  <c r="V236" i="7"/>
  <c r="V239" i="7"/>
  <c r="V242" i="7"/>
  <c r="V229" i="7"/>
  <c r="V232" i="7"/>
  <c r="V235" i="7"/>
  <c r="V238" i="7"/>
  <c r="V225" i="7"/>
  <c r="V228" i="7"/>
  <c r="V231" i="7"/>
  <c r="V234" i="7"/>
  <c r="V219" i="7"/>
  <c r="V265" i="7"/>
  <c r="V230" i="7"/>
  <c r="V226" i="7"/>
  <c r="V268" i="7"/>
  <c r="V261" i="7"/>
  <c r="V222" i="7"/>
  <c r="V227" i="7"/>
  <c r="V221" i="7"/>
  <c r="V264" i="7"/>
  <c r="V224" i="7"/>
  <c r="V220" i="7"/>
  <c r="V267" i="7"/>
  <c r="V223" i="7"/>
  <c r="AA251" i="7"/>
  <c r="AA254" i="7"/>
  <c r="AA253" i="7"/>
  <c r="AA256" i="7"/>
  <c r="AA250" i="7"/>
  <c r="AA247" i="7"/>
  <c r="AA249" i="7"/>
  <c r="AA252" i="7"/>
  <c r="AA243" i="7"/>
  <c r="AA246" i="7"/>
  <c r="AA245" i="7"/>
  <c r="AA248" i="7"/>
  <c r="AA239" i="7"/>
  <c r="AA242" i="7"/>
  <c r="AA241" i="7"/>
  <c r="AA244" i="7"/>
  <c r="AA235" i="7"/>
  <c r="AA238" i="7"/>
  <c r="AA237" i="7"/>
  <c r="AA240" i="7"/>
  <c r="AA231" i="7"/>
  <c r="AA234" i="7"/>
  <c r="AA233" i="7"/>
  <c r="AA236" i="7"/>
  <c r="AA227" i="7"/>
  <c r="AA230" i="7"/>
  <c r="AA229" i="7"/>
  <c r="AA232" i="7"/>
  <c r="AA223" i="7"/>
  <c r="AA226" i="7"/>
  <c r="AA225" i="7"/>
  <c r="AA228" i="7"/>
  <c r="AA267" i="7"/>
  <c r="AA219" i="7"/>
  <c r="AA222" i="7"/>
  <c r="AA221" i="7"/>
  <c r="AA224" i="7"/>
  <c r="AA257" i="7"/>
  <c r="AA268" i="7"/>
  <c r="AA220" i="7"/>
  <c r="AA259" i="7"/>
  <c r="AA266" i="7"/>
  <c r="AA264" i="7"/>
  <c r="AA260" i="7"/>
  <c r="AA263" i="7"/>
  <c r="AA255" i="7"/>
  <c r="AA262" i="7"/>
  <c r="AA258" i="7"/>
  <c r="AA265" i="7"/>
  <c r="AA261" i="7"/>
  <c r="AD266" i="7"/>
  <c r="AD265" i="7"/>
  <c r="AD268" i="7"/>
  <c r="AD220" i="7"/>
  <c r="AD223" i="7"/>
  <c r="AD262" i="7"/>
  <c r="AD261" i="7"/>
  <c r="AD264" i="7"/>
  <c r="AD267" i="7"/>
  <c r="AD219" i="7"/>
  <c r="AD258" i="7"/>
  <c r="AD257" i="7"/>
  <c r="AD260" i="7"/>
  <c r="AD263" i="7"/>
  <c r="AD254" i="7"/>
  <c r="AD253" i="7"/>
  <c r="AD256" i="7"/>
  <c r="AD259" i="7"/>
  <c r="AD250" i="7"/>
  <c r="AD249" i="7"/>
  <c r="AD252" i="7"/>
  <c r="AD255" i="7"/>
  <c r="AD246" i="7"/>
  <c r="AD245" i="7"/>
  <c r="AD248" i="7"/>
  <c r="AD251" i="7"/>
  <c r="AD242" i="7"/>
  <c r="AD241" i="7"/>
  <c r="AD244" i="7"/>
  <c r="AD247" i="7"/>
  <c r="AD238" i="7"/>
  <c r="AD237" i="7"/>
  <c r="AD240" i="7"/>
  <c r="AD243" i="7"/>
  <c r="AD234" i="7"/>
  <c r="AD233" i="7"/>
  <c r="AD236" i="7"/>
  <c r="AD239" i="7"/>
  <c r="AD230" i="7"/>
  <c r="AD229" i="7"/>
  <c r="AD232" i="7"/>
  <c r="AD235" i="7"/>
  <c r="AD226" i="7"/>
  <c r="AD222" i="7"/>
  <c r="AD225" i="7"/>
  <c r="AD221" i="7"/>
  <c r="AD228" i="7"/>
  <c r="AD224" i="7"/>
  <c r="AD231" i="7"/>
  <c r="AD227" i="7"/>
  <c r="T225" i="7"/>
  <c r="T228" i="7"/>
  <c r="T231" i="7"/>
  <c r="T234" i="7"/>
  <c r="T224" i="7"/>
  <c r="T227" i="7"/>
  <c r="T230" i="7"/>
  <c r="T223" i="7"/>
  <c r="T261" i="7"/>
  <c r="T219" i="7"/>
  <c r="T222" i="7"/>
  <c r="T221" i="7"/>
  <c r="T264" i="7"/>
  <c r="T265" i="7"/>
  <c r="T268" i="7"/>
  <c r="T220" i="7"/>
  <c r="T226" i="7"/>
  <c r="T267" i="7"/>
  <c r="T257" i="7"/>
  <c r="T260" i="7"/>
  <c r="T263" i="7"/>
  <c r="T266" i="7"/>
  <c r="T253" i="7"/>
  <c r="T256" i="7"/>
  <c r="T259" i="7"/>
  <c r="T262" i="7"/>
  <c r="T249" i="7"/>
  <c r="T252" i="7"/>
  <c r="T255" i="7"/>
  <c r="T258" i="7"/>
  <c r="T245" i="7"/>
  <c r="T248" i="7"/>
  <c r="T251" i="7"/>
  <c r="T254" i="7"/>
  <c r="T241" i="7"/>
  <c r="T244" i="7"/>
  <c r="T247" i="7"/>
  <c r="T250" i="7"/>
  <c r="T232" i="7"/>
  <c r="T239" i="7"/>
  <c r="T242" i="7"/>
  <c r="T243" i="7"/>
  <c r="T246" i="7"/>
  <c r="T237" i="7"/>
  <c r="T236" i="7"/>
  <c r="T235" i="7"/>
  <c r="T238" i="7"/>
  <c r="T240" i="7"/>
  <c r="T233" i="7"/>
  <c r="T229" i="7"/>
  <c r="Y260" i="7"/>
  <c r="Y263" i="7"/>
  <c r="Y266" i="7"/>
  <c r="Y265" i="7"/>
  <c r="Y261" i="7"/>
  <c r="Y256" i="7"/>
  <c r="Y259" i="7"/>
  <c r="Y262" i="7"/>
  <c r="Y252" i="7"/>
  <c r="Y255" i="7"/>
  <c r="Y258" i="7"/>
  <c r="Y257" i="7"/>
  <c r="Y248" i="7"/>
  <c r="Y251" i="7"/>
  <c r="Y254" i="7"/>
  <c r="Y253" i="7"/>
  <c r="Y244" i="7"/>
  <c r="Y247" i="7"/>
  <c r="Y250" i="7"/>
  <c r="Y249" i="7"/>
  <c r="Y240" i="7"/>
  <c r="Y243" i="7"/>
  <c r="Y246" i="7"/>
  <c r="Y245" i="7"/>
  <c r="Y236" i="7"/>
  <c r="Y239" i="7"/>
  <c r="Y242" i="7"/>
  <c r="Y241" i="7"/>
  <c r="Y232" i="7"/>
  <c r="Y235" i="7"/>
  <c r="Y238" i="7"/>
  <c r="Y237" i="7"/>
  <c r="Y228" i="7"/>
  <c r="Y231" i="7"/>
  <c r="Y234" i="7"/>
  <c r="Y233" i="7"/>
  <c r="Y219" i="7"/>
  <c r="Y230" i="7"/>
  <c r="Y226" i="7"/>
  <c r="Y222" i="7"/>
  <c r="Y264" i="7"/>
  <c r="Y223" i="7"/>
  <c r="Y225" i="7"/>
  <c r="Y227" i="7"/>
  <c r="Y229" i="7"/>
  <c r="Y224" i="7"/>
  <c r="Y268" i="7"/>
  <c r="Y221" i="7"/>
  <c r="Y220" i="7"/>
  <c r="Y267" i="7"/>
  <c r="U225" i="7"/>
  <c r="U228" i="7"/>
  <c r="U231" i="7"/>
  <c r="U234" i="7"/>
  <c r="U221" i="7"/>
  <c r="U224" i="7"/>
  <c r="U227" i="7"/>
  <c r="U230" i="7"/>
  <c r="U265" i="7"/>
  <c r="U268" i="7"/>
  <c r="U220" i="7"/>
  <c r="U223" i="7"/>
  <c r="U226" i="7"/>
  <c r="U261" i="7"/>
  <c r="U264" i="7"/>
  <c r="U267" i="7"/>
  <c r="U219" i="7"/>
  <c r="U222" i="7"/>
  <c r="U257" i="7"/>
  <c r="U260" i="7"/>
  <c r="U263" i="7"/>
  <c r="U266" i="7"/>
  <c r="U253" i="7"/>
  <c r="U256" i="7"/>
  <c r="U259" i="7"/>
  <c r="U262" i="7"/>
  <c r="U249" i="7"/>
  <c r="U252" i="7"/>
  <c r="U255" i="7"/>
  <c r="U258" i="7"/>
  <c r="U245" i="7"/>
  <c r="U248" i="7"/>
  <c r="U251" i="7"/>
  <c r="U254" i="7"/>
  <c r="U241" i="7"/>
  <c r="U244" i="7"/>
  <c r="U247" i="7"/>
  <c r="U250" i="7"/>
  <c r="U235" i="7"/>
  <c r="U246" i="7"/>
  <c r="U242" i="7"/>
  <c r="U237" i="7"/>
  <c r="U243" i="7"/>
  <c r="U239" i="7"/>
  <c r="U238" i="7"/>
  <c r="U233" i="7"/>
  <c r="U229" i="7"/>
  <c r="U240" i="7"/>
  <c r="U236" i="7"/>
  <c r="U232" i="7"/>
  <c r="AB267" i="7"/>
  <c r="AB219" i="7"/>
  <c r="AB222" i="7"/>
  <c r="AB221" i="7"/>
  <c r="AB224" i="7"/>
  <c r="AB266" i="7"/>
  <c r="AB268" i="7"/>
  <c r="AB220" i="7"/>
  <c r="AB263" i="7"/>
  <c r="AB265" i="7"/>
  <c r="AB259" i="7"/>
  <c r="AB262" i="7"/>
  <c r="AB261" i="7"/>
  <c r="AB264" i="7"/>
  <c r="AB260" i="7"/>
  <c r="AB255" i="7"/>
  <c r="AB258" i="7"/>
  <c r="AB257" i="7"/>
  <c r="AB251" i="7"/>
  <c r="AB254" i="7"/>
  <c r="AB253" i="7"/>
  <c r="AB256" i="7"/>
  <c r="AB247" i="7"/>
  <c r="AB250" i="7"/>
  <c r="AB249" i="7"/>
  <c r="AB252" i="7"/>
  <c r="AB243" i="7"/>
  <c r="AB246" i="7"/>
  <c r="AB245" i="7"/>
  <c r="AB248" i="7"/>
  <c r="AB239" i="7"/>
  <c r="AB242" i="7"/>
  <c r="AB241" i="7"/>
  <c r="AB244" i="7"/>
  <c r="AB235" i="7"/>
  <c r="AB238" i="7"/>
  <c r="AB237" i="7"/>
  <c r="AB240" i="7"/>
  <c r="AB226" i="7"/>
  <c r="AB233" i="7"/>
  <c r="AB229" i="7"/>
  <c r="AB225" i="7"/>
  <c r="AB228" i="7"/>
  <c r="AB231" i="7"/>
  <c r="AB232" i="7"/>
  <c r="AB234" i="7"/>
  <c r="AB230" i="7"/>
  <c r="AB236" i="7"/>
  <c r="AB227" i="7"/>
  <c r="AB223" i="7"/>
  <c r="P263" i="7"/>
  <c r="P229" i="7"/>
  <c r="P265" i="7"/>
  <c r="P249" i="7"/>
  <c r="P226" i="7"/>
  <c r="P254" i="7"/>
  <c r="P223" i="7"/>
  <c r="P227" i="7"/>
  <c r="P244" i="7"/>
  <c r="P260" i="7"/>
  <c r="P231" i="7"/>
  <c r="P262" i="7"/>
  <c r="P253" i="7"/>
  <c r="P256" i="7"/>
  <c r="P221" i="7"/>
  <c r="P250" i="7"/>
  <c r="P259" i="7"/>
  <c r="P225" i="7"/>
  <c r="P252" i="7"/>
  <c r="P247" i="7"/>
  <c r="P248" i="7"/>
  <c r="P230" i="7"/>
  <c r="P266" i="7"/>
  <c r="P237" i="7"/>
  <c r="P222" i="7"/>
  <c r="P264" i="7"/>
  <c r="P220" i="7"/>
  <c r="P238" i="7"/>
  <c r="P251" i="7"/>
  <c r="P246" i="7"/>
  <c r="P261" i="7"/>
  <c r="P235" i="7"/>
  <c r="P245" i="7"/>
  <c r="P257" i="7"/>
  <c r="P219" i="7"/>
  <c r="P240" i="7"/>
  <c r="P243" i="7"/>
  <c r="P228" i="7"/>
  <c r="P232" i="7"/>
  <c r="P236" i="7"/>
  <c r="P241" i="7"/>
  <c r="P233" i="7"/>
  <c r="P255" i="7"/>
  <c r="P224" i="7"/>
  <c r="P267" i="7"/>
  <c r="P268" i="7"/>
  <c r="P234" i="7"/>
  <c r="P258" i="7"/>
  <c r="P239" i="7"/>
  <c r="P242" i="7"/>
  <c r="K10" i="6" l="1"/>
  <c r="I10" i="6"/>
  <c r="G10" i="6"/>
  <c r="H10" i="6"/>
  <c r="J10" i="6"/>
  <c r="G11" i="6" l="1"/>
  <c r="E21" i="10"/>
  <c r="AD10" i="6"/>
  <c r="S10" i="6"/>
  <c r="Z10" i="6"/>
  <c r="AB10" i="6"/>
  <c r="AC10" i="6"/>
  <c r="AA10" i="6"/>
  <c r="Y10" i="6"/>
  <c r="Q10" i="6"/>
  <c r="X10" i="6"/>
  <c r="P10" i="6"/>
  <c r="W10" i="6"/>
  <c r="M10" i="6"/>
  <c r="V10" i="6"/>
  <c r="R10" i="6"/>
  <c r="AG10" i="6"/>
  <c r="L10" i="6"/>
  <c r="O10" i="6"/>
  <c r="AF10" i="6"/>
  <c r="N10" i="6"/>
  <c r="T10" i="6"/>
  <c r="AE10" i="6"/>
  <c r="U10" i="6"/>
  <c r="C22" i="10" l="1"/>
  <c r="C21" i="10"/>
  <c r="H11" i="6"/>
  <c r="I11" i="6" s="1"/>
  <c r="J11" i="6" s="1"/>
  <c r="K11" i="6" s="1"/>
  <c r="L11" i="6" s="1"/>
  <c r="M11" i="6" s="1"/>
  <c r="N11" i="6" s="1"/>
  <c r="O11" i="6" s="1"/>
  <c r="P11" i="6" s="1"/>
  <c r="Q11" i="6" s="1"/>
  <c r="R11" i="6" s="1"/>
  <c r="S11" i="6" s="1"/>
  <c r="T11" i="6" s="1"/>
  <c r="U11" i="6" s="1"/>
  <c r="V11" i="6" s="1"/>
  <c r="W11" i="6" s="1"/>
  <c r="X11" i="6" s="1"/>
  <c r="Y11" i="6" s="1"/>
  <c r="Z11" i="6" s="1"/>
  <c r="AA11" i="6" s="1"/>
  <c r="AB11" i="6" s="1"/>
  <c r="AC11" i="6" s="1"/>
  <c r="AD11" i="6" s="1"/>
  <c r="AE11" i="6" s="1"/>
  <c r="AF11" i="6" s="1"/>
  <c r="AG11" i="6" s="1"/>
  <c r="C220" i="7" s="1"/>
  <c r="C225" i="7" l="1"/>
  <c r="C260" i="7"/>
  <c r="C248" i="7"/>
  <c r="C237" i="7"/>
  <c r="C246" i="7"/>
  <c r="C266" i="7"/>
  <c r="C234" i="7"/>
  <c r="C255" i="7"/>
  <c r="C257" i="7"/>
  <c r="C247" i="7"/>
  <c r="C219" i="7"/>
  <c r="C245" i="7"/>
  <c r="C254" i="7"/>
  <c r="C223" i="7"/>
  <c r="C261" i="7"/>
  <c r="C265" i="7"/>
  <c r="C233" i="7"/>
  <c r="C259" i="7"/>
  <c r="C250" i="7"/>
  <c r="C243" i="7"/>
  <c r="C238" i="7"/>
  <c r="C251" i="7"/>
  <c r="C231" i="7"/>
  <c r="C228" i="7"/>
  <c r="C267" i="7"/>
  <c r="C232" i="7"/>
  <c r="C222" i="7"/>
  <c r="C221" i="7"/>
  <c r="C258" i="7"/>
  <c r="C224" i="7"/>
  <c r="C241" i="7"/>
  <c r="C244" i="7"/>
  <c r="C249" i="7"/>
  <c r="C263" i="7"/>
  <c r="C236" i="7"/>
  <c r="C253" i="7"/>
  <c r="C227" i="7"/>
  <c r="C264" i="7"/>
  <c r="C256" i="7"/>
  <c r="C235" i="7"/>
  <c r="C239" i="7"/>
  <c r="C268" i="7"/>
  <c r="C262" i="7"/>
  <c r="C242" i="7"/>
  <c r="C226" i="7"/>
  <c r="C240" i="7"/>
  <c r="C230" i="7"/>
  <c r="C252" i="7"/>
  <c r="C229" i="7"/>
  <c r="E7" i="10"/>
  <c r="E8" i="10"/>
  <c r="E9" i="10"/>
  <c r="E12" i="10"/>
  <c r="E11" i="10"/>
  <c r="E10" i="10"/>
  <c r="I12" i="10"/>
  <c r="I7" i="10"/>
  <c r="I8" i="10"/>
  <c r="I9" i="10"/>
  <c r="I11" i="10"/>
  <c r="I10" i="10"/>
  <c r="J11" i="10" l="1"/>
  <c r="K11" i="10"/>
  <c r="K9" i="10"/>
  <c r="J9" i="10"/>
  <c r="J8" i="10"/>
  <c r="K8" i="10"/>
  <c r="J7" i="10"/>
  <c r="K7" i="10"/>
  <c r="G7" i="10"/>
  <c r="F7" i="10"/>
  <c r="F11" i="10"/>
  <c r="G11" i="10"/>
  <c r="G9" i="10"/>
  <c r="F9" i="10"/>
  <c r="F8" i="10"/>
  <c r="G8" i="10"/>
  <c r="J10" i="10"/>
  <c r="K10" i="10"/>
  <c r="G10" i="10"/>
  <c r="F10" i="10"/>
  <c r="O19" i="9" l="1" a="1"/>
  <c r="O19" i="9" s="1"/>
  <c r="P19" i="9" s="1"/>
  <c r="Q19" i="9" s="1"/>
  <c r="R19" i="9" s="1"/>
  <c r="O15" i="9" a="1"/>
  <c r="O15" i="9" s="1"/>
  <c r="P15" i="9" s="1"/>
  <c r="Q15" i="9" s="1"/>
  <c r="R15" i="9" s="1"/>
  <c r="O10" i="9" a="1"/>
  <c r="O10" i="9" s="1"/>
  <c r="P10" i="9" s="1"/>
  <c r="Q10" i="9" s="1"/>
  <c r="R10" i="9" s="1"/>
  <c r="O9" i="9" a="1"/>
  <c r="O9" i="9" s="1"/>
  <c r="P9" i="9" s="1"/>
  <c r="Q9" i="9" s="1"/>
  <c r="R9" i="9" s="1"/>
  <c r="O24" i="9" a="1"/>
  <c r="O24" i="9" s="1"/>
  <c r="P24" i="9" s="1"/>
  <c r="Q24" i="9" s="1"/>
  <c r="R24" i="9" s="1"/>
  <c r="O18" i="9" a="1"/>
  <c r="O18" i="9" s="1"/>
  <c r="P18" i="9" s="1"/>
  <c r="Q18" i="9" s="1"/>
  <c r="R18" i="9" s="1"/>
  <c r="O22" i="9" a="1"/>
  <c r="O22" i="9" s="1"/>
  <c r="P22" i="9" s="1"/>
  <c r="Q22" i="9" s="1"/>
  <c r="R22" i="9" s="1"/>
  <c r="O21" i="9" a="1"/>
  <c r="O21" i="9" s="1"/>
  <c r="P21" i="9" s="1"/>
  <c r="Q21" i="9" s="1"/>
  <c r="R21" i="9" s="1"/>
  <c r="O14" i="9" a="1"/>
  <c r="O14" i="9" s="1"/>
  <c r="P14" i="9" s="1"/>
  <c r="Q14" i="9" s="1"/>
  <c r="R14" i="9" s="1"/>
  <c r="O23" i="9" a="1"/>
  <c r="O23" i="9" s="1"/>
  <c r="P23" i="9" s="1"/>
  <c r="Q23" i="9" s="1"/>
  <c r="R23" i="9" s="1"/>
  <c r="O17" i="9" a="1"/>
  <c r="O17" i="9" s="1"/>
  <c r="P17" i="9" s="1"/>
  <c r="Q17" i="9" s="1"/>
  <c r="R17" i="9" s="1"/>
  <c r="O20" i="9" a="1"/>
  <c r="O20" i="9" s="1"/>
  <c r="P20" i="9" s="1"/>
  <c r="Q20" i="9" s="1"/>
  <c r="R20" i="9" s="1"/>
  <c r="O4" i="9" a="1"/>
  <c r="O4" i="9" s="1"/>
  <c r="P4" i="9" s="1"/>
  <c r="Q4" i="9" s="1"/>
  <c r="R4" i="9" s="1"/>
  <c r="O13" i="9" a="1"/>
  <c r="O13" i="9" s="1"/>
  <c r="P13" i="9" s="1"/>
  <c r="Q13" i="9" s="1"/>
  <c r="R13" i="9" s="1"/>
  <c r="O16" i="9" a="1"/>
  <c r="O16" i="9" s="1"/>
  <c r="P16" i="9" s="1"/>
  <c r="Q16" i="9" s="1"/>
  <c r="R16" i="9" s="1"/>
  <c r="O11" i="9" a="1"/>
  <c r="O11" i="9" s="1"/>
  <c r="P11" i="9" s="1"/>
  <c r="Q11" i="9" s="1"/>
  <c r="R11" i="9" s="1"/>
  <c r="O6" i="9" a="1"/>
  <c r="O6" i="9" s="1"/>
  <c r="P6" i="9" s="1"/>
  <c r="Q6" i="9" s="1"/>
  <c r="R6" i="9" s="1"/>
  <c r="O7" i="9" a="1"/>
  <c r="O7" i="9" s="1"/>
  <c r="P7" i="9" s="1"/>
  <c r="Q7" i="9" s="1"/>
  <c r="R7" i="9" s="1"/>
  <c r="O8" i="9" a="1"/>
  <c r="O8" i="9" s="1"/>
  <c r="P8" i="9" s="1"/>
  <c r="Q8" i="9" s="1"/>
  <c r="R8" i="9" s="1"/>
  <c r="O5" i="9" a="1"/>
  <c r="O5" i="9" s="1"/>
  <c r="P5" i="9" s="1"/>
  <c r="Q5" i="9" s="1"/>
  <c r="R5" i="9" s="1"/>
  <c r="T20" i="9" l="1"/>
  <c r="U20" i="9" s="1"/>
  <c r="AB22" i="1"/>
  <c r="AC22" i="1" s="1"/>
  <c r="AB25" i="1"/>
  <c r="AC25" i="1" s="1"/>
  <c r="T23" i="9"/>
  <c r="U23" i="9" s="1"/>
  <c r="AB16" i="1"/>
  <c r="AC16" i="1" s="1"/>
  <c r="T14" i="9"/>
  <c r="U14" i="9" s="1"/>
  <c r="T21" i="9"/>
  <c r="U21" i="9" s="1"/>
  <c r="AB23" i="1"/>
  <c r="AC23" i="1" s="1"/>
  <c r="T8" i="9"/>
  <c r="U8" i="9" s="1"/>
  <c r="AB10" i="1"/>
  <c r="AC10" i="1" s="1"/>
  <c r="AB9" i="1"/>
  <c r="AC9" i="1" s="1"/>
  <c r="T7" i="9"/>
  <c r="U7" i="9" s="1"/>
  <c r="AB20" i="1"/>
  <c r="AC20" i="1" s="1"/>
  <c r="T18" i="9"/>
  <c r="U18" i="9" s="1"/>
  <c r="AB8" i="1"/>
  <c r="AC8" i="1" s="1"/>
  <c r="T6" i="9"/>
  <c r="U6" i="9" s="1"/>
  <c r="AB26" i="1"/>
  <c r="AC26" i="1" s="1"/>
  <c r="T24" i="9"/>
  <c r="U24" i="9" s="1"/>
  <c r="AB13" i="1"/>
  <c r="AC13" i="1" s="1"/>
  <c r="T11" i="9"/>
  <c r="U11" i="9" s="1"/>
  <c r="AB11" i="1"/>
  <c r="AC11" i="1" s="1"/>
  <c r="T9" i="9"/>
  <c r="U9" i="9" s="1"/>
  <c r="T16" i="9"/>
  <c r="U16" i="9" s="1"/>
  <c r="AB18" i="1"/>
  <c r="AC18" i="1" s="1"/>
  <c r="AB12" i="1"/>
  <c r="AC12" i="1" s="1"/>
  <c r="T10" i="9"/>
  <c r="U10" i="9" s="1"/>
  <c r="T13" i="9"/>
  <c r="U13" i="9" s="1"/>
  <c r="AB15" i="1"/>
  <c r="AC15" i="1" s="1"/>
  <c r="T15" i="9"/>
  <c r="U15" i="9" s="1"/>
  <c r="AB17" i="1"/>
  <c r="AC17" i="1" s="1"/>
  <c r="AB19" i="1"/>
  <c r="AC19" i="1" s="1"/>
  <c r="T17" i="9"/>
  <c r="U17" i="9" s="1"/>
  <c r="AB7" i="1"/>
  <c r="AC7" i="1" s="1"/>
  <c r="T5" i="9"/>
  <c r="U5" i="9" s="1"/>
  <c r="AB24" i="1"/>
  <c r="AC24" i="1" s="1"/>
  <c r="T22" i="9"/>
  <c r="U22" i="9" s="1"/>
  <c r="AB6" i="1"/>
  <c r="T4" i="9"/>
  <c r="U4" i="9" s="1"/>
  <c r="AB21" i="1"/>
  <c r="AC21" i="1" s="1"/>
  <c r="T19" i="9"/>
  <c r="U19" i="9" s="1"/>
  <c r="AB57" i="1" l="1"/>
  <c r="AC6" i="1"/>
  <c r="AC57" i="1" s="1"/>
  <c r="Z3" i="1" l="1"/>
  <c r="Z55" i="1" l="1"/>
  <c r="AD55" i="1" s="1"/>
  <c r="AE55" i="1" s="1"/>
  <c r="AG55" i="1" s="1"/>
  <c r="Z8" i="1"/>
  <c r="AD8" i="1" s="1"/>
  <c r="AE8" i="1" s="1"/>
  <c r="AG8" i="1" s="1"/>
  <c r="Z24" i="1"/>
  <c r="AD24" i="1" s="1"/>
  <c r="AE24" i="1" s="1"/>
  <c r="AG24" i="1" s="1"/>
  <c r="Z35" i="1"/>
  <c r="AD35" i="1" s="1"/>
  <c r="AE35" i="1" s="1"/>
  <c r="AG35" i="1" s="1"/>
  <c r="Z32" i="1"/>
  <c r="AD32" i="1" s="1"/>
  <c r="AE32" i="1" s="1"/>
  <c r="AG32" i="1" s="1"/>
  <c r="Z23" i="1"/>
  <c r="AD23" i="1" s="1"/>
  <c r="AE23" i="1" s="1"/>
  <c r="AG23" i="1" s="1"/>
  <c r="Z16" i="1"/>
  <c r="AD16" i="1" s="1"/>
  <c r="AE16" i="1" s="1"/>
  <c r="AG16" i="1" s="1"/>
  <c r="Z38" i="1"/>
  <c r="AD38" i="1" s="1"/>
  <c r="AE38" i="1" s="1"/>
  <c r="AG38" i="1" s="1"/>
  <c r="Z29" i="1"/>
  <c r="AD29" i="1" s="1"/>
  <c r="AE29" i="1" s="1"/>
  <c r="AG29" i="1" s="1"/>
  <c r="Z44" i="1"/>
  <c r="AD44" i="1" s="1"/>
  <c r="AE44" i="1" s="1"/>
  <c r="AG44" i="1" s="1"/>
  <c r="Z45" i="1"/>
  <c r="AD45" i="1" s="1"/>
  <c r="AE45" i="1" s="1"/>
  <c r="AG45" i="1" s="1"/>
  <c r="Z22" i="1"/>
  <c r="AD22" i="1" s="1"/>
  <c r="AE22" i="1" s="1"/>
  <c r="AG22" i="1" s="1"/>
  <c r="Z17" i="1"/>
  <c r="AD17" i="1" s="1"/>
  <c r="AE17" i="1" s="1"/>
  <c r="AG17" i="1" s="1"/>
  <c r="Z10" i="1"/>
  <c r="AD10" i="1" s="1"/>
  <c r="AE10" i="1" s="1"/>
  <c r="AG10" i="1" s="1"/>
  <c r="Z48" i="1"/>
  <c r="AD48" i="1" s="1"/>
  <c r="AE48" i="1" s="1"/>
  <c r="AG48" i="1" s="1"/>
  <c r="Z25" i="1"/>
  <c r="AD25" i="1" s="1"/>
  <c r="AE25" i="1" s="1"/>
  <c r="AG25" i="1" s="1"/>
  <c r="Z18" i="1"/>
  <c r="AD18" i="1" s="1"/>
  <c r="AE18" i="1" s="1"/>
  <c r="AG18" i="1" s="1"/>
  <c r="Z40" i="1"/>
  <c r="AD40" i="1" s="1"/>
  <c r="AE40" i="1" s="1"/>
  <c r="AG40" i="1" s="1"/>
  <c r="Z39" i="1"/>
  <c r="AD39" i="1" s="1"/>
  <c r="AE39" i="1" s="1"/>
  <c r="AG39" i="1" s="1"/>
  <c r="Z42" i="1"/>
  <c r="AD42" i="1" s="1"/>
  <c r="AE42" i="1" s="1"/>
  <c r="AG42" i="1" s="1"/>
  <c r="Z50" i="1"/>
  <c r="AD50" i="1" s="1"/>
  <c r="AE50" i="1" s="1"/>
  <c r="AG50" i="1" s="1"/>
  <c r="Z36" i="1"/>
  <c r="AD36" i="1" s="1"/>
  <c r="AE36" i="1" s="1"/>
  <c r="AG36" i="1" s="1"/>
  <c r="Z6" i="1"/>
  <c r="Z51" i="1"/>
  <c r="AD51" i="1" s="1"/>
  <c r="AE51" i="1" s="1"/>
  <c r="AG51" i="1" s="1"/>
  <c r="Z33" i="1"/>
  <c r="AD33" i="1" s="1"/>
  <c r="AE33" i="1" s="1"/>
  <c r="AG33" i="1" s="1"/>
  <c r="Z19" i="1"/>
  <c r="AD19" i="1" s="1"/>
  <c r="AE19" i="1" s="1"/>
  <c r="AG19" i="1" s="1"/>
  <c r="Z47" i="1"/>
  <c r="AD47" i="1" s="1"/>
  <c r="AE47" i="1" s="1"/>
  <c r="AG47" i="1" s="1"/>
  <c r="Z13" i="1"/>
  <c r="AD13" i="1" s="1"/>
  <c r="AE13" i="1" s="1"/>
  <c r="AG13" i="1" s="1"/>
  <c r="Z34" i="1"/>
  <c r="AD34" i="1" s="1"/>
  <c r="AE34" i="1" s="1"/>
  <c r="AG34" i="1" s="1"/>
  <c r="Z52" i="1"/>
  <c r="AD52" i="1" s="1"/>
  <c r="AE52" i="1" s="1"/>
  <c r="AG52" i="1" s="1"/>
  <c r="Z9" i="1"/>
  <c r="AD9" i="1" s="1"/>
  <c r="AE9" i="1" s="1"/>
  <c r="AG9" i="1" s="1"/>
  <c r="Z27" i="1"/>
  <c r="AD27" i="1" s="1"/>
  <c r="AE27" i="1" s="1"/>
  <c r="AG27" i="1" s="1"/>
  <c r="Z20" i="1"/>
  <c r="AD20" i="1" s="1"/>
  <c r="AE20" i="1" s="1"/>
  <c r="AG20" i="1" s="1"/>
  <c r="Z53" i="1"/>
  <c r="AD53" i="1" s="1"/>
  <c r="AE53" i="1" s="1"/>
  <c r="AG53" i="1" s="1"/>
  <c r="Z43" i="1"/>
  <c r="AD43" i="1" s="1"/>
  <c r="AE43" i="1" s="1"/>
  <c r="AG43" i="1" s="1"/>
  <c r="Z7" i="1"/>
  <c r="AD7" i="1" s="1"/>
  <c r="AE7" i="1" s="1"/>
  <c r="AG7" i="1" s="1"/>
  <c r="Z12" i="1"/>
  <c r="AD12" i="1" s="1"/>
  <c r="AE12" i="1" s="1"/>
  <c r="AG12" i="1" s="1"/>
  <c r="Z28" i="1"/>
  <c r="AD28" i="1" s="1"/>
  <c r="AE28" i="1" s="1"/>
  <c r="AG28" i="1" s="1"/>
  <c r="Z54" i="1"/>
  <c r="AD54" i="1" s="1"/>
  <c r="AE54" i="1" s="1"/>
  <c r="AG54" i="1" s="1"/>
  <c r="Z26" i="1"/>
  <c r="AD26" i="1" s="1"/>
  <c r="AE26" i="1" s="1"/>
  <c r="AG26" i="1" s="1"/>
  <c r="Z37" i="1"/>
  <c r="AD37" i="1" s="1"/>
  <c r="AE37" i="1" s="1"/>
  <c r="AG37" i="1" s="1"/>
  <c r="Z21" i="1"/>
  <c r="AD21" i="1" s="1"/>
  <c r="AE21" i="1" s="1"/>
  <c r="AG21" i="1" s="1"/>
  <c r="Z11" i="1"/>
  <c r="AD11" i="1" s="1"/>
  <c r="AE11" i="1" s="1"/>
  <c r="AG11" i="1" s="1"/>
  <c r="Z30" i="1"/>
  <c r="AD30" i="1" s="1"/>
  <c r="AE30" i="1" s="1"/>
  <c r="AG30" i="1" s="1"/>
  <c r="Z31" i="1"/>
  <c r="AD31" i="1" s="1"/>
  <c r="AE31" i="1" s="1"/>
  <c r="AG31" i="1" s="1"/>
  <c r="Z41" i="1"/>
  <c r="AD41" i="1" s="1"/>
  <c r="AE41" i="1" s="1"/>
  <c r="AG41" i="1" s="1"/>
  <c r="Z15" i="1"/>
  <c r="AD15" i="1" s="1"/>
  <c r="AE15" i="1" s="1"/>
  <c r="AG15" i="1" s="1"/>
  <c r="Z49" i="1"/>
  <c r="AD49" i="1" s="1"/>
  <c r="AE49" i="1" s="1"/>
  <c r="AG49" i="1" s="1"/>
  <c r="Z46" i="1"/>
  <c r="AD46" i="1" s="1"/>
  <c r="AE46" i="1" s="1"/>
  <c r="AG46" i="1" s="1"/>
  <c r="AL55" i="1" l="1"/>
  <c r="AR55" i="1" s="1"/>
  <c r="AN55" i="1"/>
  <c r="AL8" i="1"/>
  <c r="AR8" i="1" s="1"/>
  <c r="AS8" i="1" s="1"/>
  <c r="AN8" i="1"/>
  <c r="AO8" i="1" s="1"/>
  <c r="AL24" i="1"/>
  <c r="AR24" i="1" s="1"/>
  <c r="AS24" i="1" s="1"/>
  <c r="AN24" i="1"/>
  <c r="AO24" i="1" s="1"/>
  <c r="AL35" i="1"/>
  <c r="AR35" i="1" s="1"/>
  <c r="AN35" i="1"/>
  <c r="AN32" i="1"/>
  <c r="AO32" i="1" s="1"/>
  <c r="AL32" i="1"/>
  <c r="AR32" i="1" s="1"/>
  <c r="AS32" i="1" s="1"/>
  <c r="AL23" i="1"/>
  <c r="AR23" i="1" s="1"/>
  <c r="AS23" i="1" s="1"/>
  <c r="AN23" i="1"/>
  <c r="AO23" i="1" s="1"/>
  <c r="AL16" i="1"/>
  <c r="AR16" i="1" s="1"/>
  <c r="AS16" i="1" s="1"/>
  <c r="AN16" i="1"/>
  <c r="AO16" i="1" s="1"/>
  <c r="AL38" i="1"/>
  <c r="AR38" i="1" s="1"/>
  <c r="AN38" i="1"/>
  <c r="AN29" i="1"/>
  <c r="AO29" i="1" s="1"/>
  <c r="AL29" i="1"/>
  <c r="AR29" i="1" s="1"/>
  <c r="AS29" i="1" s="1"/>
  <c r="AL44" i="1"/>
  <c r="AR44" i="1" s="1"/>
  <c r="AN44" i="1"/>
  <c r="AL45" i="1"/>
  <c r="AR45" i="1" s="1"/>
  <c r="AN45" i="1"/>
  <c r="AN22" i="1"/>
  <c r="AO22" i="1" s="1"/>
  <c r="AL22" i="1"/>
  <c r="AR22" i="1" s="1"/>
  <c r="AS22" i="1" s="1"/>
  <c r="AL17" i="1"/>
  <c r="AR17" i="1" s="1"/>
  <c r="AS17" i="1" s="1"/>
  <c r="AN17" i="1"/>
  <c r="AO17" i="1" s="1"/>
  <c r="AN10" i="1"/>
  <c r="AO10" i="1" s="1"/>
  <c r="AL10" i="1"/>
  <c r="AR10" i="1" s="1"/>
  <c r="AS10" i="1" s="1"/>
  <c r="AL48" i="1"/>
  <c r="AR48" i="1" s="1"/>
  <c r="AN48" i="1"/>
  <c r="AL25" i="1"/>
  <c r="AR25" i="1" s="1"/>
  <c r="AS25" i="1" s="1"/>
  <c r="AN25" i="1"/>
  <c r="AO25" i="1" s="1"/>
  <c r="AL18" i="1"/>
  <c r="AR18" i="1" s="1"/>
  <c r="AS18" i="1" s="1"/>
  <c r="AN18" i="1"/>
  <c r="AO18" i="1" s="1"/>
  <c r="AN40" i="1"/>
  <c r="AL40" i="1"/>
  <c r="AR40" i="1" s="1"/>
  <c r="AL39" i="1"/>
  <c r="AR39" i="1" s="1"/>
  <c r="AN39" i="1"/>
  <c r="AL42" i="1"/>
  <c r="AR42" i="1" s="1"/>
  <c r="AN42" i="1"/>
  <c r="AL50" i="1"/>
  <c r="AR50" i="1" s="1"/>
  <c r="AN50" i="1"/>
  <c r="AL36" i="1"/>
  <c r="AR36" i="1" s="1"/>
  <c r="AN36" i="1"/>
  <c r="Z57" i="1"/>
  <c r="AD6" i="1"/>
  <c r="AL51" i="1"/>
  <c r="AR51" i="1" s="1"/>
  <c r="AN51" i="1"/>
  <c r="AN33" i="1"/>
  <c r="AO33" i="1" s="1"/>
  <c r="AL33" i="1"/>
  <c r="AR33" i="1" s="1"/>
  <c r="AS33" i="1" s="1"/>
  <c r="AN19" i="1"/>
  <c r="AO19" i="1" s="1"/>
  <c r="AL19" i="1"/>
  <c r="AR19" i="1" s="1"/>
  <c r="AS19" i="1" s="1"/>
  <c r="AN47" i="1"/>
  <c r="AL47" i="1"/>
  <c r="AR47" i="1" s="1"/>
  <c r="AN13" i="1"/>
  <c r="AO13" i="1" s="1"/>
  <c r="AL13" i="1"/>
  <c r="AR13" i="1" s="1"/>
  <c r="AS13" i="1" s="1"/>
  <c r="AL34" i="1"/>
  <c r="AR34" i="1" s="1"/>
  <c r="AS34" i="1" s="1"/>
  <c r="AN34" i="1"/>
  <c r="AO34" i="1" s="1"/>
  <c r="AN52" i="1"/>
  <c r="AL52" i="1"/>
  <c r="AR52" i="1" s="1"/>
  <c r="AL9" i="1"/>
  <c r="AR9" i="1" s="1"/>
  <c r="AS9" i="1" s="1"/>
  <c r="AN9" i="1"/>
  <c r="AO9" i="1" s="1"/>
  <c r="AN27" i="1"/>
  <c r="AO27" i="1" s="1"/>
  <c r="AL27" i="1"/>
  <c r="AR27" i="1" s="1"/>
  <c r="AL20" i="1"/>
  <c r="AR20" i="1" s="1"/>
  <c r="AS20" i="1" s="1"/>
  <c r="AN20" i="1"/>
  <c r="AO20" i="1" s="1"/>
  <c r="AL53" i="1"/>
  <c r="AR53" i="1" s="1"/>
  <c r="AN53" i="1"/>
  <c r="AN43" i="1"/>
  <c r="AL43" i="1"/>
  <c r="AR43" i="1" s="1"/>
  <c r="AL7" i="1"/>
  <c r="AR7" i="1" s="1"/>
  <c r="AS7" i="1" s="1"/>
  <c r="AN7" i="1"/>
  <c r="AO7" i="1" s="1"/>
  <c r="AN12" i="1"/>
  <c r="AO12" i="1" s="1"/>
  <c r="AL12" i="1"/>
  <c r="AR12" i="1" s="1"/>
  <c r="AS12" i="1" s="1"/>
  <c r="AL28" i="1"/>
  <c r="AR28" i="1" s="1"/>
  <c r="AS28" i="1" s="1"/>
  <c r="AN28" i="1"/>
  <c r="AO28" i="1" s="1"/>
  <c r="AL54" i="1"/>
  <c r="AR54" i="1" s="1"/>
  <c r="AN54" i="1"/>
  <c r="AL26" i="1"/>
  <c r="AR26" i="1" s="1"/>
  <c r="AS26" i="1" s="1"/>
  <c r="AN26" i="1"/>
  <c r="AO26" i="1" s="1"/>
  <c r="AN37" i="1"/>
  <c r="AL37" i="1"/>
  <c r="AR37" i="1" s="1"/>
  <c r="AL21" i="1"/>
  <c r="AR21" i="1" s="1"/>
  <c r="AS21" i="1" s="1"/>
  <c r="AN21" i="1"/>
  <c r="AO21" i="1" s="1"/>
  <c r="AL11" i="1"/>
  <c r="AR11" i="1" s="1"/>
  <c r="AS11" i="1" s="1"/>
  <c r="AN11" i="1"/>
  <c r="AO11" i="1" s="1"/>
  <c r="AL30" i="1"/>
  <c r="AR30" i="1" s="1"/>
  <c r="AS30" i="1" s="1"/>
  <c r="AN30" i="1"/>
  <c r="AO30" i="1" s="1"/>
  <c r="AN31" i="1"/>
  <c r="AO31" i="1" s="1"/>
  <c r="AL31" i="1"/>
  <c r="AR31" i="1" s="1"/>
  <c r="AS31" i="1" s="1"/>
  <c r="AN41" i="1"/>
  <c r="AL41" i="1"/>
  <c r="AR41" i="1" s="1"/>
  <c r="AN15" i="1"/>
  <c r="AO15" i="1" s="1"/>
  <c r="AL15" i="1"/>
  <c r="AR15" i="1" s="1"/>
  <c r="AS15" i="1" s="1"/>
  <c r="AL49" i="1"/>
  <c r="AR49" i="1" s="1"/>
  <c r="AN49" i="1"/>
  <c r="AN46" i="1"/>
  <c r="AL46" i="1"/>
  <c r="AR46" i="1" s="1"/>
  <c r="AE6" i="1" l="1"/>
  <c r="AD57" i="1"/>
  <c r="AG6" i="1" l="1"/>
  <c r="AE57" i="1"/>
  <c r="AN6" i="1" l="1"/>
  <c r="AL6" i="1"/>
  <c r="AG57" i="1"/>
  <c r="AO6" i="1" l="1"/>
  <c r="AN57" i="1"/>
  <c r="AO57" i="1" s="1"/>
  <c r="AL57" i="1"/>
  <c r="AR6" i="1"/>
  <c r="AR57" i="1" l="1"/>
  <c r="AS57" i="1" s="1"/>
  <c r="AS6" i="1"/>
  <c r="J10" i="5" l="1"/>
  <c r="N10" i="5"/>
  <c r="M10" i="5"/>
  <c r="L10" i="5"/>
  <c r="K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Steven Martin</author>
  </authors>
  <commentList>
    <comment ref="L10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WACC held constant post June 2031.
</t>
        </r>
      </text>
    </comment>
    <comment ref="F18" authorId="0" shapeId="0" xr:uid="{CFC2B270-8EB7-4751-86D5-7B1CCC14A117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Based on 2025-26 return on debt update including approved Feb 2024 storms CPT and Sept 2024 storms CPT.</t>
        </r>
      </text>
    </comment>
    <comment ref="L2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Price path held constant after 2030-31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Steven Martin</author>
  </authors>
  <commentList>
    <comment ref="V4" authorId="0" shapeId="0" xr:uid="{41766D21-AEF6-4814-BD86-1D4FB1A58F29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Need to unhide these tabs in CC model.
Demand threshold is 25kVA per connected lot. On a SWER line the threshold is 10kVA.</t>
        </r>
      </text>
    </comment>
    <comment ref="I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These are contributions for supply of premium assets (above the technically accepted least cost option)</t>
        </r>
      </text>
    </comment>
    <comment ref="L5" authorId="0" shapeId="0" xr:uid="{4F23D989-D97A-4ACA-BE83-8F068A272266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Non-diversified max. peak demand</t>
        </r>
      </text>
    </comment>
    <comment ref="T5" authorId="0" shapeId="0" xr:uid="{A4169D39-0C69-49DE-A792-2061B94C4F44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Default is No = tick box unticked.</t>
        </r>
      </text>
    </comment>
    <comment ref="Y5" authorId="0" shapeId="0" xr:uid="{8A1FD2EF-BDF0-4E1E-BE87-3943FEEE62C6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Enter as negative value. Inlcudes overheads.</t>
        </r>
      </text>
    </comment>
    <comment ref="AA5" authorId="0" shapeId="0" xr:uid="{F31F1BC3-98E4-4760-A68E-302EC83A97FF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This column is not needed.</t>
        </r>
      </text>
    </comment>
    <comment ref="AE5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 xml:space="preserve">ASD: </t>
        </r>
        <r>
          <rPr>
            <sz val="9"/>
            <color indexed="81"/>
            <rFont val="Tahoma"/>
            <family val="2"/>
          </rPr>
          <t>The customer's maximum TALC contribution cannot exceed the upfront capital cost (including overheads) for TALC.</t>
        </r>
      </text>
    </comment>
    <comment ref="AF5" authorId="0" shapeId="0" xr:uid="{DD82B2F7-8D1D-48AA-A168-C4D80F045F08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Enter as positive value</t>
        </r>
      </text>
    </comment>
    <comment ref="AI5" authorId="0" shapeId="0" xr:uid="{C1DBE848-8C2A-425A-9F53-4B49C35F7B78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Enter as a negative value. This is recalculated in the contribution model.</t>
        </r>
      </text>
    </comment>
    <comment ref="AJ5" authorId="0" shapeId="0" xr:uid="{0A0939E6-3A72-47C8-BFBB-A12471C15877}">
      <text>
        <r>
          <rPr>
            <b/>
            <sz val="9"/>
            <color indexed="81"/>
            <rFont val="Tahoma"/>
            <family val="2"/>
          </rPr>
          <t>ASD:</t>
        </r>
        <r>
          <rPr>
            <sz val="9"/>
            <color indexed="81"/>
            <rFont val="Tahoma"/>
            <family val="2"/>
          </rPr>
          <t xml:space="preserve">
Enter as positive value</t>
        </r>
      </text>
    </comment>
    <comment ref="AN5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 xml:space="preserve">ASD: </t>
        </r>
        <r>
          <rPr>
            <sz val="9"/>
            <color indexed="81"/>
            <rFont val="Tahoma"/>
            <family val="2"/>
          </rPr>
          <t>Combined impact of items a. (WACC) and d. (Updated MCR unit rates)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Ben Stonehouse</author>
  </authors>
  <commentList>
    <comment ref="T57" authorId="0" shapeId="0" xr:uid="{00000000-0006-0000-0400-000001000000}">
      <text>
        <r>
          <rPr>
            <sz val="8"/>
            <color indexed="81"/>
            <rFont val="Tahoma"/>
            <family val="2"/>
          </rPr>
          <t>This is the increase which, if applied year-on-year across the period, would lead to the total change shown above (in other words, the geometric mean).</t>
        </r>
      </text>
    </comment>
    <comment ref="G59" authorId="0" shapeId="0" xr:uid="{00000000-0006-0000-0400-000002000000}">
      <text>
        <r>
          <rPr>
            <sz val="8"/>
            <color indexed="81"/>
            <rFont val="Tahoma"/>
            <family val="2"/>
          </rPr>
          <t>This row is the indicative starting price (total revenue divided by total forecast energy, for consistency with other forms of control) escalated in accordance with the pricing formula (CPI-X). The expected revenue row is derived from this pricing formula applied to individual tariff components (with individual demand forecasts) from the Forecast revenues sheet. This reflects the fact that under a WAPC, the key figure targeted by the form of control is prices after consideration of demand.</t>
        </r>
      </text>
    </comment>
    <comment ref="G63" authorId="0" shapeId="0" xr:uid="{00000000-0006-0000-0400-000003000000}">
      <text>
        <r>
          <rPr>
            <sz val="8"/>
            <color indexed="81"/>
            <rFont val="Tahoma"/>
            <family val="2"/>
          </rPr>
          <t>This row is the base indicator and the price path ($/MWh) row is derived using total forecast energy. This reflects the fact that under a revenue cap, the expected revenue ($m) is the key figure targeted by the form of control.</t>
        </r>
      </text>
    </comment>
    <comment ref="G73" authorId="0" shapeId="0" xr:uid="{00000000-0006-0000-0400-000004000000}">
      <text>
        <r>
          <rPr>
            <sz val="8"/>
            <color indexed="81"/>
            <rFont val="Tahoma"/>
            <family val="2"/>
          </rPr>
          <t xml:space="preserve">This row is the base indicator and the expected revenue ($m) row is derived using total forecast energy. This reflects the fact that under a revenue yield cap, the revenue yield ($/MWh) is the key figure targeted by the form of control.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<sst xmlns="http://schemas.openxmlformats.org/spreadsheetml/2006/main" count="851" uniqueCount="299">
  <si>
    <t>Construction Measure</t>
  </si>
  <si>
    <t>Workcode</t>
  </si>
  <si>
    <t>Construction Measure Description</t>
  </si>
  <si>
    <t>Contestability Flag</t>
  </si>
  <si>
    <t>Circuit ID</t>
  </si>
  <si>
    <t>IDIC</t>
  </si>
  <si>
    <t>SUBTOTALS</t>
  </si>
  <si>
    <t>Premium supply % change</t>
  </si>
  <si>
    <t>Shared network connection point</t>
  </si>
  <si>
    <t>N</t>
  </si>
  <si>
    <t>HV Feeder</t>
  </si>
  <si>
    <t>Commercial LV</t>
  </si>
  <si>
    <t>Y</t>
  </si>
  <si>
    <t>Network tariff</t>
  </si>
  <si>
    <t>Distribution substation</t>
  </si>
  <si>
    <t>Augmentation threshold met?</t>
  </si>
  <si>
    <t>LV Feeder</t>
  </si>
  <si>
    <t>Average Cost Recovery - Excluding Gifted Assets</t>
  </si>
  <si>
    <t>CY2020</t>
  </si>
  <si>
    <t>MEDIUM DENSITY HOUSING - SUBDIVISION</t>
  </si>
  <si>
    <t>UNDERGROUND SERVICE INSTALLATION</t>
  </si>
  <si>
    <t>BUSINESS SUPPLY PROJECTS</t>
  </si>
  <si>
    <t>COMPLEX RESIDENTIAL SUPPLY PROJECTS</t>
  </si>
  <si>
    <t>LOW DENSITY HOUSING - SUBDIVISION</t>
  </si>
  <si>
    <t>COGENERATION PROJECTS</t>
  </si>
  <si>
    <t>PRIVATE ELECTRIC LINE REPLACEMENT - RESIDENTIAL</t>
  </si>
  <si>
    <t>Connection period (years)</t>
  </si>
  <si>
    <t>Contribution components</t>
  </si>
  <si>
    <t>Present value of forecast O&amp;M</t>
  </si>
  <si>
    <t>Total Incremental costs</t>
  </si>
  <si>
    <t>Incremental revenue less incremental costs</t>
  </si>
  <si>
    <t>less Asset credits / AusNet Funded works</t>
  </si>
  <si>
    <t>Marginal cost of reinforcement / ICSN - $/kVA x Peak Demand (kVA)</t>
  </si>
  <si>
    <t>Number of Units/lots</t>
  </si>
  <si>
    <t>(ICCS+ICSN)</t>
  </si>
  <si>
    <t>(IR)</t>
  </si>
  <si>
    <t>(IR-IC)</t>
  </si>
  <si>
    <t>Actual</t>
  </si>
  <si>
    <t>Forecast</t>
  </si>
  <si>
    <t>Change in Contributions</t>
  </si>
  <si>
    <t>Undefined Commercial</t>
  </si>
  <si>
    <t>Upfront Capital works - TALC only</t>
  </si>
  <si>
    <t>Maximum TALC contribution</t>
  </si>
  <si>
    <t>TALC % change</t>
  </si>
  <si>
    <t>Confidential</t>
  </si>
  <si>
    <t>Year</t>
  </si>
  <si>
    <t>Counter</t>
  </si>
  <si>
    <t>2021-22</t>
  </si>
  <si>
    <t>2022-23</t>
  </si>
  <si>
    <t>2023-24</t>
  </si>
  <si>
    <t>2024-25</t>
  </si>
  <si>
    <t>2025-26</t>
  </si>
  <si>
    <t xml:space="preserve">Pre-tax Real WACC </t>
  </si>
  <si>
    <t>Varying</t>
  </si>
  <si>
    <t>PV factor</t>
  </si>
  <si>
    <t>Seasonality factor (if peak load operates for only part of the year)</t>
  </si>
  <si>
    <t>Price Path</t>
  </si>
  <si>
    <t>X factors</t>
  </si>
  <si>
    <t>WACC used in the connection evaluations</t>
  </si>
  <si>
    <t>Price path</t>
  </si>
  <si>
    <t>PV of real incremental revenue</t>
  </si>
  <si>
    <t>Network Tariff</t>
  </si>
  <si>
    <t>Diversity Factor</t>
  </si>
  <si>
    <t>Marginal Cost of Reinforcement</t>
  </si>
  <si>
    <t>Direct$ per MVA of additional capacity (excludes overheads)</t>
  </si>
  <si>
    <t xml:space="preserve">Discounted unit rate per level </t>
  </si>
  <si>
    <t>Discounted cumulative unit rate</t>
  </si>
  <si>
    <t>Residential</t>
  </si>
  <si>
    <t>Business</t>
  </si>
  <si>
    <t>LV Circuit</t>
  </si>
  <si>
    <t>MV Feeders</t>
  </si>
  <si>
    <t>Zone Substations</t>
  </si>
  <si>
    <t>Subtransmission Lines</t>
  </si>
  <si>
    <t>Default evaluation period</t>
  </si>
  <si>
    <t>Years</t>
  </si>
  <si>
    <t>Residential connection</t>
  </si>
  <si>
    <t>Non-Residential connection</t>
  </si>
  <si>
    <t>Bring Forward Factors</t>
  </si>
  <si>
    <t>Non-Residential</t>
  </si>
  <si>
    <t>Source: Formula as contained in AER Final decision - Guidance Paper - The AER’s conclusion on the benchmark upstream augmentation charge rates for CitiPower’s network, 25 June 2010, pp.11-12.</t>
  </si>
  <si>
    <r>
      <t>i</t>
    </r>
    <r>
      <rPr>
        <vertAlign val="superscript"/>
        <sz val="10"/>
        <rFont val="Arial"/>
        <family val="2"/>
      </rPr>
      <t>n</t>
    </r>
    <r>
      <rPr>
        <sz val="10"/>
        <rFont val="Arial"/>
        <family val="2"/>
      </rPr>
      <t xml:space="preserve"> / (i</t>
    </r>
    <r>
      <rPr>
        <vertAlign val="superscript"/>
        <sz val="10"/>
        <rFont val="Arial"/>
        <family val="2"/>
      </rPr>
      <t>n</t>
    </r>
    <r>
      <rPr>
        <sz val="10"/>
        <rFont val="Arial"/>
        <family val="2"/>
      </rPr>
      <t xml:space="preserve"> + 1)</t>
    </r>
  </si>
  <si>
    <t>source: AusNet Services</t>
  </si>
  <si>
    <t>REFCL MCR</t>
  </si>
  <si>
    <t>Excl REFCL</t>
  </si>
  <si>
    <t>Incl REFCL</t>
  </si>
  <si>
    <t>Updated Unit Rates &amp; Bring Forward Factors</t>
  </si>
  <si>
    <t>Distribution Substation</t>
  </si>
  <si>
    <t>Level</t>
  </si>
  <si>
    <t>Zone Substation</t>
  </si>
  <si>
    <t>Sub-transmission network</t>
  </si>
  <si>
    <t>Add Overheads</t>
  </si>
  <si>
    <t>Total MCR / ICSN amount</t>
  </si>
  <si>
    <t>MCR (Unit Rate * diversified demand)</t>
  </si>
  <si>
    <t>Augmentation Unit Rate - cumulative ($/KVA)</t>
  </si>
  <si>
    <t>Energy Take-up rate (where projects are staged over several years)</t>
  </si>
  <si>
    <t>Agreed Max Demand KW per lot</t>
  </si>
  <si>
    <t>Agreed Max Demand KVA per lot</t>
  </si>
  <si>
    <t>Customer's diversified demand (KVA) - All lots</t>
  </si>
  <si>
    <t>KW to KVA factor</t>
  </si>
  <si>
    <t>% Change</t>
  </si>
  <si>
    <t>Change in MCR</t>
  </si>
  <si>
    <t>Updated Marginal cost of reinforcement / ICSN component ($/kVA x Peak Demand (kVA))</t>
  </si>
  <si>
    <t>Network level for MCR</t>
  </si>
  <si>
    <t>2026-27</t>
  </si>
  <si>
    <t>2027-28</t>
  </si>
  <si>
    <t>2028-29</t>
  </si>
  <si>
    <t>2029-30</t>
  </si>
  <si>
    <t>2030-31</t>
  </si>
  <si>
    <t>2031-32</t>
  </si>
  <si>
    <t>2032-33</t>
  </si>
  <si>
    <t>2033-34</t>
  </si>
  <si>
    <t>2034-35</t>
  </si>
  <si>
    <t>Previous MCR amount</t>
  </si>
  <si>
    <t>Updated Premium supply capital cost</t>
  </si>
  <si>
    <t>Updated TALC contribution (ex GST)</t>
  </si>
  <si>
    <t>Updated Premium supply contribution (ex GST)</t>
  </si>
  <si>
    <t>TALC contribution (ex GST)</t>
  </si>
  <si>
    <t>Premium supply contribution (ex GST)</t>
  </si>
  <si>
    <t>(A)</t>
  </si>
  <si>
    <t>(B)</t>
  </si>
  <si>
    <t>(A+B)</t>
  </si>
  <si>
    <t>Total Customer Contribution (ex GST)</t>
  </si>
  <si>
    <t>Total Contribution change (ex GST)</t>
  </si>
  <si>
    <t>Total Contribution % change</t>
  </si>
  <si>
    <t>Premium supply $ change (ex GST)</t>
  </si>
  <si>
    <t>TALC $ change (ex GST)</t>
  </si>
  <si>
    <t>Customer's non-diversified demand (KVA) - All lots</t>
  </si>
  <si>
    <t>2021-26</t>
  </si>
  <si>
    <t>O&amp;M Ratio</t>
  </si>
  <si>
    <t>IR after removing opex from network revenue</t>
  </si>
  <si>
    <t>Total</t>
  </si>
  <si>
    <t>Building Block Components ($m Nominal)</t>
  </si>
  <si>
    <t>Return on Capital</t>
  </si>
  <si>
    <t>Return of Capital (regulatory depreciation)</t>
  </si>
  <si>
    <t>Operating Expenditure</t>
  </si>
  <si>
    <t>Revenue Adjustments</t>
  </si>
  <si>
    <t>Net Tax Allowance</t>
  </si>
  <si>
    <t>Annual Revenue Requirement (unsmoothed)</t>
  </si>
  <si>
    <t>NPV</t>
  </si>
  <si>
    <t>Revenue Smoothing ($m Nominal)</t>
  </si>
  <si>
    <t>Weighted Average Price Cap</t>
  </si>
  <si>
    <t>Expected Revenue (smoothed)</t>
  </si>
  <si>
    <t>Revenue Cap</t>
  </si>
  <si>
    <t>Revenue Yield</t>
  </si>
  <si>
    <t>Price Path Analysis ($ Nominal)</t>
  </si>
  <si>
    <t>Forecast Energy</t>
  </si>
  <si>
    <t>GWh</t>
  </si>
  <si>
    <t>Expected Revenue</t>
  </si>
  <si>
    <t>$m Nominal</t>
  </si>
  <si>
    <t>Total cumulative change</t>
  </si>
  <si>
    <t>Annual Percentage Impact on Revenues</t>
  </si>
  <si>
    <t>%</t>
  </si>
  <si>
    <t>Average yearly change</t>
  </si>
  <si>
    <t>$/MWh</t>
  </si>
  <si>
    <t>Annual Percentage Impact on Prices</t>
  </si>
  <si>
    <t>$m Real</t>
  </si>
  <si>
    <t>2027-31</t>
  </si>
  <si>
    <t>Pasted in from contributions model</t>
  </si>
  <si>
    <t>2027–28</t>
  </si>
  <si>
    <t>2028–29</t>
  </si>
  <si>
    <t>2029–30</t>
  </si>
  <si>
    <t>2030–31</t>
  </si>
  <si>
    <t>2035-36</t>
  </si>
  <si>
    <t>2036-37</t>
  </si>
  <si>
    <t>2037-38</t>
  </si>
  <si>
    <t xml:space="preserve">AusNet D Initial Proposal WACC for 2027-31 period (pre-tax real) </t>
  </si>
  <si>
    <t>2020-21</t>
  </si>
  <si>
    <t>Source:</t>
  </si>
  <si>
    <t>DB032 rpt</t>
  </si>
  <si>
    <t>Main inputs</t>
  </si>
  <si>
    <t>Project_Info</t>
  </si>
  <si>
    <t>See CC overview tab for split</t>
  </si>
  <si>
    <t>CC overview - row 15</t>
  </si>
  <si>
    <t>CC overview - row 24</t>
  </si>
  <si>
    <t>Apply REFCL MCR?</t>
  </si>
  <si>
    <t>Current Period</t>
  </si>
  <si>
    <t>2027-31 Period</t>
  </si>
  <si>
    <t>Price path (2023-24 prices as the base)</t>
  </si>
  <si>
    <t>Base Tariff Revenue ($2023-24) - before adjustments</t>
  </si>
  <si>
    <t>Adjusted Tariff Revenue ($2023-24) - before price path adjustments</t>
  </si>
  <si>
    <t>Adjusted Tariff Revenue ($2023-24) - after price path adjustments</t>
  </si>
  <si>
    <t>Only first 5 years are pasted in from Main inputs tab - if the tick box option has been applied</t>
  </si>
  <si>
    <t>See Main inputs tab - seasonality factor must less than or equal to a value of 1</t>
  </si>
  <si>
    <t>Info only - DB032 rpt</t>
  </si>
  <si>
    <t>Project Fee (excl GST) collected to date</t>
  </si>
  <si>
    <t>New column</t>
  </si>
  <si>
    <t>($2023-24/MVA)</t>
  </si>
  <si>
    <t>Agreed Max Demand per lot (KW)</t>
  </si>
  <si>
    <t>Agreed Max Demand per lot (KVA)</t>
  </si>
  <si>
    <t>Annual revenue based on AusNet Services 2023-24 Approved Distribution tariffs, the customer's agreed max. demand and calculated annual energy consumption.</t>
  </si>
  <si>
    <t>Original Contribution ex GST (2022/2023)</t>
  </si>
  <si>
    <t>CC_Overview tab or AtoP Pg1 - Key Financial information</t>
  </si>
  <si>
    <t>Comment</t>
  </si>
  <si>
    <t>See DB032 rpt. Or see Main inputs</t>
  </si>
  <si>
    <t>Seasonality factor (Peak load in months)</t>
  </si>
  <si>
    <t>See NPV_Calcs</t>
  </si>
  <si>
    <t>Actual cost including OHDs</t>
  </si>
  <si>
    <t>OH Rate</t>
  </si>
  <si>
    <t>Refer to 1018 projects sheet</t>
  </si>
  <si>
    <t>Average 2027-31</t>
  </si>
  <si>
    <t>Connection Type</t>
  </si>
  <si>
    <t>Y/N Selector</t>
  </si>
  <si>
    <t>Residential LV</t>
  </si>
  <si>
    <t>22kV</t>
  </si>
  <si>
    <t>66KV &lt; 20km from TS and &lt; 25MVA</t>
  </si>
  <si>
    <t>66KV &gt; 20km from TS and &lt; 25MVA</t>
  </si>
  <si>
    <t>66KV &lt; 20km from TS and &gt; 25MVA</t>
  </si>
  <si>
    <t>Tariff type</t>
  </si>
  <si>
    <t>User Entered Profile</t>
  </si>
  <si>
    <t>Average-Residential</t>
  </si>
  <si>
    <t>Average-Residential with Avg solar take-up</t>
  </si>
  <si>
    <t>Residential with Hot Water</t>
  </si>
  <si>
    <t>Residential with Hot Water &amp; Avg solar take-up</t>
  </si>
  <si>
    <t>AGED CARE FACILITY</t>
  </si>
  <si>
    <t>BAKERY</t>
  </si>
  <si>
    <t>BANK</t>
  </si>
  <si>
    <t>COUNCIL</t>
  </si>
  <si>
    <t>DAIRY - PRODUCTION</t>
  </si>
  <si>
    <t>DAIRY - ROTARY</t>
  </si>
  <si>
    <t>FAST FOOD</t>
  </si>
  <si>
    <t>LARGE RETAILER</t>
  </si>
  <si>
    <t>PETROL STATION</t>
  </si>
  <si>
    <t>SCHOOL</t>
  </si>
  <si>
    <t>SHOPPING CENTRE</t>
  </si>
  <si>
    <t>SUPERMARKET</t>
  </si>
  <si>
    <t>Undefined Industrial</t>
  </si>
  <si>
    <t>Load Profile</t>
  </si>
  <si>
    <t>Shared network connection point (choose from list)</t>
  </si>
  <si>
    <t>Tariff Type (choose from list)</t>
  </si>
  <si>
    <t>Connection Profile 
(choose from list)</t>
  </si>
  <si>
    <t>1019</t>
  </si>
  <si>
    <t>Low density housing estates (type 1019)</t>
  </si>
  <si>
    <t>75094089</t>
  </si>
  <si>
    <t>NAST11</t>
  </si>
  <si>
    <t>75079631</t>
  </si>
  <si>
    <t>NEE11</t>
  </si>
  <si>
    <t>75075953</t>
  </si>
  <si>
    <t>75074922</t>
  </si>
  <si>
    <t>75079180</t>
  </si>
  <si>
    <t>75077565</t>
  </si>
  <si>
    <t>75060706</t>
  </si>
  <si>
    <t>75080696</t>
  </si>
  <si>
    <t>75080954</t>
  </si>
  <si>
    <t>75086267</t>
  </si>
  <si>
    <t>75078092</t>
  </si>
  <si>
    <t>75067646</t>
  </si>
  <si>
    <t>75053636</t>
  </si>
  <si>
    <t>75059208</t>
  </si>
  <si>
    <t>75091431</t>
  </si>
  <si>
    <t>AusNet Services - Revenue and Price Summary - DNSP PTRM - version 5</t>
  </si>
  <si>
    <t/>
  </si>
  <si>
    <t>Building Block Components ($m Real 2020-21)</t>
  </si>
  <si>
    <t>Revenue Smoothing ($m Real 2020-21)</t>
  </si>
  <si>
    <t>Price Path Analysis ($ Real 2020-21)</t>
  </si>
  <si>
    <t>75081161</t>
  </si>
  <si>
    <t>75070707</t>
  </si>
  <si>
    <t>75093830</t>
  </si>
  <si>
    <t>75080267</t>
  </si>
  <si>
    <t>75051007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</si>
  <si>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</si>
  <si>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</si>
  <si>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</si>
  <si>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</si>
  <si>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</si>
  <si>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</si>
  <si>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</si>
  <si>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</si>
  <si>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</si>
  <si>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</si>
  <si>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</si>
  <si>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</si>
  <si>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</si>
  <si>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2051-52</t>
  </si>
  <si>
    <t>2052-53</t>
  </si>
  <si>
    <t>CPK13</t>
  </si>
  <si>
    <t>2601675850-A</t>
  </si>
  <si>
    <t>BRA21</t>
  </si>
  <si>
    <t>EPG34</t>
  </si>
  <si>
    <t>MOE21</t>
  </si>
  <si>
    <t>2152256100-2</t>
  </si>
  <si>
    <t>ELM21</t>
  </si>
  <si>
    <t>WGL11</t>
  </si>
  <si>
    <t>WGL24</t>
  </si>
  <si>
    <t>LDL14</t>
  </si>
  <si>
    <t>KLO24</t>
  </si>
  <si>
    <t>LLG12</t>
  </si>
  <si>
    <t>MYT12</t>
  </si>
  <si>
    <t>NLA34</t>
  </si>
  <si>
    <t>WGL21</t>
  </si>
  <si>
    <t>2602163697-D</t>
  </si>
  <si>
    <t>SLE31</t>
  </si>
  <si>
    <t>MSD4</t>
  </si>
  <si>
    <t>OHD rate RY24 - FD</t>
  </si>
  <si>
    <t>1. Updating these X factors will change the price path below and flow through to the duos revenue calculations in this workbook.</t>
  </si>
  <si>
    <t>1. Updating the pre-tax real WACC values in this table will update both the discounted duos revenue and future O&amp;M costs in this workbook.</t>
  </si>
  <si>
    <t>Diversity Factor for MCR calculation</t>
  </si>
  <si>
    <t>Default evaluation period (Yrs)</t>
  </si>
  <si>
    <t>Feeder Augmentation - I&amp;C</t>
  </si>
  <si>
    <t>TBA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</si>
</sst>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\$#,##0"/>
    <numFmt numFmtId="165" formatCode="0.0%"/>
    <numFmt numFmtId="166" formatCode="&quot;$&quot;#,##0"/>
    <numFmt numFmtId="167" formatCode="&quot;$&quot;#,##0.00"/>
    <numFmt numFmtId="168" formatCode="0.0"/>
    <numFmt numFmtId="169" formatCode="_(* #,##0.00_);_(* \(#,##0.00\);_(* &quot;-&quot;??_);_(@_)"/>
    <numFmt numFmtId="170" formatCode="_-&quot;$&quot;* #,##0.0_-;\-&quot;$&quot;* #,##0.0_-;_-&quot;$&quot;* &quot;-&quot;??_-;_-@_-"/>
    <numFmt numFmtId="171" formatCode="_-* #,##0_-;\-* #,##0_-;_-* &quot;-&quot;??_-;_-@_-"/>
    <numFmt numFmtId="172" formatCode="0.000000000000000%"/>
    <numFmt numFmtId="173" formatCode="0.0000000000000000%"/>
    <numFmt numFmtId="174" formatCode="&quot;$&quot;#,##0.000;[Red]\-&quot;$&quot;#,##0.000"/>
    <numFmt numFmtId="175" formatCode="_-* #,##0.00000_-;\-* #,##0.00000_-;_-* &quot;-&quot;??_-;_-@_-"/>
    <numFmt numFmtId="176" formatCode="&quot;$&quot;#,##0;\(&quot;$&quot;#,##0\)"/>
    <numFmt numFmtId="177" formatCode="0%;\(0%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FFFFFF"/>
      <name val="Arial"/>
      <family val="2"/>
    </font>
    <font>
      <b/>
      <sz val="9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333333"/>
      <name val="Calibri"/>
      <family val="2"/>
      <scheme val="minor"/>
    </font>
    <font>
      <b/>
      <sz val="11"/>
      <color rgb="FF333333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u/>
      <sz val="11"/>
      <color theme="1"/>
      <name val="Calibri"/>
      <family val="2"/>
      <scheme val="minor"/>
    </font>
    <font>
      <i/>
      <sz val="10"/>
      <color rgb="FF00206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8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8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rgb="FFFFFFFF"/>
      </patternFill>
    </fill>
    <fill>
      <patternFill patternType="solid">
        <fgColor theme="8" tint="0.39997558519241921"/>
        <bgColor rgb="FFFFFFFF"/>
      </patternFill>
    </fill>
    <fill>
      <patternFill patternType="solid">
        <fgColor theme="8" tint="0.59999389629810485"/>
        <bgColor rgb="FFFFFFFF"/>
      </patternFill>
    </fill>
    <fill>
      <patternFill patternType="solid">
        <fgColor theme="8" tint="-0.24997711111789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877A6"/>
      </left>
      <right style="thin">
        <color rgb="FF3877A6"/>
      </right>
      <top/>
      <bottom style="thin">
        <color rgb="FFA5A5B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0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9" fontId="0" fillId="0" borderId="0" xfId="1" applyFont="1"/>
    <xf numFmtId="0" fontId="3" fillId="5" borderId="0" xfId="0" applyFont="1" applyFill="1" applyAlignment="1">
      <alignment horizontal="center" vertical="center" wrapText="1"/>
    </xf>
    <xf numFmtId="0" fontId="6" fillId="0" borderId="0" xfId="0" applyFont="1"/>
    <xf numFmtId="164" fontId="6" fillId="0" borderId="0" xfId="0" applyNumberFormat="1" applyFont="1"/>
    <xf numFmtId="0" fontId="0" fillId="0" borderId="0" xfId="0" applyAlignment="1">
      <alignment horizontal="center"/>
    </xf>
    <xf numFmtId="49" fontId="2" fillId="7" borderId="0" xfId="0" applyNumberFormat="1" applyFont="1" applyFill="1" applyAlignment="1">
      <alignment horizontal="center" vertical="center" wrapText="1"/>
    </xf>
    <xf numFmtId="9" fontId="0" fillId="0" borderId="0" xfId="1" applyFont="1" applyFill="1"/>
    <xf numFmtId="0" fontId="8" fillId="0" borderId="0" xfId="0" applyFont="1"/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8" xfId="0" applyBorder="1"/>
    <xf numFmtId="9" fontId="0" fillId="0" borderId="8" xfId="0" applyNumberFormat="1" applyBorder="1"/>
    <xf numFmtId="9" fontId="0" fillId="0" borderId="9" xfId="0" applyNumberFormat="1" applyBorder="1"/>
    <xf numFmtId="9" fontId="0" fillId="0" borderId="10" xfId="0" applyNumberFormat="1" applyBorder="1"/>
    <xf numFmtId="0" fontId="0" fillId="0" borderId="11" xfId="0" applyBorder="1"/>
    <xf numFmtId="9" fontId="0" fillId="0" borderId="11" xfId="0" applyNumberFormat="1" applyBorder="1"/>
    <xf numFmtId="9" fontId="0" fillId="0" borderId="0" xfId="0" applyNumberFormat="1"/>
    <xf numFmtId="9" fontId="0" fillId="0" borderId="12" xfId="0" applyNumberFormat="1" applyBorder="1"/>
    <xf numFmtId="9" fontId="0" fillId="0" borderId="0" xfId="1" applyFont="1" applyFill="1" applyBorder="1"/>
    <xf numFmtId="9" fontId="9" fillId="0" borderId="0" xfId="0" applyNumberFormat="1" applyFont="1"/>
    <xf numFmtId="0" fontId="9" fillId="0" borderId="11" xfId="0" applyFont="1" applyBorder="1"/>
    <xf numFmtId="0" fontId="0" fillId="0" borderId="13" xfId="0" applyBorder="1"/>
    <xf numFmtId="9" fontId="0" fillId="0" borderId="13" xfId="0" applyNumberFormat="1" applyBorder="1"/>
    <xf numFmtId="9" fontId="0" fillId="0" borderId="14" xfId="1" applyFont="1" applyFill="1" applyBorder="1"/>
    <xf numFmtId="9" fontId="0" fillId="0" borderId="14" xfId="0" applyNumberFormat="1" applyBorder="1"/>
    <xf numFmtId="9" fontId="0" fillId="0" borderId="15" xfId="0" applyNumberFormat="1" applyBorder="1"/>
    <xf numFmtId="49" fontId="2" fillId="5" borderId="16" xfId="0" applyNumberFormat="1" applyFont="1" applyFill="1" applyBorder="1" applyAlignment="1">
      <alignment horizontal="center" vertical="center" wrapText="1"/>
    </xf>
    <xf numFmtId="49" fontId="2" fillId="5" borderId="0" xfId="0" applyNumberFormat="1" applyFont="1" applyFill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0" fillId="3" borderId="0" xfId="0" applyFont="1" applyFill="1" applyAlignment="1">
      <alignment horizontal="left"/>
    </xf>
    <xf numFmtId="164" fontId="10" fillId="3" borderId="0" xfId="0" applyNumberFormat="1" applyFont="1" applyFill="1"/>
    <xf numFmtId="9" fontId="10" fillId="3" borderId="0" xfId="1" applyFont="1" applyFill="1" applyAlignment="1"/>
    <xf numFmtId="164" fontId="10" fillId="0" borderId="0" xfId="0" applyNumberFormat="1" applyFont="1" applyAlignment="1">
      <alignment horizontal="right" wrapText="1"/>
    </xf>
    <xf numFmtId="49" fontId="10" fillId="0" borderId="0" xfId="0" applyNumberFormat="1" applyFont="1" applyAlignment="1">
      <alignment horizontal="left"/>
    </xf>
    <xf numFmtId="0" fontId="3" fillId="10" borderId="0" xfId="0" applyFont="1" applyFill="1" applyAlignment="1">
      <alignment horizontal="center" vertical="center" wrapText="1"/>
    </xf>
    <xf numFmtId="9" fontId="9" fillId="6" borderId="11" xfId="0" applyNumberFormat="1" applyFont="1" applyFill="1" applyBorder="1"/>
    <xf numFmtId="9" fontId="9" fillId="6" borderId="0" xfId="0" applyNumberFormat="1" applyFont="1" applyFill="1"/>
    <xf numFmtId="9" fontId="9" fillId="6" borderId="12" xfId="0" applyNumberFormat="1" applyFont="1" applyFill="1" applyBorder="1"/>
    <xf numFmtId="165" fontId="0" fillId="0" borderId="0" xfId="1" applyNumberFormat="1" applyFont="1"/>
    <xf numFmtId="10" fontId="0" fillId="0" borderId="0" xfId="1" applyNumberFormat="1" applyFont="1"/>
    <xf numFmtId="10" fontId="0" fillId="0" borderId="0" xfId="0" applyNumberFormat="1"/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166" fontId="0" fillId="0" borderId="0" xfId="0" applyNumberFormat="1"/>
    <xf numFmtId="2" fontId="0" fillId="0" borderId="0" xfId="0" applyNumberFormat="1"/>
    <xf numFmtId="165" fontId="0" fillId="0" borderId="0" xfId="0" applyNumberFormat="1"/>
    <xf numFmtId="167" fontId="0" fillId="0" borderId="0" xfId="0" applyNumberFormat="1"/>
    <xf numFmtId="1" fontId="10" fillId="3" borderId="0" xfId="0" applyNumberFormat="1" applyFont="1" applyFill="1"/>
    <xf numFmtId="10" fontId="12" fillId="0" borderId="0" xfId="0" applyNumberFormat="1" applyFont="1"/>
    <xf numFmtId="49" fontId="12" fillId="0" borderId="0" xfId="0" applyNumberFormat="1" applyFont="1" applyAlignment="1">
      <alignment horizontal="center"/>
    </xf>
    <xf numFmtId="166" fontId="10" fillId="3" borderId="0" xfId="0" applyNumberFormat="1" applyFont="1" applyFill="1"/>
    <xf numFmtId="10" fontId="0" fillId="0" borderId="0" xfId="1" applyNumberFormat="1" applyFont="1" applyFill="1"/>
    <xf numFmtId="0" fontId="6" fillId="0" borderId="0" xfId="0" applyFont="1" applyAlignment="1">
      <alignment horizontal="center" wrapText="1"/>
    </xf>
    <xf numFmtId="168" fontId="0" fillId="0" borderId="0" xfId="0" applyNumberFormat="1"/>
    <xf numFmtId="0" fontId="13" fillId="0" borderId="0" xfId="0" applyFont="1"/>
    <xf numFmtId="0" fontId="14" fillId="0" borderId="0" xfId="0" applyFont="1"/>
    <xf numFmtId="6" fontId="0" fillId="0" borderId="0" xfId="0" applyNumberFormat="1"/>
    <xf numFmtId="6" fontId="6" fillId="0" borderId="0" xfId="0" applyNumberFormat="1" applyFont="1"/>
    <xf numFmtId="0" fontId="16" fillId="0" borderId="0" xfId="0" applyFont="1"/>
    <xf numFmtId="0" fontId="15" fillId="0" borderId="0" xfId="0" applyFont="1"/>
    <xf numFmtId="0" fontId="0" fillId="0" borderId="0" xfId="0" applyAlignment="1">
      <alignment horizontal="left" indent="1"/>
    </xf>
    <xf numFmtId="0" fontId="17" fillId="0" borderId="0" xfId="0" applyFont="1" applyAlignment="1">
      <alignment horizontal="center"/>
    </xf>
    <xf numFmtId="166" fontId="6" fillId="0" borderId="0" xfId="0" applyNumberFormat="1" applyFont="1"/>
    <xf numFmtId="0" fontId="19" fillId="0" borderId="0" xfId="0" applyFont="1"/>
    <xf numFmtId="0" fontId="20" fillId="0" borderId="0" xfId="0" applyFont="1" applyAlignment="1">
      <alignment horizontal="center"/>
    </xf>
    <xf numFmtId="164" fontId="10" fillId="0" borderId="0" xfId="0" applyNumberFormat="1" applyFont="1"/>
    <xf numFmtId="164" fontId="10" fillId="11" borderId="0" xfId="0" applyNumberFormat="1" applyFont="1" applyFill="1"/>
    <xf numFmtId="0" fontId="3" fillId="12" borderId="0" xfId="0" applyFont="1" applyFill="1" applyAlignment="1">
      <alignment horizontal="center" vertical="center" wrapText="1"/>
    </xf>
    <xf numFmtId="164" fontId="10" fillId="12" borderId="0" xfId="0" applyNumberFormat="1" applyFont="1" applyFill="1"/>
    <xf numFmtId="0" fontId="3" fillId="11" borderId="0" xfId="0" applyFont="1" applyFill="1" applyAlignment="1">
      <alignment horizontal="center" vertical="center" wrapText="1"/>
    </xf>
    <xf numFmtId="164" fontId="11" fillId="11" borderId="0" xfId="0" applyNumberFormat="1" applyFont="1" applyFill="1"/>
    <xf numFmtId="10" fontId="0" fillId="0" borderId="0" xfId="1" applyNumberFormat="1" applyFont="1" applyFill="1" applyBorder="1"/>
    <xf numFmtId="165" fontId="0" fillId="0" borderId="0" xfId="1" applyNumberFormat="1" applyFont="1" applyFill="1"/>
    <xf numFmtId="0" fontId="0" fillId="14" borderId="0" xfId="0" applyFill="1"/>
    <xf numFmtId="0" fontId="13" fillId="14" borderId="0" xfId="0" applyFont="1" applyFill="1"/>
    <xf numFmtId="0" fontId="13" fillId="14" borderId="0" xfId="0" applyFont="1" applyFill="1" applyAlignment="1">
      <alignment horizontal="center"/>
    </xf>
    <xf numFmtId="10" fontId="1" fillId="14" borderId="0" xfId="1" applyNumberFormat="1" applyFill="1" applyBorder="1"/>
    <xf numFmtId="43" fontId="1" fillId="14" borderId="0" xfId="3" applyFill="1" applyBorder="1"/>
    <xf numFmtId="0" fontId="0" fillId="11" borderId="0" xfId="0" applyFill="1"/>
    <xf numFmtId="0" fontId="21" fillId="14" borderId="0" xfId="0" applyFont="1" applyFill="1" applyAlignment="1">
      <alignment horizontal="left"/>
    </xf>
    <xf numFmtId="0" fontId="13" fillId="15" borderId="7" xfId="0" applyFont="1" applyFill="1" applyBorder="1" applyAlignment="1">
      <alignment horizontal="center"/>
    </xf>
    <xf numFmtId="0" fontId="21" fillId="15" borderId="7" xfId="0" applyFont="1" applyFill="1" applyBorder="1" applyAlignment="1">
      <alignment horizontal="left"/>
    </xf>
    <xf numFmtId="0" fontId="13" fillId="15" borderId="7" xfId="0" applyFont="1" applyFill="1" applyBorder="1" applyAlignment="1">
      <alignment horizontal="right"/>
    </xf>
    <xf numFmtId="0" fontId="0" fillId="16" borderId="7" xfId="0" applyFill="1" applyBorder="1"/>
    <xf numFmtId="0" fontId="13" fillId="16" borderId="7" xfId="0" applyFont="1" applyFill="1" applyBorder="1" applyAlignment="1">
      <alignment vertical="center"/>
    </xf>
    <xf numFmtId="10" fontId="1" fillId="16" borderId="7" xfId="1" applyNumberFormat="1" applyFill="1" applyBorder="1"/>
    <xf numFmtId="0" fontId="17" fillId="11" borderId="0" xfId="0" applyFont="1" applyFill="1"/>
    <xf numFmtId="169" fontId="0" fillId="11" borderId="0" xfId="0" applyNumberFormat="1" applyFill="1"/>
    <xf numFmtId="169" fontId="0" fillId="11" borderId="17" xfId="0" applyNumberFormat="1" applyFill="1" applyBorder="1"/>
    <xf numFmtId="0" fontId="13" fillId="11" borderId="0" xfId="0" applyFont="1" applyFill="1"/>
    <xf numFmtId="169" fontId="22" fillId="11" borderId="18" xfId="0" applyNumberFormat="1" applyFont="1" applyFill="1" applyBorder="1"/>
    <xf numFmtId="169" fontId="13" fillId="11" borderId="0" xfId="0" applyNumberFormat="1" applyFont="1" applyFill="1"/>
    <xf numFmtId="169" fontId="13" fillId="11" borderId="17" xfId="0" applyNumberFormat="1" applyFont="1" applyFill="1" applyBorder="1"/>
    <xf numFmtId="169" fontId="0" fillId="16" borderId="19" xfId="0" applyNumberFormat="1" applyFill="1" applyBorder="1"/>
    <xf numFmtId="0" fontId="17" fillId="16" borderId="7" xfId="0" applyFont="1" applyFill="1" applyBorder="1"/>
    <xf numFmtId="0" fontId="17" fillId="14" borderId="0" xfId="0" applyFont="1" applyFill="1"/>
    <xf numFmtId="169" fontId="0" fillId="14" borderId="0" xfId="0" applyNumberFormat="1" applyFill="1"/>
    <xf numFmtId="10" fontId="17" fillId="11" borderId="0" xfId="1" applyNumberFormat="1" applyFont="1" applyFill="1" applyBorder="1" applyAlignment="1">
      <alignment horizontal="right"/>
    </xf>
    <xf numFmtId="0" fontId="0" fillId="11" borderId="0" xfId="0" applyFill="1" applyAlignment="1">
      <alignment horizontal="right"/>
    </xf>
    <xf numFmtId="10" fontId="17" fillId="11" borderId="0" xfId="1" applyNumberFormat="1" applyFont="1" applyFill="1" applyBorder="1" applyAlignment="1">
      <alignment horizontal="center"/>
    </xf>
    <xf numFmtId="170" fontId="0" fillId="11" borderId="0" xfId="0" applyNumberFormat="1" applyFill="1"/>
    <xf numFmtId="10" fontId="0" fillId="11" borderId="0" xfId="1" applyNumberFormat="1" applyFont="1" applyFill="1" applyBorder="1"/>
    <xf numFmtId="10" fontId="17" fillId="16" borderId="7" xfId="1" applyNumberFormat="1" applyFont="1" applyFill="1" applyBorder="1"/>
    <xf numFmtId="10" fontId="13" fillId="16" borderId="7" xfId="1" applyNumberFormat="1" applyFont="1" applyFill="1" applyBorder="1"/>
    <xf numFmtId="171" fontId="0" fillId="11" borderId="0" xfId="0" applyNumberFormat="1" applyFill="1"/>
    <xf numFmtId="3" fontId="15" fillId="11" borderId="18" xfId="0" applyNumberFormat="1" applyFont="1" applyFill="1" applyBorder="1"/>
    <xf numFmtId="3" fontId="0" fillId="11" borderId="0" xfId="0" applyNumberFormat="1" applyFill="1"/>
    <xf numFmtId="169" fontId="17" fillId="11" borderId="0" xfId="4" applyNumberFormat="1" applyFont="1" applyFill="1" applyBorder="1" applyAlignment="1">
      <alignment horizontal="center"/>
    </xf>
    <xf numFmtId="172" fontId="0" fillId="14" borderId="0" xfId="0" applyNumberFormat="1" applyFill="1"/>
    <xf numFmtId="169" fontId="15" fillId="11" borderId="18" xfId="4" applyNumberFormat="1" applyFont="1" applyFill="1" applyBorder="1" applyAlignment="1">
      <alignment horizontal="center"/>
    </xf>
    <xf numFmtId="10" fontId="0" fillId="16" borderId="19" xfId="0" applyNumberFormat="1" applyFill="1" applyBorder="1"/>
    <xf numFmtId="10" fontId="0" fillId="11" borderId="0" xfId="1" applyNumberFormat="1" applyFont="1" applyFill="1" applyBorder="1" applyAlignment="1">
      <alignment horizontal="right"/>
    </xf>
    <xf numFmtId="10" fontId="0" fillId="16" borderId="20" xfId="0" applyNumberFormat="1" applyFill="1" applyBorder="1"/>
    <xf numFmtId="2" fontId="17" fillId="11" borderId="0" xfId="0" applyNumberFormat="1" applyFont="1" applyFill="1"/>
    <xf numFmtId="173" fontId="0" fillId="14" borderId="0" xfId="0" applyNumberFormat="1" applyFill="1"/>
    <xf numFmtId="169" fontId="15" fillId="11" borderId="18" xfId="0" applyNumberFormat="1" applyFont="1" applyFill="1" applyBorder="1"/>
    <xf numFmtId="44" fontId="17" fillId="11" borderId="0" xfId="4" applyFont="1" applyFill="1" applyBorder="1" applyAlignment="1">
      <alignment horizontal="center"/>
    </xf>
    <xf numFmtId="49" fontId="2" fillId="17" borderId="0" xfId="0" applyNumberFormat="1" applyFont="1" applyFill="1" applyAlignment="1">
      <alignment horizontal="center" vertical="center" wrapText="1"/>
    </xf>
    <xf numFmtId="8" fontId="0" fillId="0" borderId="0" xfId="0" applyNumberFormat="1"/>
    <xf numFmtId="171" fontId="0" fillId="0" borderId="0" xfId="3" applyNumberFormat="1" applyFont="1"/>
    <xf numFmtId="164" fontId="0" fillId="0" borderId="0" xfId="0" applyNumberFormat="1"/>
    <xf numFmtId="49" fontId="2" fillId="2" borderId="0" xfId="0" applyNumberFormat="1" applyFont="1" applyFill="1" applyAlignment="1">
      <alignment horizontal="center" vertical="center" wrapText="1"/>
    </xf>
    <xf numFmtId="9" fontId="10" fillId="0" borderId="0" xfId="1" applyFont="1" applyFill="1" applyBorder="1" applyAlignment="1">
      <alignment horizontal="right" wrapText="1"/>
    </xf>
    <xf numFmtId="0" fontId="10" fillId="3" borderId="0" xfId="0" applyFont="1" applyFill="1" applyAlignment="1">
      <alignment horizontal="center" wrapText="1"/>
    </xf>
    <xf numFmtId="175" fontId="0" fillId="0" borderId="0" xfId="3" applyNumberFormat="1" applyFont="1"/>
    <xf numFmtId="0" fontId="1" fillId="0" borderId="0" xfId="7"/>
    <xf numFmtId="171" fontId="1" fillId="0" borderId="0" xfId="3" applyNumberFormat="1" applyFont="1" applyFill="1"/>
    <xf numFmtId="10" fontId="0" fillId="18" borderId="0" xfId="1" applyNumberFormat="1" applyFont="1" applyFill="1"/>
    <xf numFmtId="10" fontId="0" fillId="19" borderId="14" xfId="1" applyNumberFormat="1" applyFont="1" applyFill="1" applyBorder="1"/>
    <xf numFmtId="0" fontId="0" fillId="0" borderId="0" xfId="7" applyFont="1"/>
    <xf numFmtId="174" fontId="0" fillId="0" borderId="0" xfId="0" applyNumberFormat="1"/>
    <xf numFmtId="171" fontId="0" fillId="0" borderId="0" xfId="3" applyNumberFormat="1" applyFont="1" applyFill="1"/>
    <xf numFmtId="43" fontId="0" fillId="0" borderId="0" xfId="3" applyFont="1" applyFill="1"/>
    <xf numFmtId="0" fontId="24" fillId="0" borderId="0" xfId="0" applyFont="1"/>
    <xf numFmtId="0" fontId="0" fillId="20" borderId="0" xfId="0" applyFill="1" applyAlignment="1">
      <alignment horizontal="center"/>
    </xf>
    <xf numFmtId="0" fontId="0" fillId="20" borderId="0" xfId="0" applyFill="1"/>
    <xf numFmtId="0" fontId="25" fillId="0" borderId="0" xfId="0" applyFont="1"/>
    <xf numFmtId="0" fontId="26" fillId="0" borderId="0" xfId="0" applyFont="1"/>
    <xf numFmtId="166" fontId="12" fillId="21" borderId="0" xfId="0" applyNumberFormat="1" applyFont="1" applyFill="1"/>
    <xf numFmtId="0" fontId="27" fillId="0" borderId="0" xfId="0" applyFont="1"/>
    <xf numFmtId="0" fontId="27" fillId="21" borderId="0" xfId="0" applyFont="1" applyFill="1"/>
    <xf numFmtId="176" fontId="11" fillId="3" borderId="0" xfId="0" applyNumberFormat="1" applyFont="1" applyFill="1"/>
    <xf numFmtId="176" fontId="6" fillId="0" borderId="0" xfId="0" applyNumberFormat="1" applyFont="1"/>
    <xf numFmtId="176" fontId="10" fillId="3" borderId="0" xfId="0" applyNumberFormat="1" applyFont="1" applyFill="1"/>
    <xf numFmtId="176" fontId="10" fillId="12" borderId="0" xfId="0" applyNumberFormat="1" applyFont="1" applyFill="1"/>
    <xf numFmtId="0" fontId="27" fillId="0" borderId="0" xfId="0" applyFont="1" applyAlignment="1">
      <alignment horizontal="center"/>
    </xf>
    <xf numFmtId="9" fontId="0" fillId="21" borderId="0" xfId="0" applyNumberFormat="1" applyFill="1"/>
    <xf numFmtId="166" fontId="0" fillId="21" borderId="0" xfId="0" applyNumberFormat="1" applyFill="1"/>
    <xf numFmtId="0" fontId="0" fillId="23" borderId="0" xfId="0" applyFill="1"/>
    <xf numFmtId="0" fontId="27" fillId="23" borderId="0" xfId="0" applyFont="1" applyFill="1" applyAlignment="1">
      <alignment wrapText="1"/>
    </xf>
    <xf numFmtId="0" fontId="0" fillId="24" borderId="0" xfId="0" applyFill="1" applyAlignment="1">
      <alignment horizontal="center"/>
    </xf>
    <xf numFmtId="0" fontId="0" fillId="19" borderId="0" xfId="0" applyFill="1"/>
    <xf numFmtId="0" fontId="28" fillId="25" borderId="0" xfId="0" applyFont="1" applyFill="1"/>
    <xf numFmtId="0" fontId="0" fillId="25" borderId="0" xfId="0" applyFill="1"/>
    <xf numFmtId="0" fontId="6" fillId="0" borderId="0" xfId="0" applyFont="1" applyAlignment="1">
      <alignment wrapText="1"/>
    </xf>
    <xf numFmtId="10" fontId="12" fillId="19" borderId="0" xfId="0" applyNumberFormat="1" applyFont="1" applyFill="1"/>
    <xf numFmtId="177" fontId="11" fillId="3" borderId="0" xfId="1" applyNumberFormat="1" applyFont="1" applyFill="1" applyAlignment="1"/>
    <xf numFmtId="177" fontId="8" fillId="3" borderId="0" xfId="1" applyNumberFormat="1" applyFont="1" applyFill="1" applyAlignment="1"/>
    <xf numFmtId="177" fontId="8" fillId="9" borderId="0" xfId="1" applyNumberFormat="1" applyFont="1" applyFill="1" applyAlignment="1"/>
    <xf numFmtId="177" fontId="10" fillId="3" borderId="0" xfId="1" applyNumberFormat="1" applyFont="1" applyFill="1" applyAlignment="1"/>
    <xf numFmtId="0" fontId="27" fillId="0" borderId="0" xfId="0" applyFont="1" applyAlignment="1">
      <alignment wrapText="1"/>
    </xf>
    <xf numFmtId="0" fontId="9" fillId="11" borderId="0" xfId="0" applyFont="1" applyFill="1"/>
    <xf numFmtId="49" fontId="9" fillId="12" borderId="2" xfId="0" applyNumberFormat="1" applyFont="1" applyFill="1" applyBorder="1" applyAlignment="1">
      <alignment horizontal="left"/>
    </xf>
    <xf numFmtId="49" fontId="9" fillId="12" borderId="2" xfId="0" applyNumberFormat="1" applyFont="1" applyFill="1" applyBorder="1" applyAlignment="1">
      <alignment horizontal="left" wrapText="1"/>
    </xf>
    <xf numFmtId="0" fontId="9" fillId="11" borderId="0" xfId="0" applyFont="1" applyFill="1" applyAlignment="1">
      <alignment horizontal="left"/>
    </xf>
    <xf numFmtId="164" fontId="9" fillId="0" borderId="0" xfId="0" applyNumberFormat="1" applyFont="1" applyAlignment="1">
      <alignment horizontal="right" wrapText="1"/>
    </xf>
    <xf numFmtId="9" fontId="9" fillId="0" borderId="0" xfId="1" applyFont="1" applyFill="1" applyBorder="1" applyAlignment="1">
      <alignment horizontal="right" wrapText="1"/>
    </xf>
    <xf numFmtId="168" fontId="9" fillId="0" borderId="2" xfId="0" applyNumberFormat="1" applyFont="1" applyBorder="1"/>
    <xf numFmtId="0" fontId="9" fillId="12" borderId="0" xfId="0" applyFont="1" applyFill="1" applyAlignment="1">
      <alignment horizontal="center"/>
    </xf>
    <xf numFmtId="176" fontId="9" fillId="4" borderId="0" xfId="0" applyNumberFormat="1" applyFont="1" applyFill="1" applyAlignment="1">
      <alignment horizontal="right"/>
    </xf>
    <xf numFmtId="176" fontId="9" fillId="3" borderId="0" xfId="0" applyNumberFormat="1" applyFont="1" applyFill="1" applyAlignment="1">
      <alignment horizontal="right"/>
    </xf>
    <xf numFmtId="168" fontId="9" fillId="0" borderId="2" xfId="0" applyNumberFormat="1" applyFont="1" applyBorder="1" applyAlignment="1">
      <alignment wrapText="1"/>
    </xf>
    <xf numFmtId="0" fontId="9" fillId="23" borderId="0" xfId="0" applyFont="1" applyFill="1"/>
    <xf numFmtId="168" fontId="9" fillId="0" borderId="3" xfId="0" applyNumberFormat="1" applyFont="1" applyBorder="1"/>
    <xf numFmtId="168" fontId="9" fillId="0" borderId="0" xfId="0" applyNumberFormat="1" applyFont="1"/>
    <xf numFmtId="176" fontId="10" fillId="25" borderId="0" xfId="0" applyNumberFormat="1" applyFont="1" applyFill="1"/>
    <xf numFmtId="176" fontId="9" fillId="26" borderId="0" xfId="0" applyNumberFormat="1" applyFont="1" applyFill="1" applyAlignment="1">
      <alignment horizontal="right"/>
    </xf>
    <xf numFmtId="0" fontId="27" fillId="25" borderId="0" xfId="0" applyFont="1" applyFill="1" applyAlignment="1">
      <alignment wrapText="1"/>
    </xf>
    <xf numFmtId="0" fontId="9" fillId="26" borderId="2" xfId="0" applyFont="1" applyFill="1" applyBorder="1" applyAlignment="1">
      <alignment horizontal="center"/>
    </xf>
    <xf numFmtId="0" fontId="9" fillId="26" borderId="0" xfId="0" applyFont="1" applyFill="1"/>
    <xf numFmtId="0" fontId="9" fillId="25" borderId="0" xfId="0" applyFont="1" applyFill="1"/>
    <xf numFmtId="0" fontId="9" fillId="26" borderId="0" xfId="0" applyFont="1" applyFill="1" applyAlignment="1">
      <alignment horizontal="center"/>
    </xf>
    <xf numFmtId="0" fontId="9" fillId="25" borderId="0" xfId="0" applyFont="1" applyFill="1" applyAlignment="1">
      <alignment horizontal="center"/>
    </xf>
    <xf numFmtId="0" fontId="27" fillId="25" borderId="0" xfId="0" applyFont="1" applyFill="1"/>
    <xf numFmtId="164" fontId="9" fillId="26" borderId="2" xfId="0" applyNumberFormat="1" applyFont="1" applyFill="1" applyBorder="1" applyAlignment="1">
      <alignment horizontal="right" wrapText="1"/>
    </xf>
    <xf numFmtId="164" fontId="9" fillId="26" borderId="3" xfId="0" applyNumberFormat="1" applyFont="1" applyFill="1" applyBorder="1" applyAlignment="1">
      <alignment horizontal="right" wrapText="1"/>
    </xf>
    <xf numFmtId="164" fontId="9" fillId="26" borderId="0" xfId="0" applyNumberFormat="1" applyFont="1" applyFill="1" applyAlignment="1">
      <alignment horizontal="right" wrapText="1"/>
    </xf>
    <xf numFmtId="164" fontId="9" fillId="25" borderId="0" xfId="0" applyNumberFormat="1" applyFont="1" applyFill="1" applyAlignment="1">
      <alignment horizontal="right" wrapText="1"/>
    </xf>
    <xf numFmtId="168" fontId="9" fillId="25" borderId="2" xfId="0" applyNumberFormat="1" applyFont="1" applyFill="1" applyBorder="1"/>
    <xf numFmtId="168" fontId="9" fillId="26" borderId="2" xfId="0" applyNumberFormat="1" applyFont="1" applyFill="1" applyBorder="1"/>
    <xf numFmtId="168" fontId="9" fillId="25" borderId="3" xfId="0" applyNumberFormat="1" applyFont="1" applyFill="1" applyBorder="1"/>
    <xf numFmtId="168" fontId="9" fillId="25" borderId="0" xfId="0" applyNumberFormat="1" applyFont="1" applyFill="1"/>
    <xf numFmtId="168" fontId="9" fillId="26" borderId="3" xfId="0" applyNumberFormat="1" applyFont="1" applyFill="1" applyBorder="1"/>
    <xf numFmtId="49" fontId="9" fillId="26" borderId="2" xfId="0" applyNumberFormat="1" applyFont="1" applyFill="1" applyBorder="1" applyAlignment="1">
      <alignment horizontal="left"/>
    </xf>
    <xf numFmtId="9" fontId="6" fillId="0" borderId="0" xfId="0" applyNumberFormat="1" applyFont="1" applyAlignment="1">
      <alignment horizontal="center"/>
    </xf>
    <xf numFmtId="0" fontId="9" fillId="22" borderId="2" xfId="0" applyFont="1" applyFill="1" applyBorder="1"/>
    <xf numFmtId="0" fontId="0" fillId="0" borderId="12" xfId="0" applyBorder="1"/>
    <xf numFmtId="0" fontId="6" fillId="0" borderId="0" xfId="7" applyFont="1" applyAlignment="1">
      <alignment horizontal="center" wrapText="1"/>
    </xf>
    <xf numFmtId="10" fontId="6" fillId="0" borderId="0" xfId="1" applyNumberFormat="1" applyFont="1" applyFill="1"/>
    <xf numFmtId="10" fontId="0" fillId="0" borderId="0" xfId="8" applyNumberFormat="1" applyFont="1"/>
    <xf numFmtId="44" fontId="0" fillId="0" borderId="0" xfId="0" applyNumberFormat="1"/>
    <xf numFmtId="165" fontId="0" fillId="0" borderId="0" xfId="1" applyNumberFormat="1" applyFont="1" applyFill="1" applyAlignment="1">
      <alignment horizontal="center"/>
    </xf>
    <xf numFmtId="10" fontId="0" fillId="21" borderId="0" xfId="0" applyNumberFormat="1" applyFill="1"/>
    <xf numFmtId="10" fontId="0" fillId="27" borderId="0" xfId="1" applyNumberFormat="1" applyFont="1" applyFill="1"/>
    <xf numFmtId="0" fontId="29" fillId="28" borderId="0" xfId="0" applyFont="1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13" borderId="5" xfId="0" applyFont="1" applyFill="1" applyBorder="1" applyAlignment="1">
      <alignment horizontal="center"/>
    </xf>
    <xf numFmtId="0" fontId="6" fillId="13" borderId="7" xfId="0" applyFont="1" applyFill="1" applyBorder="1" applyAlignment="1">
      <alignment horizontal="center"/>
    </xf>
    <xf numFmtId="0" fontId="6" fillId="13" borderId="6" xfId="0" applyFont="1" applyFill="1" applyBorder="1" applyAlignment="1">
      <alignment horizontal="center"/>
    </xf>
  </cellXfs>
  <cellStyles count="9">
    <cellStyle name="Comma" xfId="3" builtinId="3"/>
    <cellStyle name="Currency" xfId="4" builtinId="4"/>
    <cellStyle name="Normal" xfId="0" builtinId="0"/>
    <cellStyle name="Normal 2" xfId="2" xr:uid="{00000000-0005-0000-0000-000003000000}"/>
    <cellStyle name="Normal 22" xfId="7" xr:uid="{00000000-0005-0000-0000-000004000000}"/>
    <cellStyle name="Normal 4" xfId="5" xr:uid="{00000000-0005-0000-0000-000005000000}"/>
    <cellStyle name="Percent" xfId="1" builtinId="5"/>
    <cellStyle name="Percent 18" xfId="8" xr:uid="{AF6A45E3-4E96-4F37-862F-7E2E544ED46A}"/>
    <cellStyle name="Percent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6-31%20EDPR\12.0%202026%20EDPR%20-%20Revised%20proposal%20submission%20models\SCS\Public\ASD%20-%20AusNet%20Distribution%20-%20PTRM%20Model%20-%20011225%20-%20PUBLIC.xlsm" TargetMode="External"/><Relationship Id="rId1" Type="http://schemas.openxmlformats.org/officeDocument/2006/relationships/externalLinkPath" Target="ASD%20-%20AusNet%20Distribution%20-%20PTRM%20Model%20-%20011225%20-%20PUBLIC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Distribution%20Regulation\AER\Pass-through\2024%20Sept%20storm\AusNet%20Services%20Dx%20PTRM%20-%202025-26%20RoD%20update%20(inc%20Oct%2021%20storm%20+%20VEBM%20+%20Feb%2024%20storm%20+%20Sep%2024%20storm)%20-%20Do%20not%20publish.xlsm" TargetMode="External"/><Relationship Id="rId1" Type="http://schemas.openxmlformats.org/officeDocument/2006/relationships/externalLinkPath" Target="/Distribution%20Regulation/AER/Pass-through/2024%20Sept%20storm/AusNet%20Services%20Dx%20PTRM%20-%202025-26%20RoD%20update%20(inc%20Oct%2021%20storm%20+%20VEBM%20+%20Feb%2024%20storm%20+%20Sep%2024%20storm)%20-%20Do%20not%20publish.xlsm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B:\Price%20Review\2021-25%20EDPR\20.0%202021%20EDPR%20-%20AER%20Final%20Decision%2030%20April%202021\AER%20Final%20Decision\Final%20Decision%20-%20Models\AER%20-%20Final%20Decision%20-%20AusNet%20Services%20distribution%20determination-%202021&#8211;26%20-%20Capex%20model%20-%20April%202021.xlsx" TargetMode="External"/><Relationship Id="rId2" Type="http://schemas.microsoft.com/office/2019/04/relationships/externalLinkLongPath" Target="/Price%20Review/2021-25%20EDPR/20.0%202021%20EDPR%20-%20AER%20Final%20Decision%2030%20April%202021/AER%20Final%20Decision/Final%20Decision%20-%20Models/AER%20-%20Final%20Decision%20-%20AusNet%20Services%20distribution%20determination-%202021&#8211;26%20-%20Capex%20model%20-%20April%202021.xlsx?C2FAA674" TargetMode="External"/><Relationship Id="rId1" Type="http://schemas.openxmlformats.org/officeDocument/2006/relationships/externalLinkPath" Target="file:///\\C2FAA674\AER%20-%20Final%20Decision%20-%20AusNet%20Services%20distribution%20determination-%202021&#8211;26%20-%20Capex%20model%20-%20April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PTRM input"/>
      <sheetName val="WACC"/>
      <sheetName val="Assets"/>
      <sheetName val="Analysis"/>
      <sheetName val="Forecast revenues"/>
      <sheetName val="X factors"/>
      <sheetName val="Revenue summary"/>
      <sheetName val="DMIA_Allowance"/>
      <sheetName val="Equity raising costs"/>
      <sheetName val="Chart 1-Revenue"/>
      <sheetName val="Chart 2-Price path"/>
      <sheetName val="Chart 3-Building blocks"/>
    </sheetNames>
    <definedNames>
      <definedName name="P_0_RevCap" refersTo="='X factors'!$G$63"/>
      <definedName name="X_02_RevCap" refersTo="='X factors'!$H$63"/>
      <definedName name="X_03_RevCap" refersTo="='X factors'!$I$63"/>
      <definedName name="X_04_RevCap" refersTo="='X factors'!$J$63"/>
      <definedName name="X_05_RevCap" refersTo="='X factors'!$K$63"/>
    </definedNames>
    <sheetDataSet>
      <sheetData sheetId="0"/>
      <sheetData sheetId="1">
        <row r="63">
          <cell r="G63" t="str">
            <v>2025-26</v>
          </cell>
          <cell r="H63" t="str">
            <v>FRCP_y10</v>
          </cell>
          <cell r="I63" t="str">
            <v>2030-31</v>
          </cell>
        </row>
      </sheetData>
      <sheetData sheetId="2"/>
      <sheetData sheetId="3"/>
      <sheetData sheetId="4"/>
      <sheetData sheetId="5"/>
      <sheetData sheetId="6">
        <row r="63">
          <cell r="G63">
            <v>14.434656310199504</v>
          </cell>
          <cell r="H63">
            <v>11.854492939894779</v>
          </cell>
          <cell r="I63">
            <v>12.398623144053781</v>
          </cell>
          <cell r="J63">
            <v>22.313143898034102</v>
          </cell>
          <cell r="K63">
            <v>28.299030763855946</v>
          </cell>
        </row>
      </sheetData>
      <sheetData sheetId="7">
        <row r="23">
          <cell r="G23">
            <v>3.6147587261759595E-2</v>
          </cell>
          <cell r="H23">
            <v>3.670180707061399E-2</v>
          </cell>
          <cell r="I23">
            <v>3.7414455461830531E-2</v>
          </cell>
          <cell r="J23">
            <v>3.8442501982637767E-2</v>
          </cell>
          <cell r="K23">
            <v>4.006738660512954E-2</v>
          </cell>
        </row>
      </sheetData>
      <sheetData sheetId="8">
        <row r="63">
          <cell r="G63">
            <v>454.44649533725379</v>
          </cell>
          <cell r="H63">
            <v>446.54258706971905</v>
          </cell>
          <cell r="I63">
            <v>503.55548561636658</v>
          </cell>
          <cell r="J63">
            <v>404.33009659586043</v>
          </cell>
          <cell r="K63">
            <v>434.91305693202952</v>
          </cell>
        </row>
      </sheetData>
      <sheetData sheetId="9"/>
      <sheetData sheetId="10">
        <row r="63"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</row>
      </sheetData>
      <sheetData sheetId="11">
        <row r="63">
          <cell r="G63">
            <v>4.4999999999999998E-2</v>
          </cell>
          <cell r="H63">
            <v>-3.4785849592781651E-2</v>
          </cell>
          <cell r="I63">
            <v>-3.4785849592781651E-2</v>
          </cell>
          <cell r="J63">
            <v>-3.4785849592781651E-2</v>
          </cell>
          <cell r="K63">
            <v>-3.4785849592781651E-2</v>
          </cell>
        </row>
      </sheetData>
      <sheetData sheetId="12">
        <row r="32">
          <cell r="Q32">
            <v>1623.9111693901582</v>
          </cell>
        </row>
        <row r="35">
          <cell r="Q35">
            <v>4563.745486178731</v>
          </cell>
        </row>
        <row r="63">
          <cell r="G63">
            <v>873.19453781694665</v>
          </cell>
          <cell r="H63">
            <v>927.06193465019396</v>
          </cell>
          <cell r="I63">
            <v>984.25241278539829</v>
          </cell>
          <cell r="J63">
            <v>1044.9709732062456</v>
          </cell>
          <cell r="K63">
            <v>1109.4352634131615</v>
          </cell>
        </row>
      </sheetData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usNet Services Dx PTRM - 2025-"/>
    </sheetNames>
    <definedNames>
      <definedName name="X_02_RevCap" refersTo="='X factors'!$H$63"/>
      <definedName name="X_03_RevCap" refersTo="='X factors'!$I$63"/>
      <definedName name="X_04_RevCap" refersTo="='X factors'!$J$63"/>
      <definedName name="X_05_RevCap" refersTo="='X factors'!$K$63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G7" t="str">
            <v>Subtransmission</v>
          </cell>
        </row>
      </sheetData>
      <sheetData sheetId="8">
        <row r="23">
          <cell r="H23">
            <v>2.90650455713517E-2</v>
          </cell>
          <cell r="I23">
            <v>2.9594161296080834E-2</v>
          </cell>
          <cell r="J23">
            <v>3.0143509551080916E-2</v>
          </cell>
          <cell r="K23">
            <v>3.0350851625872366E-2</v>
          </cell>
        </row>
      </sheetData>
      <sheetData sheetId="9"/>
      <sheetData sheetId="10">
        <row r="56">
          <cell r="K56">
            <v>-351.79499672992858</v>
          </cell>
        </row>
      </sheetData>
      <sheetData sheetId="11"/>
      <sheetData sheetId="12">
        <row r="63">
          <cell r="H63">
            <v>1.5391125969004228E-2</v>
          </cell>
          <cell r="I63">
            <v>5.8807718978155224E-3</v>
          </cell>
          <cell r="J63">
            <v>-4.2143892331377008E-3</v>
          </cell>
          <cell r="K63">
            <v>-0.11993951503366855</v>
          </cell>
        </row>
      </sheetData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AER Changes"/>
      <sheetName val="Inputs to Connections Model"/>
      <sheetName val="Input from Connections Model"/>
      <sheetName val="Contents"/>
      <sheetName val="Assumptions"/>
      <sheetName val="Lookups -&gt;"/>
      <sheetName val="Lab_Mat"/>
      <sheetName val="Escalators"/>
      <sheetName val="Lookups"/>
      <sheetName val="START"/>
      <sheetName val="Inputs -&gt;"/>
      <sheetName val="Augmentation"/>
      <sheetName val="Connections"/>
      <sheetName val="Major_Rebuilds"/>
      <sheetName val="Stations"/>
      <sheetName val="Lines"/>
      <sheetName val="PC&amp;A"/>
      <sheetName val="SCADA&amp;Comms"/>
      <sheetName val="ESL_1"/>
      <sheetName val="ESL_2"/>
      <sheetName val="REFCL"/>
      <sheetName val="ICT"/>
      <sheetName val="Metering_SCS"/>
      <sheetName val="Other_NN"/>
      <sheetName val="Downer_Contract"/>
      <sheetName val="Aggregations &amp; Alloc -&gt;"/>
      <sheetName val="Base_Forecast"/>
      <sheetName val="Reg_Forecast"/>
      <sheetName val="Capex_by_Driver"/>
      <sheetName val="Safety"/>
      <sheetName val="AusNet_Overheads"/>
      <sheetName val="Outputs -&gt;"/>
      <sheetName val="RFM_PTRM"/>
      <sheetName val="Capex_2016-2026"/>
      <sheetName val="DER"/>
      <sheetName val="REFCL_view"/>
      <sheetName val="RIN Template -&gt;"/>
      <sheetName val="2.1 Exp Summary"/>
      <sheetName val="2.1.8 Cap Overheads"/>
      <sheetName val="2.6 Non-Network"/>
      <sheetName val="2.11 Labour"/>
      <sheetName val="2.17 Step Changes"/>
      <sheetName val="Other -&gt;"/>
      <sheetName val="Repex_Analys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20">
          <cell r="K20">
            <v>0.1021288708855818</v>
          </cell>
        </row>
        <row r="21">
          <cell r="M21">
            <v>0.11731672619764864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P16"/>
  <sheetViews>
    <sheetView tabSelected="1" zoomScaleNormal="100" workbookViewId="0">
      <selection activeCell="H9" sqref="H9"/>
    </sheetView>
  </sheetViews>
  <sheetFormatPr defaultRowHeight="14.65" x14ac:dyDescent="0.3"/>
  <cols>
    <col min="1" max="1" width="7.77734375" customWidth="1"/>
    <col min="2" max="2" width="46.21875" bestFit="1" customWidth="1"/>
    <col min="14" max="14" width="8.77734375" customWidth="1"/>
    <col min="15" max="15" width="1.21875" customWidth="1"/>
    <col min="16" max="16" width="28.5546875" customWidth="1"/>
  </cols>
  <sheetData>
    <row r="3" spans="1:16" x14ac:dyDescent="0.3">
      <c r="B3" s="10" t="s">
        <v>17</v>
      </c>
      <c r="C3" s="211" t="s">
        <v>37</v>
      </c>
      <c r="D3" s="212"/>
      <c r="E3" s="212"/>
      <c r="F3" s="212"/>
      <c r="G3" s="213"/>
      <c r="H3" s="211" t="s">
        <v>38</v>
      </c>
      <c r="I3" s="213"/>
      <c r="J3" s="211" t="s">
        <v>38</v>
      </c>
      <c r="K3" s="212"/>
      <c r="L3" s="212"/>
      <c r="M3" s="212"/>
      <c r="N3" s="213"/>
      <c r="O3" s="7"/>
    </row>
    <row r="4" spans="1:16" x14ac:dyDescent="0.3">
      <c r="C4" s="11" t="s">
        <v>18</v>
      </c>
      <c r="D4" s="12" t="s">
        <v>166</v>
      </c>
      <c r="E4" s="12" t="s">
        <v>47</v>
      </c>
      <c r="F4" s="12" t="s">
        <v>48</v>
      </c>
      <c r="G4" s="11" t="s">
        <v>49</v>
      </c>
      <c r="H4" s="11" t="s">
        <v>50</v>
      </c>
      <c r="I4" s="13" t="s">
        <v>51</v>
      </c>
      <c r="J4" s="11" t="s">
        <v>103</v>
      </c>
      <c r="K4" s="12" t="s">
        <v>158</v>
      </c>
      <c r="L4" s="12" t="s">
        <v>159</v>
      </c>
      <c r="M4" s="12" t="s">
        <v>160</v>
      </c>
      <c r="N4" s="14" t="s">
        <v>161</v>
      </c>
      <c r="O4" s="34"/>
    </row>
    <row r="5" spans="1:16" x14ac:dyDescent="0.3">
      <c r="A5">
        <v>1012</v>
      </c>
      <c r="B5" s="15" t="s">
        <v>19</v>
      </c>
      <c r="C5" s="16">
        <v>0.14671359179691235</v>
      </c>
      <c r="D5" s="17">
        <v>0.13825955885302846</v>
      </c>
      <c r="E5" s="17">
        <v>0.15003319556511538</v>
      </c>
      <c r="F5" s="17">
        <v>0.11318162824060725</v>
      </c>
      <c r="G5" s="16">
        <v>0.11963995932559411</v>
      </c>
      <c r="H5" s="16">
        <v>0.11147955918967405</v>
      </c>
      <c r="I5" s="18">
        <v>0.12761826104377225</v>
      </c>
      <c r="J5" s="16"/>
      <c r="K5" s="17"/>
      <c r="L5" s="17"/>
      <c r="M5" s="17"/>
      <c r="N5" s="18"/>
      <c r="O5" s="21"/>
    </row>
    <row r="6" spans="1:16" x14ac:dyDescent="0.3">
      <c r="A6">
        <v>1013</v>
      </c>
      <c r="B6" s="19" t="s">
        <v>20</v>
      </c>
      <c r="C6" s="20">
        <v>0.48582302225611063</v>
      </c>
      <c r="D6" s="21">
        <v>0.82170988887040186</v>
      </c>
      <c r="E6" s="21">
        <v>0.60182603411070168</v>
      </c>
      <c r="F6" s="21">
        <v>0.67102295317276939</v>
      </c>
      <c r="G6" s="20">
        <v>0.54605078902736526</v>
      </c>
      <c r="H6" s="20">
        <v>0.41016772345242047</v>
      </c>
      <c r="I6" s="22">
        <v>0.60629992543694555</v>
      </c>
      <c r="J6" s="20"/>
      <c r="K6" s="21"/>
      <c r="L6" s="21"/>
      <c r="M6" s="21"/>
      <c r="N6" s="22"/>
      <c r="O6" s="21"/>
    </row>
    <row r="7" spans="1:16" x14ac:dyDescent="0.3">
      <c r="A7">
        <v>1014</v>
      </c>
      <c r="B7" s="19" t="s">
        <v>21</v>
      </c>
      <c r="C7" s="20">
        <v>0.26364563430837124</v>
      </c>
      <c r="D7" s="21">
        <v>0.26557068698747227</v>
      </c>
      <c r="E7" s="23">
        <v>0.2664513028567766</v>
      </c>
      <c r="F7" s="21">
        <v>0.25404450434859255</v>
      </c>
      <c r="G7" s="20">
        <v>0.20452024088978332</v>
      </c>
      <c r="H7" s="20">
        <v>0.25498125921554365</v>
      </c>
      <c r="I7" s="22">
        <v>0.24167201603171751</v>
      </c>
      <c r="N7" s="202"/>
      <c r="O7" s="24"/>
    </row>
    <row r="8" spans="1:16" x14ac:dyDescent="0.3">
      <c r="A8" t="s">
        <v>298</v>
      </c>
      <c r="B8" s="19" t="s">
        <v>297</v>
      </c>
      <c r="C8" s="20">
        <v>0</v>
      </c>
      <c r="D8" s="21">
        <v>0</v>
      </c>
      <c r="E8" s="23">
        <v>0</v>
      </c>
      <c r="F8" s="21">
        <v>0</v>
      </c>
      <c r="G8" s="20">
        <v>0</v>
      </c>
      <c r="H8" s="20">
        <v>0</v>
      </c>
      <c r="I8" s="22">
        <v>0</v>
      </c>
      <c r="N8" s="202"/>
      <c r="O8" s="24"/>
    </row>
    <row r="9" spans="1:16" x14ac:dyDescent="0.3">
      <c r="A9">
        <v>1018</v>
      </c>
      <c r="B9" s="19" t="s">
        <v>22</v>
      </c>
      <c r="C9" s="20">
        <v>0.60345786766351017</v>
      </c>
      <c r="D9" s="21">
        <v>0.66488420955935645</v>
      </c>
      <c r="E9" s="23">
        <v>0.54443981326321189</v>
      </c>
      <c r="F9" s="21">
        <v>0.52734844317637541</v>
      </c>
      <c r="G9" s="20">
        <v>0.59268664943063576</v>
      </c>
      <c r="H9" s="20">
        <v>0.41596312051002116</v>
      </c>
      <c r="I9" s="22">
        <v>0.55482496862340769</v>
      </c>
      <c r="N9" s="202"/>
      <c r="O9" s="24"/>
    </row>
    <row r="10" spans="1:16" x14ac:dyDescent="0.3">
      <c r="A10">
        <v>1019</v>
      </c>
      <c r="B10" s="19" t="s">
        <v>23</v>
      </c>
      <c r="C10" s="20">
        <v>0.38401131943481542</v>
      </c>
      <c r="D10" s="21">
        <v>0.55902433867897505</v>
      </c>
      <c r="E10" s="23">
        <v>0.85112739750888211</v>
      </c>
      <c r="F10" s="21">
        <v>0.33874423256157882</v>
      </c>
      <c r="G10" s="20">
        <v>0.46127030070335989</v>
      </c>
      <c r="H10" s="20">
        <v>0.32421806298254668</v>
      </c>
      <c r="I10" s="22">
        <v>0.55038064359127359</v>
      </c>
      <c r="J10" s="41">
        <f ca="1">0.446704495364847*(1+'1019 projects'!$AS$57)</f>
        <v>0.57882361265589943</v>
      </c>
      <c r="K10" s="42">
        <f ca="1">0.446704495364847*(1+'1019 projects'!$AS$57)</f>
        <v>0.57882361265589943</v>
      </c>
      <c r="L10" s="42">
        <f ca="1">0.446704495364847*(1+'1019 projects'!$AS$57)</f>
        <v>0.57882361265589943</v>
      </c>
      <c r="M10" s="42">
        <f ca="1">0.446704495364847*(1+'1019 projects'!$AS$57)</f>
        <v>0.57882361265589943</v>
      </c>
      <c r="N10" s="43">
        <f ca="1">0.446704495364847*(1+'1019 projects'!$AS$57)</f>
        <v>0.57882361265589943</v>
      </c>
      <c r="O10" s="21"/>
      <c r="P10" t="s">
        <v>198</v>
      </c>
    </row>
    <row r="11" spans="1:16" x14ac:dyDescent="0.3">
      <c r="A11">
        <v>1015</v>
      </c>
      <c r="B11" s="25" t="s">
        <v>24</v>
      </c>
      <c r="C11" s="20">
        <v>1.6483557583515969</v>
      </c>
      <c r="D11" s="21">
        <v>3.7868690870601527</v>
      </c>
      <c r="E11" s="23">
        <v>0</v>
      </c>
      <c r="F11" s="21">
        <v>0.15593169285234912</v>
      </c>
      <c r="G11" s="20">
        <v>2.9692483157931802E-2</v>
      </c>
      <c r="H11" s="20">
        <v>1.9865928003778124</v>
      </c>
      <c r="I11" s="22">
        <v>0.24167201603171748</v>
      </c>
      <c r="J11" s="20"/>
      <c r="K11" s="21"/>
      <c r="L11" s="21"/>
      <c r="M11" s="21"/>
      <c r="N11" s="22"/>
      <c r="O11" s="21"/>
    </row>
    <row r="12" spans="1:16" x14ac:dyDescent="0.3">
      <c r="A12">
        <v>1016</v>
      </c>
      <c r="B12" s="26" t="s">
        <v>25</v>
      </c>
      <c r="C12" s="27">
        <v>1.2435652941871038E-3</v>
      </c>
      <c r="D12" s="29">
        <v>0</v>
      </c>
      <c r="E12" s="28">
        <v>3.6177947068172099E-3</v>
      </c>
      <c r="F12" s="29">
        <v>6.2681455981911834E-3</v>
      </c>
      <c r="G12" s="27">
        <v>0</v>
      </c>
      <c r="H12" s="27">
        <v>5.3062684774880927E-4</v>
      </c>
      <c r="I12" s="30">
        <v>0</v>
      </c>
      <c r="J12" s="27"/>
      <c r="K12" s="29"/>
      <c r="L12" s="29"/>
      <c r="M12" s="29"/>
      <c r="N12" s="30"/>
      <c r="O12" s="21"/>
    </row>
    <row r="16" spans="1:16" x14ac:dyDescent="0.3">
      <c r="J16" s="21"/>
      <c r="K16" s="21"/>
      <c r="L16" s="21"/>
      <c r="M16" s="21"/>
      <c r="N16" s="21"/>
    </row>
  </sheetData>
  <mergeCells count="3">
    <mergeCell ref="J3:N3"/>
    <mergeCell ref="H3:I3"/>
    <mergeCell ref="C3:G3"/>
  </mergeCells>
  <pageMargins left="0.7" right="0.7" top="0.75" bottom="0.75" header="0.3" footer="0.3"/>
  <headerFooter>
    <oddFooter>&amp;C_x000D_&amp;1#&amp;"Century Gothic"&amp;7&amp;K7F7F7F BUSINESS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249977111117893"/>
  </sheetPr>
  <dimension ref="B2:AG24"/>
  <sheetViews>
    <sheetView zoomScale="85" zoomScaleNormal="85" workbookViewId="0">
      <selection activeCell="G4" sqref="G4"/>
    </sheetView>
  </sheetViews>
  <sheetFormatPr defaultRowHeight="14.65" x14ac:dyDescent="0.3"/>
  <cols>
    <col min="1" max="1" width="3.5546875" customWidth="1"/>
    <col min="2" max="2" width="32.44140625" customWidth="1"/>
    <col min="3" max="5" width="9.77734375" customWidth="1"/>
    <col min="7" max="7" width="8.77734375" customWidth="1"/>
  </cols>
  <sheetData>
    <row r="2" spans="2:33" x14ac:dyDescent="0.3">
      <c r="B2" s="5" t="s">
        <v>165</v>
      </c>
      <c r="C2" s="5"/>
      <c r="D2" s="5"/>
      <c r="E2" s="5"/>
      <c r="G2" s="217" t="s">
        <v>176</v>
      </c>
      <c r="H2" s="218"/>
      <c r="I2" s="218"/>
      <c r="J2" s="218"/>
      <c r="K2" s="219"/>
    </row>
    <row r="3" spans="2:33" x14ac:dyDescent="0.3">
      <c r="G3" s="7" t="s">
        <v>103</v>
      </c>
      <c r="H3" s="7" t="s">
        <v>158</v>
      </c>
      <c r="I3" s="7" t="s">
        <v>159</v>
      </c>
      <c r="J3" s="7" t="s">
        <v>160</v>
      </c>
      <c r="K3" s="7" t="s">
        <v>161</v>
      </c>
    </row>
    <row r="4" spans="2:33" x14ac:dyDescent="0.3">
      <c r="B4" t="s">
        <v>52</v>
      </c>
      <c r="F4" t="s">
        <v>53</v>
      </c>
      <c r="G4" s="46">
        <f ca="1">[1]WACC!G$23</f>
        <v>3.6147587261759595E-2</v>
      </c>
      <c r="H4" s="46">
        <f ca="1">[1]WACC!H$23</f>
        <v>3.670180707061399E-2</v>
      </c>
      <c r="I4" s="46">
        <f ca="1">[1]WACC!I$23</f>
        <v>3.7414455461830531E-2</v>
      </c>
      <c r="J4" s="46">
        <f ca="1">[1]WACC!J$23</f>
        <v>3.8442501982637767E-2</v>
      </c>
      <c r="K4" s="46">
        <f ca="1">[1]WACC!K$23</f>
        <v>4.006738660512954E-2</v>
      </c>
    </row>
    <row r="7" spans="2:33" x14ac:dyDescent="0.3">
      <c r="B7" s="69" t="s">
        <v>58</v>
      </c>
      <c r="C7" s="214" t="s">
        <v>175</v>
      </c>
      <c r="D7" s="215"/>
      <c r="E7" s="215"/>
      <c r="F7" s="216"/>
      <c r="G7" s="217" t="s">
        <v>176</v>
      </c>
      <c r="H7" s="218"/>
      <c r="I7" s="218"/>
      <c r="J7" s="218"/>
      <c r="K7" s="219"/>
    </row>
    <row r="8" spans="2:33" x14ac:dyDescent="0.3">
      <c r="B8" t="s">
        <v>45</v>
      </c>
      <c r="C8" s="7" t="s">
        <v>48</v>
      </c>
      <c r="D8" s="7" t="s">
        <v>49</v>
      </c>
      <c r="E8" s="7" t="s">
        <v>50</v>
      </c>
      <c r="F8" s="7" t="s">
        <v>51</v>
      </c>
      <c r="G8" s="7" t="s">
        <v>103</v>
      </c>
      <c r="H8" s="7" t="s">
        <v>104</v>
      </c>
      <c r="I8" s="7" t="s">
        <v>105</v>
      </c>
      <c r="J8" s="7" t="s">
        <v>106</v>
      </c>
      <c r="K8" s="7" t="s">
        <v>107</v>
      </c>
      <c r="L8" s="7" t="s">
        <v>108</v>
      </c>
      <c r="M8" s="7" t="s">
        <v>109</v>
      </c>
      <c r="N8" s="7" t="s">
        <v>110</v>
      </c>
      <c r="O8" s="7" t="s">
        <v>111</v>
      </c>
      <c r="P8" s="7" t="s">
        <v>162</v>
      </c>
      <c r="Q8" s="7" t="s">
        <v>163</v>
      </c>
      <c r="R8" s="7" t="s">
        <v>164</v>
      </c>
      <c r="S8" s="7" t="s">
        <v>259</v>
      </c>
      <c r="T8" s="7" t="s">
        <v>260</v>
      </c>
      <c r="U8" s="7" t="s">
        <v>261</v>
      </c>
      <c r="V8" s="7" t="s">
        <v>262</v>
      </c>
      <c r="W8" s="7" t="s">
        <v>263</v>
      </c>
      <c r="X8" s="7" t="s">
        <v>264</v>
      </c>
      <c r="Y8" s="7" t="s">
        <v>265</v>
      </c>
      <c r="Z8" s="7" t="s">
        <v>266</v>
      </c>
      <c r="AA8" s="7" t="s">
        <v>267</v>
      </c>
      <c r="AB8" s="7" t="s">
        <v>268</v>
      </c>
      <c r="AC8" s="7" t="s">
        <v>269</v>
      </c>
      <c r="AD8" s="7" t="s">
        <v>270</v>
      </c>
      <c r="AE8" s="7" t="s">
        <v>271</v>
      </c>
      <c r="AF8" s="7" t="s">
        <v>272</v>
      </c>
      <c r="AG8" s="7" t="s">
        <v>273</v>
      </c>
    </row>
    <row r="9" spans="2:33" x14ac:dyDescent="0.3">
      <c r="B9" t="s">
        <v>46</v>
      </c>
      <c r="C9" s="7"/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>
        <v>7</v>
      </c>
      <c r="K9" s="7">
        <v>8</v>
      </c>
      <c r="L9" s="7">
        <v>9</v>
      </c>
      <c r="M9" s="7">
        <v>10</v>
      </c>
      <c r="N9" s="7">
        <v>11</v>
      </c>
      <c r="O9" s="7">
        <v>12</v>
      </c>
      <c r="P9" s="7">
        <v>13</v>
      </c>
      <c r="Q9" s="7">
        <v>14</v>
      </c>
      <c r="R9" s="7">
        <v>15</v>
      </c>
      <c r="S9" s="7">
        <v>16</v>
      </c>
      <c r="T9" s="7">
        <v>17</v>
      </c>
      <c r="U9" s="7">
        <v>18</v>
      </c>
      <c r="V9" s="7">
        <v>19</v>
      </c>
      <c r="W9" s="7">
        <v>20</v>
      </c>
      <c r="X9" s="7">
        <v>21</v>
      </c>
      <c r="Y9" s="7">
        <v>22</v>
      </c>
      <c r="Z9" s="7">
        <v>23</v>
      </c>
      <c r="AA9" s="7">
        <v>24</v>
      </c>
      <c r="AB9" s="7">
        <v>25</v>
      </c>
      <c r="AC9" s="7">
        <v>26</v>
      </c>
      <c r="AD9" s="7">
        <v>27</v>
      </c>
      <c r="AE9" s="7">
        <v>28</v>
      </c>
      <c r="AF9" s="7">
        <v>29</v>
      </c>
      <c r="AG9" s="7">
        <v>30</v>
      </c>
    </row>
    <row r="10" spans="2:33" x14ac:dyDescent="0.3">
      <c r="B10" t="s">
        <v>52</v>
      </c>
      <c r="C10" s="46">
        <f>[2]WACC!$H$23</f>
        <v>2.90650455713517E-2</v>
      </c>
      <c r="D10" s="46">
        <f>[2]WACC!$I$23</f>
        <v>2.9594161296080834E-2</v>
      </c>
      <c r="E10" s="46">
        <f>[2]WACC!$J$23</f>
        <v>3.0143509551080916E-2</v>
      </c>
      <c r="F10" s="57">
        <f>[2]WACC!$K$23</f>
        <v>3.0350851625872366E-2</v>
      </c>
      <c r="G10" s="133">
        <f ca="1">G4</f>
        <v>3.6147587261759595E-2</v>
      </c>
      <c r="H10" s="133">
        <f t="shared" ref="H10:K10" ca="1" si="0">H4</f>
        <v>3.670180707061399E-2</v>
      </c>
      <c r="I10" s="133">
        <f t="shared" ca="1" si="0"/>
        <v>3.7414455461830531E-2</v>
      </c>
      <c r="J10" s="133">
        <f t="shared" ca="1" si="0"/>
        <v>3.8442501982637767E-2</v>
      </c>
      <c r="K10" s="133">
        <f t="shared" ca="1" si="0"/>
        <v>4.006738660512954E-2</v>
      </c>
      <c r="L10" s="45">
        <f ca="1">$K$10</f>
        <v>4.006738660512954E-2</v>
      </c>
      <c r="M10" s="45">
        <f t="shared" ref="M10:AG10" ca="1" si="1">$K$10</f>
        <v>4.006738660512954E-2</v>
      </c>
      <c r="N10" s="45">
        <f t="shared" ca="1" si="1"/>
        <v>4.006738660512954E-2</v>
      </c>
      <c r="O10" s="45">
        <f t="shared" ca="1" si="1"/>
        <v>4.006738660512954E-2</v>
      </c>
      <c r="P10" s="45">
        <f t="shared" ca="1" si="1"/>
        <v>4.006738660512954E-2</v>
      </c>
      <c r="Q10" s="45">
        <f t="shared" ca="1" si="1"/>
        <v>4.006738660512954E-2</v>
      </c>
      <c r="R10" s="45">
        <f t="shared" ca="1" si="1"/>
        <v>4.006738660512954E-2</v>
      </c>
      <c r="S10" s="45">
        <f t="shared" ca="1" si="1"/>
        <v>4.006738660512954E-2</v>
      </c>
      <c r="T10" s="45">
        <f t="shared" ca="1" si="1"/>
        <v>4.006738660512954E-2</v>
      </c>
      <c r="U10" s="45">
        <f t="shared" ca="1" si="1"/>
        <v>4.006738660512954E-2</v>
      </c>
      <c r="V10" s="45">
        <f t="shared" ca="1" si="1"/>
        <v>4.006738660512954E-2</v>
      </c>
      <c r="W10" s="45">
        <f t="shared" ca="1" si="1"/>
        <v>4.006738660512954E-2</v>
      </c>
      <c r="X10" s="45">
        <f t="shared" ca="1" si="1"/>
        <v>4.006738660512954E-2</v>
      </c>
      <c r="Y10" s="45">
        <f t="shared" ca="1" si="1"/>
        <v>4.006738660512954E-2</v>
      </c>
      <c r="Z10" s="45">
        <f t="shared" ca="1" si="1"/>
        <v>4.006738660512954E-2</v>
      </c>
      <c r="AA10" s="45">
        <f t="shared" ca="1" si="1"/>
        <v>4.006738660512954E-2</v>
      </c>
      <c r="AB10" s="45">
        <f t="shared" ca="1" si="1"/>
        <v>4.006738660512954E-2</v>
      </c>
      <c r="AC10" s="45">
        <f t="shared" ca="1" si="1"/>
        <v>4.006738660512954E-2</v>
      </c>
      <c r="AD10" s="45">
        <f t="shared" ca="1" si="1"/>
        <v>4.006738660512954E-2</v>
      </c>
      <c r="AE10" s="45">
        <f t="shared" ca="1" si="1"/>
        <v>4.006738660512954E-2</v>
      </c>
      <c r="AF10" s="45">
        <f t="shared" ca="1" si="1"/>
        <v>4.006738660512954E-2</v>
      </c>
      <c r="AG10" s="45">
        <f t="shared" ca="1" si="1"/>
        <v>4.006738660512954E-2</v>
      </c>
    </row>
    <row r="11" spans="2:33" x14ac:dyDescent="0.3">
      <c r="B11" t="s">
        <v>54</v>
      </c>
      <c r="C11" s="50"/>
      <c r="D11" s="50">
        <f>1/(1+D10)</f>
        <v>0.97125647909771851</v>
      </c>
      <c r="E11" s="50">
        <f t="shared" ref="E11:F11" si="2">D11/(1+E10)</f>
        <v>0.94283609040159422</v>
      </c>
      <c r="F11" s="50">
        <f t="shared" si="2"/>
        <v>0.91506314466942817</v>
      </c>
      <c r="G11" s="50">
        <f ca="1">F11/(1+G10)</f>
        <v>0.88313977267242127</v>
      </c>
      <c r="H11" s="50">
        <f ca="1">G11/(1+H10)</f>
        <v>0.85187444128016943</v>
      </c>
      <c r="I11" s="50">
        <f t="shared" ref="I11:R11" ca="1" si="3">H11/(1+I10)</f>
        <v>0.82115150487365884</v>
      </c>
      <c r="J11" s="50">
        <f t="shared" ca="1" si="3"/>
        <v>0.79075298180292319</v>
      </c>
      <c r="K11" s="50">
        <f t="shared" ca="1" si="3"/>
        <v>0.76029014272239581</v>
      </c>
      <c r="L11" s="50">
        <f t="shared" ca="1" si="3"/>
        <v>0.73100084909310448</v>
      </c>
      <c r="M11" s="50">
        <f ca="1">L11/(1+M10)</f>
        <v>0.70283989144122172</v>
      </c>
      <c r="N11" s="50">
        <f t="shared" ca="1" si="3"/>
        <v>0.67576380193532681</v>
      </c>
      <c r="O11" s="50">
        <f t="shared" ca="1" si="3"/>
        <v>0.64973078729165679</v>
      </c>
      <c r="P11" s="50">
        <f t="shared" ca="1" si="3"/>
        <v>0.62470066426410564</v>
      </c>
      <c r="Q11" s="50">
        <f t="shared" ca="1" si="3"/>
        <v>0.60063479761939553</v>
      </c>
      <c r="R11" s="50">
        <f t="shared" ca="1" si="3"/>
        <v>0.57749604050168302</v>
      </c>
      <c r="S11" s="50">
        <f t="shared" ref="S11" ca="1" si="4">R11/(1+S10)</f>
        <v>0.55524867709454895</v>
      </c>
      <c r="T11" s="50">
        <f t="shared" ref="T11" ca="1" si="5">S11/(1+T10)</f>
        <v>0.53385836749186888</v>
      </c>
      <c r="U11" s="50">
        <f t="shared" ref="U11" ca="1" si="6">T11/(1+U10)</f>
        <v>0.51329209469246895</v>
      </c>
      <c r="V11" s="50">
        <f t="shared" ref="V11" ca="1" si="7">U11/(1+V10)</f>
        <v>0.49351811363675097</v>
      </c>
      <c r="W11" s="50">
        <f t="shared" ref="W11" ca="1" si="8">V11/(1+W10)</f>
        <v>0.47450590220662242</v>
      </c>
      <c r="X11" s="50">
        <f t="shared" ref="X11" ca="1" si="9">W11/(1+X10)</f>
        <v>0.45622611411309699</v>
      </c>
      <c r="Y11" s="50">
        <f t="shared" ref="Y11" ca="1" si="10">X11/(1+Y10)</f>
        <v>0.4386505335988457</v>
      </c>
      <c r="Z11" s="50">
        <f t="shared" ref="Z11" ca="1" si="11">Y11/(1+Z10)</f>
        <v>0.42175203188577925</v>
      </c>
      <c r="AA11" s="50">
        <f t="shared" ref="AA11" ca="1" si="12">Z11/(1+AA10)</f>
        <v>0.40550452530043712</v>
      </c>
      <c r="AB11" s="50">
        <f t="shared" ref="AB11" ca="1" si="13">AA11/(1+AB10)</f>
        <v>0.38988293501254684</v>
      </c>
      <c r="AC11" s="50">
        <f t="shared" ref="AC11" ca="1" si="14">AB11/(1+AC10)</f>
        <v>0.37486314832460871</v>
      </c>
      <c r="AD11" s="50">
        <f t="shared" ref="AD11" ca="1" si="15">AC11/(1+AD10)</f>
        <v>0.36042198145275439</v>
      </c>
      <c r="AE11" s="50">
        <f t="shared" ref="AE11" ca="1" si="16">AD11/(1+AE10)</f>
        <v>0.34653714374142919</v>
      </c>
      <c r="AF11" s="50">
        <f t="shared" ref="AF11" ca="1" si="17">AE11/(1+AF10)</f>
        <v>0.33318720325666262</v>
      </c>
      <c r="AG11" s="50">
        <f t="shared" ref="AG11" ca="1" si="18">AF11/(1+AG10)</f>
        <v>0.32035155370481777</v>
      </c>
    </row>
    <row r="13" spans="2:33" x14ac:dyDescent="0.3">
      <c r="B13" t="s">
        <v>294</v>
      </c>
      <c r="C13" s="143"/>
      <c r="D13" s="143"/>
      <c r="E13" s="143"/>
    </row>
    <row r="16" spans="2:33" x14ac:dyDescent="0.3">
      <c r="B16" s="5" t="s">
        <v>56</v>
      </c>
      <c r="C16" s="214" t="s">
        <v>175</v>
      </c>
      <c r="D16" s="215"/>
      <c r="E16" s="215"/>
      <c r="F16" s="216"/>
      <c r="G16" s="217" t="s">
        <v>176</v>
      </c>
      <c r="H16" s="218"/>
      <c r="I16" s="218"/>
      <c r="J16" s="218"/>
      <c r="K16" s="219"/>
    </row>
    <row r="17" spans="2:33" x14ac:dyDescent="0.3">
      <c r="C17" s="7" t="s">
        <v>48</v>
      </c>
      <c r="D17" s="7" t="s">
        <v>49</v>
      </c>
      <c r="E17" s="7" t="s">
        <v>50</v>
      </c>
      <c r="F17" s="7" t="s">
        <v>51</v>
      </c>
      <c r="G17" s="7" t="s">
        <v>103</v>
      </c>
      <c r="H17" s="7" t="s">
        <v>104</v>
      </c>
      <c r="I17" s="7" t="s">
        <v>105</v>
      </c>
      <c r="J17" s="7" t="s">
        <v>106</v>
      </c>
      <c r="K17" s="7" t="s">
        <v>107</v>
      </c>
      <c r="L17" s="7"/>
      <c r="M17" s="7"/>
      <c r="N17" s="7"/>
      <c r="O17" s="7"/>
      <c r="P17" s="7"/>
      <c r="Q17" s="7"/>
      <c r="R17" s="7"/>
      <c r="S17" s="7"/>
      <c r="T17" s="7"/>
    </row>
    <row r="18" spans="2:33" x14ac:dyDescent="0.3">
      <c r="B18" t="s">
        <v>57</v>
      </c>
      <c r="C18" s="205" cm="1">
        <f t="array" ref="C18">[2]!X_02_RevCap</f>
        <v>1.5391125969004228E-2</v>
      </c>
      <c r="D18" s="205" cm="1">
        <f t="array" ref="D18">[2]!X_03_RevCap</f>
        <v>5.8807718978155224E-3</v>
      </c>
      <c r="E18" s="205" cm="1">
        <f t="array" ref="E18">[2]!X_04_RevCap</f>
        <v>-4.2143892331377008E-3</v>
      </c>
      <c r="F18" s="209" cm="1">
        <f t="array" ref="F18">[2]!X_05_RevCap</f>
        <v>-0.11993951503366855</v>
      </c>
      <c r="G18" s="134" cm="1">
        <f t="array" ref="G18">[1]!P_0_RevCap</f>
        <v>4.4999999999999998E-2</v>
      </c>
      <c r="H18" s="134" cm="1">
        <f t="array" ref="H18">[1]!X_02_RevCap</f>
        <v>-3.4785849592781651E-2</v>
      </c>
      <c r="I18" s="134" cm="1">
        <f t="array" ref="I18">[1]!X_03_RevCap</f>
        <v>-3.4785849592781651E-2</v>
      </c>
      <c r="J18" s="134" cm="1">
        <f t="array" ref="J18">[1]!X_04_RevCap</f>
        <v>-3.4785849592781651E-2</v>
      </c>
      <c r="K18" s="134" cm="1">
        <f t="array" ref="K18">[1]!X_05_RevCap</f>
        <v>-3.4785849592781651E-2</v>
      </c>
    </row>
    <row r="19" spans="2:33" x14ac:dyDescent="0.3">
      <c r="F19" s="45"/>
      <c r="G19" s="77"/>
      <c r="H19" s="77"/>
      <c r="I19" s="77"/>
      <c r="J19" s="77"/>
      <c r="K19" s="77"/>
    </row>
    <row r="20" spans="2:33" x14ac:dyDescent="0.3">
      <c r="B20" t="s">
        <v>293</v>
      </c>
      <c r="C20" s="143"/>
      <c r="D20" s="143"/>
      <c r="E20" s="143"/>
    </row>
    <row r="23" spans="2:33" x14ac:dyDescent="0.3">
      <c r="C23" s="7" t="s">
        <v>48</v>
      </c>
      <c r="D23" s="7" t="s">
        <v>49</v>
      </c>
      <c r="E23" s="7" t="s">
        <v>50</v>
      </c>
      <c r="F23" s="7" t="s">
        <v>51</v>
      </c>
      <c r="G23" s="7" t="str">
        <f t="shared" ref="G23:R23" si="19">G8</f>
        <v>2026-27</v>
      </c>
      <c r="H23" s="7" t="str">
        <f t="shared" si="19"/>
        <v>2027-28</v>
      </c>
      <c r="I23" s="7" t="str">
        <f t="shared" si="19"/>
        <v>2028-29</v>
      </c>
      <c r="J23" s="7" t="str">
        <f t="shared" si="19"/>
        <v>2029-30</v>
      </c>
      <c r="K23" s="7" t="str">
        <f t="shared" si="19"/>
        <v>2030-31</v>
      </c>
      <c r="L23" s="7" t="str">
        <f t="shared" si="19"/>
        <v>2031-32</v>
      </c>
      <c r="M23" s="7" t="str">
        <f t="shared" si="19"/>
        <v>2032-33</v>
      </c>
      <c r="N23" s="7" t="str">
        <f t="shared" si="19"/>
        <v>2033-34</v>
      </c>
      <c r="O23" s="7" t="str">
        <f t="shared" si="19"/>
        <v>2034-35</v>
      </c>
      <c r="P23" s="7" t="str">
        <f t="shared" si="19"/>
        <v>2035-36</v>
      </c>
      <c r="Q23" s="7" t="str">
        <f t="shared" si="19"/>
        <v>2036-37</v>
      </c>
      <c r="R23" s="7" t="str">
        <f t="shared" si="19"/>
        <v>2037-38</v>
      </c>
      <c r="S23" s="7" t="str">
        <f t="shared" ref="S23:AG23" si="20">S8</f>
        <v>2038-39</v>
      </c>
      <c r="T23" s="7" t="str">
        <f t="shared" si="20"/>
        <v>2039-40</v>
      </c>
      <c r="U23" s="7" t="str">
        <f t="shared" si="20"/>
        <v>2040-41</v>
      </c>
      <c r="V23" s="7" t="str">
        <f t="shared" si="20"/>
        <v>2041-42</v>
      </c>
      <c r="W23" s="7" t="str">
        <f t="shared" si="20"/>
        <v>2042-43</v>
      </c>
      <c r="X23" s="7" t="str">
        <f t="shared" si="20"/>
        <v>2043-44</v>
      </c>
      <c r="Y23" s="7" t="str">
        <f t="shared" si="20"/>
        <v>2044-45</v>
      </c>
      <c r="Z23" s="7" t="str">
        <f t="shared" si="20"/>
        <v>2045-46</v>
      </c>
      <c r="AA23" s="7" t="str">
        <f t="shared" si="20"/>
        <v>2046-47</v>
      </c>
      <c r="AB23" s="7" t="str">
        <f t="shared" si="20"/>
        <v>2047-48</v>
      </c>
      <c r="AC23" s="7" t="str">
        <f t="shared" si="20"/>
        <v>2048-49</v>
      </c>
      <c r="AD23" s="7" t="str">
        <f t="shared" si="20"/>
        <v>2049-50</v>
      </c>
      <c r="AE23" s="7" t="str">
        <f t="shared" si="20"/>
        <v>2050-51</v>
      </c>
      <c r="AF23" s="7" t="str">
        <f t="shared" si="20"/>
        <v>2051-52</v>
      </c>
      <c r="AG23" s="7" t="str">
        <f t="shared" si="20"/>
        <v>2052-53</v>
      </c>
    </row>
    <row r="24" spans="2:33" x14ac:dyDescent="0.3">
      <c r="B24" t="s">
        <v>177</v>
      </c>
      <c r="D24">
        <v>1</v>
      </c>
      <c r="E24" s="44">
        <f>D24*(1-E18)</f>
        <v>1.0042143892331377</v>
      </c>
      <c r="F24" s="44">
        <f>E24*(1-F18)</f>
        <v>1.124659376067592</v>
      </c>
      <c r="G24" s="44">
        <f>F24*(1-G18)</f>
        <v>1.0740497041445503</v>
      </c>
      <c r="H24" s="44">
        <f t="shared" ref="H24:K24" si="21">G24*(1-H18)</f>
        <v>1.1114114356080944</v>
      </c>
      <c r="I24" s="44">
        <f t="shared" si="21"/>
        <v>1.1500728266428553</v>
      </c>
      <c r="J24" s="44">
        <f t="shared" si="21"/>
        <v>1.190079087011199</v>
      </c>
      <c r="K24" s="44">
        <f t="shared" si="21"/>
        <v>1.2314769991354857</v>
      </c>
      <c r="L24" s="51">
        <f>$K$24</f>
        <v>1.2314769991354857</v>
      </c>
      <c r="M24" s="51">
        <f t="shared" ref="M24:AG24" si="22">$K$24</f>
        <v>1.2314769991354857</v>
      </c>
      <c r="N24" s="51">
        <f t="shared" si="22"/>
        <v>1.2314769991354857</v>
      </c>
      <c r="O24" s="51">
        <f t="shared" si="22"/>
        <v>1.2314769991354857</v>
      </c>
      <c r="P24" s="51">
        <f t="shared" si="22"/>
        <v>1.2314769991354857</v>
      </c>
      <c r="Q24" s="51">
        <f t="shared" si="22"/>
        <v>1.2314769991354857</v>
      </c>
      <c r="R24" s="51">
        <f t="shared" si="22"/>
        <v>1.2314769991354857</v>
      </c>
      <c r="S24" s="51">
        <f t="shared" si="22"/>
        <v>1.2314769991354857</v>
      </c>
      <c r="T24" s="51">
        <f t="shared" si="22"/>
        <v>1.2314769991354857</v>
      </c>
      <c r="U24" s="51">
        <f t="shared" si="22"/>
        <v>1.2314769991354857</v>
      </c>
      <c r="V24" s="51">
        <f t="shared" si="22"/>
        <v>1.2314769991354857</v>
      </c>
      <c r="W24" s="51">
        <f t="shared" si="22"/>
        <v>1.2314769991354857</v>
      </c>
      <c r="X24" s="51">
        <f t="shared" si="22"/>
        <v>1.2314769991354857</v>
      </c>
      <c r="Y24" s="51">
        <f t="shared" si="22"/>
        <v>1.2314769991354857</v>
      </c>
      <c r="Z24" s="51">
        <f t="shared" si="22"/>
        <v>1.2314769991354857</v>
      </c>
      <c r="AA24" s="51">
        <f t="shared" si="22"/>
        <v>1.2314769991354857</v>
      </c>
      <c r="AB24" s="51">
        <f t="shared" si="22"/>
        <v>1.2314769991354857</v>
      </c>
      <c r="AC24" s="51">
        <f t="shared" si="22"/>
        <v>1.2314769991354857</v>
      </c>
      <c r="AD24" s="51">
        <f t="shared" si="22"/>
        <v>1.2314769991354857</v>
      </c>
      <c r="AE24" s="51">
        <f t="shared" si="22"/>
        <v>1.2314769991354857</v>
      </c>
      <c r="AF24" s="51">
        <f t="shared" si="22"/>
        <v>1.2314769991354857</v>
      </c>
      <c r="AG24" s="51">
        <f t="shared" si="22"/>
        <v>1.2314769991354857</v>
      </c>
    </row>
  </sheetData>
  <mergeCells count="5">
    <mergeCell ref="C16:F16"/>
    <mergeCell ref="G16:K16"/>
    <mergeCell ref="G7:K7"/>
    <mergeCell ref="G2:K2"/>
    <mergeCell ref="C7:F7"/>
  </mergeCells>
  <pageMargins left="0.7" right="0.7" top="0.75" bottom="0.75" header="0.3" footer="0.3"/>
  <headerFooter>
    <oddFooter>&amp;C_x000D_&amp;1#&amp;"Century Gothic"&amp;7&amp;K7F7F7F BUSINESS USE ONLY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B63"/>
  <sheetViews>
    <sheetView zoomScale="85" zoomScaleNormal="85" workbookViewId="0">
      <pane xSplit="4" ySplit="5" topLeftCell="E6" activePane="bottomRight" state="frozen"/>
      <selection pane="topRight" activeCell="D1" sqref="D1"/>
      <selection pane="bottomLeft" activeCell="A6" sqref="A6"/>
      <selection pane="bottomRight" activeCell="D9" sqref="D9"/>
    </sheetView>
  </sheetViews>
  <sheetFormatPr defaultRowHeight="14.65" outlineLevelCol="1" x14ac:dyDescent="0.3"/>
  <cols>
    <col min="1" max="1" width="4.77734375" customWidth="1"/>
    <col min="3" max="3" width="11.21875" customWidth="1"/>
    <col min="4" max="4" width="41.21875" bestFit="1" customWidth="1"/>
    <col min="6" max="7" width="12.5546875" customWidth="1"/>
    <col min="8" max="8" width="11.21875" customWidth="1"/>
    <col min="9" max="9" width="11.5546875" customWidth="1"/>
    <col min="10" max="10" width="10.21875" customWidth="1"/>
    <col min="11" max="11" width="9.77734375" customWidth="1"/>
    <col min="12" max="12" width="11" customWidth="1"/>
    <col min="13" max="13" width="37.77734375" customWidth="1"/>
    <col min="14" max="14" width="16.5546875" customWidth="1"/>
    <col min="15" max="15" width="21.77734375" bestFit="1" customWidth="1" outlineLevel="1"/>
    <col min="16" max="16" width="13.21875" bestFit="1" customWidth="1" outlineLevel="1"/>
    <col min="17" max="17" width="11.21875" customWidth="1" outlineLevel="1"/>
    <col min="18" max="18" width="22.21875" customWidth="1" outlineLevel="1"/>
    <col min="19" max="19" width="11.21875" customWidth="1" outlineLevel="1"/>
    <col min="20" max="21" width="12.21875" customWidth="1" outlineLevel="1"/>
    <col min="22" max="22" width="12" customWidth="1" outlineLevel="1"/>
    <col min="23" max="24" width="13.5546875" customWidth="1" outlineLevel="1"/>
    <col min="25" max="26" width="13.21875" customWidth="1"/>
    <col min="27" max="27" width="11.77734375" hidden="1" customWidth="1" outlineLevel="1"/>
    <col min="28" max="28" width="17.21875" customWidth="1" collapsed="1"/>
    <col min="29" max="29" width="11.77734375" customWidth="1"/>
    <col min="30" max="30" width="12.77734375" customWidth="1"/>
    <col min="31" max="31" width="12.21875" customWidth="1"/>
    <col min="32" max="32" width="11.77734375" customWidth="1"/>
    <col min="33" max="33" width="11.5546875" customWidth="1"/>
    <col min="34" max="34" width="2.77734375" customWidth="1"/>
    <col min="35" max="36" width="11.21875" customWidth="1"/>
    <col min="37" max="37" width="11.77734375" customWidth="1"/>
    <col min="38" max="38" width="10.77734375" customWidth="1"/>
    <col min="39" max="39" width="3.5546875" customWidth="1"/>
    <col min="40" max="40" width="10.21875" customWidth="1"/>
    <col min="41" max="41" width="10.44140625" customWidth="1"/>
    <col min="43" max="43" width="9.77734375" customWidth="1"/>
    <col min="44" max="44" width="11.21875" customWidth="1"/>
    <col min="45" max="45" width="12.21875" customWidth="1"/>
    <col min="47" max="47" width="13.77734375" bestFit="1" customWidth="1"/>
    <col min="48" max="49" width="9.21875" bestFit="1" customWidth="1"/>
  </cols>
  <sheetData>
    <row r="1" spans="1:54" x14ac:dyDescent="0.3">
      <c r="D1" s="210" t="s">
        <v>44</v>
      </c>
      <c r="H1" s="145" t="s">
        <v>167</v>
      </c>
      <c r="I1" s="145"/>
      <c r="K1" s="145"/>
      <c r="N1" s="145"/>
      <c r="Z1" s="7" t="s">
        <v>128</v>
      </c>
    </row>
    <row r="2" spans="1:54" x14ac:dyDescent="0.3">
      <c r="H2" s="189" t="s">
        <v>171</v>
      </c>
      <c r="I2" s="189"/>
      <c r="K2" s="145"/>
      <c r="X2" s="7" t="s">
        <v>197</v>
      </c>
      <c r="Y2" s="140" t="s">
        <v>127</v>
      </c>
      <c r="Z2" s="7" t="s">
        <v>156</v>
      </c>
    </row>
    <row r="3" spans="1:54" x14ac:dyDescent="0.3">
      <c r="C3" s="5" t="s">
        <v>231</v>
      </c>
      <c r="F3" s="5" t="s">
        <v>190</v>
      </c>
      <c r="S3" s="7"/>
      <c r="T3" s="7"/>
      <c r="U3" s="7"/>
      <c r="V3" s="145"/>
      <c r="X3" s="200">
        <v>0.12</v>
      </c>
      <c r="Y3" s="141">
        <f>'FD PTRM Rev Summary'!Q32/'FD PTRM Rev Summary'!Q35</f>
        <v>0.3787591407885999</v>
      </c>
      <c r="Z3" s="154">
        <f ca="1">'[1]Revenue summary'!$Q$32/'[1]Revenue summary'!$Q$35</f>
        <v>0.355828600501093</v>
      </c>
      <c r="AN3" s="5"/>
      <c r="AO3" s="5"/>
      <c r="AP3" s="5"/>
      <c r="AQ3" s="5"/>
      <c r="AX3" s="3"/>
    </row>
    <row r="4" spans="1:54" ht="29.35" x14ac:dyDescent="0.3">
      <c r="C4" s="183" t="s">
        <v>168</v>
      </c>
      <c r="D4" s="183" t="s">
        <v>168</v>
      </c>
      <c r="E4" s="183" t="s">
        <v>168</v>
      </c>
      <c r="H4" s="211" t="s">
        <v>27</v>
      </c>
      <c r="I4" s="213"/>
      <c r="J4" s="155" t="s">
        <v>183</v>
      </c>
      <c r="K4" s="183" t="s">
        <v>169</v>
      </c>
      <c r="L4" s="183" t="s">
        <v>169</v>
      </c>
      <c r="M4" s="166"/>
      <c r="N4" s="183" t="s">
        <v>193</v>
      </c>
      <c r="O4" s="189" t="s">
        <v>169</v>
      </c>
      <c r="P4" s="189" t="s">
        <v>169</v>
      </c>
      <c r="Q4" s="189" t="s">
        <v>170</v>
      </c>
      <c r="R4" s="189" t="s">
        <v>169</v>
      </c>
      <c r="S4" s="189" t="s">
        <v>169</v>
      </c>
      <c r="T4" s="189" t="s">
        <v>169</v>
      </c>
      <c r="U4" s="189" t="s">
        <v>169</v>
      </c>
      <c r="V4" s="183" t="s">
        <v>195</v>
      </c>
      <c r="W4" s="151"/>
      <c r="X4" s="151"/>
      <c r="Y4" s="183" t="s">
        <v>172</v>
      </c>
      <c r="Z4" s="7" t="s">
        <v>35</v>
      </c>
      <c r="AC4" s="7" t="s">
        <v>34</v>
      </c>
      <c r="AD4" s="7" t="s">
        <v>36</v>
      </c>
      <c r="AF4" s="183" t="s">
        <v>173</v>
      </c>
      <c r="AG4" s="7" t="s">
        <v>118</v>
      </c>
      <c r="AI4" s="5"/>
      <c r="AJ4" s="5"/>
      <c r="AK4" s="7" t="s">
        <v>119</v>
      </c>
      <c r="AL4" s="7" t="s">
        <v>120</v>
      </c>
      <c r="AN4" s="214" t="s">
        <v>39</v>
      </c>
      <c r="AO4" s="215"/>
      <c r="AP4" s="215"/>
      <c r="AQ4" s="215"/>
      <c r="AR4" s="215"/>
      <c r="AS4" s="216"/>
      <c r="AX4" s="21"/>
    </row>
    <row r="5" spans="1:54" ht="57.35" x14ac:dyDescent="0.3">
      <c r="A5" s="1" t="s">
        <v>46</v>
      </c>
      <c r="B5" s="1" t="s">
        <v>1</v>
      </c>
      <c r="C5" s="1" t="s">
        <v>0</v>
      </c>
      <c r="D5" s="1" t="s">
        <v>2</v>
      </c>
      <c r="E5" s="1" t="s">
        <v>3</v>
      </c>
      <c r="F5" s="1" t="s">
        <v>121</v>
      </c>
      <c r="G5" s="127"/>
      <c r="H5" s="31" t="s">
        <v>116</v>
      </c>
      <c r="I5" s="31" t="s">
        <v>117</v>
      </c>
      <c r="J5" s="2" t="s">
        <v>4</v>
      </c>
      <c r="K5" s="1" t="s">
        <v>187</v>
      </c>
      <c r="L5" s="1" t="s">
        <v>188</v>
      </c>
      <c r="M5" s="1" t="s">
        <v>192</v>
      </c>
      <c r="N5" s="1" t="s">
        <v>33</v>
      </c>
      <c r="O5" s="8" t="s">
        <v>229</v>
      </c>
      <c r="P5" s="8" t="s">
        <v>228</v>
      </c>
      <c r="Q5" s="8" t="s">
        <v>13</v>
      </c>
      <c r="R5" s="8" t="s">
        <v>227</v>
      </c>
      <c r="S5" s="8" t="s">
        <v>184</v>
      </c>
      <c r="T5" s="8" t="s">
        <v>174</v>
      </c>
      <c r="U5" s="8" t="s">
        <v>194</v>
      </c>
      <c r="V5" s="8" t="s">
        <v>15</v>
      </c>
      <c r="W5" s="8" t="s">
        <v>26</v>
      </c>
      <c r="X5" s="8" t="s">
        <v>196</v>
      </c>
      <c r="Y5" s="32" t="s">
        <v>41</v>
      </c>
      <c r="Z5" s="32" t="s">
        <v>129</v>
      </c>
      <c r="AA5" s="123" t="s">
        <v>28</v>
      </c>
      <c r="AB5" s="32" t="s">
        <v>32</v>
      </c>
      <c r="AC5" s="32" t="s">
        <v>29</v>
      </c>
      <c r="AD5" s="32" t="s">
        <v>30</v>
      </c>
      <c r="AE5" s="32" t="s">
        <v>42</v>
      </c>
      <c r="AF5" s="32" t="s">
        <v>31</v>
      </c>
      <c r="AG5" s="4" t="s">
        <v>114</v>
      </c>
      <c r="AH5" s="75"/>
      <c r="AI5" s="4" t="s">
        <v>113</v>
      </c>
      <c r="AJ5" s="4" t="s">
        <v>31</v>
      </c>
      <c r="AK5" s="4" t="s">
        <v>115</v>
      </c>
      <c r="AL5" s="40" t="s">
        <v>121</v>
      </c>
      <c r="AM5" s="73"/>
      <c r="AN5" s="4" t="s">
        <v>125</v>
      </c>
      <c r="AO5" s="4" t="s">
        <v>43</v>
      </c>
      <c r="AP5" s="33" t="s">
        <v>124</v>
      </c>
      <c r="AQ5" s="33" t="s">
        <v>7</v>
      </c>
      <c r="AR5" s="40" t="s">
        <v>122</v>
      </c>
      <c r="AS5" s="40" t="s">
        <v>123</v>
      </c>
      <c r="AT5" s="35"/>
      <c r="AU5" s="129"/>
      <c r="AV5" s="129"/>
      <c r="AW5" s="129"/>
      <c r="AX5" s="129"/>
      <c r="AZ5" s="129"/>
      <c r="BA5" s="129"/>
      <c r="BB5" s="129"/>
    </row>
    <row r="6" spans="1:54" x14ac:dyDescent="0.3">
      <c r="A6" s="167">
        <v>1</v>
      </c>
      <c r="B6" s="168" t="s">
        <v>230</v>
      </c>
      <c r="C6" s="169" t="s">
        <v>232</v>
      </c>
      <c r="D6" s="210" t="s">
        <v>44</v>
      </c>
      <c r="E6" s="199" t="s">
        <v>5</v>
      </c>
      <c r="F6" s="171">
        <f t="shared" ref="F6:F33" si="0">H6+I6</f>
        <v>51858</v>
      </c>
      <c r="G6" s="172">
        <f t="shared" ref="G6:G37" si="1">F6/(-Y6+I6)</f>
        <v>0.63717971895658643</v>
      </c>
      <c r="H6" s="190">
        <v>51858</v>
      </c>
      <c r="I6" s="190"/>
      <c r="J6" s="201">
        <v>0</v>
      </c>
      <c r="K6" s="194">
        <v>8</v>
      </c>
      <c r="L6" s="194">
        <v>3</v>
      </c>
      <c r="M6" s="173"/>
      <c r="N6" s="184">
        <v>1</v>
      </c>
      <c r="O6" s="185" t="s">
        <v>211</v>
      </c>
      <c r="P6" s="186" t="s">
        <v>202</v>
      </c>
      <c r="Q6" s="186" t="s">
        <v>233</v>
      </c>
      <c r="R6" s="185" t="s">
        <v>10</v>
      </c>
      <c r="S6" s="182">
        <v>500</v>
      </c>
      <c r="T6" s="187" t="s">
        <v>9</v>
      </c>
      <c r="U6" s="187">
        <v>1</v>
      </c>
      <c r="V6" s="187" t="s">
        <v>12</v>
      </c>
      <c r="W6" s="174">
        <v>30</v>
      </c>
      <c r="X6" s="175">
        <v>81386.771200000003</v>
      </c>
      <c r="Y6" s="182">
        <f>X6*-1</f>
        <v>-81386.771200000003</v>
      </c>
      <c r="Z6" s="175">
        <f ca="1">IF(V6="N",'Duos revenue'!C219*(1-$Z$3)-MCR!R4,'Duos revenue'!C219*(1-$Z$3))</f>
        <v>18159.981676451869</v>
      </c>
      <c r="AA6" s="175" t="e">
        <f>-#REF!</f>
        <v>#REF!</v>
      </c>
      <c r="AB6" s="175">
        <f ca="1">IF(V6="N",0,-MCR!R4)</f>
        <v>-1251</v>
      </c>
      <c r="AC6" s="176">
        <f ca="1">Y6+AB6</f>
        <v>-82637.771200000003</v>
      </c>
      <c r="AD6" s="176">
        <f ca="1">Z6+AC6</f>
        <v>-64477.789523548134</v>
      </c>
      <c r="AE6" s="176">
        <f ca="1">IF(AD6&gt;0,0,IF(Y6&lt;AD6,-AD6,-Y6))</f>
        <v>64477.789523548134</v>
      </c>
      <c r="AF6" s="182">
        <v>3811</v>
      </c>
      <c r="AG6" s="147">
        <f t="shared" ref="AG6:AG37" ca="1" si="2">IF(AND(AK6&gt;0,AE6=0),0,MAX(AE6-AF6,S6))</f>
        <v>60666.789523548134</v>
      </c>
      <c r="AH6" s="76"/>
      <c r="AI6" s="181">
        <v>0</v>
      </c>
      <c r="AJ6" s="181">
        <v>0</v>
      </c>
      <c r="AK6" s="149">
        <f t="shared" ref="AK6:AK13" si="3">-AI6-AJ6</f>
        <v>0</v>
      </c>
      <c r="AL6" s="149">
        <f ca="1">AG6+AK6</f>
        <v>60666.789523548134</v>
      </c>
      <c r="AM6" s="36"/>
      <c r="AN6" s="147">
        <f t="shared" ref="AN6:AN37" ca="1" si="4">AG6-H6</f>
        <v>8808.7895235481337</v>
      </c>
      <c r="AO6" s="162">
        <f t="shared" ref="AO6:AO37" ca="1" si="5">IF(H6=0,0,AN6/H6)</f>
        <v>0.16986365697767236</v>
      </c>
      <c r="AP6" s="149">
        <f t="shared" ref="AP6:AP37" si="6">AK6-I6</f>
        <v>0</v>
      </c>
      <c r="AQ6" s="165">
        <f t="shared" ref="AQ6:AQ37" si="7">IF(I6=0,0,AP6/I6)</f>
        <v>0</v>
      </c>
      <c r="AR6" s="149">
        <f t="shared" ref="AR6:AR37" ca="1" si="8">AL6-F6</f>
        <v>8808.7895235481337</v>
      </c>
      <c r="AS6" s="165">
        <f t="shared" ref="AS6:AS37" ca="1" si="9">IF(F6=0,0,AR6/F6)</f>
        <v>0.16986365697767236</v>
      </c>
      <c r="AT6" s="56"/>
      <c r="AU6" s="53"/>
      <c r="AV6" s="35"/>
      <c r="AW6" s="48"/>
      <c r="AY6" s="130"/>
    </row>
    <row r="7" spans="1:54" x14ac:dyDescent="0.3">
      <c r="A7" s="167">
        <v>2</v>
      </c>
      <c r="B7" s="168" t="s">
        <v>230</v>
      </c>
      <c r="C7" s="169" t="s">
        <v>234</v>
      </c>
      <c r="D7" s="210" t="s">
        <v>44</v>
      </c>
      <c r="E7" s="199" t="s">
        <v>5</v>
      </c>
      <c r="F7" s="171">
        <f t="shared" si="0"/>
        <v>1500</v>
      </c>
      <c r="G7" s="172">
        <f t="shared" si="1"/>
        <v>0.29704739640729494</v>
      </c>
      <c r="H7" s="190">
        <v>1500</v>
      </c>
      <c r="I7" s="190"/>
      <c r="J7" s="201" t="s">
        <v>274</v>
      </c>
      <c r="K7" s="194">
        <v>3</v>
      </c>
      <c r="L7" s="194">
        <v>3.4</v>
      </c>
      <c r="M7" s="177"/>
      <c r="N7" s="184">
        <v>6</v>
      </c>
      <c r="O7" s="185" t="s">
        <v>209</v>
      </c>
      <c r="P7" s="186" t="s">
        <v>202</v>
      </c>
      <c r="Q7" s="186" t="s">
        <v>235</v>
      </c>
      <c r="R7" s="186" t="s">
        <v>16</v>
      </c>
      <c r="S7" s="182">
        <v>1500</v>
      </c>
      <c r="T7" s="187" t="s">
        <v>9</v>
      </c>
      <c r="U7" s="187">
        <v>1</v>
      </c>
      <c r="V7" s="187" t="s">
        <v>12</v>
      </c>
      <c r="W7" s="174">
        <v>30</v>
      </c>
      <c r="X7" s="175">
        <v>5049.6992</v>
      </c>
      <c r="Y7" s="182">
        <f t="shared" ref="Y7:Y55" si="10">X7*-1</f>
        <v>-5049.6992</v>
      </c>
      <c r="Z7" s="175">
        <f ca="1">IF(V7="N",'Duos revenue'!C220*(1-$Z$3)-MCR!R5,'Duos revenue'!C220*(1-$Z$3))</f>
        <v>22372.255673147563</v>
      </c>
      <c r="AA7" s="175" t="e">
        <f>-#REF!</f>
        <v>#REF!</v>
      </c>
      <c r="AB7" s="175">
        <f ca="1">IF(V7="N",0,-MCR!R5)</f>
        <v>-15040</v>
      </c>
      <c r="AC7" s="176">
        <f t="shared" ref="AC7:AC34" ca="1" si="11">Y7+AB7</f>
        <v>-20089.699199999999</v>
      </c>
      <c r="AD7" s="176">
        <f t="shared" ref="AD7:AD34" ca="1" si="12">Z7+AC7</f>
        <v>2282.5564731475642</v>
      </c>
      <c r="AE7" s="176">
        <f t="shared" ref="AE7:AE34" ca="1" si="13">IF(AD7&gt;0,0,IF(Y7&lt;AD7,-AD7,-Y7))</f>
        <v>0</v>
      </c>
      <c r="AF7" s="182">
        <v>0</v>
      </c>
      <c r="AG7" s="147">
        <f t="shared" ca="1" si="2"/>
        <v>1500</v>
      </c>
      <c r="AH7" s="76"/>
      <c r="AI7" s="181">
        <v>0</v>
      </c>
      <c r="AJ7" s="181">
        <v>0</v>
      </c>
      <c r="AK7" s="149">
        <f t="shared" si="3"/>
        <v>0</v>
      </c>
      <c r="AL7" s="149">
        <f t="shared" ref="AL7:AL32" ca="1" si="14">AG7+AK7</f>
        <v>1500</v>
      </c>
      <c r="AM7" s="36"/>
      <c r="AN7" s="147">
        <f t="shared" ca="1" si="4"/>
        <v>0</v>
      </c>
      <c r="AO7" s="162">
        <f t="shared" ca="1" si="5"/>
        <v>0</v>
      </c>
      <c r="AP7" s="149">
        <f t="shared" si="6"/>
        <v>0</v>
      </c>
      <c r="AQ7" s="165">
        <f t="shared" si="7"/>
        <v>0</v>
      </c>
      <c r="AR7" s="149">
        <f t="shared" ca="1" si="8"/>
        <v>0</v>
      </c>
      <c r="AS7" s="165">
        <f t="shared" ca="1" si="9"/>
        <v>0</v>
      </c>
      <c r="AT7" s="56"/>
      <c r="AU7" s="53"/>
      <c r="AV7" s="35"/>
      <c r="AW7" s="48"/>
      <c r="AY7" s="130"/>
    </row>
    <row r="8" spans="1:54" x14ac:dyDescent="0.3">
      <c r="A8" s="167">
        <v>3</v>
      </c>
      <c r="B8" s="168" t="s">
        <v>230</v>
      </c>
      <c r="C8" s="169" t="s">
        <v>236</v>
      </c>
      <c r="D8" s="210" t="s">
        <v>44</v>
      </c>
      <c r="E8" s="199" t="s">
        <v>5</v>
      </c>
      <c r="F8" s="171">
        <f t="shared" si="0"/>
        <v>14134</v>
      </c>
      <c r="G8" s="172">
        <f t="shared" si="1"/>
        <v>0.53571352766486202</v>
      </c>
      <c r="H8" s="190">
        <v>14134</v>
      </c>
      <c r="I8" s="190"/>
      <c r="J8" s="201" t="s">
        <v>275</v>
      </c>
      <c r="K8" s="195">
        <v>4.4000000000000004</v>
      </c>
      <c r="L8" s="194">
        <v>3.9</v>
      </c>
      <c r="M8" s="173"/>
      <c r="N8" s="184">
        <v>6</v>
      </c>
      <c r="O8" s="185" t="s">
        <v>211</v>
      </c>
      <c r="P8" s="186" t="s">
        <v>202</v>
      </c>
      <c r="Q8" s="185" t="s">
        <v>235</v>
      </c>
      <c r="R8" s="186" t="s">
        <v>16</v>
      </c>
      <c r="S8" s="182">
        <v>1500</v>
      </c>
      <c r="T8" s="187" t="s">
        <v>9</v>
      </c>
      <c r="U8" s="187">
        <v>1</v>
      </c>
      <c r="V8" s="187" t="s">
        <v>12</v>
      </c>
      <c r="W8" s="174">
        <v>30</v>
      </c>
      <c r="X8" s="175">
        <v>26383.504000000004</v>
      </c>
      <c r="Y8" s="182">
        <f t="shared" si="10"/>
        <v>-26383.504000000004</v>
      </c>
      <c r="Z8" s="175">
        <f ca="1">IF(V8="N",'Duos revenue'!C221*(1-$Z$3)-MCR!R6,'Duos revenue'!C221*(1-$Z$3))</f>
        <v>27329.202248627291</v>
      </c>
      <c r="AA8" s="175" t="e">
        <f>-#REF!</f>
        <v>#REF!</v>
      </c>
      <c r="AB8" s="175">
        <f ca="1">IF(V8="N",0,-MCR!R6)</f>
        <v>-17252</v>
      </c>
      <c r="AC8" s="176">
        <f ca="1">Y8+AB8</f>
        <v>-43635.504000000001</v>
      </c>
      <c r="AD8" s="176">
        <f t="shared" ca="1" si="12"/>
        <v>-16306.30175137271</v>
      </c>
      <c r="AE8" s="176">
        <f ca="1">IF(AD8&gt;0,0,IF(Y8&lt;AD8,-AD8,-Y8))</f>
        <v>16306.30175137271</v>
      </c>
      <c r="AF8" s="182">
        <v>0</v>
      </c>
      <c r="AG8" s="147">
        <f ca="1">IF(AND(AK8&gt;0,AE8=0),0,MAX(AE8-AF8,S8))</f>
        <v>16306.30175137271</v>
      </c>
      <c r="AH8" s="76"/>
      <c r="AI8" s="181">
        <v>0</v>
      </c>
      <c r="AJ8" s="181">
        <v>0</v>
      </c>
      <c r="AK8" s="149">
        <f t="shared" si="3"/>
        <v>0</v>
      </c>
      <c r="AL8" s="149">
        <f t="shared" ca="1" si="14"/>
        <v>16306.30175137271</v>
      </c>
      <c r="AM8" s="36"/>
      <c r="AN8" s="147">
        <f ca="1">AG8-H8</f>
        <v>2172.30175137271</v>
      </c>
      <c r="AO8" s="162">
        <f t="shared" ca="1" si="5"/>
        <v>0.15369334592986486</v>
      </c>
      <c r="AP8" s="149">
        <f t="shared" si="6"/>
        <v>0</v>
      </c>
      <c r="AQ8" s="165">
        <f t="shared" si="7"/>
        <v>0</v>
      </c>
      <c r="AR8" s="149">
        <f t="shared" ca="1" si="8"/>
        <v>2172.30175137271</v>
      </c>
      <c r="AS8" s="165">
        <f t="shared" ca="1" si="9"/>
        <v>0.15369334592986486</v>
      </c>
      <c r="AT8" s="56"/>
      <c r="AU8" s="53"/>
      <c r="AV8" s="35"/>
      <c r="AW8" s="48"/>
      <c r="AY8" s="130"/>
    </row>
    <row r="9" spans="1:54" x14ac:dyDescent="0.3">
      <c r="A9" s="167">
        <v>4</v>
      </c>
      <c r="B9" s="168" t="s">
        <v>230</v>
      </c>
      <c r="C9" s="169" t="s">
        <v>237</v>
      </c>
      <c r="D9" s="210" t="s">
        <v>44</v>
      </c>
      <c r="E9" s="199" t="s">
        <v>5</v>
      </c>
      <c r="F9" s="171">
        <f t="shared" ref="F9" si="15">H9+I9</f>
        <v>1500</v>
      </c>
      <c r="G9" s="172">
        <f t="shared" ref="G9" si="16">F9/(-Y9+I9)</f>
        <v>0.2058900136645084</v>
      </c>
      <c r="H9" s="190">
        <v>1500</v>
      </c>
      <c r="I9" s="190"/>
      <c r="J9" s="201" t="s">
        <v>276</v>
      </c>
      <c r="K9" s="195">
        <v>3</v>
      </c>
      <c r="L9" s="194">
        <v>3.8</v>
      </c>
      <c r="M9" s="177"/>
      <c r="N9" s="184">
        <v>10</v>
      </c>
      <c r="O9" s="185" t="s">
        <v>209</v>
      </c>
      <c r="P9" s="186" t="s">
        <v>202</v>
      </c>
      <c r="Q9" s="186" t="s">
        <v>235</v>
      </c>
      <c r="R9" s="186" t="s">
        <v>16</v>
      </c>
      <c r="S9" s="182">
        <v>1500</v>
      </c>
      <c r="T9" s="187" t="s">
        <v>9</v>
      </c>
      <c r="U9" s="187">
        <v>1</v>
      </c>
      <c r="V9" s="187" t="s">
        <v>12</v>
      </c>
      <c r="W9" s="174">
        <v>30</v>
      </c>
      <c r="X9" s="175">
        <v>7285.4432000000006</v>
      </c>
      <c r="Y9" s="182">
        <f t="shared" si="10"/>
        <v>-7285.4432000000006</v>
      </c>
      <c r="Z9" s="175">
        <f ca="1">IF(V9="N",'Duos revenue'!C222*(1-$Z$3)-MCR!R7,'Duos revenue'!C222*(1-$Z$3))</f>
        <v>42123.914777607046</v>
      </c>
      <c r="AA9" s="175" t="e">
        <f>-#REF!</f>
        <v>#REF!</v>
      </c>
      <c r="AB9" s="175">
        <f ca="1">IF(V9="N",0,-MCR!R7)</f>
        <v>-28017</v>
      </c>
      <c r="AC9" s="176">
        <f t="shared" ca="1" si="11"/>
        <v>-35302.443200000002</v>
      </c>
      <c r="AD9" s="176">
        <f t="shared" ca="1" si="12"/>
        <v>6821.4715776070443</v>
      </c>
      <c r="AE9" s="176">
        <f t="shared" ca="1" si="13"/>
        <v>0</v>
      </c>
      <c r="AF9" s="182">
        <v>0</v>
      </c>
      <c r="AG9" s="147">
        <f t="shared" ca="1" si="2"/>
        <v>1500</v>
      </c>
      <c r="AH9" s="76"/>
      <c r="AI9" s="181">
        <v>0</v>
      </c>
      <c r="AJ9" s="181">
        <v>0</v>
      </c>
      <c r="AK9" s="149">
        <f t="shared" si="3"/>
        <v>0</v>
      </c>
      <c r="AL9" s="149">
        <f t="shared" ca="1" si="14"/>
        <v>1500</v>
      </c>
      <c r="AM9" s="36"/>
      <c r="AN9" s="147">
        <f t="shared" ca="1" si="4"/>
        <v>0</v>
      </c>
      <c r="AO9" s="162">
        <f t="shared" ca="1" si="5"/>
        <v>0</v>
      </c>
      <c r="AP9" s="149">
        <f t="shared" si="6"/>
        <v>0</v>
      </c>
      <c r="AQ9" s="165">
        <f t="shared" si="7"/>
        <v>0</v>
      </c>
      <c r="AR9" s="149">
        <f t="shared" ca="1" si="8"/>
        <v>0</v>
      </c>
      <c r="AS9" s="165">
        <f t="shared" ca="1" si="9"/>
        <v>0</v>
      </c>
      <c r="AT9" s="56"/>
      <c r="AU9" s="53"/>
      <c r="AV9" s="35"/>
      <c r="AW9" s="48"/>
      <c r="AY9" s="130"/>
    </row>
    <row r="10" spans="1:54" x14ac:dyDescent="0.3">
      <c r="A10" s="167">
        <v>5</v>
      </c>
      <c r="B10" s="168" t="s">
        <v>230</v>
      </c>
      <c r="C10" s="169" t="s">
        <v>238</v>
      </c>
      <c r="D10" s="210" t="s">
        <v>44</v>
      </c>
      <c r="E10" s="199" t="s">
        <v>5</v>
      </c>
      <c r="F10" s="171">
        <f t="shared" si="0"/>
        <v>1500</v>
      </c>
      <c r="G10" s="172">
        <f t="shared" si="1"/>
        <v>0.38275804628861465</v>
      </c>
      <c r="H10" s="190">
        <v>1500</v>
      </c>
      <c r="I10" s="190"/>
      <c r="J10" s="201" t="s">
        <v>277</v>
      </c>
      <c r="K10" s="195">
        <v>3</v>
      </c>
      <c r="L10" s="194">
        <v>3.8</v>
      </c>
      <c r="M10" s="173"/>
      <c r="N10" s="184">
        <v>7</v>
      </c>
      <c r="O10" s="185" t="s">
        <v>209</v>
      </c>
      <c r="P10" s="186" t="s">
        <v>202</v>
      </c>
      <c r="Q10" s="186" t="s">
        <v>235</v>
      </c>
      <c r="R10" s="186" t="s">
        <v>16</v>
      </c>
      <c r="S10" s="182">
        <v>1500</v>
      </c>
      <c r="T10" s="187" t="s">
        <v>9</v>
      </c>
      <c r="U10" s="187">
        <v>1</v>
      </c>
      <c r="V10" s="187" t="s">
        <v>12</v>
      </c>
      <c r="W10" s="174">
        <v>30</v>
      </c>
      <c r="X10" s="175">
        <v>3918.9248000000002</v>
      </c>
      <c r="Y10" s="182">
        <f t="shared" si="10"/>
        <v>-3918.9248000000002</v>
      </c>
      <c r="Z10" s="175">
        <f ca="1">IF(V10="N",'Duos revenue'!C223*(1-$Z$3)-MCR!R8,'Duos revenue'!C223*(1-$Z$3))</f>
        <v>25274.348866564244</v>
      </c>
      <c r="AA10" s="175" t="e">
        <f>-#REF!</f>
        <v>#REF!</v>
      </c>
      <c r="AB10" s="175">
        <f ca="1">IF(V10="N",0,-MCR!R8)</f>
        <v>-19612</v>
      </c>
      <c r="AC10" s="176">
        <f t="shared" ca="1" si="11"/>
        <v>-23530.924800000001</v>
      </c>
      <c r="AD10" s="176">
        <f t="shared" ca="1" si="12"/>
        <v>1743.4240665642428</v>
      </c>
      <c r="AE10" s="176">
        <f t="shared" ca="1" si="13"/>
        <v>0</v>
      </c>
      <c r="AF10" s="182">
        <v>0</v>
      </c>
      <c r="AG10" s="147">
        <f t="shared" ca="1" si="2"/>
        <v>1500</v>
      </c>
      <c r="AH10" s="76"/>
      <c r="AI10" s="181">
        <v>0</v>
      </c>
      <c r="AJ10" s="181">
        <v>0</v>
      </c>
      <c r="AK10" s="149">
        <f t="shared" si="3"/>
        <v>0</v>
      </c>
      <c r="AL10" s="149">
        <f t="shared" ca="1" si="14"/>
        <v>1500</v>
      </c>
      <c r="AM10" s="36"/>
      <c r="AN10" s="147">
        <f t="shared" ca="1" si="4"/>
        <v>0</v>
      </c>
      <c r="AO10" s="162">
        <f t="shared" ca="1" si="5"/>
        <v>0</v>
      </c>
      <c r="AP10" s="149">
        <f t="shared" si="6"/>
        <v>0</v>
      </c>
      <c r="AQ10" s="165">
        <f t="shared" si="7"/>
        <v>0</v>
      </c>
      <c r="AR10" s="149">
        <f t="shared" ca="1" si="8"/>
        <v>0</v>
      </c>
      <c r="AS10" s="165">
        <f t="shared" ca="1" si="9"/>
        <v>0</v>
      </c>
      <c r="AT10" s="56"/>
      <c r="AU10" s="53"/>
      <c r="AV10" s="35"/>
      <c r="AW10" s="48"/>
      <c r="AY10" s="130"/>
    </row>
    <row r="11" spans="1:54" x14ac:dyDescent="0.3">
      <c r="A11" s="167">
        <v>6</v>
      </c>
      <c r="B11" s="168" t="s">
        <v>230</v>
      </c>
      <c r="C11" s="169" t="s">
        <v>239</v>
      </c>
      <c r="D11" s="210" t="s">
        <v>44</v>
      </c>
      <c r="E11" s="199" t="s">
        <v>5</v>
      </c>
      <c r="F11" s="171">
        <f t="shared" si="0"/>
        <v>16965</v>
      </c>
      <c r="G11" s="172">
        <f t="shared" si="1"/>
        <v>0.90457962028237582</v>
      </c>
      <c r="H11" s="190">
        <v>16965</v>
      </c>
      <c r="I11" s="190"/>
      <c r="J11" s="201" t="s">
        <v>278</v>
      </c>
      <c r="K11" s="195">
        <v>6</v>
      </c>
      <c r="L11" s="194">
        <v>7.5</v>
      </c>
      <c r="M11" s="177"/>
      <c r="N11" s="184">
        <v>1</v>
      </c>
      <c r="O11" s="185" t="s">
        <v>211</v>
      </c>
      <c r="P11" s="186" t="s">
        <v>202</v>
      </c>
      <c r="Q11" s="185" t="s">
        <v>233</v>
      </c>
      <c r="R11" s="186" t="s">
        <v>14</v>
      </c>
      <c r="S11" s="182">
        <v>500</v>
      </c>
      <c r="T11" s="187" t="s">
        <v>9</v>
      </c>
      <c r="U11" s="187">
        <v>1</v>
      </c>
      <c r="V11" s="187" t="s">
        <v>12</v>
      </c>
      <c r="W11" s="174">
        <v>30</v>
      </c>
      <c r="X11" s="175">
        <v>18754.568000000003</v>
      </c>
      <c r="Y11" s="182">
        <f t="shared" si="10"/>
        <v>-18754.568000000003</v>
      </c>
      <c r="Z11" s="175">
        <f ca="1">IF(V11="N",'Duos revenue'!C224*(1-$Z$3)-MCR!R9,'Duos revenue'!C224*(1-$Z$3))</f>
        <v>8514.1933530929782</v>
      </c>
      <c r="AA11" s="175" t="e">
        <f>-#REF!</f>
        <v>#REF!</v>
      </c>
      <c r="AB11" s="175">
        <f ca="1">IF(V11="N",0,-MCR!R9)</f>
        <v>-4665</v>
      </c>
      <c r="AC11" s="176">
        <f t="shared" ca="1" si="11"/>
        <v>-23419.568000000003</v>
      </c>
      <c r="AD11" s="176">
        <f t="shared" ca="1" si="12"/>
        <v>-14905.374646907025</v>
      </c>
      <c r="AE11" s="176">
        <f t="shared" ca="1" si="13"/>
        <v>14905.374646907025</v>
      </c>
      <c r="AF11" s="182">
        <v>0</v>
      </c>
      <c r="AG11" s="147">
        <f t="shared" ca="1" si="2"/>
        <v>14905.374646907025</v>
      </c>
      <c r="AH11" s="76"/>
      <c r="AI11" s="181">
        <v>0</v>
      </c>
      <c r="AJ11" s="181">
        <v>0</v>
      </c>
      <c r="AK11" s="149">
        <f t="shared" si="3"/>
        <v>0</v>
      </c>
      <c r="AL11" s="149">
        <f t="shared" ca="1" si="14"/>
        <v>14905.374646907025</v>
      </c>
      <c r="AM11" s="36"/>
      <c r="AN11" s="147">
        <f t="shared" ca="1" si="4"/>
        <v>-2059.6253530929753</v>
      </c>
      <c r="AO11" s="163">
        <f t="shared" ca="1" si="5"/>
        <v>-0.12140438273462867</v>
      </c>
      <c r="AP11" s="149">
        <f t="shared" si="6"/>
        <v>0</v>
      </c>
      <c r="AQ11" s="165">
        <f t="shared" si="7"/>
        <v>0</v>
      </c>
      <c r="AR11" s="149">
        <f t="shared" ca="1" si="8"/>
        <v>-2059.6253530929753</v>
      </c>
      <c r="AS11" s="165">
        <f ca="1">IF(F11=0,0,AR11/F11)</f>
        <v>-0.12140438273462867</v>
      </c>
      <c r="AT11" s="56"/>
      <c r="AU11" s="53"/>
      <c r="AV11" s="35"/>
      <c r="AW11" s="48"/>
      <c r="AY11" s="130"/>
    </row>
    <row r="12" spans="1:54" x14ac:dyDescent="0.3">
      <c r="A12" s="167">
        <v>7</v>
      </c>
      <c r="B12" s="168" t="s">
        <v>230</v>
      </c>
      <c r="C12" s="169" t="s">
        <v>240</v>
      </c>
      <c r="D12" s="210" t="s">
        <v>44</v>
      </c>
      <c r="E12" s="199" t="s">
        <v>5</v>
      </c>
      <c r="F12" s="171">
        <f t="shared" si="0"/>
        <v>42108</v>
      </c>
      <c r="G12" s="172">
        <f t="shared" si="1"/>
        <v>0.77462716128483633</v>
      </c>
      <c r="H12" s="190">
        <v>42108</v>
      </c>
      <c r="I12" s="190"/>
      <c r="J12" s="201" t="s">
        <v>279</v>
      </c>
      <c r="K12" s="195">
        <v>4.3</v>
      </c>
      <c r="L12" s="194">
        <v>5.4</v>
      </c>
      <c r="M12" s="173"/>
      <c r="N12" s="184">
        <v>7</v>
      </c>
      <c r="O12" s="185" t="s">
        <v>209</v>
      </c>
      <c r="P12" s="186" t="s">
        <v>202</v>
      </c>
      <c r="Q12" s="185" t="s">
        <v>235</v>
      </c>
      <c r="R12" s="186" t="s">
        <v>14</v>
      </c>
      <c r="S12" s="182">
        <v>0</v>
      </c>
      <c r="T12" s="187" t="s">
        <v>9</v>
      </c>
      <c r="U12" s="187">
        <v>1</v>
      </c>
      <c r="V12" s="187" t="s">
        <v>12</v>
      </c>
      <c r="W12" s="174">
        <v>30</v>
      </c>
      <c r="X12" s="175">
        <v>54359.054400000008</v>
      </c>
      <c r="Y12" s="182">
        <f t="shared" si="10"/>
        <v>-54359.054400000008</v>
      </c>
      <c r="Z12" s="175">
        <f ca="1">IF(V12="N",'Duos revenue'!C225*(1-$Z$3)-MCR!R10,'Duos revenue'!C225*(1-$Z$3))</f>
        <v>34651.594676705827</v>
      </c>
      <c r="AA12" s="176" t="e">
        <f>-#REF!</f>
        <v>#REF!</v>
      </c>
      <c r="AB12" s="175">
        <f ca="1">IF(V12="N",0,-MCR!R10)</f>
        <v>-23512</v>
      </c>
      <c r="AC12" s="176">
        <f t="shared" ca="1" si="11"/>
        <v>-77871.054400000008</v>
      </c>
      <c r="AD12" s="176">
        <f t="shared" ca="1" si="12"/>
        <v>-43219.459723294181</v>
      </c>
      <c r="AE12" s="176">
        <f t="shared" ca="1" si="13"/>
        <v>43219.459723294181</v>
      </c>
      <c r="AF12" s="182">
        <v>0</v>
      </c>
      <c r="AG12" s="147">
        <f t="shared" ca="1" si="2"/>
        <v>43219.459723294181</v>
      </c>
      <c r="AH12" s="76"/>
      <c r="AI12" s="181">
        <v>0</v>
      </c>
      <c r="AJ12" s="181">
        <v>0</v>
      </c>
      <c r="AK12" s="149">
        <f t="shared" si="3"/>
        <v>0</v>
      </c>
      <c r="AL12" s="149">
        <f t="shared" ca="1" si="14"/>
        <v>43219.459723294181</v>
      </c>
      <c r="AM12" s="36"/>
      <c r="AN12" s="147">
        <f t="shared" ca="1" si="4"/>
        <v>1111.4597232941815</v>
      </c>
      <c r="AO12" s="162">
        <f t="shared" ca="1" si="5"/>
        <v>2.6395452723809762E-2</v>
      </c>
      <c r="AP12" s="149">
        <f t="shared" si="6"/>
        <v>0</v>
      </c>
      <c r="AQ12" s="165">
        <f t="shared" si="7"/>
        <v>0</v>
      </c>
      <c r="AR12" s="149">
        <f t="shared" ca="1" si="8"/>
        <v>1111.4597232941815</v>
      </c>
      <c r="AS12" s="165">
        <f t="shared" ca="1" si="9"/>
        <v>2.6395452723809762E-2</v>
      </c>
      <c r="AT12" s="56"/>
      <c r="AU12" s="53"/>
      <c r="AV12" s="35"/>
      <c r="AW12" s="48"/>
      <c r="AY12" s="130"/>
    </row>
    <row r="13" spans="1:54" x14ac:dyDescent="0.3">
      <c r="A13" s="167">
        <v>8</v>
      </c>
      <c r="B13" s="168" t="s">
        <v>230</v>
      </c>
      <c r="C13" s="169" t="s">
        <v>241</v>
      </c>
      <c r="D13" s="210" t="s">
        <v>44</v>
      </c>
      <c r="E13" s="199" t="s">
        <v>5</v>
      </c>
      <c r="F13" s="171">
        <f t="shared" si="0"/>
        <v>2780</v>
      </c>
      <c r="G13" s="172">
        <f t="shared" si="1"/>
        <v>0.60487253986588707</v>
      </c>
      <c r="H13" s="190">
        <v>2780</v>
      </c>
      <c r="I13" s="190"/>
      <c r="J13" s="201" t="s">
        <v>280</v>
      </c>
      <c r="K13" s="195">
        <v>2.5</v>
      </c>
      <c r="L13" s="194">
        <v>3.1</v>
      </c>
      <c r="M13" s="173"/>
      <c r="N13" s="184">
        <v>7</v>
      </c>
      <c r="O13" s="185" t="s">
        <v>210</v>
      </c>
      <c r="P13" s="186" t="s">
        <v>202</v>
      </c>
      <c r="Q13" s="185" t="s">
        <v>235</v>
      </c>
      <c r="R13" s="186" t="s">
        <v>16</v>
      </c>
      <c r="S13" s="182">
        <v>500</v>
      </c>
      <c r="T13" s="187" t="s">
        <v>9</v>
      </c>
      <c r="U13" s="187">
        <v>1</v>
      </c>
      <c r="V13" s="187" t="s">
        <v>12</v>
      </c>
      <c r="W13" s="174">
        <v>30</v>
      </c>
      <c r="X13" s="175">
        <v>4596.0096000000003</v>
      </c>
      <c r="Y13" s="182">
        <f t="shared" si="10"/>
        <v>-4596.0096000000003</v>
      </c>
      <c r="Z13" s="175">
        <f ca="1">IF(V13="N",'Duos revenue'!C226*(1-$Z$3)-MCR!R11,'Duos revenue'!C226*(1-$Z$3))</f>
        <v>15773.825821981622</v>
      </c>
      <c r="AA13" s="176" t="e">
        <f>-#REF!</f>
        <v>#REF!</v>
      </c>
      <c r="AB13" s="175">
        <f ca="1">IF(V13="N",0,-MCR!R11)</f>
        <v>-15999</v>
      </c>
      <c r="AC13" s="176">
        <f t="shared" ca="1" si="11"/>
        <v>-20595.009600000001</v>
      </c>
      <c r="AD13" s="176">
        <f t="shared" ca="1" si="12"/>
        <v>-4821.1837780183796</v>
      </c>
      <c r="AE13" s="176">
        <f t="shared" ca="1" si="13"/>
        <v>4596.0096000000003</v>
      </c>
      <c r="AF13" s="182">
        <v>0</v>
      </c>
      <c r="AG13" s="147">
        <f t="shared" ca="1" si="2"/>
        <v>4596.0096000000003</v>
      </c>
      <c r="AH13" s="76"/>
      <c r="AI13" s="181">
        <v>0</v>
      </c>
      <c r="AJ13" s="181">
        <v>0</v>
      </c>
      <c r="AK13" s="149">
        <f t="shared" si="3"/>
        <v>0</v>
      </c>
      <c r="AL13" s="149">
        <f t="shared" ca="1" si="14"/>
        <v>4596.0096000000003</v>
      </c>
      <c r="AM13" s="36"/>
      <c r="AN13" s="147">
        <f t="shared" ca="1" si="4"/>
        <v>1816.0096000000003</v>
      </c>
      <c r="AO13" s="163">
        <f t="shared" ca="1" si="5"/>
        <v>0.6532408633093526</v>
      </c>
      <c r="AP13" s="149">
        <f t="shared" si="6"/>
        <v>0</v>
      </c>
      <c r="AQ13" s="165">
        <f t="shared" si="7"/>
        <v>0</v>
      </c>
      <c r="AR13" s="149">
        <f t="shared" ca="1" si="8"/>
        <v>1816.0096000000003</v>
      </c>
      <c r="AS13" s="165">
        <f t="shared" ca="1" si="9"/>
        <v>0.6532408633093526</v>
      </c>
      <c r="AT13" s="56"/>
      <c r="AU13" s="53"/>
      <c r="AV13" s="35"/>
      <c r="AW13" s="48"/>
      <c r="AY13" s="130"/>
    </row>
    <row r="14" spans="1:54" x14ac:dyDescent="0.3">
      <c r="A14" s="167"/>
      <c r="B14" s="168"/>
      <c r="C14" s="169"/>
      <c r="D14" s="210" t="s">
        <v>44</v>
      </c>
      <c r="E14" s="199"/>
      <c r="F14" s="171"/>
      <c r="G14" s="172"/>
      <c r="H14" s="190"/>
      <c r="I14" s="190"/>
      <c r="J14" s="201"/>
      <c r="K14" s="195"/>
      <c r="L14" s="194"/>
      <c r="M14" s="173"/>
      <c r="N14" s="184"/>
      <c r="O14" s="185"/>
      <c r="P14" s="186"/>
      <c r="Q14" s="186"/>
      <c r="R14" s="186"/>
      <c r="S14" s="182"/>
      <c r="T14" s="187"/>
      <c r="U14" s="187"/>
      <c r="V14" s="187"/>
      <c r="W14" s="174"/>
      <c r="X14" s="175"/>
      <c r="Y14" s="182"/>
      <c r="Z14" s="175"/>
      <c r="AA14" s="176"/>
      <c r="AB14" s="175"/>
      <c r="AC14" s="176"/>
      <c r="AD14" s="176"/>
      <c r="AE14" s="176"/>
      <c r="AF14" s="182"/>
      <c r="AG14" s="147"/>
      <c r="AH14" s="76"/>
      <c r="AI14" s="181"/>
      <c r="AJ14" s="181"/>
      <c r="AK14" s="149"/>
      <c r="AL14" s="149"/>
      <c r="AM14" s="36"/>
      <c r="AN14" s="147"/>
      <c r="AO14" s="162"/>
      <c r="AP14" s="149"/>
      <c r="AQ14" s="165"/>
      <c r="AR14" s="149"/>
      <c r="AS14" s="165"/>
      <c r="AT14" s="56"/>
      <c r="AU14" s="53"/>
      <c r="AV14" s="35"/>
      <c r="AW14" s="48"/>
      <c r="AY14" s="130"/>
    </row>
    <row r="15" spans="1:54" x14ac:dyDescent="0.3">
      <c r="A15" s="167">
        <v>10</v>
      </c>
      <c r="B15" s="168" t="s">
        <v>230</v>
      </c>
      <c r="C15" s="169" t="s">
        <v>242</v>
      </c>
      <c r="D15" s="210" t="s">
        <v>44</v>
      </c>
      <c r="E15" s="199" t="s">
        <v>5</v>
      </c>
      <c r="F15" s="171">
        <f t="shared" si="0"/>
        <v>21619</v>
      </c>
      <c r="G15" s="172">
        <f t="shared" si="1"/>
        <v>0.56807453785392892</v>
      </c>
      <c r="H15" s="190">
        <v>21619</v>
      </c>
      <c r="I15" s="190"/>
      <c r="J15" s="201" t="s">
        <v>281</v>
      </c>
      <c r="K15" s="195">
        <v>6</v>
      </c>
      <c r="L15" s="194">
        <v>7.5</v>
      </c>
      <c r="M15" s="173"/>
      <c r="N15" s="184">
        <v>3</v>
      </c>
      <c r="O15" s="185" t="s">
        <v>212</v>
      </c>
      <c r="P15" s="186" t="s">
        <v>202</v>
      </c>
      <c r="Q15" s="185" t="s">
        <v>233</v>
      </c>
      <c r="R15" s="185" t="s">
        <v>10</v>
      </c>
      <c r="S15" s="182">
        <v>2000</v>
      </c>
      <c r="T15" s="187" t="s">
        <v>9</v>
      </c>
      <c r="U15" s="187">
        <v>1</v>
      </c>
      <c r="V15" s="187" t="s">
        <v>12</v>
      </c>
      <c r="W15" s="174">
        <v>30</v>
      </c>
      <c r="X15" s="175">
        <v>38056.625599999999</v>
      </c>
      <c r="Y15" s="182">
        <f t="shared" si="10"/>
        <v>-38056.625599999999</v>
      </c>
      <c r="Z15" s="175">
        <f ca="1">IF(V15="N",'Duos revenue'!C228*(1-$Z$3)-MCR!R13,'Duos revenue'!C228*(1-$Z$3))</f>
        <v>21134.645103254665</v>
      </c>
      <c r="AA15" s="175" t="e">
        <f>-#REF!</f>
        <v>#REF!</v>
      </c>
      <c r="AB15" s="175">
        <f ca="1">IF(V15="N",0,-MCR!R13)</f>
        <v>-9384</v>
      </c>
      <c r="AC15" s="176">
        <f t="shared" ca="1" si="11"/>
        <v>-47440.625599999999</v>
      </c>
      <c r="AD15" s="176">
        <f t="shared" ca="1" si="12"/>
        <v>-26305.980496745335</v>
      </c>
      <c r="AE15" s="176">
        <f t="shared" ca="1" si="13"/>
        <v>26305.980496745335</v>
      </c>
      <c r="AF15" s="182">
        <v>0</v>
      </c>
      <c r="AG15" s="147">
        <f t="shared" ca="1" si="2"/>
        <v>26305.980496745335</v>
      </c>
      <c r="AH15" s="76"/>
      <c r="AI15" s="181">
        <v>0</v>
      </c>
      <c r="AJ15" s="181">
        <v>0</v>
      </c>
      <c r="AK15" s="149">
        <f>-AI15-AJ15</f>
        <v>0</v>
      </c>
      <c r="AL15" s="149">
        <f t="shared" ca="1" si="14"/>
        <v>26305.980496745335</v>
      </c>
      <c r="AM15" s="36"/>
      <c r="AN15" s="147">
        <f t="shared" ca="1" si="4"/>
        <v>4686.9804967453347</v>
      </c>
      <c r="AO15" s="162">
        <f t="shared" ca="1" si="5"/>
        <v>0.21679913486957467</v>
      </c>
      <c r="AP15" s="149">
        <f t="shared" si="6"/>
        <v>0</v>
      </c>
      <c r="AQ15" s="165">
        <f t="shared" si="7"/>
        <v>0</v>
      </c>
      <c r="AR15" s="149">
        <f t="shared" ca="1" si="8"/>
        <v>4686.9804967453347</v>
      </c>
      <c r="AS15" s="165">
        <f t="shared" ca="1" si="9"/>
        <v>0.21679913486957467</v>
      </c>
      <c r="AT15" s="56"/>
      <c r="AU15" s="53"/>
      <c r="AV15" s="35"/>
      <c r="AW15" s="48"/>
      <c r="AY15" s="130"/>
    </row>
    <row r="16" spans="1:54" x14ac:dyDescent="0.3">
      <c r="A16" s="167">
        <v>11</v>
      </c>
      <c r="B16" s="168" t="s">
        <v>230</v>
      </c>
      <c r="C16" s="169" t="s">
        <v>243</v>
      </c>
      <c r="D16" s="210" t="s">
        <v>44</v>
      </c>
      <c r="E16" s="199" t="s">
        <v>5</v>
      </c>
      <c r="F16" s="171">
        <f t="shared" si="0"/>
        <v>6915</v>
      </c>
      <c r="G16" s="172">
        <f t="shared" si="1"/>
        <v>0.32139282083453147</v>
      </c>
      <c r="H16" s="190">
        <v>6915</v>
      </c>
      <c r="I16" s="190"/>
      <c r="J16" s="201" t="s">
        <v>282</v>
      </c>
      <c r="K16" s="195">
        <v>6</v>
      </c>
      <c r="L16" s="194">
        <v>7.5</v>
      </c>
      <c r="M16" s="173"/>
      <c r="N16" s="184">
        <v>1</v>
      </c>
      <c r="O16" s="185" t="s">
        <v>212</v>
      </c>
      <c r="P16" s="186" t="s">
        <v>202</v>
      </c>
      <c r="Q16" s="186" t="s">
        <v>233</v>
      </c>
      <c r="R16" s="186" t="s">
        <v>14</v>
      </c>
      <c r="S16" s="182">
        <v>6915</v>
      </c>
      <c r="T16" s="187" t="s">
        <v>9</v>
      </c>
      <c r="U16" s="187">
        <v>1</v>
      </c>
      <c r="V16" s="187" t="s">
        <v>12</v>
      </c>
      <c r="W16" s="174">
        <v>30</v>
      </c>
      <c r="X16" s="175">
        <v>21515.726400000003</v>
      </c>
      <c r="Y16" s="182">
        <f t="shared" si="10"/>
        <v>-21515.726400000003</v>
      </c>
      <c r="Z16" s="175">
        <f ca="1">IF(V16="N",'Duos revenue'!C229*(1-$Z$3)-MCR!R14,'Duos revenue'!C229*(1-$Z$3))</f>
        <v>15645.867333472799</v>
      </c>
      <c r="AA16" s="175" t="e">
        <f>-#REF!</f>
        <v>#REF!</v>
      </c>
      <c r="AB16" s="175">
        <f ca="1">IF(V16="N",0,-MCR!R14)</f>
        <v>-4665</v>
      </c>
      <c r="AC16" s="176">
        <f t="shared" ca="1" si="11"/>
        <v>-26180.726400000003</v>
      </c>
      <c r="AD16" s="176">
        <f t="shared" ca="1" si="12"/>
        <v>-10534.859066527204</v>
      </c>
      <c r="AE16" s="176">
        <f t="shared" ca="1" si="13"/>
        <v>10534.859066527204</v>
      </c>
      <c r="AF16" s="182">
        <v>0</v>
      </c>
      <c r="AG16" s="147">
        <f t="shared" ca="1" si="2"/>
        <v>10534.859066527204</v>
      </c>
      <c r="AH16" s="76"/>
      <c r="AI16" s="181">
        <v>0</v>
      </c>
      <c r="AJ16" s="181">
        <v>0</v>
      </c>
      <c r="AK16" s="149">
        <f t="shared" ref="AK16:AK34" si="17">-AI16-AJ16</f>
        <v>0</v>
      </c>
      <c r="AL16" s="149">
        <f t="shared" ca="1" si="14"/>
        <v>10534.859066527204</v>
      </c>
      <c r="AM16" s="36"/>
      <c r="AN16" s="147">
        <f t="shared" ca="1" si="4"/>
        <v>3619.859066527204</v>
      </c>
      <c r="AO16" s="162">
        <f t="shared" ca="1" si="5"/>
        <v>0.52347925763227821</v>
      </c>
      <c r="AP16" s="149">
        <f t="shared" si="6"/>
        <v>0</v>
      </c>
      <c r="AQ16" s="165">
        <f t="shared" si="7"/>
        <v>0</v>
      </c>
      <c r="AR16" s="149">
        <f t="shared" ca="1" si="8"/>
        <v>3619.859066527204</v>
      </c>
      <c r="AS16" s="165">
        <f t="shared" ca="1" si="9"/>
        <v>0.52347925763227821</v>
      </c>
      <c r="AT16" s="56"/>
      <c r="AU16" s="53"/>
      <c r="AV16" s="35"/>
      <c r="AW16" s="48"/>
      <c r="AY16" s="130"/>
    </row>
    <row r="17" spans="1:51" x14ac:dyDescent="0.3">
      <c r="A17" s="167">
        <v>12</v>
      </c>
      <c r="B17" s="168" t="s">
        <v>230</v>
      </c>
      <c r="C17" s="169" t="s">
        <v>244</v>
      </c>
      <c r="D17" s="210" t="s">
        <v>44</v>
      </c>
      <c r="E17" s="199" t="s">
        <v>5</v>
      </c>
      <c r="F17" s="171">
        <f t="shared" si="0"/>
        <v>8232</v>
      </c>
      <c r="G17" s="172">
        <f t="shared" si="1"/>
        <v>0.45446226293764402</v>
      </c>
      <c r="H17" s="190">
        <v>8232</v>
      </c>
      <c r="I17" s="190"/>
      <c r="J17" s="201" t="s">
        <v>283</v>
      </c>
      <c r="K17" s="195">
        <v>3.2</v>
      </c>
      <c r="L17" s="194">
        <v>4</v>
      </c>
      <c r="M17" s="173"/>
      <c r="N17" s="184">
        <v>3</v>
      </c>
      <c r="O17" s="185" t="s">
        <v>209</v>
      </c>
      <c r="P17" s="186" t="s">
        <v>202</v>
      </c>
      <c r="Q17" s="185" t="s">
        <v>235</v>
      </c>
      <c r="R17" s="186" t="s">
        <v>14</v>
      </c>
      <c r="S17" s="182">
        <v>500</v>
      </c>
      <c r="T17" s="187" t="s">
        <v>9</v>
      </c>
      <c r="U17" s="187">
        <v>1</v>
      </c>
      <c r="V17" s="187" t="s">
        <v>12</v>
      </c>
      <c r="W17" s="174">
        <v>30</v>
      </c>
      <c r="X17" s="175">
        <v>18113.715200000002</v>
      </c>
      <c r="Y17" s="182">
        <f t="shared" si="10"/>
        <v>-18113.715200000002</v>
      </c>
      <c r="Z17" s="175">
        <f ca="1">IF(V17="N",'Duos revenue'!C230*(1-$Z$3)-MCR!R15,'Duos revenue'!C230*(1-$Z$3))</f>
        <v>14026.322614430872</v>
      </c>
      <c r="AA17" s="175" t="e">
        <f>-#REF!</f>
        <v>#REF!</v>
      </c>
      <c r="AB17" s="175">
        <f ca="1">IF(V17="N",0,-MCR!R15)</f>
        <v>-7464</v>
      </c>
      <c r="AC17" s="176">
        <f t="shared" ca="1" si="11"/>
        <v>-25577.715200000002</v>
      </c>
      <c r="AD17" s="176">
        <f t="shared" ca="1" si="12"/>
        <v>-11551.39258556913</v>
      </c>
      <c r="AE17" s="176">
        <f t="shared" ca="1" si="13"/>
        <v>11551.39258556913</v>
      </c>
      <c r="AF17" s="182">
        <v>0</v>
      </c>
      <c r="AG17" s="147">
        <f t="shared" ca="1" si="2"/>
        <v>11551.39258556913</v>
      </c>
      <c r="AH17" s="76"/>
      <c r="AI17" s="181">
        <v>0</v>
      </c>
      <c r="AJ17" s="181">
        <v>0</v>
      </c>
      <c r="AK17" s="149">
        <f t="shared" si="17"/>
        <v>0</v>
      </c>
      <c r="AL17" s="149">
        <f t="shared" ca="1" si="14"/>
        <v>11551.39258556913</v>
      </c>
      <c r="AM17" s="36"/>
      <c r="AN17" s="147">
        <f t="shared" ca="1" si="4"/>
        <v>3319.3925855691305</v>
      </c>
      <c r="AO17" s="162">
        <f t="shared" ca="1" si="5"/>
        <v>0.40323039183298476</v>
      </c>
      <c r="AP17" s="149">
        <f t="shared" si="6"/>
        <v>0</v>
      </c>
      <c r="AQ17" s="165">
        <f t="shared" si="7"/>
        <v>0</v>
      </c>
      <c r="AR17" s="149">
        <f t="shared" ca="1" si="8"/>
        <v>3319.3925855691305</v>
      </c>
      <c r="AS17" s="165">
        <f t="shared" ca="1" si="9"/>
        <v>0.40323039183298476</v>
      </c>
      <c r="AT17" s="56"/>
      <c r="AU17" s="53"/>
      <c r="AV17" s="35"/>
      <c r="AW17" s="48"/>
      <c r="AY17" s="130"/>
    </row>
    <row r="18" spans="1:51" x14ac:dyDescent="0.3">
      <c r="A18" s="167">
        <v>13</v>
      </c>
      <c r="B18" s="168" t="s">
        <v>230</v>
      </c>
      <c r="C18" s="169" t="s">
        <v>245</v>
      </c>
      <c r="D18" s="210" t="s">
        <v>44</v>
      </c>
      <c r="E18" s="199" t="s">
        <v>5</v>
      </c>
      <c r="F18" s="171">
        <f t="shared" si="0"/>
        <v>1500</v>
      </c>
      <c r="G18" s="172">
        <f t="shared" si="1"/>
        <v>2.7044541364388022E-2</v>
      </c>
      <c r="H18" s="190">
        <v>1500</v>
      </c>
      <c r="I18" s="190"/>
      <c r="J18" s="201" t="s">
        <v>284</v>
      </c>
      <c r="K18" s="195">
        <v>2.2999999999999998</v>
      </c>
      <c r="L18" s="194">
        <v>2.9</v>
      </c>
      <c r="M18" s="173"/>
      <c r="N18" s="184">
        <v>22</v>
      </c>
      <c r="O18" s="185" t="s">
        <v>209</v>
      </c>
      <c r="P18" s="186" t="s">
        <v>202</v>
      </c>
      <c r="Q18" s="186" t="s">
        <v>235</v>
      </c>
      <c r="R18" s="186" t="s">
        <v>10</v>
      </c>
      <c r="S18" s="182">
        <v>1500</v>
      </c>
      <c r="T18" s="187" t="s">
        <v>9</v>
      </c>
      <c r="U18" s="187">
        <v>1</v>
      </c>
      <c r="V18" s="187" t="s">
        <v>12</v>
      </c>
      <c r="W18" s="174">
        <v>30</v>
      </c>
      <c r="X18" s="175">
        <v>55464.057600000007</v>
      </c>
      <c r="Y18" s="182">
        <f t="shared" si="10"/>
        <v>-55464.057600000007</v>
      </c>
      <c r="Z18" s="175">
        <f ca="1">IF(V18="N",'Duos revenue'!C231*(1-$Z$3)-MCR!R16,'Duos revenue'!C231*(1-$Z$3))</f>
        <v>89250.007010429996</v>
      </c>
      <c r="AA18" s="176" t="e">
        <f>-#REF!</f>
        <v>#REF!</v>
      </c>
      <c r="AB18" s="175">
        <f ca="1">IF(V18="N",0,-MCR!R16)</f>
        <v>-26609</v>
      </c>
      <c r="AC18" s="176">
        <f t="shared" ca="1" si="11"/>
        <v>-82073.0576</v>
      </c>
      <c r="AD18" s="176">
        <f t="shared" ca="1" si="12"/>
        <v>7176.9494104299956</v>
      </c>
      <c r="AE18" s="176">
        <f t="shared" ca="1" si="13"/>
        <v>0</v>
      </c>
      <c r="AF18" s="182">
        <v>2274</v>
      </c>
      <c r="AG18" s="147">
        <f t="shared" ca="1" si="2"/>
        <v>1500</v>
      </c>
      <c r="AH18" s="76"/>
      <c r="AI18" s="181">
        <v>0</v>
      </c>
      <c r="AJ18" s="181">
        <v>0</v>
      </c>
      <c r="AK18" s="149">
        <f t="shared" si="17"/>
        <v>0</v>
      </c>
      <c r="AL18" s="149">
        <f t="shared" ca="1" si="14"/>
        <v>1500</v>
      </c>
      <c r="AM18" s="36"/>
      <c r="AN18" s="147">
        <f t="shared" ca="1" si="4"/>
        <v>0</v>
      </c>
      <c r="AO18" s="162">
        <f t="shared" ca="1" si="5"/>
        <v>0</v>
      </c>
      <c r="AP18" s="149">
        <f t="shared" si="6"/>
        <v>0</v>
      </c>
      <c r="AQ18" s="165">
        <f t="shared" si="7"/>
        <v>0</v>
      </c>
      <c r="AR18" s="149">
        <f t="shared" ca="1" si="8"/>
        <v>0</v>
      </c>
      <c r="AS18" s="165">
        <f t="shared" ca="1" si="9"/>
        <v>0</v>
      </c>
      <c r="AT18" s="56"/>
      <c r="AU18" s="53"/>
      <c r="AV18" s="35"/>
      <c r="AW18" s="48"/>
      <c r="AY18" s="130"/>
    </row>
    <row r="19" spans="1:51" x14ac:dyDescent="0.3">
      <c r="A19" s="167">
        <v>14</v>
      </c>
      <c r="B19" s="168" t="s">
        <v>230</v>
      </c>
      <c r="C19" s="169" t="s">
        <v>246</v>
      </c>
      <c r="D19" s="210" t="s">
        <v>44</v>
      </c>
      <c r="E19" s="199" t="s">
        <v>5</v>
      </c>
      <c r="F19" s="171">
        <f t="shared" si="0"/>
        <v>3023</v>
      </c>
      <c r="G19" s="172">
        <f t="shared" si="1"/>
        <v>8.0333104046054496E-2</v>
      </c>
      <c r="H19" s="190">
        <v>3023</v>
      </c>
      <c r="I19" s="190"/>
      <c r="J19" s="201" t="s">
        <v>285</v>
      </c>
      <c r="K19" s="195">
        <v>4.3</v>
      </c>
      <c r="L19" s="194">
        <v>5.4</v>
      </c>
      <c r="M19" s="173"/>
      <c r="N19" s="184">
        <v>2</v>
      </c>
      <c r="O19" s="185" t="s">
        <v>212</v>
      </c>
      <c r="P19" s="186" t="s">
        <v>202</v>
      </c>
      <c r="Q19" s="186" t="s">
        <v>233</v>
      </c>
      <c r="R19" s="185" t="s">
        <v>10</v>
      </c>
      <c r="S19" s="182">
        <v>3023</v>
      </c>
      <c r="T19" s="187" t="s">
        <v>9</v>
      </c>
      <c r="U19" s="187">
        <v>1</v>
      </c>
      <c r="V19" s="187" t="s">
        <v>12</v>
      </c>
      <c r="W19" s="174">
        <v>30</v>
      </c>
      <c r="X19" s="175">
        <v>37630.812800000007</v>
      </c>
      <c r="Y19" s="182">
        <f t="shared" si="10"/>
        <v>-37630.812800000007</v>
      </c>
      <c r="Z19" s="175">
        <f ca="1">IF(V19="N",'Duos revenue'!C232*(1-$Z$3)-MCR!R17,'Duos revenue'!C232*(1-$Z$3))</f>
        <v>10281.320587907803</v>
      </c>
      <c r="AA19" s="176" t="e">
        <f>-#REF!</f>
        <v>#REF!</v>
      </c>
      <c r="AB19" s="175">
        <f ca="1">IF(V19="N",0,-MCR!R17)</f>
        <v>-4504</v>
      </c>
      <c r="AC19" s="176">
        <f ca="1">Y19+AB19</f>
        <v>-42134.812800000007</v>
      </c>
      <c r="AD19" s="176">
        <f t="shared" ca="1" si="12"/>
        <v>-31853.492212092206</v>
      </c>
      <c r="AE19" s="176">
        <f t="shared" ca="1" si="13"/>
        <v>31853.492212092206</v>
      </c>
      <c r="AF19" s="182">
        <v>18197</v>
      </c>
      <c r="AG19" s="147">
        <f t="shared" ca="1" si="2"/>
        <v>13656.492212092206</v>
      </c>
      <c r="AH19" s="76"/>
      <c r="AI19" s="181">
        <v>0</v>
      </c>
      <c r="AJ19" s="181">
        <v>0</v>
      </c>
      <c r="AK19" s="149">
        <f t="shared" si="17"/>
        <v>0</v>
      </c>
      <c r="AL19" s="149">
        <f t="shared" ca="1" si="14"/>
        <v>13656.492212092206</v>
      </c>
      <c r="AM19" s="36"/>
      <c r="AN19" s="147">
        <f t="shared" ca="1" si="4"/>
        <v>10633.492212092206</v>
      </c>
      <c r="AO19" s="162">
        <f t="shared" ca="1" si="5"/>
        <v>3.517529676510819</v>
      </c>
      <c r="AP19" s="149">
        <f t="shared" si="6"/>
        <v>0</v>
      </c>
      <c r="AQ19" s="165">
        <f t="shared" si="7"/>
        <v>0</v>
      </c>
      <c r="AR19" s="149">
        <f t="shared" ca="1" si="8"/>
        <v>10633.492212092206</v>
      </c>
      <c r="AS19" s="165">
        <f t="shared" ca="1" si="9"/>
        <v>3.517529676510819</v>
      </c>
      <c r="AT19" s="56"/>
      <c r="AU19" s="53"/>
      <c r="AV19" s="35"/>
      <c r="AW19" s="48"/>
      <c r="AY19" s="130"/>
    </row>
    <row r="20" spans="1:51" x14ac:dyDescent="0.3">
      <c r="A20" s="167">
        <v>15</v>
      </c>
      <c r="B20" s="168" t="s">
        <v>230</v>
      </c>
      <c r="C20" s="169" t="s">
        <v>247</v>
      </c>
      <c r="D20" s="210" t="s">
        <v>44</v>
      </c>
      <c r="E20" s="199" t="s">
        <v>5</v>
      </c>
      <c r="F20" s="171">
        <v>5979</v>
      </c>
      <c r="G20" s="172">
        <f t="shared" si="1"/>
        <v>0.34036517112597597</v>
      </c>
      <c r="H20" s="190">
        <v>9014</v>
      </c>
      <c r="I20" s="190"/>
      <c r="J20" s="201" t="s">
        <v>286</v>
      </c>
      <c r="K20" s="195">
        <v>4.3</v>
      </c>
      <c r="L20" s="194">
        <v>5.4</v>
      </c>
      <c r="M20" s="173"/>
      <c r="N20" s="184">
        <v>1</v>
      </c>
      <c r="O20" s="185" t="s">
        <v>209</v>
      </c>
      <c r="P20" s="186" t="s">
        <v>202</v>
      </c>
      <c r="Q20" s="185" t="s">
        <v>235</v>
      </c>
      <c r="R20" s="186" t="s">
        <v>14</v>
      </c>
      <c r="S20" s="182">
        <v>500</v>
      </c>
      <c r="T20" s="187" t="s">
        <v>9</v>
      </c>
      <c r="U20" s="187">
        <v>1</v>
      </c>
      <c r="V20" s="187" t="s">
        <v>12</v>
      </c>
      <c r="W20" s="174">
        <v>30</v>
      </c>
      <c r="X20" s="175">
        <v>17566.427200000002</v>
      </c>
      <c r="Y20" s="182">
        <f t="shared" si="10"/>
        <v>-17566.427200000002</v>
      </c>
      <c r="Z20" s="175">
        <f ca="1">IF(V20="N",'Duos revenue'!C233*(1-$Z$3)-MCR!R18,'Duos revenue'!C233*(1-$Z$3))</f>
        <v>5114.6139529553357</v>
      </c>
      <c r="AA20" s="175" t="e">
        <f>-#REF!</f>
        <v>#REF!</v>
      </c>
      <c r="AB20" s="175">
        <f ca="1">IF(V20="N",0,-MCR!R18)</f>
        <v>-3359</v>
      </c>
      <c r="AC20" s="176">
        <f t="shared" ref="AC20" ca="1" si="18">Y20+AB20</f>
        <v>-20925.427200000002</v>
      </c>
      <c r="AD20" s="176">
        <f t="shared" ca="1" si="12"/>
        <v>-15810.813247044665</v>
      </c>
      <c r="AE20" s="176">
        <f t="shared" ca="1" si="13"/>
        <v>15810.813247044665</v>
      </c>
      <c r="AF20" s="182">
        <v>1956</v>
      </c>
      <c r="AG20" s="147">
        <f t="shared" ca="1" si="2"/>
        <v>13854.813247044665</v>
      </c>
      <c r="AH20" s="76"/>
      <c r="AI20" s="181">
        <v>0</v>
      </c>
      <c r="AJ20" s="181">
        <v>0</v>
      </c>
      <c r="AK20" s="149">
        <f t="shared" si="17"/>
        <v>0</v>
      </c>
      <c r="AL20" s="149">
        <f t="shared" ca="1" si="14"/>
        <v>13854.813247044665</v>
      </c>
      <c r="AM20" s="36"/>
      <c r="AN20" s="147">
        <f t="shared" ca="1" si="4"/>
        <v>4840.8132470446653</v>
      </c>
      <c r="AO20" s="163">
        <f t="shared" ca="1" si="5"/>
        <v>0.53703275427608888</v>
      </c>
      <c r="AP20" s="149">
        <f t="shared" si="6"/>
        <v>0</v>
      </c>
      <c r="AQ20" s="165">
        <f t="shared" si="7"/>
        <v>0</v>
      </c>
      <c r="AR20" s="149">
        <f t="shared" ca="1" si="8"/>
        <v>7875.8132470446653</v>
      </c>
      <c r="AS20" s="165">
        <f t="shared" ca="1" si="9"/>
        <v>1.3172459018305176</v>
      </c>
      <c r="AT20" s="56"/>
      <c r="AU20" s="53"/>
      <c r="AV20" s="35"/>
      <c r="AW20" s="48"/>
      <c r="AY20" s="130"/>
    </row>
    <row r="21" spans="1:51" x14ac:dyDescent="0.3">
      <c r="A21" s="167">
        <v>16</v>
      </c>
      <c r="B21" s="168" t="s">
        <v>230</v>
      </c>
      <c r="C21" s="169" t="s">
        <v>248</v>
      </c>
      <c r="D21" s="210" t="s">
        <v>44</v>
      </c>
      <c r="E21" s="199" t="s">
        <v>5</v>
      </c>
      <c r="F21" s="171">
        <f t="shared" si="0"/>
        <v>3924</v>
      </c>
      <c r="G21" s="172">
        <f t="shared" si="1"/>
        <v>0.38774721948484719</v>
      </c>
      <c r="H21" s="190">
        <v>3924</v>
      </c>
      <c r="I21" s="190"/>
      <c r="J21" s="201" t="s">
        <v>287</v>
      </c>
      <c r="K21" s="195">
        <v>4.3</v>
      </c>
      <c r="L21" s="194">
        <v>5.4</v>
      </c>
      <c r="M21" s="173"/>
      <c r="N21" s="184">
        <v>1</v>
      </c>
      <c r="O21" s="185" t="s">
        <v>212</v>
      </c>
      <c r="P21" s="186" t="s">
        <v>202</v>
      </c>
      <c r="Q21" s="185" t="s">
        <v>233</v>
      </c>
      <c r="R21" s="186" t="s">
        <v>14</v>
      </c>
      <c r="S21" s="182">
        <v>0</v>
      </c>
      <c r="T21" s="187" t="s">
        <v>9</v>
      </c>
      <c r="U21" s="187">
        <v>1</v>
      </c>
      <c r="V21" s="187" t="s">
        <v>12</v>
      </c>
      <c r="W21" s="174">
        <v>30</v>
      </c>
      <c r="X21" s="175">
        <v>10119.995199999999</v>
      </c>
      <c r="Y21" s="182">
        <f t="shared" si="10"/>
        <v>-10119.995199999999</v>
      </c>
      <c r="Z21" s="175">
        <f ca="1">IF(V21="N",'Duos revenue'!C234*(1-$Z$3)-MCR!R19,'Duos revenue'!C234*(1-$Z$3))</f>
        <v>5732.230873365731</v>
      </c>
      <c r="AA21" s="175" t="e">
        <f>-#REF!</f>
        <v>#REF!</v>
      </c>
      <c r="AB21" s="175">
        <f ca="1">IF(V21="N",0,-MCR!R19)</f>
        <v>-3359</v>
      </c>
      <c r="AC21" s="176">
        <f t="shared" ca="1" si="11"/>
        <v>-13478.995199999999</v>
      </c>
      <c r="AD21" s="176">
        <f t="shared" ca="1" si="12"/>
        <v>-7746.7643266342684</v>
      </c>
      <c r="AE21" s="176">
        <f t="shared" ca="1" si="13"/>
        <v>7746.7643266342684</v>
      </c>
      <c r="AF21" s="182">
        <v>0</v>
      </c>
      <c r="AG21" s="147">
        <f t="shared" ca="1" si="2"/>
        <v>7746.7643266342684</v>
      </c>
      <c r="AH21" s="76"/>
      <c r="AI21" s="181">
        <v>0</v>
      </c>
      <c r="AJ21" s="181">
        <v>0</v>
      </c>
      <c r="AK21" s="149">
        <f t="shared" si="17"/>
        <v>0</v>
      </c>
      <c r="AL21" s="149">
        <f t="shared" ca="1" si="14"/>
        <v>7746.7643266342684</v>
      </c>
      <c r="AM21" s="36"/>
      <c r="AN21" s="147">
        <f t="shared" ca="1" si="4"/>
        <v>3822.7643266342684</v>
      </c>
      <c r="AO21" s="162">
        <f t="shared" ca="1" si="5"/>
        <v>0.97420089873452309</v>
      </c>
      <c r="AP21" s="149">
        <f t="shared" si="6"/>
        <v>0</v>
      </c>
      <c r="AQ21" s="165">
        <f t="shared" si="7"/>
        <v>0</v>
      </c>
      <c r="AR21" s="149">
        <f t="shared" ca="1" si="8"/>
        <v>3822.7643266342684</v>
      </c>
      <c r="AS21" s="165">
        <f t="shared" ca="1" si="9"/>
        <v>0.97420089873452309</v>
      </c>
      <c r="AT21" s="56"/>
      <c r="AU21" s="53"/>
      <c r="AV21" s="35"/>
      <c r="AW21" s="48"/>
      <c r="AY21" s="130"/>
    </row>
    <row r="22" spans="1:51" x14ac:dyDescent="0.3">
      <c r="A22" s="167">
        <v>17</v>
      </c>
      <c r="B22" s="168" t="s">
        <v>230</v>
      </c>
      <c r="C22" s="169" t="s">
        <v>254</v>
      </c>
      <c r="D22" s="210" t="s">
        <v>44</v>
      </c>
      <c r="E22" s="199" t="s">
        <v>5</v>
      </c>
      <c r="F22" s="171">
        <f t="shared" si="0"/>
        <v>30531</v>
      </c>
      <c r="G22" s="172">
        <f t="shared" si="1"/>
        <v>0.69963874249433433</v>
      </c>
      <c r="H22" s="190">
        <v>30531</v>
      </c>
      <c r="I22" s="190"/>
      <c r="J22" s="178" t="s">
        <v>287</v>
      </c>
      <c r="K22" s="195">
        <v>4.3</v>
      </c>
      <c r="L22" s="194">
        <v>5.4</v>
      </c>
      <c r="M22" s="173"/>
      <c r="N22" s="184">
        <v>1</v>
      </c>
      <c r="O22" s="185" t="s">
        <v>209</v>
      </c>
      <c r="P22" s="186" t="s">
        <v>202</v>
      </c>
      <c r="Q22" s="185" t="s">
        <v>235</v>
      </c>
      <c r="R22" s="186" t="s">
        <v>10</v>
      </c>
      <c r="S22" s="182">
        <v>3510</v>
      </c>
      <c r="T22" s="187" t="s">
        <v>9</v>
      </c>
      <c r="U22" s="187">
        <v>1</v>
      </c>
      <c r="V22" s="187" t="s">
        <v>12</v>
      </c>
      <c r="W22" s="174">
        <v>30</v>
      </c>
      <c r="X22" s="175">
        <v>43638.235200000003</v>
      </c>
      <c r="Y22" s="182">
        <f t="shared" si="10"/>
        <v>-43638.235200000003</v>
      </c>
      <c r="Z22" s="175">
        <f ca="1">IF(V22="N",'Duos revenue'!C235*(1-$Z$3)-MCR!R20,'Duos revenue'!C235*(1-$Z$3))</f>
        <v>4617.7830081438206</v>
      </c>
      <c r="AA22" s="175" t="e">
        <f>-#REF!</f>
        <v>#REF!</v>
      </c>
      <c r="AB22" s="175">
        <f ca="1">IF(V22="N",0,-MCR!R20)</f>
        <v>-2253</v>
      </c>
      <c r="AC22" s="176">
        <f t="shared" ca="1" si="11"/>
        <v>-45891.235200000003</v>
      </c>
      <c r="AD22" s="176">
        <f t="shared" ca="1" si="12"/>
        <v>-41273.45219185618</v>
      </c>
      <c r="AE22" s="176">
        <f t="shared" ca="1" si="13"/>
        <v>41273.45219185618</v>
      </c>
      <c r="AF22" s="182">
        <v>0</v>
      </c>
      <c r="AG22" s="147">
        <f t="shared" ca="1" si="2"/>
        <v>41273.45219185618</v>
      </c>
      <c r="AH22" s="76"/>
      <c r="AI22" s="181">
        <v>0</v>
      </c>
      <c r="AJ22" s="181">
        <v>0</v>
      </c>
      <c r="AK22" s="149">
        <f t="shared" si="17"/>
        <v>0</v>
      </c>
      <c r="AL22" s="149">
        <f t="shared" ca="1" si="14"/>
        <v>41273.45219185618</v>
      </c>
      <c r="AM22" s="36"/>
      <c r="AN22" s="147">
        <f t="shared" ca="1" si="4"/>
        <v>10742.45219185618</v>
      </c>
      <c r="AO22" s="162">
        <f t="shared" ca="1" si="5"/>
        <v>0.35185392525158626</v>
      </c>
      <c r="AP22" s="149">
        <f t="shared" si="6"/>
        <v>0</v>
      </c>
      <c r="AQ22" s="165">
        <f t="shared" si="7"/>
        <v>0</v>
      </c>
      <c r="AR22" s="149">
        <f t="shared" ca="1" si="8"/>
        <v>10742.45219185618</v>
      </c>
      <c r="AS22" s="165">
        <f t="shared" ca="1" si="9"/>
        <v>0.35185392525158626</v>
      </c>
      <c r="AT22" s="56"/>
      <c r="AU22" s="53"/>
      <c r="AV22" s="35"/>
      <c r="AW22" s="48"/>
      <c r="AY22" s="130"/>
    </row>
    <row r="23" spans="1:51" x14ac:dyDescent="0.3">
      <c r="A23" s="167">
        <v>18</v>
      </c>
      <c r="B23" s="168" t="s">
        <v>230</v>
      </c>
      <c r="C23" s="169" t="s">
        <v>255</v>
      </c>
      <c r="D23" s="210" t="s">
        <v>44</v>
      </c>
      <c r="E23" s="199" t="s">
        <v>5</v>
      </c>
      <c r="F23" s="171">
        <f t="shared" si="0"/>
        <v>7458</v>
      </c>
      <c r="G23" s="172">
        <f t="shared" si="1"/>
        <v>0.31747098780012373</v>
      </c>
      <c r="H23" s="190">
        <v>7458</v>
      </c>
      <c r="I23" s="190"/>
      <c r="J23" s="178" t="s">
        <v>288</v>
      </c>
      <c r="K23" s="195">
        <v>4.3</v>
      </c>
      <c r="L23" s="194">
        <v>5.4</v>
      </c>
      <c r="M23" s="173"/>
      <c r="N23" s="184">
        <v>2</v>
      </c>
      <c r="O23" s="185" t="s">
        <v>210</v>
      </c>
      <c r="P23" s="186" t="s">
        <v>202</v>
      </c>
      <c r="Q23" s="185" t="s">
        <v>235</v>
      </c>
      <c r="R23" s="186" t="s">
        <v>14</v>
      </c>
      <c r="S23" s="182">
        <v>1500</v>
      </c>
      <c r="T23" s="187" t="s">
        <v>9</v>
      </c>
      <c r="U23" s="187">
        <v>1</v>
      </c>
      <c r="V23" s="187" t="s">
        <v>12</v>
      </c>
      <c r="W23" s="174">
        <v>30</v>
      </c>
      <c r="X23" s="175">
        <v>23491.910400000001</v>
      </c>
      <c r="Y23" s="182">
        <f t="shared" si="10"/>
        <v>-23491.910400000001</v>
      </c>
      <c r="Z23" s="175">
        <f ca="1">IF(V23="N",'Duos revenue'!C236*(1-$Z$3)-MCR!R21,'Duos revenue'!C236*(1-$Z$3))</f>
        <v>8794.7241676891535</v>
      </c>
      <c r="AA23" s="175" t="e">
        <f>-#REF!</f>
        <v>#REF!</v>
      </c>
      <c r="AB23" s="175">
        <f ca="1">IF(V23="N",0,-MCR!R21)</f>
        <v>-6717</v>
      </c>
      <c r="AC23" s="176">
        <f t="shared" ca="1" si="11"/>
        <v>-30208.910400000001</v>
      </c>
      <c r="AD23" s="176">
        <f t="shared" ca="1" si="12"/>
        <v>-21414.186232310847</v>
      </c>
      <c r="AE23" s="176">
        <f t="shared" ca="1" si="13"/>
        <v>21414.186232310847</v>
      </c>
      <c r="AF23" s="182">
        <v>0</v>
      </c>
      <c r="AG23" s="147">
        <f t="shared" ca="1" si="2"/>
        <v>21414.186232310847</v>
      </c>
      <c r="AH23" s="76"/>
      <c r="AI23" s="181">
        <v>0</v>
      </c>
      <c r="AJ23" s="181">
        <v>0</v>
      </c>
      <c r="AK23" s="149">
        <f t="shared" si="17"/>
        <v>0</v>
      </c>
      <c r="AL23" s="149">
        <f t="shared" ca="1" si="14"/>
        <v>21414.186232310847</v>
      </c>
      <c r="AM23" s="36"/>
      <c r="AN23" s="147">
        <f t="shared" ca="1" si="4"/>
        <v>13956.186232310847</v>
      </c>
      <c r="AO23" s="162">
        <f t="shared" ca="1" si="5"/>
        <v>1.8713041341258845</v>
      </c>
      <c r="AP23" s="149">
        <f t="shared" si="6"/>
        <v>0</v>
      </c>
      <c r="AQ23" s="165">
        <f t="shared" si="7"/>
        <v>0</v>
      </c>
      <c r="AR23" s="149">
        <f t="shared" ca="1" si="8"/>
        <v>13956.186232310847</v>
      </c>
      <c r="AS23" s="165">
        <f t="shared" ca="1" si="9"/>
        <v>1.8713041341258845</v>
      </c>
      <c r="AT23" s="56"/>
      <c r="AU23" s="53"/>
      <c r="AV23" s="35"/>
      <c r="AW23" s="48"/>
      <c r="AY23" s="130"/>
    </row>
    <row r="24" spans="1:51" x14ac:dyDescent="0.3">
      <c r="A24" s="167">
        <v>19</v>
      </c>
      <c r="B24" s="168" t="s">
        <v>230</v>
      </c>
      <c r="C24" s="169" t="s">
        <v>256</v>
      </c>
      <c r="D24" s="210" t="s">
        <v>44</v>
      </c>
      <c r="E24" s="199" t="s">
        <v>5</v>
      </c>
      <c r="F24" s="171">
        <f t="shared" si="0"/>
        <v>8646</v>
      </c>
      <c r="G24" s="172">
        <f t="shared" si="1"/>
        <v>0.53042913545277903</v>
      </c>
      <c r="H24" s="190">
        <v>8646</v>
      </c>
      <c r="I24" s="190"/>
      <c r="J24" s="178" t="s">
        <v>289</v>
      </c>
      <c r="K24" s="195">
        <v>4.3</v>
      </c>
      <c r="L24" s="196">
        <v>5.4</v>
      </c>
      <c r="M24" s="179"/>
      <c r="N24" s="184">
        <v>1</v>
      </c>
      <c r="O24" s="185" t="s">
        <v>210</v>
      </c>
      <c r="P24" s="186" t="s">
        <v>202</v>
      </c>
      <c r="Q24" s="186" t="s">
        <v>235</v>
      </c>
      <c r="R24" s="186" t="s">
        <v>14</v>
      </c>
      <c r="S24" s="182">
        <v>1500</v>
      </c>
      <c r="T24" s="187" t="s">
        <v>9</v>
      </c>
      <c r="U24" s="187">
        <v>1</v>
      </c>
      <c r="V24" s="187" t="s">
        <v>12</v>
      </c>
      <c r="W24" s="174">
        <v>30</v>
      </c>
      <c r="X24" s="175">
        <v>16300.009600000001</v>
      </c>
      <c r="Y24" s="182">
        <f t="shared" si="10"/>
        <v>-16300.009600000001</v>
      </c>
      <c r="Z24" s="175">
        <f ca="1">IF(V24="N",'Duos revenue'!C237*(1-$Z$3)-MCR!R22,'Duos revenue'!C237*(1-$Z$3))</f>
        <v>4612.7869191292157</v>
      </c>
      <c r="AA24" s="175" t="e">
        <f>-#REF!</f>
        <v>#REF!</v>
      </c>
      <c r="AB24" s="175">
        <f ca="1">IF(V24="N",0,-MCR!R22)</f>
        <v>-3359</v>
      </c>
      <c r="AC24" s="176">
        <f t="shared" ca="1" si="11"/>
        <v>-19659.009600000001</v>
      </c>
      <c r="AD24" s="176">
        <f t="shared" ca="1" si="12"/>
        <v>-15046.222680870786</v>
      </c>
      <c r="AE24" s="176">
        <f t="shared" ca="1" si="13"/>
        <v>15046.222680870786</v>
      </c>
      <c r="AF24" s="182">
        <v>0</v>
      </c>
      <c r="AG24" s="147">
        <f t="shared" ca="1" si="2"/>
        <v>15046.222680870786</v>
      </c>
      <c r="AH24" s="76"/>
      <c r="AI24" s="181">
        <v>0</v>
      </c>
      <c r="AJ24" s="181">
        <v>0</v>
      </c>
      <c r="AK24" s="149">
        <f t="shared" si="17"/>
        <v>0</v>
      </c>
      <c r="AL24" s="149">
        <f t="shared" ca="1" si="14"/>
        <v>15046.222680870786</v>
      </c>
      <c r="AM24" s="36"/>
      <c r="AN24" s="147">
        <f t="shared" ca="1" si="4"/>
        <v>6400.2226808707856</v>
      </c>
      <c r="AO24" s="162">
        <f t="shared" ca="1" si="5"/>
        <v>0.7402524497884323</v>
      </c>
      <c r="AP24" s="149">
        <f t="shared" si="6"/>
        <v>0</v>
      </c>
      <c r="AQ24" s="165">
        <f t="shared" si="7"/>
        <v>0</v>
      </c>
      <c r="AR24" s="149">
        <f t="shared" ca="1" si="8"/>
        <v>6400.2226808707856</v>
      </c>
      <c r="AS24" s="165">
        <f t="shared" ca="1" si="9"/>
        <v>0.7402524497884323</v>
      </c>
      <c r="AT24" s="56"/>
      <c r="AU24" s="53"/>
      <c r="AV24" s="35"/>
      <c r="AW24" s="48"/>
      <c r="AY24" s="130"/>
    </row>
    <row r="25" spans="1:51" x14ac:dyDescent="0.3">
      <c r="A25" s="167">
        <v>20</v>
      </c>
      <c r="B25" s="168" t="s">
        <v>230</v>
      </c>
      <c r="C25" s="169" t="s">
        <v>257</v>
      </c>
      <c r="D25" s="210" t="s">
        <v>44</v>
      </c>
      <c r="E25" s="199" t="s">
        <v>5</v>
      </c>
      <c r="F25" s="171">
        <f t="shared" si="0"/>
        <v>17169</v>
      </c>
      <c r="G25" s="172">
        <f t="shared" si="1"/>
        <v>0.72617968225635576</v>
      </c>
      <c r="H25" s="190">
        <v>17169</v>
      </c>
      <c r="I25" s="190"/>
      <c r="J25" s="178" t="s">
        <v>290</v>
      </c>
      <c r="K25" s="195">
        <v>4.3</v>
      </c>
      <c r="L25" s="197">
        <v>5.4</v>
      </c>
      <c r="M25" s="180"/>
      <c r="N25" s="184">
        <v>1</v>
      </c>
      <c r="O25" s="185" t="s">
        <v>212</v>
      </c>
      <c r="P25" s="186" t="s">
        <v>202</v>
      </c>
      <c r="Q25" s="185" t="s">
        <v>235</v>
      </c>
      <c r="R25" s="186" t="s">
        <v>10</v>
      </c>
      <c r="S25" s="182">
        <v>1500</v>
      </c>
      <c r="T25" s="187" t="s">
        <v>9</v>
      </c>
      <c r="U25" s="187">
        <v>1</v>
      </c>
      <c r="V25" s="187" t="s">
        <v>12</v>
      </c>
      <c r="W25" s="174">
        <v>30</v>
      </c>
      <c r="X25" s="175">
        <v>23642.908800000005</v>
      </c>
      <c r="Y25" s="182">
        <f t="shared" si="10"/>
        <v>-23642.908800000005</v>
      </c>
      <c r="Z25" s="175">
        <f ca="1">IF(V25="N",'Duos revenue'!C238*(1-$Z$3)-MCR!R23,'Duos revenue'!C238*(1-$Z$3))</f>
        <v>3889.4800945320312</v>
      </c>
      <c r="AA25" s="175" t="e">
        <f>-#REF!</f>
        <v>#REF!</v>
      </c>
      <c r="AB25" s="175">
        <f ca="1">IF(V25="N",0,-MCR!R23)</f>
        <v>-2253</v>
      </c>
      <c r="AC25" s="176">
        <f t="shared" ca="1" si="11"/>
        <v>-25895.908800000005</v>
      </c>
      <c r="AD25" s="176">
        <f t="shared" ca="1" si="12"/>
        <v>-22006.428705467973</v>
      </c>
      <c r="AE25" s="176">
        <f t="shared" ca="1" si="13"/>
        <v>22006.428705467973</v>
      </c>
      <c r="AF25" s="182">
        <v>8281</v>
      </c>
      <c r="AG25" s="147">
        <f t="shared" ca="1" si="2"/>
        <v>13725.428705467973</v>
      </c>
      <c r="AH25" s="76"/>
      <c r="AI25" s="181">
        <v>0</v>
      </c>
      <c r="AJ25" s="181">
        <v>0</v>
      </c>
      <c r="AK25" s="149">
        <f t="shared" si="17"/>
        <v>0</v>
      </c>
      <c r="AL25" s="149">
        <f t="shared" ca="1" si="14"/>
        <v>13725.428705467973</v>
      </c>
      <c r="AM25" s="36"/>
      <c r="AN25" s="147">
        <f t="shared" ca="1" si="4"/>
        <v>-3443.5712945320265</v>
      </c>
      <c r="AO25" s="162">
        <f t="shared" ca="1" si="5"/>
        <v>-0.20056912426652843</v>
      </c>
      <c r="AP25" s="149">
        <f t="shared" si="6"/>
        <v>0</v>
      </c>
      <c r="AQ25" s="165">
        <f t="shared" si="7"/>
        <v>0</v>
      </c>
      <c r="AR25" s="149">
        <f t="shared" ca="1" si="8"/>
        <v>-3443.5712945320265</v>
      </c>
      <c r="AS25" s="165">
        <f t="shared" ca="1" si="9"/>
        <v>-0.20056912426652843</v>
      </c>
      <c r="AT25" s="56"/>
      <c r="AU25" s="53"/>
      <c r="AV25" s="35"/>
      <c r="AW25" s="48"/>
      <c r="AY25" s="130"/>
    </row>
    <row r="26" spans="1:51" x14ac:dyDescent="0.3">
      <c r="A26" s="167">
        <v>21</v>
      </c>
      <c r="B26" s="168" t="s">
        <v>230</v>
      </c>
      <c r="C26" s="167" t="s">
        <v>258</v>
      </c>
      <c r="D26" s="210" t="s">
        <v>44</v>
      </c>
      <c r="E26" s="199" t="s">
        <v>5</v>
      </c>
      <c r="F26" s="171">
        <f t="shared" si="0"/>
        <v>3729</v>
      </c>
      <c r="G26" s="172">
        <f t="shared" si="1"/>
        <v>0.73776929271646607</v>
      </c>
      <c r="H26" s="190">
        <v>3729</v>
      </c>
      <c r="I26" s="191"/>
      <c r="J26" s="178" t="s">
        <v>291</v>
      </c>
      <c r="K26" s="198">
        <v>4.3</v>
      </c>
      <c r="L26" s="197">
        <v>5.4</v>
      </c>
      <c r="M26" s="180"/>
      <c r="N26" s="184">
        <v>1</v>
      </c>
      <c r="O26" s="185" t="s">
        <v>210</v>
      </c>
      <c r="P26" s="186" t="s">
        <v>202</v>
      </c>
      <c r="Q26" s="186" t="s">
        <v>235</v>
      </c>
      <c r="R26" s="186" t="s">
        <v>14</v>
      </c>
      <c r="S26" s="182">
        <v>500</v>
      </c>
      <c r="T26" s="187" t="s">
        <v>9</v>
      </c>
      <c r="U26" s="187">
        <v>1</v>
      </c>
      <c r="V26" s="187" t="s">
        <v>12</v>
      </c>
      <c r="W26" s="174">
        <v>30</v>
      </c>
      <c r="X26" s="175">
        <v>5054.4256000000005</v>
      </c>
      <c r="Y26" s="182">
        <f t="shared" si="10"/>
        <v>-5054.4256000000005</v>
      </c>
      <c r="Z26" s="175">
        <f ca="1">IF(V26="N",'Duos revenue'!C239*(1-$Z$3)-MCR!R24,'Duos revenue'!C239*(1-$Z$3))</f>
        <v>3889.4800945320312</v>
      </c>
      <c r="AA26" s="175" t="e">
        <f>-#REF!</f>
        <v>#REF!</v>
      </c>
      <c r="AB26" s="175">
        <f ca="1">IF(V26="N",0,-MCR!R24)</f>
        <v>-3359</v>
      </c>
      <c r="AC26" s="176">
        <f t="shared" ca="1" si="11"/>
        <v>-8413.4256000000005</v>
      </c>
      <c r="AD26" s="176">
        <f t="shared" ca="1" si="12"/>
        <v>-4523.9455054679693</v>
      </c>
      <c r="AE26" s="176">
        <f t="shared" ca="1" si="13"/>
        <v>4523.9455054679693</v>
      </c>
      <c r="AF26" s="182">
        <v>0</v>
      </c>
      <c r="AG26" s="147">
        <f t="shared" ca="1" si="2"/>
        <v>4523.9455054679693</v>
      </c>
      <c r="AH26" s="76"/>
      <c r="AI26" s="181">
        <v>0</v>
      </c>
      <c r="AJ26" s="181">
        <v>0</v>
      </c>
      <c r="AK26" s="149">
        <f t="shared" si="17"/>
        <v>0</v>
      </c>
      <c r="AL26" s="149">
        <f t="shared" ca="1" si="14"/>
        <v>4523.9455054679693</v>
      </c>
      <c r="AM26" s="36"/>
      <c r="AN26" s="147">
        <f t="shared" ca="1" si="4"/>
        <v>794.94550546796927</v>
      </c>
      <c r="AO26" s="162">
        <f t="shared" ca="1" si="5"/>
        <v>0.21317927204826206</v>
      </c>
      <c r="AP26" s="149">
        <f t="shared" si="6"/>
        <v>0</v>
      </c>
      <c r="AQ26" s="165">
        <f t="shared" si="7"/>
        <v>0</v>
      </c>
      <c r="AR26" s="149">
        <f t="shared" ca="1" si="8"/>
        <v>794.94550546796927</v>
      </c>
      <c r="AS26" s="165">
        <f t="shared" ca="1" si="9"/>
        <v>0.21317927204826206</v>
      </c>
      <c r="AT26" s="56"/>
      <c r="AU26" s="53"/>
      <c r="AV26" s="35"/>
      <c r="AW26" s="48"/>
      <c r="AY26" s="130"/>
    </row>
    <row r="27" spans="1:51" x14ac:dyDescent="0.3">
      <c r="A27" s="167">
        <v>22</v>
      </c>
      <c r="B27" s="168" t="s">
        <v>230</v>
      </c>
      <c r="C27" s="167"/>
      <c r="D27" s="210" t="s">
        <v>44</v>
      </c>
      <c r="E27" s="199" t="s">
        <v>5</v>
      </c>
      <c r="F27" s="171">
        <f t="shared" si="0"/>
        <v>0</v>
      </c>
      <c r="G27" s="172" t="e">
        <f t="shared" si="1"/>
        <v>#DIV/0!</v>
      </c>
      <c r="H27" s="190"/>
      <c r="I27" s="192"/>
      <c r="J27" s="178">
        <v>0</v>
      </c>
      <c r="K27" s="198"/>
      <c r="L27" s="197"/>
      <c r="M27" s="180"/>
      <c r="N27" s="184">
        <v>0</v>
      </c>
      <c r="O27" s="185"/>
      <c r="P27" s="186"/>
      <c r="Q27" s="186"/>
      <c r="R27" s="186"/>
      <c r="S27" s="182">
        <v>0</v>
      </c>
      <c r="T27" s="187" t="s">
        <v>9</v>
      </c>
      <c r="U27" s="187">
        <v>1</v>
      </c>
      <c r="V27" s="187" t="s">
        <v>12</v>
      </c>
      <c r="W27" s="174">
        <v>30</v>
      </c>
      <c r="X27" s="175"/>
      <c r="Y27" s="182">
        <f t="shared" si="10"/>
        <v>0</v>
      </c>
      <c r="Z27" s="175">
        <f ca="1">IF(V27="N",'Duos revenue'!C240*(1-$Z$3)-MCR!R25,'Duos revenue'!C240*(1-$Z$3))</f>
        <v>0</v>
      </c>
      <c r="AA27" s="175" t="e">
        <f>-#REF!</f>
        <v>#REF!</v>
      </c>
      <c r="AB27" s="175">
        <f>IF(V27="N",0,-MCR!R25)</f>
        <v>0</v>
      </c>
      <c r="AC27" s="176">
        <f t="shared" si="11"/>
        <v>0</v>
      </c>
      <c r="AD27" s="176">
        <f t="shared" ca="1" si="12"/>
        <v>0</v>
      </c>
      <c r="AE27" s="176">
        <f t="shared" ca="1" si="13"/>
        <v>0</v>
      </c>
      <c r="AF27" s="182">
        <v>0</v>
      </c>
      <c r="AG27" s="147">
        <f t="shared" ca="1" si="2"/>
        <v>0</v>
      </c>
      <c r="AH27" s="76"/>
      <c r="AI27" s="181">
        <v>0</v>
      </c>
      <c r="AJ27" s="181">
        <v>0</v>
      </c>
      <c r="AK27" s="149">
        <f t="shared" si="17"/>
        <v>0</v>
      </c>
      <c r="AL27" s="149">
        <f t="shared" ca="1" si="14"/>
        <v>0</v>
      </c>
      <c r="AM27" s="36"/>
      <c r="AN27" s="147">
        <f t="shared" ca="1" si="4"/>
        <v>0</v>
      </c>
      <c r="AO27" s="162">
        <f t="shared" si="5"/>
        <v>0</v>
      </c>
      <c r="AP27" s="149">
        <f t="shared" si="6"/>
        <v>0</v>
      </c>
      <c r="AQ27" s="165">
        <f t="shared" si="7"/>
        <v>0</v>
      </c>
      <c r="AR27" s="149">
        <f t="shared" ca="1" si="8"/>
        <v>0</v>
      </c>
      <c r="AS27" s="165">
        <f t="shared" si="9"/>
        <v>0</v>
      </c>
      <c r="AT27" s="56"/>
      <c r="AU27" s="53"/>
      <c r="AV27" s="35"/>
      <c r="AW27" s="48"/>
      <c r="AY27" s="130"/>
    </row>
    <row r="28" spans="1:51" x14ac:dyDescent="0.3">
      <c r="A28" s="167">
        <v>23</v>
      </c>
      <c r="B28" s="168" t="s">
        <v>230</v>
      </c>
      <c r="C28" s="167"/>
      <c r="D28" s="210" t="s">
        <v>44</v>
      </c>
      <c r="E28" s="199" t="s">
        <v>5</v>
      </c>
      <c r="F28" s="171">
        <f t="shared" si="0"/>
        <v>0</v>
      </c>
      <c r="G28" s="172" t="e">
        <f t="shared" si="1"/>
        <v>#DIV/0!</v>
      </c>
      <c r="H28" s="191"/>
      <c r="I28" s="192"/>
      <c r="J28" s="178">
        <v>0</v>
      </c>
      <c r="K28" s="197"/>
      <c r="L28" s="197"/>
      <c r="M28" s="180"/>
      <c r="N28" s="188">
        <v>0</v>
      </c>
      <c r="O28" s="185"/>
      <c r="P28" s="186"/>
      <c r="Q28" s="186"/>
      <c r="R28" s="186"/>
      <c r="S28" s="182">
        <v>0</v>
      </c>
      <c r="T28" s="187" t="s">
        <v>9</v>
      </c>
      <c r="U28" s="187">
        <v>1</v>
      </c>
      <c r="V28" s="187" t="s">
        <v>12</v>
      </c>
      <c r="W28" s="174">
        <v>30</v>
      </c>
      <c r="X28" s="175"/>
      <c r="Y28" s="182">
        <f t="shared" si="10"/>
        <v>0</v>
      </c>
      <c r="Z28" s="175">
        <f ca="1">IF(V28="N",'Duos revenue'!C241*(1-$Z$3)-MCR!R26,'Duos revenue'!C241*(1-$Z$3))</f>
        <v>0</v>
      </c>
      <c r="AA28" s="175" t="e">
        <f>-#REF!</f>
        <v>#REF!</v>
      </c>
      <c r="AB28" s="175">
        <f>IF(V28="N",0,-MCR!R26)</f>
        <v>0</v>
      </c>
      <c r="AC28" s="176">
        <f t="shared" si="11"/>
        <v>0</v>
      </c>
      <c r="AD28" s="176">
        <f t="shared" ca="1" si="12"/>
        <v>0</v>
      </c>
      <c r="AE28" s="176">
        <f t="shared" ca="1" si="13"/>
        <v>0</v>
      </c>
      <c r="AF28" s="182">
        <v>0</v>
      </c>
      <c r="AG28" s="147">
        <f t="shared" ca="1" si="2"/>
        <v>0</v>
      </c>
      <c r="AH28" s="76"/>
      <c r="AI28" s="181">
        <v>0</v>
      </c>
      <c r="AJ28" s="181">
        <v>0</v>
      </c>
      <c r="AK28" s="149">
        <f t="shared" si="17"/>
        <v>0</v>
      </c>
      <c r="AL28" s="149">
        <f t="shared" ca="1" si="14"/>
        <v>0</v>
      </c>
      <c r="AM28" s="36"/>
      <c r="AN28" s="147">
        <f t="shared" ca="1" si="4"/>
        <v>0</v>
      </c>
      <c r="AO28" s="162">
        <f t="shared" si="5"/>
        <v>0</v>
      </c>
      <c r="AP28" s="149">
        <f t="shared" si="6"/>
        <v>0</v>
      </c>
      <c r="AQ28" s="165">
        <f t="shared" si="7"/>
        <v>0</v>
      </c>
      <c r="AR28" s="149">
        <f t="shared" ca="1" si="8"/>
        <v>0</v>
      </c>
      <c r="AS28" s="165">
        <f t="shared" si="9"/>
        <v>0</v>
      </c>
      <c r="AT28" s="56"/>
      <c r="AU28" s="53"/>
      <c r="AV28" s="35"/>
      <c r="AW28" s="48"/>
      <c r="AY28" s="130"/>
    </row>
    <row r="29" spans="1:51" x14ac:dyDescent="0.3">
      <c r="A29" s="167">
        <v>24</v>
      </c>
      <c r="B29" s="168" t="s">
        <v>230</v>
      </c>
      <c r="C29" s="167"/>
      <c r="D29" s="210" t="s">
        <v>44</v>
      </c>
      <c r="E29" s="199" t="s">
        <v>5</v>
      </c>
      <c r="F29" s="171">
        <f t="shared" si="0"/>
        <v>0</v>
      </c>
      <c r="G29" s="172" t="e">
        <f t="shared" si="1"/>
        <v>#DIV/0!</v>
      </c>
      <c r="H29" s="191"/>
      <c r="I29" s="193"/>
      <c r="J29" s="178">
        <v>0</v>
      </c>
      <c r="K29" s="197"/>
      <c r="L29" s="197"/>
      <c r="M29" s="180"/>
      <c r="N29" s="188">
        <v>0</v>
      </c>
      <c r="O29" s="185"/>
      <c r="P29" s="186"/>
      <c r="Q29" s="186"/>
      <c r="R29" s="186"/>
      <c r="S29" s="182">
        <v>0</v>
      </c>
      <c r="T29" s="187" t="s">
        <v>9</v>
      </c>
      <c r="U29" s="187">
        <v>1</v>
      </c>
      <c r="V29" s="187" t="s">
        <v>12</v>
      </c>
      <c r="W29" s="174">
        <v>30</v>
      </c>
      <c r="X29" s="175"/>
      <c r="Y29" s="182">
        <f t="shared" si="10"/>
        <v>0</v>
      </c>
      <c r="Z29" s="175">
        <f ca="1">IF(V29="N",'Duos revenue'!C242*(1-$Z$3)-MCR!R27,'Duos revenue'!C242*(1-$Z$3))</f>
        <v>0</v>
      </c>
      <c r="AA29" s="175" t="e">
        <f>-#REF!</f>
        <v>#REF!</v>
      </c>
      <c r="AB29" s="175">
        <f>IF(V29="N",0,-MCR!R27)</f>
        <v>0</v>
      </c>
      <c r="AC29" s="176">
        <f t="shared" si="11"/>
        <v>0</v>
      </c>
      <c r="AD29" s="176">
        <f t="shared" ca="1" si="12"/>
        <v>0</v>
      </c>
      <c r="AE29" s="176">
        <f t="shared" ca="1" si="13"/>
        <v>0</v>
      </c>
      <c r="AF29" s="182">
        <v>0</v>
      </c>
      <c r="AG29" s="147">
        <f t="shared" ca="1" si="2"/>
        <v>0</v>
      </c>
      <c r="AH29" s="76"/>
      <c r="AI29" s="181">
        <v>0</v>
      </c>
      <c r="AJ29" s="181">
        <v>0</v>
      </c>
      <c r="AK29" s="149">
        <f t="shared" si="17"/>
        <v>0</v>
      </c>
      <c r="AL29" s="149">
        <f t="shared" ca="1" si="14"/>
        <v>0</v>
      </c>
      <c r="AM29" s="36"/>
      <c r="AN29" s="147">
        <f t="shared" ca="1" si="4"/>
        <v>0</v>
      </c>
      <c r="AO29" s="162">
        <f t="shared" si="5"/>
        <v>0</v>
      </c>
      <c r="AP29" s="149">
        <f t="shared" si="6"/>
        <v>0</v>
      </c>
      <c r="AQ29" s="165">
        <f t="shared" si="7"/>
        <v>0</v>
      </c>
      <c r="AR29" s="149">
        <f t="shared" ca="1" si="8"/>
        <v>0</v>
      </c>
      <c r="AS29" s="165">
        <f t="shared" si="9"/>
        <v>0</v>
      </c>
      <c r="AT29" s="56"/>
      <c r="AU29" s="53"/>
      <c r="AV29" s="35"/>
      <c r="AW29" s="48"/>
      <c r="AY29" s="130"/>
    </row>
    <row r="30" spans="1:51" x14ac:dyDescent="0.3">
      <c r="A30" s="167">
        <v>25</v>
      </c>
      <c r="B30" s="168" t="s">
        <v>230</v>
      </c>
      <c r="C30" s="167"/>
      <c r="D30" s="210" t="s">
        <v>44</v>
      </c>
      <c r="E30" s="199" t="s">
        <v>5</v>
      </c>
      <c r="F30" s="171">
        <f t="shared" si="0"/>
        <v>0</v>
      </c>
      <c r="G30" s="172" t="e">
        <f t="shared" si="1"/>
        <v>#DIV/0!</v>
      </c>
      <c r="H30" s="192"/>
      <c r="I30" s="193"/>
      <c r="J30" s="178">
        <v>0</v>
      </c>
      <c r="K30" s="197"/>
      <c r="L30" s="197"/>
      <c r="M30" s="180"/>
      <c r="N30" s="188">
        <v>0</v>
      </c>
      <c r="O30" s="185"/>
      <c r="P30" s="186"/>
      <c r="Q30" s="186"/>
      <c r="R30" s="186"/>
      <c r="S30" s="182">
        <v>0</v>
      </c>
      <c r="T30" s="187" t="s">
        <v>9</v>
      </c>
      <c r="U30" s="187">
        <v>1</v>
      </c>
      <c r="V30" s="187" t="s">
        <v>12</v>
      </c>
      <c r="W30" s="174">
        <v>30</v>
      </c>
      <c r="X30" s="175"/>
      <c r="Y30" s="182">
        <f t="shared" si="10"/>
        <v>0</v>
      </c>
      <c r="Z30" s="175">
        <f ca="1">IF(V30="N",'Duos revenue'!C243*(1-$Z$3)-MCR!R28,'Duos revenue'!C243*(1-$Z$3))</f>
        <v>0</v>
      </c>
      <c r="AA30" s="175" t="e">
        <f>-#REF!</f>
        <v>#REF!</v>
      </c>
      <c r="AB30" s="175">
        <f>IF(V30="N",0,-MCR!R28)</f>
        <v>0</v>
      </c>
      <c r="AC30" s="176">
        <f t="shared" si="11"/>
        <v>0</v>
      </c>
      <c r="AD30" s="176">
        <f t="shared" ca="1" si="12"/>
        <v>0</v>
      </c>
      <c r="AE30" s="176">
        <f t="shared" ca="1" si="13"/>
        <v>0</v>
      </c>
      <c r="AF30" s="182">
        <v>0</v>
      </c>
      <c r="AG30" s="147">
        <f t="shared" ca="1" si="2"/>
        <v>0</v>
      </c>
      <c r="AH30" s="76"/>
      <c r="AI30" s="181">
        <v>0</v>
      </c>
      <c r="AJ30" s="181">
        <v>0</v>
      </c>
      <c r="AK30" s="149">
        <f t="shared" si="17"/>
        <v>0</v>
      </c>
      <c r="AL30" s="149">
        <f ca="1">AG30+AK30</f>
        <v>0</v>
      </c>
      <c r="AM30" s="74"/>
      <c r="AN30" s="147">
        <f t="shared" ca="1" si="4"/>
        <v>0</v>
      </c>
      <c r="AO30" s="162">
        <f t="shared" si="5"/>
        <v>0</v>
      </c>
      <c r="AP30" s="149">
        <f t="shared" si="6"/>
        <v>0</v>
      </c>
      <c r="AQ30" s="165">
        <f t="shared" si="7"/>
        <v>0</v>
      </c>
      <c r="AR30" s="149">
        <f t="shared" ca="1" si="8"/>
        <v>0</v>
      </c>
      <c r="AS30" s="165">
        <f t="shared" si="9"/>
        <v>0</v>
      </c>
      <c r="AT30" s="56"/>
      <c r="AU30" s="53"/>
      <c r="AV30" s="35"/>
      <c r="AW30" s="48"/>
      <c r="AY30" s="130"/>
    </row>
    <row r="31" spans="1:51" x14ac:dyDescent="0.3">
      <c r="A31" s="167">
        <v>26</v>
      </c>
      <c r="B31" s="168" t="s">
        <v>230</v>
      </c>
      <c r="C31" s="167"/>
      <c r="D31" s="210" t="s">
        <v>44</v>
      </c>
      <c r="E31" s="199" t="s">
        <v>5</v>
      </c>
      <c r="F31" s="171">
        <f t="shared" si="0"/>
        <v>0</v>
      </c>
      <c r="G31" s="172" t="e">
        <f t="shared" si="1"/>
        <v>#DIV/0!</v>
      </c>
      <c r="H31" s="192"/>
      <c r="I31" s="193"/>
      <c r="J31" s="178">
        <v>0</v>
      </c>
      <c r="K31" s="197"/>
      <c r="L31" s="197"/>
      <c r="M31" s="180"/>
      <c r="N31" s="188">
        <v>0</v>
      </c>
      <c r="O31" s="185"/>
      <c r="P31" s="186"/>
      <c r="Q31" s="186"/>
      <c r="R31" s="186"/>
      <c r="S31" s="182">
        <v>0</v>
      </c>
      <c r="T31" s="187" t="s">
        <v>9</v>
      </c>
      <c r="U31" s="187">
        <v>1</v>
      </c>
      <c r="V31" s="187" t="s">
        <v>12</v>
      </c>
      <c r="W31" s="174">
        <v>30</v>
      </c>
      <c r="X31" s="175"/>
      <c r="Y31" s="182">
        <f t="shared" si="10"/>
        <v>0</v>
      </c>
      <c r="Z31" s="175">
        <f ca="1">IF(V31="N",'Duos revenue'!C244*(1-$Z$3)-MCR!R29,'Duos revenue'!C244*(1-$Z$3))</f>
        <v>0</v>
      </c>
      <c r="AA31" s="175" t="e">
        <f>-#REF!</f>
        <v>#REF!</v>
      </c>
      <c r="AB31" s="175">
        <f>IF(V31="N",0,-MCR!R29)</f>
        <v>0</v>
      </c>
      <c r="AC31" s="176">
        <f t="shared" si="11"/>
        <v>0</v>
      </c>
      <c r="AD31" s="176">
        <f t="shared" ca="1" si="12"/>
        <v>0</v>
      </c>
      <c r="AE31" s="176">
        <f t="shared" ca="1" si="13"/>
        <v>0</v>
      </c>
      <c r="AF31" s="182">
        <v>0</v>
      </c>
      <c r="AG31" s="147">
        <f t="shared" ca="1" si="2"/>
        <v>0</v>
      </c>
      <c r="AH31" s="76"/>
      <c r="AI31" s="181">
        <v>0</v>
      </c>
      <c r="AJ31" s="181">
        <v>0</v>
      </c>
      <c r="AK31" s="150">
        <f t="shared" si="17"/>
        <v>0</v>
      </c>
      <c r="AL31" s="149">
        <f t="shared" ca="1" si="14"/>
        <v>0</v>
      </c>
      <c r="AM31" s="74"/>
      <c r="AN31" s="147">
        <f t="shared" ca="1" si="4"/>
        <v>0</v>
      </c>
      <c r="AO31" s="162">
        <f t="shared" si="5"/>
        <v>0</v>
      </c>
      <c r="AP31" s="149">
        <f t="shared" si="6"/>
        <v>0</v>
      </c>
      <c r="AQ31" s="165">
        <f t="shared" si="7"/>
        <v>0</v>
      </c>
      <c r="AR31" s="149">
        <f t="shared" ca="1" si="8"/>
        <v>0</v>
      </c>
      <c r="AS31" s="165">
        <f t="shared" si="9"/>
        <v>0</v>
      </c>
      <c r="AT31" s="56"/>
      <c r="AU31" s="53"/>
      <c r="AV31" s="35"/>
      <c r="AW31" s="48"/>
      <c r="AY31" s="130"/>
    </row>
    <row r="32" spans="1:51" x14ac:dyDescent="0.3">
      <c r="A32" s="167">
        <v>27</v>
      </c>
      <c r="B32" s="168" t="s">
        <v>230</v>
      </c>
      <c r="C32" s="167"/>
      <c r="D32" s="210" t="s">
        <v>44</v>
      </c>
      <c r="E32" s="199" t="s">
        <v>5</v>
      </c>
      <c r="F32" s="171">
        <f t="shared" si="0"/>
        <v>0</v>
      </c>
      <c r="G32" s="172" t="e">
        <f t="shared" si="1"/>
        <v>#DIV/0!</v>
      </c>
      <c r="H32" s="192"/>
      <c r="I32" s="193"/>
      <c r="J32" s="178">
        <v>0</v>
      </c>
      <c r="K32" s="197"/>
      <c r="L32" s="197"/>
      <c r="M32" s="180"/>
      <c r="N32" s="188">
        <v>0</v>
      </c>
      <c r="O32" s="185"/>
      <c r="P32" s="186"/>
      <c r="Q32" s="186"/>
      <c r="R32" s="185"/>
      <c r="S32" s="182">
        <v>0</v>
      </c>
      <c r="T32" s="187" t="s">
        <v>9</v>
      </c>
      <c r="U32" s="187">
        <v>1</v>
      </c>
      <c r="V32" s="187" t="s">
        <v>12</v>
      </c>
      <c r="W32" s="174">
        <v>30</v>
      </c>
      <c r="X32" s="175"/>
      <c r="Y32" s="182">
        <f>X32*-1</f>
        <v>0</v>
      </c>
      <c r="Z32" s="175">
        <f ca="1">IF(V32="N",'Duos revenue'!C245*(1-$Z$3)-MCR!R30,'Duos revenue'!C245*(1-$Z$3))</f>
        <v>0</v>
      </c>
      <c r="AA32" s="175" t="e">
        <f>-#REF!</f>
        <v>#REF!</v>
      </c>
      <c r="AB32" s="175">
        <f>IF(V32="N",0,-MCR!R30)</f>
        <v>0</v>
      </c>
      <c r="AC32" s="176">
        <f t="shared" si="11"/>
        <v>0</v>
      </c>
      <c r="AD32" s="176">
        <f ca="1">Z32+AC32</f>
        <v>0</v>
      </c>
      <c r="AE32" s="176">
        <f t="shared" ca="1" si="13"/>
        <v>0</v>
      </c>
      <c r="AF32" s="182">
        <v>0</v>
      </c>
      <c r="AG32" s="147">
        <f t="shared" ca="1" si="2"/>
        <v>0</v>
      </c>
      <c r="AH32" s="76"/>
      <c r="AI32" s="181">
        <v>0</v>
      </c>
      <c r="AJ32" s="181">
        <v>0</v>
      </c>
      <c r="AK32" s="150">
        <f t="shared" si="17"/>
        <v>0</v>
      </c>
      <c r="AL32" s="149">
        <f t="shared" ca="1" si="14"/>
        <v>0</v>
      </c>
      <c r="AM32" s="74"/>
      <c r="AN32" s="147">
        <f t="shared" ca="1" si="4"/>
        <v>0</v>
      </c>
      <c r="AO32" s="162">
        <f t="shared" si="5"/>
        <v>0</v>
      </c>
      <c r="AP32" s="149">
        <f t="shared" si="6"/>
        <v>0</v>
      </c>
      <c r="AQ32" s="165">
        <f t="shared" si="7"/>
        <v>0</v>
      </c>
      <c r="AR32" s="149">
        <f t="shared" ca="1" si="8"/>
        <v>0</v>
      </c>
      <c r="AS32" s="165">
        <f t="shared" si="9"/>
        <v>0</v>
      </c>
      <c r="AT32" s="56"/>
      <c r="AU32" s="53"/>
      <c r="AV32" s="35"/>
      <c r="AW32" s="48"/>
      <c r="AY32" s="130"/>
    </row>
    <row r="33" spans="1:51" x14ac:dyDescent="0.3">
      <c r="A33" s="167">
        <v>28</v>
      </c>
      <c r="B33" s="168" t="s">
        <v>230</v>
      </c>
      <c r="C33" s="170"/>
      <c r="D33" s="210" t="s">
        <v>44</v>
      </c>
      <c r="E33" s="199" t="s">
        <v>5</v>
      </c>
      <c r="F33" s="171">
        <f t="shared" si="0"/>
        <v>0</v>
      </c>
      <c r="G33" s="172" t="e">
        <f t="shared" si="1"/>
        <v>#DIV/0!</v>
      </c>
      <c r="H33" s="192"/>
      <c r="I33" s="193"/>
      <c r="J33" s="178">
        <v>0</v>
      </c>
      <c r="K33" s="197"/>
      <c r="L33" s="197"/>
      <c r="M33" s="180"/>
      <c r="N33" s="188">
        <v>0</v>
      </c>
      <c r="O33" s="185"/>
      <c r="P33" s="186"/>
      <c r="Q33" s="186"/>
      <c r="R33" s="186"/>
      <c r="S33" s="182">
        <v>0</v>
      </c>
      <c r="T33" s="187" t="s">
        <v>9</v>
      </c>
      <c r="U33" s="187">
        <v>1</v>
      </c>
      <c r="V33" s="187" t="s">
        <v>12</v>
      </c>
      <c r="W33" s="174">
        <v>30</v>
      </c>
      <c r="X33" s="175"/>
      <c r="Y33" s="182">
        <f t="shared" si="10"/>
        <v>0</v>
      </c>
      <c r="Z33" s="175">
        <f ca="1">IF(V33="N",'Duos revenue'!C246*(1-$Z$3)-MCR!R31,'Duos revenue'!C246*(1-$Z$3))</f>
        <v>0</v>
      </c>
      <c r="AA33" s="175" t="e">
        <f>-#REF!</f>
        <v>#REF!</v>
      </c>
      <c r="AB33" s="175">
        <f>IF(V33="N",0,-MCR!R31)</f>
        <v>0</v>
      </c>
      <c r="AC33" s="176">
        <f t="shared" si="11"/>
        <v>0</v>
      </c>
      <c r="AD33" s="176">
        <f t="shared" ca="1" si="12"/>
        <v>0</v>
      </c>
      <c r="AE33" s="176">
        <f t="shared" ca="1" si="13"/>
        <v>0</v>
      </c>
      <c r="AF33" s="182">
        <v>0</v>
      </c>
      <c r="AG33" s="147">
        <f t="shared" ca="1" si="2"/>
        <v>0</v>
      </c>
      <c r="AH33" s="76"/>
      <c r="AI33" s="181">
        <v>0</v>
      </c>
      <c r="AJ33" s="181">
        <v>0</v>
      </c>
      <c r="AK33" s="149">
        <f t="shared" si="17"/>
        <v>0</v>
      </c>
      <c r="AL33" s="149">
        <f t="shared" ref="AL33:AL34" ca="1" si="19">AG33+AK33</f>
        <v>0</v>
      </c>
      <c r="AM33" s="36"/>
      <c r="AN33" s="147">
        <f t="shared" ca="1" si="4"/>
        <v>0</v>
      </c>
      <c r="AO33" s="162">
        <f t="shared" si="5"/>
        <v>0</v>
      </c>
      <c r="AP33" s="149">
        <f t="shared" si="6"/>
        <v>0</v>
      </c>
      <c r="AQ33" s="165">
        <f t="shared" si="7"/>
        <v>0</v>
      </c>
      <c r="AR33" s="149">
        <f t="shared" ca="1" si="8"/>
        <v>0</v>
      </c>
      <c r="AS33" s="165">
        <f t="shared" si="9"/>
        <v>0</v>
      </c>
      <c r="AT33" s="56"/>
      <c r="AU33" s="53"/>
      <c r="AV33" s="35"/>
      <c r="AW33" s="48"/>
      <c r="AY33" s="130"/>
    </row>
    <row r="34" spans="1:51" x14ac:dyDescent="0.3">
      <c r="A34" s="167">
        <v>29</v>
      </c>
      <c r="B34" s="168" t="s">
        <v>230</v>
      </c>
      <c r="C34" s="170"/>
      <c r="D34" s="210" t="s">
        <v>44</v>
      </c>
      <c r="E34" s="199" t="s">
        <v>5</v>
      </c>
      <c r="F34" s="171">
        <f>H34+I34</f>
        <v>0</v>
      </c>
      <c r="G34" s="172" t="e">
        <f t="shared" si="1"/>
        <v>#DIV/0!</v>
      </c>
      <c r="H34" s="193"/>
      <c r="I34" s="193"/>
      <c r="J34" s="178">
        <v>0</v>
      </c>
      <c r="K34" s="197"/>
      <c r="L34" s="197"/>
      <c r="M34" s="180"/>
      <c r="N34" s="188">
        <v>0</v>
      </c>
      <c r="O34" s="185"/>
      <c r="P34" s="186"/>
      <c r="Q34" s="186"/>
      <c r="R34" s="186"/>
      <c r="S34" s="182">
        <v>0</v>
      </c>
      <c r="T34" s="187" t="s">
        <v>9</v>
      </c>
      <c r="U34" s="187">
        <v>1</v>
      </c>
      <c r="V34" s="187" t="s">
        <v>12</v>
      </c>
      <c r="W34" s="174">
        <v>30</v>
      </c>
      <c r="X34" s="175"/>
      <c r="Y34" s="182">
        <f t="shared" si="10"/>
        <v>0</v>
      </c>
      <c r="Z34" s="175">
        <f ca="1">IF(V34="N",'Duos revenue'!C247*(1-$Z$3)-MCR!R32,'Duos revenue'!C247*(1-$Z$3))</f>
        <v>0</v>
      </c>
      <c r="AA34" s="175" t="e">
        <f>-#REF!</f>
        <v>#REF!</v>
      </c>
      <c r="AB34" s="175">
        <f>IF(V34="N",0,-MCR!R32)</f>
        <v>0</v>
      </c>
      <c r="AC34" s="176">
        <f t="shared" si="11"/>
        <v>0</v>
      </c>
      <c r="AD34" s="176">
        <f t="shared" ca="1" si="12"/>
        <v>0</v>
      </c>
      <c r="AE34" s="176">
        <f t="shared" ca="1" si="13"/>
        <v>0</v>
      </c>
      <c r="AF34" s="182">
        <v>0</v>
      </c>
      <c r="AG34" s="147">
        <f t="shared" ca="1" si="2"/>
        <v>0</v>
      </c>
      <c r="AH34" s="76"/>
      <c r="AI34" s="181">
        <v>0</v>
      </c>
      <c r="AJ34" s="181">
        <v>0</v>
      </c>
      <c r="AK34" s="149">
        <f t="shared" si="17"/>
        <v>0</v>
      </c>
      <c r="AL34" s="149">
        <f t="shared" ca="1" si="19"/>
        <v>0</v>
      </c>
      <c r="AM34" s="36"/>
      <c r="AN34" s="147">
        <f t="shared" ca="1" si="4"/>
        <v>0</v>
      </c>
      <c r="AO34" s="162">
        <f t="shared" si="5"/>
        <v>0</v>
      </c>
      <c r="AP34" s="149">
        <f t="shared" si="6"/>
        <v>0</v>
      </c>
      <c r="AQ34" s="165">
        <f t="shared" si="7"/>
        <v>0</v>
      </c>
      <c r="AR34" s="149">
        <f t="shared" ca="1" si="8"/>
        <v>0</v>
      </c>
      <c r="AS34" s="165">
        <f t="shared" si="9"/>
        <v>0</v>
      </c>
      <c r="AT34" s="56"/>
      <c r="AU34" s="53"/>
      <c r="AV34" s="35"/>
      <c r="AW34" s="48"/>
      <c r="AY34" s="130"/>
    </row>
    <row r="35" spans="1:51" x14ac:dyDescent="0.3">
      <c r="A35" s="167">
        <v>30</v>
      </c>
      <c r="B35" s="168" t="s">
        <v>230</v>
      </c>
      <c r="C35" s="167"/>
      <c r="D35" s="210" t="s">
        <v>44</v>
      </c>
      <c r="E35" s="199" t="s">
        <v>5</v>
      </c>
      <c r="F35" s="171">
        <f t="shared" ref="F35:F55" si="20">H35+I35</f>
        <v>0</v>
      </c>
      <c r="G35" s="172" t="e">
        <f t="shared" si="1"/>
        <v>#DIV/0!</v>
      </c>
      <c r="H35" s="193"/>
      <c r="I35" s="193"/>
      <c r="J35" s="178">
        <v>0</v>
      </c>
      <c r="K35" s="197"/>
      <c r="L35" s="197"/>
      <c r="M35" s="180"/>
      <c r="N35" s="188">
        <v>0</v>
      </c>
      <c r="O35" s="185"/>
      <c r="P35" s="186"/>
      <c r="Q35" s="186"/>
      <c r="R35" s="186"/>
      <c r="S35" s="182">
        <v>0</v>
      </c>
      <c r="T35" s="187" t="s">
        <v>9</v>
      </c>
      <c r="U35" s="187">
        <v>1</v>
      </c>
      <c r="V35" s="187" t="s">
        <v>12</v>
      </c>
      <c r="W35" s="174">
        <v>30</v>
      </c>
      <c r="X35" s="175"/>
      <c r="Y35" s="182">
        <f t="shared" si="10"/>
        <v>0</v>
      </c>
      <c r="Z35" s="175">
        <f ca="1">IF(V35="N",'Duos revenue'!C248*(1-$Z$3)-MCR!R33,'Duos revenue'!C248*(1-$Z$3))</f>
        <v>0</v>
      </c>
      <c r="AA35" s="175" t="e">
        <f>-#REF!</f>
        <v>#REF!</v>
      </c>
      <c r="AB35" s="175">
        <f>IF(V35="N",0,-MCR!R33)</f>
        <v>0</v>
      </c>
      <c r="AC35" s="176">
        <f t="shared" ref="AC35:AC55" si="21">Y35+AB35</f>
        <v>0</v>
      </c>
      <c r="AD35" s="176">
        <f t="shared" ref="AD35:AD55" ca="1" si="22">Z35+AC35</f>
        <v>0</v>
      </c>
      <c r="AE35" s="176">
        <f t="shared" ref="AE35:AE55" ca="1" si="23">IF(AD35&gt;0,0,IF(Y35&lt;AD35,-AD35,-Y35))</f>
        <v>0</v>
      </c>
      <c r="AF35" s="182">
        <v>0</v>
      </c>
      <c r="AG35" s="147">
        <f t="shared" ca="1" si="2"/>
        <v>0</v>
      </c>
      <c r="AH35" s="76"/>
      <c r="AI35" s="181">
        <v>0</v>
      </c>
      <c r="AJ35" s="181">
        <v>0</v>
      </c>
      <c r="AK35" s="149">
        <f t="shared" ref="AK35:AK55" si="24">-AI35-AJ35</f>
        <v>0</v>
      </c>
      <c r="AL35" s="149">
        <f t="shared" ref="AL35:AL55" ca="1" si="25">AG35+AK35</f>
        <v>0</v>
      </c>
      <c r="AM35" s="36"/>
      <c r="AN35" s="147">
        <f t="shared" ca="1" si="4"/>
        <v>0</v>
      </c>
      <c r="AO35" s="162">
        <f t="shared" si="5"/>
        <v>0</v>
      </c>
      <c r="AP35" s="149">
        <f t="shared" si="6"/>
        <v>0</v>
      </c>
      <c r="AQ35" s="165">
        <f t="shared" si="7"/>
        <v>0</v>
      </c>
      <c r="AR35" s="149">
        <f t="shared" ca="1" si="8"/>
        <v>0</v>
      </c>
      <c r="AS35" s="165">
        <f t="shared" si="9"/>
        <v>0</v>
      </c>
    </row>
    <row r="36" spans="1:51" x14ac:dyDescent="0.3">
      <c r="A36" s="167">
        <v>31</v>
      </c>
      <c r="B36" s="168" t="s">
        <v>230</v>
      </c>
      <c r="C36" s="167"/>
      <c r="D36" s="210" t="s">
        <v>44</v>
      </c>
      <c r="E36" s="199" t="s">
        <v>5</v>
      </c>
      <c r="F36" s="171">
        <f t="shared" si="20"/>
        <v>0</v>
      </c>
      <c r="G36" s="172" t="e">
        <f t="shared" si="1"/>
        <v>#DIV/0!</v>
      </c>
      <c r="H36" s="193"/>
      <c r="I36" s="193"/>
      <c r="J36" s="178">
        <v>0</v>
      </c>
      <c r="K36" s="197"/>
      <c r="L36" s="197"/>
      <c r="M36" s="180"/>
      <c r="N36" s="188">
        <v>0</v>
      </c>
      <c r="O36" s="185"/>
      <c r="P36" s="186"/>
      <c r="Q36" s="186"/>
      <c r="R36" s="186"/>
      <c r="S36" s="182">
        <v>0</v>
      </c>
      <c r="T36" s="187" t="s">
        <v>9</v>
      </c>
      <c r="U36" s="187">
        <v>1</v>
      </c>
      <c r="V36" s="187" t="s">
        <v>12</v>
      </c>
      <c r="W36" s="174">
        <v>30</v>
      </c>
      <c r="X36" s="175"/>
      <c r="Y36" s="182">
        <f t="shared" si="10"/>
        <v>0</v>
      </c>
      <c r="Z36" s="175">
        <f ca="1">IF(V36="N",'Duos revenue'!C249*(1-$Z$3)-MCR!R34,'Duos revenue'!C249*(1-$Z$3))</f>
        <v>0</v>
      </c>
      <c r="AA36" s="175" t="e">
        <f>-#REF!</f>
        <v>#REF!</v>
      </c>
      <c r="AB36" s="175">
        <f>IF(V36="N",0,-MCR!R34)</f>
        <v>0</v>
      </c>
      <c r="AC36" s="176">
        <f t="shared" si="21"/>
        <v>0</v>
      </c>
      <c r="AD36" s="176">
        <f t="shared" ca="1" si="22"/>
        <v>0</v>
      </c>
      <c r="AE36" s="176">
        <f t="shared" ca="1" si="23"/>
        <v>0</v>
      </c>
      <c r="AF36" s="182">
        <v>0</v>
      </c>
      <c r="AG36" s="147">
        <f t="shared" ca="1" si="2"/>
        <v>0</v>
      </c>
      <c r="AH36" s="76"/>
      <c r="AI36" s="181">
        <v>0</v>
      </c>
      <c r="AJ36" s="181">
        <v>0</v>
      </c>
      <c r="AK36" s="149">
        <f t="shared" si="24"/>
        <v>0</v>
      </c>
      <c r="AL36" s="149">
        <f t="shared" ca="1" si="25"/>
        <v>0</v>
      </c>
      <c r="AM36" s="36"/>
      <c r="AN36" s="147">
        <f t="shared" ca="1" si="4"/>
        <v>0</v>
      </c>
      <c r="AO36" s="162">
        <f t="shared" si="5"/>
        <v>0</v>
      </c>
      <c r="AP36" s="149">
        <f t="shared" si="6"/>
        <v>0</v>
      </c>
      <c r="AQ36" s="165">
        <f t="shared" si="7"/>
        <v>0</v>
      </c>
      <c r="AR36" s="149">
        <f t="shared" ca="1" si="8"/>
        <v>0</v>
      </c>
      <c r="AS36" s="165">
        <f t="shared" si="9"/>
        <v>0</v>
      </c>
    </row>
    <row r="37" spans="1:51" x14ac:dyDescent="0.3">
      <c r="A37" s="167">
        <v>32</v>
      </c>
      <c r="B37" s="168" t="s">
        <v>230</v>
      </c>
      <c r="C37" s="167"/>
      <c r="D37" s="210" t="s">
        <v>44</v>
      </c>
      <c r="E37" s="199" t="s">
        <v>5</v>
      </c>
      <c r="F37" s="171">
        <f t="shared" si="20"/>
        <v>0</v>
      </c>
      <c r="G37" s="172" t="e">
        <f t="shared" si="1"/>
        <v>#DIV/0!</v>
      </c>
      <c r="H37" s="193"/>
      <c r="I37" s="193"/>
      <c r="J37" s="178">
        <v>0</v>
      </c>
      <c r="K37" s="197"/>
      <c r="L37" s="197"/>
      <c r="M37" s="180"/>
      <c r="N37" s="188">
        <v>0</v>
      </c>
      <c r="O37" s="185"/>
      <c r="P37" s="186"/>
      <c r="Q37" s="186"/>
      <c r="R37" s="186"/>
      <c r="S37" s="182">
        <v>0</v>
      </c>
      <c r="T37" s="187" t="s">
        <v>9</v>
      </c>
      <c r="U37" s="187">
        <v>1</v>
      </c>
      <c r="V37" s="187" t="s">
        <v>12</v>
      </c>
      <c r="W37" s="174">
        <v>30</v>
      </c>
      <c r="X37" s="175"/>
      <c r="Y37" s="182">
        <f t="shared" si="10"/>
        <v>0</v>
      </c>
      <c r="Z37" s="175">
        <f ca="1">IF(V37="N",'Duos revenue'!C250*(1-$Z$3)-MCR!R35,'Duos revenue'!C250*(1-$Z$3))</f>
        <v>0</v>
      </c>
      <c r="AA37" s="175" t="e">
        <f>-#REF!</f>
        <v>#REF!</v>
      </c>
      <c r="AB37" s="175">
        <f>IF(V37="N",0,-MCR!R35)</f>
        <v>0</v>
      </c>
      <c r="AC37" s="176">
        <f t="shared" si="21"/>
        <v>0</v>
      </c>
      <c r="AD37" s="176">
        <f t="shared" ca="1" si="22"/>
        <v>0</v>
      </c>
      <c r="AE37" s="176">
        <f t="shared" ca="1" si="23"/>
        <v>0</v>
      </c>
      <c r="AF37" s="182">
        <v>0</v>
      </c>
      <c r="AG37" s="147">
        <f t="shared" ca="1" si="2"/>
        <v>0</v>
      </c>
      <c r="AH37" s="76"/>
      <c r="AI37" s="181">
        <v>0</v>
      </c>
      <c r="AJ37" s="181">
        <v>0</v>
      </c>
      <c r="AK37" s="149">
        <f t="shared" si="24"/>
        <v>0</v>
      </c>
      <c r="AL37" s="149">
        <f t="shared" ca="1" si="25"/>
        <v>0</v>
      </c>
      <c r="AM37" s="36"/>
      <c r="AN37" s="147">
        <f t="shared" ca="1" si="4"/>
        <v>0</v>
      </c>
      <c r="AO37" s="162">
        <f t="shared" si="5"/>
        <v>0</v>
      </c>
      <c r="AP37" s="149">
        <f t="shared" si="6"/>
        <v>0</v>
      </c>
      <c r="AQ37" s="165">
        <f t="shared" si="7"/>
        <v>0</v>
      </c>
      <c r="AR37" s="149">
        <f t="shared" ca="1" si="8"/>
        <v>0</v>
      </c>
      <c r="AS37" s="165">
        <f t="shared" si="9"/>
        <v>0</v>
      </c>
    </row>
    <row r="38" spans="1:51" x14ac:dyDescent="0.3">
      <c r="A38" s="167">
        <v>33</v>
      </c>
      <c r="B38" s="168" t="s">
        <v>230</v>
      </c>
      <c r="C38" s="167"/>
      <c r="D38" s="210" t="s">
        <v>44</v>
      </c>
      <c r="E38" s="199" t="s">
        <v>5</v>
      </c>
      <c r="F38" s="171">
        <f t="shared" si="20"/>
        <v>0</v>
      </c>
      <c r="G38" s="172" t="e">
        <f t="shared" ref="G38:G55" si="26">F38/(-Y38+I38)</f>
        <v>#DIV/0!</v>
      </c>
      <c r="H38" s="193"/>
      <c r="I38" s="193"/>
      <c r="J38" s="178">
        <v>0</v>
      </c>
      <c r="K38" s="197"/>
      <c r="L38" s="197"/>
      <c r="M38" s="180"/>
      <c r="N38" s="188">
        <v>0</v>
      </c>
      <c r="O38" s="185"/>
      <c r="P38" s="186"/>
      <c r="Q38" s="186"/>
      <c r="R38" s="186"/>
      <c r="S38" s="182">
        <v>0</v>
      </c>
      <c r="T38" s="187" t="s">
        <v>9</v>
      </c>
      <c r="U38" s="187">
        <v>1</v>
      </c>
      <c r="V38" s="187" t="s">
        <v>12</v>
      </c>
      <c r="W38" s="174">
        <v>30</v>
      </c>
      <c r="X38" s="175"/>
      <c r="Y38" s="182">
        <f t="shared" si="10"/>
        <v>0</v>
      </c>
      <c r="Z38" s="175">
        <f ca="1">IF(V38="N",'Duos revenue'!C251*(1-$Z$3)-MCR!R36,'Duos revenue'!C251*(1-$Z$3))</f>
        <v>0</v>
      </c>
      <c r="AA38" s="175" t="e">
        <f>-#REF!</f>
        <v>#REF!</v>
      </c>
      <c r="AB38" s="175">
        <f>IF(V38="N",0,-MCR!R36)</f>
        <v>0</v>
      </c>
      <c r="AC38" s="176">
        <f t="shared" si="21"/>
        <v>0</v>
      </c>
      <c r="AD38" s="176">
        <f t="shared" ca="1" si="22"/>
        <v>0</v>
      </c>
      <c r="AE38" s="176">
        <f t="shared" ca="1" si="23"/>
        <v>0</v>
      </c>
      <c r="AF38" s="182">
        <v>0</v>
      </c>
      <c r="AG38" s="147">
        <f t="shared" ref="AG38:AG55" ca="1" si="27">IF(AND(AK38&gt;0,AE38=0),0,MAX(AE38-AF38,S38))</f>
        <v>0</v>
      </c>
      <c r="AH38" s="76"/>
      <c r="AI38" s="181">
        <v>0</v>
      </c>
      <c r="AJ38" s="181">
        <v>0</v>
      </c>
      <c r="AK38" s="149">
        <f t="shared" si="24"/>
        <v>0</v>
      </c>
      <c r="AL38" s="149">
        <f t="shared" ca="1" si="25"/>
        <v>0</v>
      </c>
      <c r="AM38" s="36"/>
      <c r="AN38" s="147">
        <f t="shared" ref="AN38:AN55" ca="1" si="28">AG38-H38</f>
        <v>0</v>
      </c>
      <c r="AO38" s="162">
        <f t="shared" ref="AO38:AO55" si="29">IF(H38=0,0,AN38/H38)</f>
        <v>0</v>
      </c>
      <c r="AP38" s="149">
        <f t="shared" ref="AP38:AP55" si="30">AK38-I38</f>
        <v>0</v>
      </c>
      <c r="AQ38" s="165">
        <f t="shared" ref="AQ38:AQ55" si="31">IF(I38=0,0,AP38/I38)</f>
        <v>0</v>
      </c>
      <c r="AR38" s="149">
        <f t="shared" ref="AR38:AR55" ca="1" si="32">AL38-F38</f>
        <v>0</v>
      </c>
      <c r="AS38" s="165">
        <f t="shared" ref="AS38:AS55" si="33">IF(F38=0,0,AR38/F38)</f>
        <v>0</v>
      </c>
    </row>
    <row r="39" spans="1:51" x14ac:dyDescent="0.3">
      <c r="A39" s="167">
        <v>34</v>
      </c>
      <c r="B39" s="168" t="s">
        <v>230</v>
      </c>
      <c r="C39" s="167"/>
      <c r="D39" s="210" t="s">
        <v>44</v>
      </c>
      <c r="E39" s="199" t="s">
        <v>5</v>
      </c>
      <c r="F39" s="171">
        <f t="shared" si="20"/>
        <v>0</v>
      </c>
      <c r="G39" s="172" t="e">
        <f t="shared" si="26"/>
        <v>#DIV/0!</v>
      </c>
      <c r="H39" s="193"/>
      <c r="I39" s="193"/>
      <c r="J39" s="178">
        <v>0</v>
      </c>
      <c r="K39" s="197"/>
      <c r="L39" s="197"/>
      <c r="M39" s="180"/>
      <c r="N39" s="188">
        <v>0</v>
      </c>
      <c r="O39" s="185"/>
      <c r="P39" s="186"/>
      <c r="Q39" s="186"/>
      <c r="R39" s="186"/>
      <c r="S39" s="182">
        <v>0</v>
      </c>
      <c r="T39" s="187" t="s">
        <v>9</v>
      </c>
      <c r="U39" s="187">
        <v>1</v>
      </c>
      <c r="V39" s="187" t="s">
        <v>12</v>
      </c>
      <c r="W39" s="174">
        <v>30</v>
      </c>
      <c r="X39" s="175"/>
      <c r="Y39" s="182">
        <f t="shared" si="10"/>
        <v>0</v>
      </c>
      <c r="Z39" s="175">
        <f ca="1">IF(V39="N",'Duos revenue'!C252*(1-$Z$3)-MCR!R37,'Duos revenue'!C252*(1-$Z$3))</f>
        <v>0</v>
      </c>
      <c r="AA39" s="175" t="e">
        <f>-#REF!</f>
        <v>#REF!</v>
      </c>
      <c r="AB39" s="175">
        <f>IF(V39="N",0,-MCR!R37)</f>
        <v>0</v>
      </c>
      <c r="AC39" s="176">
        <f t="shared" si="21"/>
        <v>0</v>
      </c>
      <c r="AD39" s="176">
        <f t="shared" ca="1" si="22"/>
        <v>0</v>
      </c>
      <c r="AE39" s="176">
        <f t="shared" ca="1" si="23"/>
        <v>0</v>
      </c>
      <c r="AF39" s="182">
        <v>0</v>
      </c>
      <c r="AG39" s="147">
        <f t="shared" ca="1" si="27"/>
        <v>0</v>
      </c>
      <c r="AH39" s="76"/>
      <c r="AI39" s="181">
        <v>0</v>
      </c>
      <c r="AJ39" s="181">
        <v>0</v>
      </c>
      <c r="AK39" s="149">
        <f t="shared" si="24"/>
        <v>0</v>
      </c>
      <c r="AL39" s="149">
        <f t="shared" ca="1" si="25"/>
        <v>0</v>
      </c>
      <c r="AM39" s="36"/>
      <c r="AN39" s="147">
        <f t="shared" ca="1" si="28"/>
        <v>0</v>
      </c>
      <c r="AO39" s="162">
        <f t="shared" si="29"/>
        <v>0</v>
      </c>
      <c r="AP39" s="149">
        <f t="shared" si="30"/>
        <v>0</v>
      </c>
      <c r="AQ39" s="165">
        <f t="shared" si="31"/>
        <v>0</v>
      </c>
      <c r="AR39" s="149">
        <f t="shared" ca="1" si="32"/>
        <v>0</v>
      </c>
      <c r="AS39" s="165">
        <f t="shared" si="33"/>
        <v>0</v>
      </c>
    </row>
    <row r="40" spans="1:51" x14ac:dyDescent="0.3">
      <c r="A40" s="167">
        <v>35</v>
      </c>
      <c r="B40" s="168" t="s">
        <v>230</v>
      </c>
      <c r="C40" s="167"/>
      <c r="D40" s="210" t="s">
        <v>44</v>
      </c>
      <c r="E40" s="199" t="s">
        <v>5</v>
      </c>
      <c r="F40" s="171">
        <f t="shared" si="20"/>
        <v>0</v>
      </c>
      <c r="G40" s="172" t="e">
        <f t="shared" si="26"/>
        <v>#DIV/0!</v>
      </c>
      <c r="H40" s="193"/>
      <c r="I40" s="193"/>
      <c r="J40" s="178">
        <v>0</v>
      </c>
      <c r="K40" s="197"/>
      <c r="L40" s="197"/>
      <c r="M40" s="180"/>
      <c r="N40" s="188">
        <v>0</v>
      </c>
      <c r="O40" s="185"/>
      <c r="P40" s="186"/>
      <c r="Q40" s="186"/>
      <c r="R40" s="186"/>
      <c r="S40" s="182">
        <v>0</v>
      </c>
      <c r="T40" s="187" t="s">
        <v>9</v>
      </c>
      <c r="U40" s="187">
        <v>1</v>
      </c>
      <c r="V40" s="187" t="s">
        <v>12</v>
      </c>
      <c r="W40" s="174">
        <v>30</v>
      </c>
      <c r="X40" s="175"/>
      <c r="Y40" s="182">
        <f t="shared" si="10"/>
        <v>0</v>
      </c>
      <c r="Z40" s="175">
        <f ca="1">IF(V40="N",'Duos revenue'!C253*(1-$Z$3)-MCR!R38,'Duos revenue'!C253*(1-$Z$3))</f>
        <v>0</v>
      </c>
      <c r="AA40" s="175" t="e">
        <f>-#REF!</f>
        <v>#REF!</v>
      </c>
      <c r="AB40" s="175">
        <f>IF(V40="N",0,-MCR!R38)</f>
        <v>0</v>
      </c>
      <c r="AC40" s="176">
        <f t="shared" si="21"/>
        <v>0</v>
      </c>
      <c r="AD40" s="176">
        <f t="shared" ca="1" si="22"/>
        <v>0</v>
      </c>
      <c r="AE40" s="176">
        <f t="shared" ca="1" si="23"/>
        <v>0</v>
      </c>
      <c r="AF40" s="182">
        <v>0</v>
      </c>
      <c r="AG40" s="147">
        <f t="shared" ca="1" si="27"/>
        <v>0</v>
      </c>
      <c r="AH40" s="76"/>
      <c r="AI40" s="181">
        <v>0</v>
      </c>
      <c r="AJ40" s="181">
        <v>0</v>
      </c>
      <c r="AK40" s="149">
        <f t="shared" si="24"/>
        <v>0</v>
      </c>
      <c r="AL40" s="149">
        <f t="shared" ca="1" si="25"/>
        <v>0</v>
      </c>
      <c r="AM40" s="36"/>
      <c r="AN40" s="147">
        <f t="shared" ca="1" si="28"/>
        <v>0</v>
      </c>
      <c r="AO40" s="162">
        <f t="shared" si="29"/>
        <v>0</v>
      </c>
      <c r="AP40" s="149">
        <f t="shared" si="30"/>
        <v>0</v>
      </c>
      <c r="AQ40" s="165">
        <f t="shared" si="31"/>
        <v>0</v>
      </c>
      <c r="AR40" s="149">
        <f t="shared" ca="1" si="32"/>
        <v>0</v>
      </c>
      <c r="AS40" s="165">
        <f t="shared" si="33"/>
        <v>0</v>
      </c>
    </row>
    <row r="41" spans="1:51" x14ac:dyDescent="0.3">
      <c r="A41" s="167">
        <v>36</v>
      </c>
      <c r="B41" s="168" t="s">
        <v>230</v>
      </c>
      <c r="C41" s="167"/>
      <c r="D41" s="210" t="s">
        <v>44</v>
      </c>
      <c r="E41" s="199" t="s">
        <v>5</v>
      </c>
      <c r="F41" s="171">
        <f t="shared" si="20"/>
        <v>0</v>
      </c>
      <c r="G41" s="172" t="e">
        <f t="shared" si="26"/>
        <v>#DIV/0!</v>
      </c>
      <c r="H41" s="193"/>
      <c r="I41" s="193"/>
      <c r="J41" s="178">
        <v>0</v>
      </c>
      <c r="K41" s="197"/>
      <c r="L41" s="197"/>
      <c r="M41" s="180"/>
      <c r="N41" s="188">
        <v>0</v>
      </c>
      <c r="O41" s="185"/>
      <c r="P41" s="186"/>
      <c r="Q41" s="186"/>
      <c r="R41" s="186"/>
      <c r="S41" s="182">
        <v>0</v>
      </c>
      <c r="T41" s="187" t="s">
        <v>9</v>
      </c>
      <c r="U41" s="187">
        <v>1</v>
      </c>
      <c r="V41" s="187" t="s">
        <v>12</v>
      </c>
      <c r="W41" s="174">
        <v>30</v>
      </c>
      <c r="X41" s="175"/>
      <c r="Y41" s="182">
        <f t="shared" si="10"/>
        <v>0</v>
      </c>
      <c r="Z41" s="175">
        <f ca="1">IF(V41="N",'Duos revenue'!C254*(1-$Z$3)-MCR!R39,'Duos revenue'!C254*(1-$Z$3))</f>
        <v>0</v>
      </c>
      <c r="AA41" s="175" t="e">
        <f>-#REF!</f>
        <v>#REF!</v>
      </c>
      <c r="AB41" s="175">
        <f>IF(V41="N",0,-MCR!R39)</f>
        <v>0</v>
      </c>
      <c r="AC41" s="176">
        <f t="shared" si="21"/>
        <v>0</v>
      </c>
      <c r="AD41" s="176">
        <f t="shared" ca="1" si="22"/>
        <v>0</v>
      </c>
      <c r="AE41" s="176">
        <f t="shared" ca="1" si="23"/>
        <v>0</v>
      </c>
      <c r="AF41" s="182">
        <v>0</v>
      </c>
      <c r="AG41" s="147">
        <f t="shared" ca="1" si="27"/>
        <v>0</v>
      </c>
      <c r="AH41" s="76"/>
      <c r="AI41" s="181">
        <v>0</v>
      </c>
      <c r="AJ41" s="181">
        <v>0</v>
      </c>
      <c r="AK41" s="149">
        <f t="shared" si="24"/>
        <v>0</v>
      </c>
      <c r="AL41" s="149">
        <f t="shared" ca="1" si="25"/>
        <v>0</v>
      </c>
      <c r="AM41" s="36"/>
      <c r="AN41" s="147">
        <f t="shared" ca="1" si="28"/>
        <v>0</v>
      </c>
      <c r="AO41" s="162">
        <f t="shared" si="29"/>
        <v>0</v>
      </c>
      <c r="AP41" s="149">
        <f t="shared" si="30"/>
        <v>0</v>
      </c>
      <c r="AQ41" s="165">
        <f t="shared" si="31"/>
        <v>0</v>
      </c>
      <c r="AR41" s="149">
        <f t="shared" ca="1" si="32"/>
        <v>0</v>
      </c>
      <c r="AS41" s="165">
        <f t="shared" si="33"/>
        <v>0</v>
      </c>
    </row>
    <row r="42" spans="1:51" x14ac:dyDescent="0.3">
      <c r="A42" s="167">
        <v>37</v>
      </c>
      <c r="B42" s="168" t="s">
        <v>230</v>
      </c>
      <c r="C42" s="167"/>
      <c r="D42" s="210" t="s">
        <v>44</v>
      </c>
      <c r="E42" s="199" t="s">
        <v>5</v>
      </c>
      <c r="F42" s="171">
        <f t="shared" si="20"/>
        <v>0</v>
      </c>
      <c r="G42" s="172" t="e">
        <f t="shared" si="26"/>
        <v>#DIV/0!</v>
      </c>
      <c r="H42" s="193"/>
      <c r="I42" s="193"/>
      <c r="J42" s="178">
        <v>0</v>
      </c>
      <c r="K42" s="197"/>
      <c r="L42" s="197"/>
      <c r="M42" s="180"/>
      <c r="N42" s="188">
        <v>0</v>
      </c>
      <c r="O42" s="185"/>
      <c r="P42" s="186"/>
      <c r="Q42" s="186"/>
      <c r="R42" s="186"/>
      <c r="S42" s="182">
        <v>0</v>
      </c>
      <c r="T42" s="187" t="s">
        <v>9</v>
      </c>
      <c r="U42" s="187">
        <v>1</v>
      </c>
      <c r="V42" s="187" t="s">
        <v>12</v>
      </c>
      <c r="W42" s="174">
        <v>30</v>
      </c>
      <c r="X42" s="175"/>
      <c r="Y42" s="182">
        <f t="shared" si="10"/>
        <v>0</v>
      </c>
      <c r="Z42" s="175">
        <f ca="1">IF(V42="N",'Duos revenue'!C255*(1-$Z$3)-MCR!R40,'Duos revenue'!C255*(1-$Z$3))</f>
        <v>0</v>
      </c>
      <c r="AA42" s="175" t="e">
        <f>-#REF!</f>
        <v>#REF!</v>
      </c>
      <c r="AB42" s="175">
        <f>IF(V42="N",0,-MCR!R40)</f>
        <v>0</v>
      </c>
      <c r="AC42" s="176">
        <f t="shared" si="21"/>
        <v>0</v>
      </c>
      <c r="AD42" s="176">
        <f t="shared" ca="1" si="22"/>
        <v>0</v>
      </c>
      <c r="AE42" s="176">
        <f t="shared" ca="1" si="23"/>
        <v>0</v>
      </c>
      <c r="AF42" s="182">
        <v>0</v>
      </c>
      <c r="AG42" s="147">
        <f t="shared" ca="1" si="27"/>
        <v>0</v>
      </c>
      <c r="AH42" s="76"/>
      <c r="AI42" s="181">
        <v>0</v>
      </c>
      <c r="AJ42" s="181">
        <v>0</v>
      </c>
      <c r="AK42" s="149">
        <f t="shared" si="24"/>
        <v>0</v>
      </c>
      <c r="AL42" s="149">
        <f t="shared" ca="1" si="25"/>
        <v>0</v>
      </c>
      <c r="AM42" s="36"/>
      <c r="AN42" s="147">
        <f t="shared" ca="1" si="28"/>
        <v>0</v>
      </c>
      <c r="AO42" s="162">
        <f t="shared" si="29"/>
        <v>0</v>
      </c>
      <c r="AP42" s="149">
        <f t="shared" si="30"/>
        <v>0</v>
      </c>
      <c r="AQ42" s="165">
        <f t="shared" si="31"/>
        <v>0</v>
      </c>
      <c r="AR42" s="149">
        <f t="shared" ca="1" si="32"/>
        <v>0</v>
      </c>
      <c r="AS42" s="165">
        <f t="shared" si="33"/>
        <v>0</v>
      </c>
    </row>
    <row r="43" spans="1:51" x14ac:dyDescent="0.3">
      <c r="A43" s="167">
        <v>38</v>
      </c>
      <c r="B43" s="168" t="s">
        <v>230</v>
      </c>
      <c r="C43" s="167"/>
      <c r="D43" s="210" t="s">
        <v>44</v>
      </c>
      <c r="E43" s="199" t="s">
        <v>5</v>
      </c>
      <c r="F43" s="171">
        <f t="shared" si="20"/>
        <v>0</v>
      </c>
      <c r="G43" s="172" t="e">
        <f t="shared" si="26"/>
        <v>#DIV/0!</v>
      </c>
      <c r="H43" s="193"/>
      <c r="I43" s="193"/>
      <c r="J43" s="178">
        <v>0</v>
      </c>
      <c r="K43" s="197"/>
      <c r="L43" s="197"/>
      <c r="M43" s="180"/>
      <c r="N43" s="188">
        <v>0</v>
      </c>
      <c r="O43" s="185"/>
      <c r="P43" s="186"/>
      <c r="Q43" s="186"/>
      <c r="R43" s="186"/>
      <c r="S43" s="182">
        <v>0</v>
      </c>
      <c r="T43" s="187" t="s">
        <v>9</v>
      </c>
      <c r="U43" s="187">
        <v>1</v>
      </c>
      <c r="V43" s="187" t="s">
        <v>12</v>
      </c>
      <c r="W43" s="174">
        <v>30</v>
      </c>
      <c r="X43" s="175"/>
      <c r="Y43" s="182">
        <f t="shared" si="10"/>
        <v>0</v>
      </c>
      <c r="Z43" s="175">
        <f ca="1">IF(V43="N",'Duos revenue'!C256*(1-$Z$3)-MCR!R41,'Duos revenue'!C256*(1-$Z$3))</f>
        <v>0</v>
      </c>
      <c r="AA43" s="175" t="e">
        <f>-#REF!</f>
        <v>#REF!</v>
      </c>
      <c r="AB43" s="175">
        <f>IF(V43="N",0,-MCR!R41)</f>
        <v>0</v>
      </c>
      <c r="AC43" s="176">
        <f t="shared" si="21"/>
        <v>0</v>
      </c>
      <c r="AD43" s="176">
        <f t="shared" ca="1" si="22"/>
        <v>0</v>
      </c>
      <c r="AE43" s="176">
        <f t="shared" ca="1" si="23"/>
        <v>0</v>
      </c>
      <c r="AF43" s="182">
        <v>0</v>
      </c>
      <c r="AG43" s="147">
        <f t="shared" ca="1" si="27"/>
        <v>0</v>
      </c>
      <c r="AH43" s="76"/>
      <c r="AI43" s="181">
        <v>0</v>
      </c>
      <c r="AJ43" s="181">
        <v>0</v>
      </c>
      <c r="AK43" s="149">
        <f t="shared" si="24"/>
        <v>0</v>
      </c>
      <c r="AL43" s="149">
        <f t="shared" ca="1" si="25"/>
        <v>0</v>
      </c>
      <c r="AM43" s="36"/>
      <c r="AN43" s="147">
        <f t="shared" ca="1" si="28"/>
        <v>0</v>
      </c>
      <c r="AO43" s="162">
        <f t="shared" si="29"/>
        <v>0</v>
      </c>
      <c r="AP43" s="149">
        <f t="shared" si="30"/>
        <v>0</v>
      </c>
      <c r="AQ43" s="165">
        <f t="shared" si="31"/>
        <v>0</v>
      </c>
      <c r="AR43" s="149">
        <f t="shared" ca="1" si="32"/>
        <v>0</v>
      </c>
      <c r="AS43" s="165">
        <f t="shared" si="33"/>
        <v>0</v>
      </c>
    </row>
    <row r="44" spans="1:51" x14ac:dyDescent="0.3">
      <c r="A44" s="167">
        <v>39</v>
      </c>
      <c r="B44" s="168" t="s">
        <v>230</v>
      </c>
      <c r="C44" s="167"/>
      <c r="D44" s="210" t="s">
        <v>44</v>
      </c>
      <c r="E44" s="199" t="s">
        <v>5</v>
      </c>
      <c r="F44" s="171">
        <f t="shared" si="20"/>
        <v>0</v>
      </c>
      <c r="G44" s="172" t="e">
        <f t="shared" si="26"/>
        <v>#DIV/0!</v>
      </c>
      <c r="H44" s="193"/>
      <c r="I44" s="193"/>
      <c r="J44" s="178">
        <v>0</v>
      </c>
      <c r="K44" s="197"/>
      <c r="L44" s="197"/>
      <c r="M44" s="180"/>
      <c r="N44" s="188">
        <v>0</v>
      </c>
      <c r="O44" s="185"/>
      <c r="P44" s="186"/>
      <c r="Q44" s="186"/>
      <c r="R44" s="186"/>
      <c r="S44" s="182">
        <v>0</v>
      </c>
      <c r="T44" s="187" t="s">
        <v>9</v>
      </c>
      <c r="U44" s="187">
        <v>1</v>
      </c>
      <c r="V44" s="187" t="s">
        <v>12</v>
      </c>
      <c r="W44" s="174">
        <v>30</v>
      </c>
      <c r="X44" s="175"/>
      <c r="Y44" s="182">
        <f t="shared" si="10"/>
        <v>0</v>
      </c>
      <c r="Z44" s="175">
        <f ca="1">IF(V44="N",'Duos revenue'!C257*(1-$Z$3)-MCR!R42,'Duos revenue'!C257*(1-$Z$3))</f>
        <v>0</v>
      </c>
      <c r="AA44" s="175" t="e">
        <f>-#REF!</f>
        <v>#REF!</v>
      </c>
      <c r="AB44" s="175">
        <f>IF(V44="N",0,-MCR!R42)</f>
        <v>0</v>
      </c>
      <c r="AC44" s="176">
        <f t="shared" si="21"/>
        <v>0</v>
      </c>
      <c r="AD44" s="176">
        <f t="shared" ca="1" si="22"/>
        <v>0</v>
      </c>
      <c r="AE44" s="176">
        <f t="shared" ca="1" si="23"/>
        <v>0</v>
      </c>
      <c r="AF44" s="182">
        <v>0</v>
      </c>
      <c r="AG44" s="147">
        <f t="shared" ca="1" si="27"/>
        <v>0</v>
      </c>
      <c r="AH44" s="76"/>
      <c r="AI44" s="181">
        <v>0</v>
      </c>
      <c r="AJ44" s="181">
        <v>0</v>
      </c>
      <c r="AK44" s="149">
        <f t="shared" si="24"/>
        <v>0</v>
      </c>
      <c r="AL44" s="149">
        <f t="shared" ca="1" si="25"/>
        <v>0</v>
      </c>
      <c r="AM44" s="36"/>
      <c r="AN44" s="147">
        <f t="shared" ca="1" si="28"/>
        <v>0</v>
      </c>
      <c r="AO44" s="162">
        <f t="shared" si="29"/>
        <v>0</v>
      </c>
      <c r="AP44" s="149">
        <f t="shared" si="30"/>
        <v>0</v>
      </c>
      <c r="AQ44" s="165">
        <f t="shared" si="31"/>
        <v>0</v>
      </c>
      <c r="AR44" s="149">
        <f t="shared" ca="1" si="32"/>
        <v>0</v>
      </c>
      <c r="AS44" s="165">
        <f t="shared" si="33"/>
        <v>0</v>
      </c>
    </row>
    <row r="45" spans="1:51" x14ac:dyDescent="0.3">
      <c r="A45" s="167">
        <v>40</v>
      </c>
      <c r="B45" s="168" t="s">
        <v>230</v>
      </c>
      <c r="C45" s="167"/>
      <c r="D45" s="210" t="s">
        <v>44</v>
      </c>
      <c r="E45" s="199" t="s">
        <v>5</v>
      </c>
      <c r="F45" s="171">
        <f t="shared" si="20"/>
        <v>0</v>
      </c>
      <c r="G45" s="172" t="e">
        <f t="shared" si="26"/>
        <v>#DIV/0!</v>
      </c>
      <c r="H45" s="193"/>
      <c r="I45" s="193"/>
      <c r="J45" s="178">
        <v>0</v>
      </c>
      <c r="K45" s="197"/>
      <c r="L45" s="197"/>
      <c r="M45" s="180"/>
      <c r="N45" s="188">
        <v>0</v>
      </c>
      <c r="O45" s="185"/>
      <c r="P45" s="186"/>
      <c r="Q45" s="186"/>
      <c r="R45" s="186"/>
      <c r="S45" s="182">
        <v>0</v>
      </c>
      <c r="T45" s="187" t="s">
        <v>9</v>
      </c>
      <c r="U45" s="187">
        <v>1</v>
      </c>
      <c r="V45" s="187" t="s">
        <v>12</v>
      </c>
      <c r="W45" s="174">
        <v>30</v>
      </c>
      <c r="X45" s="175"/>
      <c r="Y45" s="182">
        <f t="shared" si="10"/>
        <v>0</v>
      </c>
      <c r="Z45" s="175">
        <f ca="1">IF(V45="N",'Duos revenue'!C258*(1-$Z$3)-MCR!R43,'Duos revenue'!C258*(1-$Z$3))</f>
        <v>0</v>
      </c>
      <c r="AA45" s="175" t="e">
        <f>-#REF!</f>
        <v>#REF!</v>
      </c>
      <c r="AB45" s="175">
        <f>IF(V45="N",0,-MCR!R43)</f>
        <v>0</v>
      </c>
      <c r="AC45" s="176">
        <f t="shared" si="21"/>
        <v>0</v>
      </c>
      <c r="AD45" s="176">
        <f t="shared" ca="1" si="22"/>
        <v>0</v>
      </c>
      <c r="AE45" s="176">
        <f t="shared" ca="1" si="23"/>
        <v>0</v>
      </c>
      <c r="AF45" s="182">
        <v>0</v>
      </c>
      <c r="AG45" s="147">
        <f t="shared" ca="1" si="27"/>
        <v>0</v>
      </c>
      <c r="AH45" s="76"/>
      <c r="AI45" s="181">
        <v>0</v>
      </c>
      <c r="AJ45" s="181">
        <v>0</v>
      </c>
      <c r="AK45" s="149">
        <f t="shared" si="24"/>
        <v>0</v>
      </c>
      <c r="AL45" s="149">
        <f t="shared" ca="1" si="25"/>
        <v>0</v>
      </c>
      <c r="AM45" s="36"/>
      <c r="AN45" s="147">
        <f t="shared" ca="1" si="28"/>
        <v>0</v>
      </c>
      <c r="AO45" s="162">
        <f t="shared" si="29"/>
        <v>0</v>
      </c>
      <c r="AP45" s="149">
        <f t="shared" si="30"/>
        <v>0</v>
      </c>
      <c r="AQ45" s="165">
        <f t="shared" si="31"/>
        <v>0</v>
      </c>
      <c r="AR45" s="149">
        <f t="shared" ca="1" si="32"/>
        <v>0</v>
      </c>
      <c r="AS45" s="165">
        <f t="shared" si="33"/>
        <v>0</v>
      </c>
    </row>
    <row r="46" spans="1:51" x14ac:dyDescent="0.3">
      <c r="A46" s="167">
        <v>41</v>
      </c>
      <c r="B46" s="168" t="s">
        <v>230</v>
      </c>
      <c r="C46" s="167"/>
      <c r="D46" s="210" t="s">
        <v>44</v>
      </c>
      <c r="E46" s="199" t="s">
        <v>5</v>
      </c>
      <c r="F46" s="171">
        <f t="shared" si="20"/>
        <v>0</v>
      </c>
      <c r="G46" s="172" t="e">
        <f t="shared" si="26"/>
        <v>#DIV/0!</v>
      </c>
      <c r="H46" s="193"/>
      <c r="I46" s="193"/>
      <c r="J46" s="178">
        <v>0</v>
      </c>
      <c r="K46" s="197"/>
      <c r="L46" s="197"/>
      <c r="M46" s="180"/>
      <c r="N46" s="188">
        <v>0</v>
      </c>
      <c r="O46" s="185"/>
      <c r="P46" s="186"/>
      <c r="Q46" s="186"/>
      <c r="R46" s="186"/>
      <c r="S46" s="182">
        <v>0</v>
      </c>
      <c r="T46" s="187" t="s">
        <v>9</v>
      </c>
      <c r="U46" s="187">
        <v>1</v>
      </c>
      <c r="V46" s="187" t="s">
        <v>12</v>
      </c>
      <c r="W46" s="174">
        <v>30</v>
      </c>
      <c r="X46" s="175"/>
      <c r="Y46" s="182">
        <f t="shared" si="10"/>
        <v>0</v>
      </c>
      <c r="Z46" s="175">
        <f ca="1">IF(V46="N",'Duos revenue'!C259*(1-$Z$3)-MCR!R44,'Duos revenue'!C259*(1-$Z$3))</f>
        <v>0</v>
      </c>
      <c r="AA46" s="175" t="e">
        <f>-#REF!</f>
        <v>#REF!</v>
      </c>
      <c r="AB46" s="175">
        <f>IF(V46="N",0,-MCR!R44)</f>
        <v>0</v>
      </c>
      <c r="AC46" s="176">
        <f t="shared" si="21"/>
        <v>0</v>
      </c>
      <c r="AD46" s="176">
        <f t="shared" ca="1" si="22"/>
        <v>0</v>
      </c>
      <c r="AE46" s="176">
        <f t="shared" ca="1" si="23"/>
        <v>0</v>
      </c>
      <c r="AF46" s="182">
        <v>0</v>
      </c>
      <c r="AG46" s="147">
        <f t="shared" ca="1" si="27"/>
        <v>0</v>
      </c>
      <c r="AH46" s="76"/>
      <c r="AI46" s="181">
        <v>0</v>
      </c>
      <c r="AJ46" s="181">
        <v>0</v>
      </c>
      <c r="AK46" s="149">
        <f t="shared" si="24"/>
        <v>0</v>
      </c>
      <c r="AL46" s="149">
        <f t="shared" ca="1" si="25"/>
        <v>0</v>
      </c>
      <c r="AM46" s="36"/>
      <c r="AN46" s="147">
        <f t="shared" ca="1" si="28"/>
        <v>0</v>
      </c>
      <c r="AO46" s="162">
        <f t="shared" si="29"/>
        <v>0</v>
      </c>
      <c r="AP46" s="149">
        <f t="shared" si="30"/>
        <v>0</v>
      </c>
      <c r="AQ46" s="165">
        <f t="shared" si="31"/>
        <v>0</v>
      </c>
      <c r="AR46" s="149">
        <f t="shared" ca="1" si="32"/>
        <v>0</v>
      </c>
      <c r="AS46" s="165">
        <f t="shared" si="33"/>
        <v>0</v>
      </c>
    </row>
    <row r="47" spans="1:51" x14ac:dyDescent="0.3">
      <c r="A47" s="167">
        <v>42</v>
      </c>
      <c r="B47" s="168" t="s">
        <v>230</v>
      </c>
      <c r="C47" s="167"/>
      <c r="D47" s="210" t="s">
        <v>44</v>
      </c>
      <c r="E47" s="199" t="s">
        <v>5</v>
      </c>
      <c r="F47" s="171">
        <f t="shared" si="20"/>
        <v>0</v>
      </c>
      <c r="G47" s="172" t="e">
        <f t="shared" si="26"/>
        <v>#DIV/0!</v>
      </c>
      <c r="H47" s="193"/>
      <c r="I47" s="193"/>
      <c r="J47" s="178">
        <v>0</v>
      </c>
      <c r="K47" s="197"/>
      <c r="L47" s="197"/>
      <c r="M47" s="180"/>
      <c r="N47" s="188">
        <v>0</v>
      </c>
      <c r="O47" s="185"/>
      <c r="P47" s="186"/>
      <c r="Q47" s="186"/>
      <c r="R47" s="186"/>
      <c r="S47" s="182">
        <v>0</v>
      </c>
      <c r="T47" s="187" t="s">
        <v>9</v>
      </c>
      <c r="U47" s="187">
        <v>1</v>
      </c>
      <c r="V47" s="187" t="s">
        <v>12</v>
      </c>
      <c r="W47" s="174">
        <v>30</v>
      </c>
      <c r="X47" s="175"/>
      <c r="Y47" s="182">
        <f t="shared" si="10"/>
        <v>0</v>
      </c>
      <c r="Z47" s="175">
        <f ca="1">IF(V47="N",'Duos revenue'!C260*(1-$Z$3)-MCR!R45,'Duos revenue'!C260*(1-$Z$3))</f>
        <v>0</v>
      </c>
      <c r="AA47" s="175" t="e">
        <f>-#REF!</f>
        <v>#REF!</v>
      </c>
      <c r="AB47" s="175">
        <f>IF(V47="N",0,-MCR!R45)</f>
        <v>0</v>
      </c>
      <c r="AC47" s="176">
        <f t="shared" si="21"/>
        <v>0</v>
      </c>
      <c r="AD47" s="176">
        <f t="shared" ca="1" si="22"/>
        <v>0</v>
      </c>
      <c r="AE47" s="176">
        <f t="shared" ca="1" si="23"/>
        <v>0</v>
      </c>
      <c r="AF47" s="182">
        <v>0</v>
      </c>
      <c r="AG47" s="147">
        <f t="shared" ca="1" si="27"/>
        <v>0</v>
      </c>
      <c r="AH47" s="76"/>
      <c r="AI47" s="181">
        <v>0</v>
      </c>
      <c r="AJ47" s="181">
        <v>0</v>
      </c>
      <c r="AK47" s="149">
        <f t="shared" si="24"/>
        <v>0</v>
      </c>
      <c r="AL47" s="149">
        <f t="shared" ca="1" si="25"/>
        <v>0</v>
      </c>
      <c r="AM47" s="36"/>
      <c r="AN47" s="147">
        <f t="shared" ca="1" si="28"/>
        <v>0</v>
      </c>
      <c r="AO47" s="162">
        <f t="shared" si="29"/>
        <v>0</v>
      </c>
      <c r="AP47" s="149">
        <f t="shared" si="30"/>
        <v>0</v>
      </c>
      <c r="AQ47" s="165">
        <f t="shared" si="31"/>
        <v>0</v>
      </c>
      <c r="AR47" s="149">
        <f t="shared" ca="1" si="32"/>
        <v>0</v>
      </c>
      <c r="AS47" s="165">
        <f t="shared" si="33"/>
        <v>0</v>
      </c>
    </row>
    <row r="48" spans="1:51" x14ac:dyDescent="0.3">
      <c r="A48" s="167">
        <v>43</v>
      </c>
      <c r="B48" s="168" t="s">
        <v>230</v>
      </c>
      <c r="C48" s="167"/>
      <c r="D48" s="210" t="s">
        <v>44</v>
      </c>
      <c r="E48" s="199" t="s">
        <v>5</v>
      </c>
      <c r="F48" s="171">
        <f t="shared" si="20"/>
        <v>0</v>
      </c>
      <c r="G48" s="172" t="e">
        <f t="shared" si="26"/>
        <v>#DIV/0!</v>
      </c>
      <c r="H48" s="193"/>
      <c r="I48" s="193"/>
      <c r="J48" s="178">
        <v>0</v>
      </c>
      <c r="K48" s="197"/>
      <c r="L48" s="197"/>
      <c r="M48" s="180"/>
      <c r="N48" s="188">
        <v>0</v>
      </c>
      <c r="O48" s="185"/>
      <c r="P48" s="186"/>
      <c r="Q48" s="186"/>
      <c r="R48" s="186"/>
      <c r="S48" s="182">
        <v>0</v>
      </c>
      <c r="T48" s="187" t="s">
        <v>9</v>
      </c>
      <c r="U48" s="187">
        <v>1</v>
      </c>
      <c r="V48" s="187" t="s">
        <v>12</v>
      </c>
      <c r="W48" s="174">
        <v>30</v>
      </c>
      <c r="X48" s="175"/>
      <c r="Y48" s="182">
        <f t="shared" si="10"/>
        <v>0</v>
      </c>
      <c r="Z48" s="175">
        <f ca="1">IF(V48="N",'Duos revenue'!C261*(1-$Z$3)-MCR!R46,'Duos revenue'!C261*(1-$Z$3))</f>
        <v>0</v>
      </c>
      <c r="AA48" s="175" t="e">
        <f>-#REF!</f>
        <v>#REF!</v>
      </c>
      <c r="AB48" s="175">
        <f>IF(V48="N",0,-MCR!R46)</f>
        <v>0</v>
      </c>
      <c r="AC48" s="176">
        <f t="shared" si="21"/>
        <v>0</v>
      </c>
      <c r="AD48" s="176">
        <f t="shared" ca="1" si="22"/>
        <v>0</v>
      </c>
      <c r="AE48" s="176">
        <f t="shared" ca="1" si="23"/>
        <v>0</v>
      </c>
      <c r="AF48" s="182">
        <v>0</v>
      </c>
      <c r="AG48" s="147">
        <f t="shared" ca="1" si="27"/>
        <v>0</v>
      </c>
      <c r="AH48" s="76"/>
      <c r="AI48" s="181">
        <v>0</v>
      </c>
      <c r="AJ48" s="181">
        <v>0</v>
      </c>
      <c r="AK48" s="149">
        <f t="shared" si="24"/>
        <v>0</v>
      </c>
      <c r="AL48" s="149">
        <f t="shared" ca="1" si="25"/>
        <v>0</v>
      </c>
      <c r="AM48" s="36"/>
      <c r="AN48" s="147">
        <f t="shared" ca="1" si="28"/>
        <v>0</v>
      </c>
      <c r="AO48" s="162">
        <f t="shared" si="29"/>
        <v>0</v>
      </c>
      <c r="AP48" s="149">
        <f t="shared" si="30"/>
        <v>0</v>
      </c>
      <c r="AQ48" s="165">
        <f t="shared" si="31"/>
        <v>0</v>
      </c>
      <c r="AR48" s="149">
        <f t="shared" ca="1" si="32"/>
        <v>0</v>
      </c>
      <c r="AS48" s="165">
        <f t="shared" si="33"/>
        <v>0</v>
      </c>
    </row>
    <row r="49" spans="1:45" x14ac:dyDescent="0.3">
      <c r="A49" s="167">
        <v>44</v>
      </c>
      <c r="B49" s="168" t="s">
        <v>230</v>
      </c>
      <c r="C49" s="167"/>
      <c r="D49" s="210" t="s">
        <v>44</v>
      </c>
      <c r="E49" s="199" t="s">
        <v>5</v>
      </c>
      <c r="F49" s="171">
        <f t="shared" si="20"/>
        <v>0</v>
      </c>
      <c r="G49" s="172" t="e">
        <f t="shared" si="26"/>
        <v>#DIV/0!</v>
      </c>
      <c r="H49" s="193"/>
      <c r="I49" s="193"/>
      <c r="J49" s="178">
        <v>0</v>
      </c>
      <c r="K49" s="197"/>
      <c r="L49" s="197"/>
      <c r="M49" s="180"/>
      <c r="N49" s="188">
        <v>0</v>
      </c>
      <c r="O49" s="185"/>
      <c r="P49" s="186"/>
      <c r="Q49" s="186"/>
      <c r="R49" s="186"/>
      <c r="S49" s="182">
        <v>0</v>
      </c>
      <c r="T49" s="187" t="s">
        <v>9</v>
      </c>
      <c r="U49" s="187">
        <v>1</v>
      </c>
      <c r="V49" s="187" t="s">
        <v>12</v>
      </c>
      <c r="W49" s="174">
        <v>30</v>
      </c>
      <c r="X49" s="175"/>
      <c r="Y49" s="182">
        <f t="shared" si="10"/>
        <v>0</v>
      </c>
      <c r="Z49" s="175">
        <f ca="1">IF(V49="N",'Duos revenue'!C262*(1-$Z$3)-MCR!R47,'Duos revenue'!C262*(1-$Z$3))</f>
        <v>0</v>
      </c>
      <c r="AA49" s="175" t="e">
        <f>-#REF!</f>
        <v>#REF!</v>
      </c>
      <c r="AB49" s="175">
        <f>IF(V49="N",0,-MCR!R47)</f>
        <v>0</v>
      </c>
      <c r="AC49" s="176">
        <f t="shared" si="21"/>
        <v>0</v>
      </c>
      <c r="AD49" s="176">
        <f t="shared" ca="1" si="22"/>
        <v>0</v>
      </c>
      <c r="AE49" s="176">
        <f t="shared" ca="1" si="23"/>
        <v>0</v>
      </c>
      <c r="AF49" s="182">
        <v>0</v>
      </c>
      <c r="AG49" s="147">
        <f t="shared" ca="1" si="27"/>
        <v>0</v>
      </c>
      <c r="AH49" s="76"/>
      <c r="AI49" s="181">
        <v>0</v>
      </c>
      <c r="AJ49" s="181">
        <v>0</v>
      </c>
      <c r="AK49" s="149">
        <f t="shared" si="24"/>
        <v>0</v>
      </c>
      <c r="AL49" s="149">
        <f t="shared" ca="1" si="25"/>
        <v>0</v>
      </c>
      <c r="AM49" s="36"/>
      <c r="AN49" s="147">
        <f t="shared" ca="1" si="28"/>
        <v>0</v>
      </c>
      <c r="AO49" s="162">
        <f t="shared" si="29"/>
        <v>0</v>
      </c>
      <c r="AP49" s="149">
        <f t="shared" si="30"/>
        <v>0</v>
      </c>
      <c r="AQ49" s="165">
        <f t="shared" si="31"/>
        <v>0</v>
      </c>
      <c r="AR49" s="149">
        <f t="shared" ca="1" si="32"/>
        <v>0</v>
      </c>
      <c r="AS49" s="165">
        <f t="shared" si="33"/>
        <v>0</v>
      </c>
    </row>
    <row r="50" spans="1:45" x14ac:dyDescent="0.3">
      <c r="A50" s="167">
        <v>45</v>
      </c>
      <c r="B50" s="168" t="s">
        <v>230</v>
      </c>
      <c r="C50" s="167"/>
      <c r="D50" s="210" t="s">
        <v>44</v>
      </c>
      <c r="E50" s="199" t="s">
        <v>5</v>
      </c>
      <c r="F50" s="171">
        <f t="shared" si="20"/>
        <v>0</v>
      </c>
      <c r="G50" s="172" t="e">
        <f t="shared" si="26"/>
        <v>#DIV/0!</v>
      </c>
      <c r="H50" s="193"/>
      <c r="I50" s="193"/>
      <c r="J50" s="178">
        <v>0</v>
      </c>
      <c r="K50" s="197"/>
      <c r="L50" s="197"/>
      <c r="M50" s="180"/>
      <c r="N50" s="188">
        <v>0</v>
      </c>
      <c r="O50" s="185"/>
      <c r="P50" s="186"/>
      <c r="Q50" s="186"/>
      <c r="R50" s="186"/>
      <c r="S50" s="182">
        <v>0</v>
      </c>
      <c r="T50" s="187" t="s">
        <v>9</v>
      </c>
      <c r="U50" s="187">
        <v>1</v>
      </c>
      <c r="V50" s="187" t="s">
        <v>12</v>
      </c>
      <c r="W50" s="174">
        <v>30</v>
      </c>
      <c r="X50" s="175"/>
      <c r="Y50" s="182">
        <f t="shared" si="10"/>
        <v>0</v>
      </c>
      <c r="Z50" s="175">
        <f ca="1">IF(V50="N",'Duos revenue'!C263*(1-$Z$3)-MCR!R48,'Duos revenue'!C263*(1-$Z$3))</f>
        <v>0</v>
      </c>
      <c r="AA50" s="175" t="e">
        <f>-#REF!</f>
        <v>#REF!</v>
      </c>
      <c r="AB50" s="175">
        <f>IF(V50="N",0,-MCR!R48)</f>
        <v>0</v>
      </c>
      <c r="AC50" s="176">
        <f t="shared" si="21"/>
        <v>0</v>
      </c>
      <c r="AD50" s="176">
        <f t="shared" ca="1" si="22"/>
        <v>0</v>
      </c>
      <c r="AE50" s="176">
        <f t="shared" ca="1" si="23"/>
        <v>0</v>
      </c>
      <c r="AF50" s="182">
        <v>0</v>
      </c>
      <c r="AG50" s="147">
        <f t="shared" ca="1" si="27"/>
        <v>0</v>
      </c>
      <c r="AH50" s="76"/>
      <c r="AI50" s="181">
        <v>0</v>
      </c>
      <c r="AJ50" s="181">
        <v>0</v>
      </c>
      <c r="AK50" s="149">
        <f t="shared" si="24"/>
        <v>0</v>
      </c>
      <c r="AL50" s="149">
        <f t="shared" ca="1" si="25"/>
        <v>0</v>
      </c>
      <c r="AM50" s="36"/>
      <c r="AN50" s="147">
        <f t="shared" ca="1" si="28"/>
        <v>0</v>
      </c>
      <c r="AO50" s="162">
        <f t="shared" si="29"/>
        <v>0</v>
      </c>
      <c r="AP50" s="149">
        <f t="shared" si="30"/>
        <v>0</v>
      </c>
      <c r="AQ50" s="165">
        <f t="shared" si="31"/>
        <v>0</v>
      </c>
      <c r="AR50" s="149">
        <f t="shared" ca="1" si="32"/>
        <v>0</v>
      </c>
      <c r="AS50" s="165">
        <f t="shared" si="33"/>
        <v>0</v>
      </c>
    </row>
    <row r="51" spans="1:45" x14ac:dyDescent="0.3">
      <c r="A51" s="167">
        <v>46</v>
      </c>
      <c r="B51" s="168" t="s">
        <v>230</v>
      </c>
      <c r="C51" s="167"/>
      <c r="D51" s="210" t="s">
        <v>44</v>
      </c>
      <c r="E51" s="199" t="s">
        <v>5</v>
      </c>
      <c r="F51" s="171">
        <f t="shared" si="20"/>
        <v>0</v>
      </c>
      <c r="G51" s="172" t="e">
        <f t="shared" si="26"/>
        <v>#DIV/0!</v>
      </c>
      <c r="H51" s="193"/>
      <c r="I51" s="193"/>
      <c r="J51" s="178">
        <v>0</v>
      </c>
      <c r="K51" s="197"/>
      <c r="L51" s="197"/>
      <c r="M51" s="180"/>
      <c r="N51" s="188">
        <v>0</v>
      </c>
      <c r="O51" s="185"/>
      <c r="P51" s="186"/>
      <c r="Q51" s="186"/>
      <c r="R51" s="186"/>
      <c r="S51" s="182">
        <v>0</v>
      </c>
      <c r="T51" s="187" t="s">
        <v>9</v>
      </c>
      <c r="U51" s="187">
        <v>1</v>
      </c>
      <c r="V51" s="187" t="s">
        <v>12</v>
      </c>
      <c r="W51" s="174">
        <v>30</v>
      </c>
      <c r="X51" s="175"/>
      <c r="Y51" s="182">
        <f t="shared" si="10"/>
        <v>0</v>
      </c>
      <c r="Z51" s="175">
        <f ca="1">IF(V51="N",'Duos revenue'!C264*(1-$Z$3)-MCR!R49,'Duos revenue'!C264*(1-$Z$3))</f>
        <v>0</v>
      </c>
      <c r="AA51" s="175" t="e">
        <f>-#REF!</f>
        <v>#REF!</v>
      </c>
      <c r="AB51" s="175">
        <f>IF(V51="N",0,-MCR!R49)</f>
        <v>0</v>
      </c>
      <c r="AC51" s="176">
        <f t="shared" si="21"/>
        <v>0</v>
      </c>
      <c r="AD51" s="176">
        <f t="shared" ca="1" si="22"/>
        <v>0</v>
      </c>
      <c r="AE51" s="176">
        <f t="shared" ca="1" si="23"/>
        <v>0</v>
      </c>
      <c r="AF51" s="182">
        <v>0</v>
      </c>
      <c r="AG51" s="147">
        <f t="shared" ca="1" si="27"/>
        <v>0</v>
      </c>
      <c r="AH51" s="76"/>
      <c r="AI51" s="181">
        <v>0</v>
      </c>
      <c r="AJ51" s="181">
        <v>0</v>
      </c>
      <c r="AK51" s="149">
        <f t="shared" si="24"/>
        <v>0</v>
      </c>
      <c r="AL51" s="149">
        <f t="shared" ca="1" si="25"/>
        <v>0</v>
      </c>
      <c r="AM51" s="36"/>
      <c r="AN51" s="147">
        <f t="shared" ca="1" si="28"/>
        <v>0</v>
      </c>
      <c r="AO51" s="162">
        <f t="shared" si="29"/>
        <v>0</v>
      </c>
      <c r="AP51" s="149">
        <f t="shared" si="30"/>
        <v>0</v>
      </c>
      <c r="AQ51" s="165">
        <f t="shared" si="31"/>
        <v>0</v>
      </c>
      <c r="AR51" s="149">
        <f t="shared" ca="1" si="32"/>
        <v>0</v>
      </c>
      <c r="AS51" s="165">
        <f t="shared" si="33"/>
        <v>0</v>
      </c>
    </row>
    <row r="52" spans="1:45" x14ac:dyDescent="0.3">
      <c r="A52" s="167">
        <v>47</v>
      </c>
      <c r="B52" s="168" t="s">
        <v>230</v>
      </c>
      <c r="C52" s="167"/>
      <c r="D52" s="210" t="s">
        <v>44</v>
      </c>
      <c r="E52" s="199" t="s">
        <v>5</v>
      </c>
      <c r="F52" s="171">
        <f t="shared" si="20"/>
        <v>0</v>
      </c>
      <c r="G52" s="172" t="e">
        <f t="shared" si="26"/>
        <v>#DIV/0!</v>
      </c>
      <c r="H52" s="193"/>
      <c r="I52" s="193"/>
      <c r="J52" s="178">
        <v>0</v>
      </c>
      <c r="K52" s="197"/>
      <c r="L52" s="197"/>
      <c r="M52" s="180"/>
      <c r="N52" s="188">
        <v>0</v>
      </c>
      <c r="O52" s="185"/>
      <c r="P52" s="186"/>
      <c r="Q52" s="186"/>
      <c r="R52" s="186"/>
      <c r="S52" s="182">
        <v>0</v>
      </c>
      <c r="T52" s="187" t="s">
        <v>9</v>
      </c>
      <c r="U52" s="187">
        <v>1</v>
      </c>
      <c r="V52" s="187" t="s">
        <v>12</v>
      </c>
      <c r="W52" s="174">
        <v>30</v>
      </c>
      <c r="X52" s="175"/>
      <c r="Y52" s="182">
        <f t="shared" si="10"/>
        <v>0</v>
      </c>
      <c r="Z52" s="175">
        <f ca="1">IF(V52="N",'Duos revenue'!C265*(1-$Z$3)-MCR!R50,'Duos revenue'!C265*(1-$Z$3))</f>
        <v>0</v>
      </c>
      <c r="AA52" s="175" t="e">
        <f>-#REF!</f>
        <v>#REF!</v>
      </c>
      <c r="AB52" s="175">
        <f>IF(V52="N",0,-MCR!R50)</f>
        <v>0</v>
      </c>
      <c r="AC52" s="176">
        <f t="shared" si="21"/>
        <v>0</v>
      </c>
      <c r="AD52" s="176">
        <f t="shared" ca="1" si="22"/>
        <v>0</v>
      </c>
      <c r="AE52" s="176">
        <f t="shared" ca="1" si="23"/>
        <v>0</v>
      </c>
      <c r="AF52" s="182">
        <v>0</v>
      </c>
      <c r="AG52" s="147">
        <f t="shared" ca="1" si="27"/>
        <v>0</v>
      </c>
      <c r="AH52" s="76"/>
      <c r="AI52" s="181">
        <v>0</v>
      </c>
      <c r="AJ52" s="181">
        <v>0</v>
      </c>
      <c r="AK52" s="149">
        <f t="shared" si="24"/>
        <v>0</v>
      </c>
      <c r="AL52" s="149">
        <f t="shared" ca="1" si="25"/>
        <v>0</v>
      </c>
      <c r="AM52" s="36"/>
      <c r="AN52" s="147">
        <f t="shared" ca="1" si="28"/>
        <v>0</v>
      </c>
      <c r="AO52" s="162">
        <f t="shared" si="29"/>
        <v>0</v>
      </c>
      <c r="AP52" s="149">
        <f t="shared" si="30"/>
        <v>0</v>
      </c>
      <c r="AQ52" s="165">
        <f t="shared" si="31"/>
        <v>0</v>
      </c>
      <c r="AR52" s="149">
        <f t="shared" ca="1" si="32"/>
        <v>0</v>
      </c>
      <c r="AS52" s="165">
        <f t="shared" si="33"/>
        <v>0</v>
      </c>
    </row>
    <row r="53" spans="1:45" x14ac:dyDescent="0.3">
      <c r="A53" s="167">
        <v>48</v>
      </c>
      <c r="B53" s="168" t="s">
        <v>230</v>
      </c>
      <c r="C53" s="167"/>
      <c r="D53" s="210" t="s">
        <v>44</v>
      </c>
      <c r="E53" s="199" t="s">
        <v>5</v>
      </c>
      <c r="F53" s="171">
        <f t="shared" si="20"/>
        <v>0</v>
      </c>
      <c r="G53" s="172" t="e">
        <f t="shared" si="26"/>
        <v>#DIV/0!</v>
      </c>
      <c r="H53" s="193"/>
      <c r="I53" s="193"/>
      <c r="J53" s="178">
        <v>0</v>
      </c>
      <c r="K53" s="197"/>
      <c r="L53" s="197"/>
      <c r="M53" s="180"/>
      <c r="N53" s="188">
        <v>0</v>
      </c>
      <c r="O53" s="185"/>
      <c r="P53" s="186"/>
      <c r="Q53" s="186"/>
      <c r="R53" s="186"/>
      <c r="S53" s="182">
        <v>0</v>
      </c>
      <c r="T53" s="187" t="s">
        <v>9</v>
      </c>
      <c r="U53" s="187">
        <v>1</v>
      </c>
      <c r="V53" s="187" t="s">
        <v>12</v>
      </c>
      <c r="W53" s="174">
        <v>30</v>
      </c>
      <c r="X53" s="175"/>
      <c r="Y53" s="182">
        <f t="shared" si="10"/>
        <v>0</v>
      </c>
      <c r="Z53" s="175">
        <f ca="1">IF(V53="N",'Duos revenue'!C266*(1-$Z$3)-MCR!R51,'Duos revenue'!C266*(1-$Z$3))</f>
        <v>0</v>
      </c>
      <c r="AA53" s="175" t="e">
        <f>-#REF!</f>
        <v>#REF!</v>
      </c>
      <c r="AB53" s="175">
        <f>IF(V53="N",0,-MCR!R51)</f>
        <v>0</v>
      </c>
      <c r="AC53" s="176">
        <f t="shared" si="21"/>
        <v>0</v>
      </c>
      <c r="AD53" s="176">
        <f t="shared" ca="1" si="22"/>
        <v>0</v>
      </c>
      <c r="AE53" s="176">
        <f t="shared" ca="1" si="23"/>
        <v>0</v>
      </c>
      <c r="AF53" s="182">
        <v>0</v>
      </c>
      <c r="AG53" s="147">
        <f t="shared" ca="1" si="27"/>
        <v>0</v>
      </c>
      <c r="AH53" s="76"/>
      <c r="AI53" s="181">
        <v>0</v>
      </c>
      <c r="AJ53" s="181">
        <v>0</v>
      </c>
      <c r="AK53" s="149">
        <f t="shared" si="24"/>
        <v>0</v>
      </c>
      <c r="AL53" s="149">
        <f t="shared" ca="1" si="25"/>
        <v>0</v>
      </c>
      <c r="AM53" s="36"/>
      <c r="AN53" s="147">
        <f t="shared" ca="1" si="28"/>
        <v>0</v>
      </c>
      <c r="AO53" s="162">
        <f t="shared" si="29"/>
        <v>0</v>
      </c>
      <c r="AP53" s="149">
        <f t="shared" si="30"/>
        <v>0</v>
      </c>
      <c r="AQ53" s="165">
        <f t="shared" si="31"/>
        <v>0</v>
      </c>
      <c r="AR53" s="149">
        <f t="shared" ca="1" si="32"/>
        <v>0</v>
      </c>
      <c r="AS53" s="165">
        <f t="shared" si="33"/>
        <v>0</v>
      </c>
    </row>
    <row r="54" spans="1:45" x14ac:dyDescent="0.3">
      <c r="A54" s="167">
        <v>49</v>
      </c>
      <c r="B54" s="168" t="s">
        <v>230</v>
      </c>
      <c r="C54" s="167"/>
      <c r="D54" s="210" t="s">
        <v>44</v>
      </c>
      <c r="E54" s="199" t="s">
        <v>5</v>
      </c>
      <c r="F54" s="171">
        <f t="shared" si="20"/>
        <v>0</v>
      </c>
      <c r="G54" s="172" t="e">
        <f t="shared" si="26"/>
        <v>#DIV/0!</v>
      </c>
      <c r="H54" s="193"/>
      <c r="I54" s="193"/>
      <c r="J54" s="178">
        <v>0</v>
      </c>
      <c r="K54" s="197"/>
      <c r="L54" s="197"/>
      <c r="M54" s="180"/>
      <c r="N54" s="188">
        <v>0</v>
      </c>
      <c r="O54" s="185"/>
      <c r="P54" s="186"/>
      <c r="Q54" s="186"/>
      <c r="R54" s="186"/>
      <c r="S54" s="182">
        <v>0</v>
      </c>
      <c r="T54" s="187" t="s">
        <v>9</v>
      </c>
      <c r="U54" s="187">
        <v>1</v>
      </c>
      <c r="V54" s="187" t="s">
        <v>12</v>
      </c>
      <c r="W54" s="174">
        <v>30</v>
      </c>
      <c r="X54" s="175"/>
      <c r="Y54" s="182">
        <f t="shared" si="10"/>
        <v>0</v>
      </c>
      <c r="Z54" s="175">
        <f ca="1">IF(V54="N",'Duos revenue'!C267*(1-$Z$3)-MCR!R52,'Duos revenue'!C267*(1-$Z$3))</f>
        <v>0</v>
      </c>
      <c r="AA54" s="175" t="e">
        <f>-#REF!</f>
        <v>#REF!</v>
      </c>
      <c r="AB54" s="175">
        <f>IF(V54="N",0,-MCR!R52)</f>
        <v>0</v>
      </c>
      <c r="AC54" s="176">
        <f t="shared" si="21"/>
        <v>0</v>
      </c>
      <c r="AD54" s="176">
        <f t="shared" ca="1" si="22"/>
        <v>0</v>
      </c>
      <c r="AE54" s="176">
        <f t="shared" ca="1" si="23"/>
        <v>0</v>
      </c>
      <c r="AF54" s="182">
        <v>0</v>
      </c>
      <c r="AG54" s="147">
        <f t="shared" ca="1" si="27"/>
        <v>0</v>
      </c>
      <c r="AH54" s="76"/>
      <c r="AI54" s="181">
        <v>0</v>
      </c>
      <c r="AJ54" s="181">
        <v>0</v>
      </c>
      <c r="AK54" s="149">
        <f t="shared" si="24"/>
        <v>0</v>
      </c>
      <c r="AL54" s="149">
        <f t="shared" ca="1" si="25"/>
        <v>0</v>
      </c>
      <c r="AM54" s="36"/>
      <c r="AN54" s="147">
        <f t="shared" ca="1" si="28"/>
        <v>0</v>
      </c>
      <c r="AO54" s="162">
        <f t="shared" si="29"/>
        <v>0</v>
      </c>
      <c r="AP54" s="149">
        <f t="shared" si="30"/>
        <v>0</v>
      </c>
      <c r="AQ54" s="165">
        <f t="shared" si="31"/>
        <v>0</v>
      </c>
      <c r="AR54" s="149">
        <f t="shared" ca="1" si="32"/>
        <v>0</v>
      </c>
      <c r="AS54" s="165">
        <f t="shared" si="33"/>
        <v>0</v>
      </c>
    </row>
    <row r="55" spans="1:45" x14ac:dyDescent="0.3">
      <c r="A55" s="167">
        <v>50</v>
      </c>
      <c r="B55" s="168" t="s">
        <v>230</v>
      </c>
      <c r="C55" s="167"/>
      <c r="D55" s="210" t="s">
        <v>44</v>
      </c>
      <c r="E55" s="199" t="s">
        <v>5</v>
      </c>
      <c r="F55" s="171">
        <f t="shared" si="20"/>
        <v>0</v>
      </c>
      <c r="G55" s="172" t="e">
        <f t="shared" si="26"/>
        <v>#DIV/0!</v>
      </c>
      <c r="H55" s="193"/>
      <c r="I55" s="193"/>
      <c r="J55" s="178">
        <v>0</v>
      </c>
      <c r="K55" s="197"/>
      <c r="L55" s="197"/>
      <c r="M55" s="180"/>
      <c r="N55" s="188">
        <v>0</v>
      </c>
      <c r="O55" s="185"/>
      <c r="P55" s="186"/>
      <c r="Q55" s="186"/>
      <c r="R55" s="186"/>
      <c r="S55" s="182">
        <v>0</v>
      </c>
      <c r="T55" s="187" t="s">
        <v>9</v>
      </c>
      <c r="U55" s="187">
        <v>1</v>
      </c>
      <c r="V55" s="187" t="s">
        <v>12</v>
      </c>
      <c r="W55" s="174">
        <v>30</v>
      </c>
      <c r="X55" s="175"/>
      <c r="Y55" s="182">
        <f t="shared" si="10"/>
        <v>0</v>
      </c>
      <c r="Z55" s="175">
        <f ca="1">IF(V55="N",'Duos revenue'!C268*(1-$Z$3)-MCR!R53,'Duos revenue'!C268*(1-$Z$3))</f>
        <v>0</v>
      </c>
      <c r="AA55" s="175" t="e">
        <f>-#REF!</f>
        <v>#REF!</v>
      </c>
      <c r="AB55" s="175">
        <f>IF(V55="N",0,-MCR!R53)</f>
        <v>0</v>
      </c>
      <c r="AC55" s="176">
        <f t="shared" si="21"/>
        <v>0</v>
      </c>
      <c r="AD55" s="176">
        <f t="shared" ca="1" si="22"/>
        <v>0</v>
      </c>
      <c r="AE55" s="176">
        <f t="shared" ca="1" si="23"/>
        <v>0</v>
      </c>
      <c r="AF55" s="182">
        <v>0</v>
      </c>
      <c r="AG55" s="147">
        <f t="shared" ca="1" si="27"/>
        <v>0</v>
      </c>
      <c r="AH55" s="76"/>
      <c r="AI55" s="181">
        <v>0</v>
      </c>
      <c r="AJ55" s="181">
        <v>0</v>
      </c>
      <c r="AK55" s="149">
        <f t="shared" si="24"/>
        <v>0</v>
      </c>
      <c r="AL55" s="149">
        <f t="shared" ca="1" si="25"/>
        <v>0</v>
      </c>
      <c r="AM55" s="36"/>
      <c r="AN55" s="147">
        <f t="shared" ca="1" si="28"/>
        <v>0</v>
      </c>
      <c r="AO55" s="162">
        <f t="shared" si="29"/>
        <v>0</v>
      </c>
      <c r="AP55" s="149">
        <f t="shared" si="30"/>
        <v>0</v>
      </c>
      <c r="AQ55" s="165">
        <f t="shared" si="31"/>
        <v>0</v>
      </c>
      <c r="AR55" s="149">
        <f t="shared" ca="1" si="32"/>
        <v>0</v>
      </c>
      <c r="AS55" s="165">
        <f t="shared" si="33"/>
        <v>0</v>
      </c>
    </row>
    <row r="56" spans="1:45" x14ac:dyDescent="0.3">
      <c r="B56" s="39"/>
      <c r="D56" s="39"/>
      <c r="E56" s="39"/>
      <c r="F56" s="38"/>
      <c r="G56" s="128"/>
      <c r="H56" s="38"/>
      <c r="I56" s="38"/>
      <c r="L56" s="39"/>
      <c r="M56" s="39"/>
      <c r="AG56" s="36"/>
      <c r="AH56" s="71"/>
      <c r="AI56" s="72"/>
      <c r="AJ56" s="72"/>
      <c r="AK56" s="36"/>
      <c r="AL56" s="36"/>
      <c r="AM56" s="36"/>
      <c r="AN56" s="36"/>
      <c r="AO56" s="37"/>
      <c r="AP56" s="36"/>
      <c r="AQ56" s="37"/>
      <c r="AR56" s="35"/>
    </row>
    <row r="57" spans="1:45" s="5" customFormat="1" x14ac:dyDescent="0.3">
      <c r="D57" s="5" t="s">
        <v>6</v>
      </c>
      <c r="F57" s="6">
        <f>SUBTOTAL(9,F6:F55)</f>
        <v>251070</v>
      </c>
      <c r="G57" s="128">
        <f>F57/(-Y57+I57)</f>
        <v>0.49005636270818137</v>
      </c>
      <c r="H57" s="6">
        <f>SUBTOTAL(9,H6:H55)</f>
        <v>254105</v>
      </c>
      <c r="I57" s="6">
        <f>SUBTOTAL(9,I6:I55)</f>
        <v>0</v>
      </c>
      <c r="Y57" s="148">
        <f t="shared" ref="Y57:AE57" si="34">SUBTOTAL(9,Y6:Y55)</f>
        <v>-512328.82399999996</v>
      </c>
      <c r="Z57" s="148">
        <f t="shared" ca="1" si="34"/>
        <v>381188.57885402185</v>
      </c>
      <c r="AA57" s="148" t="e">
        <f t="shared" si="34"/>
        <v>#REF!</v>
      </c>
      <c r="AB57" s="148">
        <f t="shared" ca="1" si="34"/>
        <v>-202633</v>
      </c>
      <c r="AC57" s="148">
        <f t="shared" ca="1" si="34"/>
        <v>-714961.82399999991</v>
      </c>
      <c r="AD57" s="148">
        <f t="shared" ca="1" si="34"/>
        <v>-333773.24514597806</v>
      </c>
      <c r="AE57" s="148">
        <f t="shared" ca="1" si="34"/>
        <v>351572.47249570856</v>
      </c>
      <c r="AF57" s="148">
        <f>SUBTOTAL(9,AF6:AF55)</f>
        <v>34519</v>
      </c>
      <c r="AG57" s="148">
        <f ca="1">SUBTOTAL(9,AG6:AG55)</f>
        <v>325327.47249570856</v>
      </c>
      <c r="AH57" s="6"/>
      <c r="AI57" s="6"/>
      <c r="AJ57" s="6"/>
      <c r="AK57" s="148">
        <f>SUBTOTAL(9,AK6:AK55)</f>
        <v>0</v>
      </c>
      <c r="AL57" s="148">
        <f ca="1">SUBTOTAL(9,AL6:AL55)</f>
        <v>325327.47249570856</v>
      </c>
      <c r="AM57" s="6"/>
      <c r="AN57" s="148">
        <f ca="1">SUBTOTAL(9,AN6:AN55)</f>
        <v>71222.472495708629</v>
      </c>
      <c r="AO57" s="164">
        <f ca="1">IF(H57=0,0,AN57/H57)</f>
        <v>0.28028756811439615</v>
      </c>
      <c r="AP57" s="148">
        <f>SUBTOTAL(9,AP6:AP55)</f>
        <v>0</v>
      </c>
      <c r="AQ57" s="164">
        <f>IF(I57=0,0,AP57/I57)</f>
        <v>0</v>
      </c>
      <c r="AR57" s="148">
        <f ca="1">SUBTOTAL(9,AR6:AR55)</f>
        <v>74257.472495708629</v>
      </c>
      <c r="AS57" s="164">
        <f ca="1">IF(F57=0,0,AR57/F57)</f>
        <v>0.29576401997733154</v>
      </c>
    </row>
    <row r="58" spans="1:45" x14ac:dyDescent="0.3">
      <c r="K58" s="5"/>
      <c r="Z58" s="126"/>
      <c r="AD58" s="125"/>
      <c r="AG58" s="6"/>
      <c r="AH58" s="6"/>
      <c r="AI58" s="6"/>
      <c r="AJ58" s="6"/>
      <c r="AK58" s="6"/>
      <c r="AL58" s="6"/>
      <c r="AM58" s="6"/>
    </row>
    <row r="59" spans="1:45" x14ac:dyDescent="0.3">
      <c r="AL59" s="126"/>
    </row>
    <row r="61" spans="1:45" x14ac:dyDescent="0.3">
      <c r="AD61" s="44"/>
    </row>
    <row r="63" spans="1:45" x14ac:dyDescent="0.3">
      <c r="AD63" s="44"/>
    </row>
  </sheetData>
  <autoFilter ref="A5:AS55" xr:uid="{00000000-0001-0000-0200-000000000000}"/>
  <mergeCells count="2">
    <mergeCell ref="H4:I4"/>
    <mergeCell ref="AN4:AS4"/>
  </mergeCells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00000000-0002-0000-0200-000000000000}">
          <x14:formula1>
            <xm:f>Lookups!$B$3:$B$7</xm:f>
          </x14:formula1>
          <xm:sqref>R6:R55</xm:sqref>
        </x14:dataValidation>
        <x14:dataValidation type="list" showInputMessage="1" showErrorMessage="1" xr:uid="{A889B356-26F0-4168-AB91-F94067629C83}">
          <x14:formula1>
            <xm:f>Lookups!$B$10:$B$11</xm:f>
          </x14:formula1>
          <xm:sqref>V6:V55 T6:T55</xm:sqref>
        </x14:dataValidation>
        <x14:dataValidation type="list" allowBlank="1" showInputMessage="1" showErrorMessage="1" xr:uid="{7EB851EF-3425-474F-9B27-4BD55437AD8B}">
          <x14:formula1>
            <xm:f>Lookups!$B$14:$B$19</xm:f>
          </x14:formula1>
          <xm:sqref>P6:P55</xm:sqref>
        </x14:dataValidation>
        <x14:dataValidation type="list" allowBlank="1" showInputMessage="1" showErrorMessage="1" xr:uid="{77200B33-C43E-40B0-9888-1647FFD3F501}">
          <x14:formula1>
            <xm:f>Lookups!$E$3:$E$21</xm:f>
          </x14:formula1>
          <xm:sqref>O6:O55</xm:sqref>
        </x14:dataValidation>
        <x14:dataValidation type="list" showInputMessage="1" showErrorMessage="1" xr:uid="{E6FEC905-7DE9-41AF-9D1A-F0C91080E8DF}">
          <x14:formula1>
            <xm:f>Lookups!$B$22:$B$23</xm:f>
          </x14:formula1>
          <xm:sqref>W6:W55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4"/>
  <sheetViews>
    <sheetView workbookViewId="0"/>
  </sheetViews>
  <sheetFormatPr defaultRowHeight="14.65" outlineLevelCol="1" x14ac:dyDescent="0.3"/>
  <cols>
    <col min="1" max="2" width="1" customWidth="1"/>
    <col min="3" max="3" width="3.44140625" customWidth="1"/>
    <col min="4" max="4" width="35.77734375" customWidth="1"/>
    <col min="5" max="5" width="14.21875" customWidth="1"/>
    <col min="6" max="11" width="11.44140625" customWidth="1"/>
    <col min="12" max="16" width="9.77734375" hidden="1" customWidth="1" outlineLevel="1"/>
    <col min="17" max="17" width="14.77734375" customWidth="1" collapsed="1"/>
    <col min="18" max="18" width="5.5546875" customWidth="1"/>
    <col min="19" max="19" width="10.77734375" customWidth="1"/>
    <col min="20" max="20" width="13.77734375" customWidth="1"/>
    <col min="21" max="21" width="8.77734375" customWidth="1"/>
  </cols>
  <sheetData>
    <row r="1" spans="1:24" x14ac:dyDescent="0.3">
      <c r="A1" s="79"/>
      <c r="B1" s="79"/>
      <c r="C1" s="80"/>
      <c r="D1" s="80"/>
      <c r="E1" s="80"/>
      <c r="F1" s="80"/>
      <c r="G1" s="81"/>
      <c r="H1" s="79"/>
      <c r="I1" s="79"/>
      <c r="J1" s="82"/>
      <c r="K1" s="79"/>
      <c r="L1" s="79"/>
      <c r="M1" s="79"/>
      <c r="N1" s="83"/>
      <c r="O1" s="83"/>
      <c r="P1" s="83"/>
      <c r="Q1" s="79"/>
      <c r="R1" s="84"/>
      <c r="S1" s="84"/>
      <c r="T1" s="84"/>
      <c r="U1" s="84"/>
      <c r="V1" s="84"/>
      <c r="W1" s="84"/>
      <c r="X1" s="84"/>
    </row>
    <row r="2" spans="1:24" ht="15.95" x14ac:dyDescent="0.3">
      <c r="A2" s="81"/>
      <c r="B2" s="81"/>
      <c r="C2" s="85" t="s">
        <v>249</v>
      </c>
      <c r="D2" s="85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4"/>
      <c r="S2" s="84"/>
      <c r="T2" s="84"/>
      <c r="U2" s="84"/>
      <c r="V2" s="84"/>
      <c r="W2" s="84"/>
      <c r="X2" s="84"/>
    </row>
    <row r="3" spans="1:24" ht="12.75" customHeight="1" x14ac:dyDescent="0.3">
      <c r="A3" s="81"/>
      <c r="B3" s="81"/>
      <c r="C3" s="85"/>
      <c r="D3" s="85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4"/>
      <c r="S3" s="84"/>
      <c r="T3" s="84"/>
      <c r="U3" s="84"/>
      <c r="V3" s="84"/>
      <c r="W3" s="84"/>
      <c r="X3" s="84"/>
    </row>
    <row r="4" spans="1:24" ht="15.95" x14ac:dyDescent="0.3">
      <c r="A4" s="86"/>
      <c r="B4" s="86"/>
      <c r="C4" s="87" t="s">
        <v>45</v>
      </c>
      <c r="D4" s="87"/>
      <c r="E4" s="86"/>
      <c r="F4" s="86" t="s">
        <v>166</v>
      </c>
      <c r="G4" s="86" t="s">
        <v>47</v>
      </c>
      <c r="H4" s="86" t="s">
        <v>48</v>
      </c>
      <c r="I4" s="86" t="s">
        <v>49</v>
      </c>
      <c r="J4" s="86" t="s">
        <v>50</v>
      </c>
      <c r="K4" s="86" t="s">
        <v>51</v>
      </c>
      <c r="L4" s="86" t="s">
        <v>103</v>
      </c>
      <c r="M4" s="86" t="s">
        <v>104</v>
      </c>
      <c r="N4" s="86" t="s">
        <v>105</v>
      </c>
      <c r="O4" s="86" t="s">
        <v>106</v>
      </c>
      <c r="P4" s="86" t="s">
        <v>107</v>
      </c>
      <c r="Q4" s="88" t="s">
        <v>130</v>
      </c>
      <c r="R4" s="88"/>
      <c r="S4" s="88"/>
      <c r="T4" s="88"/>
      <c r="U4" s="88"/>
      <c r="V4" s="84"/>
      <c r="W4" s="84"/>
      <c r="X4" s="84"/>
    </row>
    <row r="5" spans="1:24" x14ac:dyDescent="0.3">
      <c r="A5" s="89"/>
      <c r="B5" s="89"/>
      <c r="C5" s="90" t="s">
        <v>131</v>
      </c>
      <c r="D5" s="90"/>
      <c r="E5" s="90"/>
      <c r="F5" s="90"/>
      <c r="G5" s="90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84"/>
      <c r="W5" s="84"/>
      <c r="X5" s="84"/>
    </row>
    <row r="6" spans="1:24" x14ac:dyDescent="0.3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</row>
    <row r="7" spans="1:24" x14ac:dyDescent="0.3">
      <c r="A7" s="84"/>
      <c r="B7" s="84"/>
      <c r="C7" s="84"/>
      <c r="D7" s="92" t="s">
        <v>132</v>
      </c>
      <c r="E7" s="84"/>
      <c r="F7" s="93"/>
      <c r="G7" s="93">
        <v>223.60653756986986</v>
      </c>
      <c r="H7" s="93">
        <v>222.33161527591869</v>
      </c>
      <c r="I7" s="93">
        <v>221.1005903715502</v>
      </c>
      <c r="J7" s="93">
        <v>217.02640648842203</v>
      </c>
      <c r="K7" s="93">
        <v>211.10152750800694</v>
      </c>
      <c r="L7" s="93">
        <v>0</v>
      </c>
      <c r="M7" s="93">
        <v>0</v>
      </c>
      <c r="N7" s="93">
        <v>0</v>
      </c>
      <c r="O7" s="93">
        <v>0</v>
      </c>
      <c r="P7" s="93">
        <v>0</v>
      </c>
      <c r="Q7" s="94">
        <f t="shared" ref="Q7:Q12" si="0">SUM(G7:P7)</f>
        <v>1095.1666772137678</v>
      </c>
      <c r="R7" s="84"/>
      <c r="S7" s="84"/>
      <c r="T7" s="84"/>
      <c r="U7" s="84"/>
      <c r="V7" s="84"/>
      <c r="W7" s="84"/>
      <c r="X7" s="84"/>
    </row>
    <row r="8" spans="1:24" x14ac:dyDescent="0.3">
      <c r="A8" s="84"/>
      <c r="B8" s="84"/>
      <c r="C8" s="84"/>
      <c r="D8" s="92" t="s">
        <v>133</v>
      </c>
      <c r="E8" s="84"/>
      <c r="F8" s="93"/>
      <c r="G8" s="93">
        <v>184.89660612792107</v>
      </c>
      <c r="H8" s="93">
        <v>163.22801625394146</v>
      </c>
      <c r="I8" s="93">
        <v>162.97893810678539</v>
      </c>
      <c r="J8" s="93">
        <v>168.47821547188735</v>
      </c>
      <c r="K8" s="93">
        <v>170.75669975642057</v>
      </c>
      <c r="L8" s="93">
        <v>0</v>
      </c>
      <c r="M8" s="93">
        <v>0</v>
      </c>
      <c r="N8" s="93">
        <v>0</v>
      </c>
      <c r="O8" s="93">
        <v>0</v>
      </c>
      <c r="P8" s="93">
        <v>0</v>
      </c>
      <c r="Q8" s="94">
        <f t="shared" si="0"/>
        <v>850.33847571695583</v>
      </c>
      <c r="R8" s="84"/>
      <c r="S8" s="84"/>
      <c r="T8" s="84"/>
      <c r="U8" s="84"/>
      <c r="V8" s="84"/>
      <c r="W8" s="84"/>
      <c r="X8" s="84"/>
    </row>
    <row r="9" spans="1:24" x14ac:dyDescent="0.3">
      <c r="A9" s="84"/>
      <c r="B9" s="84"/>
      <c r="C9" s="84"/>
      <c r="D9" s="92" t="s">
        <v>134</v>
      </c>
      <c r="E9" s="84"/>
      <c r="F9" s="93"/>
      <c r="G9" s="93">
        <v>244.47242599381846</v>
      </c>
      <c r="H9" s="93">
        <v>252.26686819199378</v>
      </c>
      <c r="I9" s="93">
        <v>260.93264936635211</v>
      </c>
      <c r="J9" s="93">
        <v>270.02257308643658</v>
      </c>
      <c r="K9" s="93">
        <v>280.12768764627901</v>
      </c>
      <c r="L9" s="93">
        <v>0</v>
      </c>
      <c r="M9" s="93">
        <v>0</v>
      </c>
      <c r="N9" s="93">
        <v>0</v>
      </c>
      <c r="O9" s="93">
        <v>0</v>
      </c>
      <c r="P9" s="93">
        <v>0</v>
      </c>
      <c r="Q9" s="94">
        <f t="shared" si="0"/>
        <v>1307.8222042848797</v>
      </c>
      <c r="R9" s="84"/>
      <c r="S9" s="84"/>
      <c r="T9" s="84"/>
      <c r="U9" s="84"/>
      <c r="V9" s="84"/>
      <c r="W9" s="84"/>
      <c r="X9" s="84"/>
    </row>
    <row r="10" spans="1:24" x14ac:dyDescent="0.3">
      <c r="A10" s="84"/>
      <c r="B10" s="84"/>
      <c r="C10" s="84"/>
      <c r="D10" s="92" t="s">
        <v>135</v>
      </c>
      <c r="E10" s="84"/>
      <c r="F10" s="93"/>
      <c r="G10" s="93">
        <v>84.157858046568379</v>
      </c>
      <c r="H10" s="93">
        <v>53.514103373604897</v>
      </c>
      <c r="I10" s="93">
        <v>32.354217315478479</v>
      </c>
      <c r="J10" s="93">
        <v>11.996365983407102</v>
      </c>
      <c r="K10" s="93">
        <v>9.833418789798019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4">
        <f t="shared" si="0"/>
        <v>191.85596350885686</v>
      </c>
      <c r="R10" s="84"/>
      <c r="S10" s="84"/>
      <c r="T10" s="84"/>
      <c r="U10" s="84"/>
      <c r="V10" s="84"/>
      <c r="W10" s="84"/>
      <c r="X10" s="84"/>
    </row>
    <row r="11" spans="1:24" x14ac:dyDescent="0.3">
      <c r="A11" s="84"/>
      <c r="B11" s="84"/>
      <c r="C11" s="84"/>
      <c r="D11" s="92" t="s">
        <v>136</v>
      </c>
      <c r="E11" s="84"/>
      <c r="F11" s="93"/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4">
        <f t="shared" si="0"/>
        <v>0</v>
      </c>
      <c r="R11" s="84"/>
      <c r="S11" s="84"/>
      <c r="T11" s="92"/>
      <c r="U11" s="84"/>
      <c r="V11" s="84"/>
      <c r="W11" s="84"/>
      <c r="X11" s="84"/>
    </row>
    <row r="12" spans="1:24" x14ac:dyDescent="0.3">
      <c r="A12" s="84"/>
      <c r="B12" s="84"/>
      <c r="C12" s="84"/>
      <c r="D12" s="95" t="s">
        <v>137</v>
      </c>
      <c r="E12" s="95"/>
      <c r="F12" s="96">
        <v>677.44701219512194</v>
      </c>
      <c r="G12" s="97">
        <v>737.13342773817772</v>
      </c>
      <c r="H12" s="97">
        <v>691.34060309545885</v>
      </c>
      <c r="I12" s="97">
        <v>677.36639516016612</v>
      </c>
      <c r="J12" s="97">
        <v>667.52356103015302</v>
      </c>
      <c r="K12" s="97">
        <v>671.81933370050444</v>
      </c>
      <c r="L12" s="97">
        <v>0</v>
      </c>
      <c r="M12" s="97">
        <v>0</v>
      </c>
      <c r="N12" s="97">
        <v>0</v>
      </c>
      <c r="O12" s="97">
        <v>0</v>
      </c>
      <c r="P12" s="97">
        <v>0</v>
      </c>
      <c r="Q12" s="98">
        <f t="shared" si="0"/>
        <v>3445.1833207244599</v>
      </c>
      <c r="R12" s="84"/>
      <c r="S12" s="99">
        <v>3025.7666529405942</v>
      </c>
      <c r="T12" s="92" t="s">
        <v>138</v>
      </c>
      <c r="U12" s="92"/>
      <c r="V12" s="84"/>
      <c r="W12" s="84"/>
      <c r="X12" s="84"/>
    </row>
    <row r="13" spans="1:24" x14ac:dyDescent="0.3">
      <c r="A13" s="84"/>
      <c r="B13" s="84"/>
      <c r="C13" s="92"/>
      <c r="D13" s="92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92"/>
      <c r="U13" s="84"/>
      <c r="V13" s="84"/>
      <c r="W13" s="84"/>
      <c r="X13" s="84"/>
    </row>
    <row r="14" spans="1:24" x14ac:dyDescent="0.3">
      <c r="A14" s="89"/>
      <c r="B14" s="89"/>
      <c r="C14" s="90" t="s">
        <v>139</v>
      </c>
      <c r="D14" s="90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100"/>
      <c r="U14" s="89"/>
      <c r="V14" s="84"/>
      <c r="W14" s="84"/>
      <c r="X14" s="84"/>
    </row>
    <row r="15" spans="1:24" x14ac:dyDescent="0.3">
      <c r="A15" s="79"/>
      <c r="B15" s="79"/>
      <c r="C15" s="79"/>
      <c r="D15" s="79"/>
      <c r="E15" s="79"/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79"/>
      <c r="S15" s="79"/>
      <c r="T15" s="101"/>
      <c r="U15" s="79"/>
      <c r="V15" s="84"/>
      <c r="W15" s="84"/>
      <c r="X15" s="84"/>
    </row>
    <row r="16" spans="1:24" x14ac:dyDescent="0.3">
      <c r="A16" s="79"/>
      <c r="B16" s="79"/>
      <c r="C16" s="95" t="s">
        <v>140</v>
      </c>
      <c r="D16" s="101"/>
      <c r="E16" s="79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79"/>
      <c r="S16" s="79"/>
      <c r="T16" s="101"/>
      <c r="U16" s="79"/>
      <c r="V16" s="84"/>
      <c r="W16" s="84"/>
      <c r="X16" s="84"/>
    </row>
    <row r="17" spans="1:24" x14ac:dyDescent="0.3">
      <c r="A17" s="79"/>
      <c r="B17" s="79"/>
      <c r="C17" s="84"/>
      <c r="D17" s="95" t="s">
        <v>141</v>
      </c>
      <c r="E17" s="80"/>
      <c r="F17" s="96">
        <f>F12</f>
        <v>677.44701219512194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  <c r="L17" s="97">
        <v>0</v>
      </c>
      <c r="M17" s="97">
        <v>0</v>
      </c>
      <c r="N17" s="97">
        <v>0</v>
      </c>
      <c r="O17" s="97">
        <v>0</v>
      </c>
      <c r="P17" s="97">
        <v>0</v>
      </c>
      <c r="Q17" s="98">
        <f>SUM(G17:P17)</f>
        <v>0</v>
      </c>
      <c r="R17" s="102"/>
      <c r="S17" s="99">
        <v>0</v>
      </c>
      <c r="T17" s="92" t="s">
        <v>138</v>
      </c>
      <c r="U17" s="79"/>
      <c r="V17" s="84"/>
      <c r="W17" s="84"/>
      <c r="X17" s="84"/>
    </row>
    <row r="18" spans="1:24" x14ac:dyDescent="0.3">
      <c r="A18" s="79"/>
      <c r="B18" s="79"/>
      <c r="C18" s="84"/>
      <c r="D18" s="92" t="s">
        <v>57</v>
      </c>
      <c r="E18" s="79"/>
      <c r="F18" s="84"/>
      <c r="G18" s="103">
        <v>4.4951852278776558E-2</v>
      </c>
      <c r="H18" s="103">
        <v>5.1317375234451124E-2</v>
      </c>
      <c r="I18" s="103">
        <v>5.1430044323603416E-2</v>
      </c>
      <c r="J18" s="103">
        <v>5.1541631367058055E-2</v>
      </c>
      <c r="K18" s="103">
        <v>5.1652120914944956E-2</v>
      </c>
      <c r="L18" s="103" t="s">
        <v>250</v>
      </c>
      <c r="M18" s="103" t="s">
        <v>250</v>
      </c>
      <c r="N18" s="103" t="s">
        <v>250</v>
      </c>
      <c r="O18" s="103" t="s">
        <v>250</v>
      </c>
      <c r="P18" s="103" t="s">
        <v>250</v>
      </c>
      <c r="Q18" s="104"/>
      <c r="R18" s="79"/>
      <c r="S18" s="79"/>
      <c r="T18" s="101"/>
      <c r="U18" s="79"/>
      <c r="V18" s="84"/>
      <c r="W18" s="84"/>
      <c r="X18" s="84"/>
    </row>
    <row r="19" spans="1:24" x14ac:dyDescent="0.3">
      <c r="A19" s="79"/>
      <c r="B19" s="79"/>
      <c r="C19" s="84"/>
      <c r="D19" s="84"/>
      <c r="E19" s="79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79"/>
      <c r="S19" s="79"/>
      <c r="T19" s="101"/>
      <c r="U19" s="79"/>
      <c r="V19" s="84"/>
      <c r="W19" s="84"/>
      <c r="X19" s="84"/>
    </row>
    <row r="20" spans="1:24" x14ac:dyDescent="0.3">
      <c r="A20" s="79"/>
      <c r="B20" s="79"/>
      <c r="C20" s="95" t="s">
        <v>142</v>
      </c>
      <c r="D20" s="92"/>
      <c r="E20" s="79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79"/>
      <c r="S20" s="79"/>
      <c r="T20" s="101"/>
      <c r="U20" s="79"/>
      <c r="V20" s="84"/>
      <c r="W20" s="84"/>
      <c r="X20" s="84"/>
    </row>
    <row r="21" spans="1:24" x14ac:dyDescent="0.3">
      <c r="A21" s="79"/>
      <c r="B21" s="79"/>
      <c r="C21" s="84"/>
      <c r="D21" s="95" t="s">
        <v>141</v>
      </c>
      <c r="E21" s="80"/>
      <c r="F21" s="96">
        <f>F12</f>
        <v>677.44701219512194</v>
      </c>
      <c r="G21" s="97">
        <v>688.90159452233706</v>
      </c>
      <c r="H21" s="97">
        <v>689.67591017592827</v>
      </c>
      <c r="I21" s="97">
        <v>690.45109614936803</v>
      </c>
      <c r="J21" s="97">
        <v>691.2271534208835</v>
      </c>
      <c r="K21" s="97">
        <v>692.00408296980152</v>
      </c>
      <c r="L21" s="97">
        <v>0</v>
      </c>
      <c r="M21" s="97">
        <v>0</v>
      </c>
      <c r="N21" s="97">
        <v>0</v>
      </c>
      <c r="O21" s="97">
        <v>0</v>
      </c>
      <c r="P21" s="97">
        <v>0</v>
      </c>
      <c r="Q21" s="98">
        <f>SUM(G21:P21)</f>
        <v>3452.2598372383181</v>
      </c>
      <c r="R21" s="102"/>
      <c r="S21" s="99">
        <v>3025.7666529405938</v>
      </c>
      <c r="T21" s="92" t="s">
        <v>138</v>
      </c>
      <c r="U21" s="79"/>
      <c r="V21" s="84"/>
      <c r="W21" s="84"/>
      <c r="X21" s="84"/>
    </row>
    <row r="22" spans="1:24" x14ac:dyDescent="0.3">
      <c r="A22" s="79"/>
      <c r="B22" s="79"/>
      <c r="C22" s="84"/>
      <c r="D22" s="92" t="s">
        <v>57</v>
      </c>
      <c r="E22" s="79"/>
      <c r="F22" s="84"/>
      <c r="G22" s="103">
        <v>6.0442600270795607E-2</v>
      </c>
      <c r="H22" s="103">
        <v>2.3E-2</v>
      </c>
      <c r="I22" s="103">
        <v>2.3E-2</v>
      </c>
      <c r="J22" s="103">
        <v>2.3E-2</v>
      </c>
      <c r="K22" s="103">
        <v>2.3E-2</v>
      </c>
      <c r="L22" s="103" t="s">
        <v>250</v>
      </c>
      <c r="M22" s="103" t="s">
        <v>250</v>
      </c>
      <c r="N22" s="103" t="s">
        <v>250</v>
      </c>
      <c r="O22" s="103" t="s">
        <v>250</v>
      </c>
      <c r="P22" s="103" t="s">
        <v>250</v>
      </c>
      <c r="Q22" s="104"/>
      <c r="R22" s="79"/>
      <c r="S22" s="79"/>
      <c r="T22" s="101"/>
      <c r="U22" s="79"/>
      <c r="V22" s="84"/>
      <c r="W22" s="84"/>
      <c r="X22" s="84"/>
    </row>
    <row r="23" spans="1:24" x14ac:dyDescent="0.3">
      <c r="A23" s="79"/>
      <c r="B23" s="79"/>
      <c r="C23" s="84"/>
      <c r="D23" s="84"/>
      <c r="E23" s="79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79"/>
      <c r="S23" s="79"/>
      <c r="T23" s="101"/>
      <c r="U23" s="79"/>
      <c r="V23" s="84"/>
      <c r="W23" s="84"/>
      <c r="X23" s="84"/>
    </row>
    <row r="24" spans="1:24" x14ac:dyDescent="0.3">
      <c r="A24" s="79"/>
      <c r="B24" s="79"/>
      <c r="C24" s="95" t="s">
        <v>143</v>
      </c>
      <c r="D24" s="92"/>
      <c r="E24" s="79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79"/>
      <c r="S24" s="79"/>
      <c r="T24" s="101"/>
      <c r="U24" s="79"/>
      <c r="V24" s="84"/>
      <c r="W24" s="84"/>
      <c r="X24" s="84"/>
    </row>
    <row r="25" spans="1:24" x14ac:dyDescent="0.3">
      <c r="A25" s="79"/>
      <c r="B25" s="79"/>
      <c r="C25" s="84"/>
      <c r="D25" s="95" t="s">
        <v>141</v>
      </c>
      <c r="E25" s="80"/>
      <c r="F25" s="96">
        <f>F12</f>
        <v>677.44701219512194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  <c r="L25" s="97">
        <v>0</v>
      </c>
      <c r="M25" s="97">
        <v>0</v>
      </c>
      <c r="N25" s="97">
        <v>0</v>
      </c>
      <c r="O25" s="97">
        <v>0</v>
      </c>
      <c r="P25" s="97">
        <v>0</v>
      </c>
      <c r="Q25" s="98">
        <f>SUM(G25:P25)</f>
        <v>0</v>
      </c>
      <c r="R25" s="102"/>
      <c r="S25" s="99">
        <v>0</v>
      </c>
      <c r="T25" s="92" t="s">
        <v>138</v>
      </c>
      <c r="U25" s="79"/>
      <c r="V25" s="84"/>
      <c r="W25" s="84"/>
      <c r="X25" s="84"/>
    </row>
    <row r="26" spans="1:24" x14ac:dyDescent="0.3">
      <c r="A26" s="79"/>
      <c r="B26" s="79"/>
      <c r="C26" s="84"/>
      <c r="D26" s="92" t="s">
        <v>57</v>
      </c>
      <c r="E26" s="79"/>
      <c r="F26" s="84"/>
      <c r="G26" s="103">
        <v>3.0325151907933359E-2</v>
      </c>
      <c r="H26" s="103">
        <v>3.6699417589113409E-2</v>
      </c>
      <c r="I26" s="103">
        <v>3.6726718743645491E-2</v>
      </c>
      <c r="J26" s="103">
        <v>3.675460125207082E-2</v>
      </c>
      <c r="K26" s="103">
        <v>3.6783075894863015E-2</v>
      </c>
      <c r="L26" s="103" t="s">
        <v>250</v>
      </c>
      <c r="M26" s="103" t="s">
        <v>250</v>
      </c>
      <c r="N26" s="103" t="s">
        <v>250</v>
      </c>
      <c r="O26" s="103" t="s">
        <v>250</v>
      </c>
      <c r="P26" s="103" t="s">
        <v>250</v>
      </c>
      <c r="Q26" s="104"/>
      <c r="R26" s="79"/>
      <c r="S26" s="79"/>
      <c r="T26" s="79"/>
      <c r="U26" s="79"/>
      <c r="V26" s="84"/>
      <c r="W26" s="84"/>
      <c r="X26" s="84"/>
    </row>
    <row r="27" spans="1:24" x14ac:dyDescent="0.3">
      <c r="A27" s="79"/>
      <c r="B27" s="79"/>
      <c r="C27" s="92"/>
      <c r="D27" s="92"/>
      <c r="E27" s="79"/>
      <c r="F27" s="84"/>
      <c r="G27" s="92"/>
      <c r="H27" s="105"/>
      <c r="I27" s="105"/>
      <c r="J27" s="105"/>
      <c r="K27" s="105"/>
      <c r="L27" s="105"/>
      <c r="M27" s="105"/>
      <c r="N27" s="105"/>
      <c r="O27" s="105"/>
      <c r="P27" s="105"/>
      <c r="Q27" s="84"/>
      <c r="R27" s="79"/>
      <c r="S27" s="79"/>
      <c r="T27" s="79"/>
      <c r="U27" s="79"/>
      <c r="V27" s="84"/>
      <c r="W27" s="84"/>
      <c r="X27" s="84"/>
    </row>
    <row r="28" spans="1:24" x14ac:dyDescent="0.3">
      <c r="A28" s="89"/>
      <c r="B28" s="89"/>
      <c r="C28" s="90" t="s">
        <v>251</v>
      </c>
      <c r="D28" s="90"/>
      <c r="E28" s="90"/>
      <c r="F28" s="90"/>
      <c r="G28" s="90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84"/>
      <c r="W28" s="84"/>
      <c r="X28" s="84"/>
    </row>
    <row r="29" spans="1:24" x14ac:dyDescent="0.3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</row>
    <row r="30" spans="1:24" x14ac:dyDescent="0.3">
      <c r="A30" s="84"/>
      <c r="B30" s="84"/>
      <c r="C30" s="84"/>
      <c r="D30" s="92" t="s">
        <v>132</v>
      </c>
      <c r="E30" s="84"/>
      <c r="F30" s="93"/>
      <c r="G30" s="93">
        <v>219.22341260810578</v>
      </c>
      <c r="H30" s="93">
        <v>213.70077522764527</v>
      </c>
      <c r="I30" s="93">
        <v>208.35177939114544</v>
      </c>
      <c r="J30" s="93">
        <v>200.5036708993417</v>
      </c>
      <c r="K30" s="93">
        <v>191.20690062929737</v>
      </c>
      <c r="L30" s="93">
        <v>0</v>
      </c>
      <c r="M30" s="93">
        <v>0</v>
      </c>
      <c r="N30" s="93">
        <v>0</v>
      </c>
      <c r="O30" s="93">
        <v>0</v>
      </c>
      <c r="P30" s="93">
        <v>0</v>
      </c>
      <c r="Q30" s="94">
        <f t="shared" ref="Q30:Q35" si="1">SUM(G30:P30)</f>
        <v>1032.9865387555355</v>
      </c>
      <c r="R30" s="84"/>
      <c r="S30" s="84"/>
      <c r="T30" s="84"/>
      <c r="U30" s="84"/>
      <c r="V30" s="84"/>
      <c r="W30" s="84"/>
      <c r="X30" s="84"/>
    </row>
    <row r="31" spans="1:24" x14ac:dyDescent="0.3">
      <c r="A31" s="84"/>
      <c r="B31" s="84"/>
      <c r="C31" s="84"/>
      <c r="D31" s="92" t="s">
        <v>133</v>
      </c>
      <c r="E31" s="84"/>
      <c r="F31" s="93"/>
      <c r="G31" s="93">
        <v>181.2722714440055</v>
      </c>
      <c r="H31" s="93">
        <v>156.8915584454719</v>
      </c>
      <c r="I31" s="93">
        <v>153.58146127409643</v>
      </c>
      <c r="J31" s="93">
        <v>155.65156892779225</v>
      </c>
      <c r="K31" s="93">
        <v>154.664249508447</v>
      </c>
      <c r="L31" s="93">
        <v>0</v>
      </c>
      <c r="M31" s="93">
        <v>0</v>
      </c>
      <c r="N31" s="93">
        <v>0</v>
      </c>
      <c r="O31" s="93">
        <v>0</v>
      </c>
      <c r="P31" s="93">
        <v>0</v>
      </c>
      <c r="Q31" s="94">
        <f t="shared" si="1"/>
        <v>802.06110959981311</v>
      </c>
      <c r="R31" s="84"/>
      <c r="S31" s="84"/>
      <c r="T31" s="84"/>
      <c r="U31" s="84"/>
      <c r="V31" s="84"/>
      <c r="W31" s="84"/>
      <c r="X31" s="84"/>
    </row>
    <row r="32" spans="1:24" x14ac:dyDescent="0.3">
      <c r="A32" s="84"/>
      <c r="B32" s="84"/>
      <c r="C32" s="84"/>
      <c r="D32" s="92" t="s">
        <v>134</v>
      </c>
      <c r="E32" s="84"/>
      <c r="F32" s="93"/>
      <c r="G32" s="93">
        <v>239.68028885649662</v>
      </c>
      <c r="H32" s="93">
        <v>242.47395148897823</v>
      </c>
      <c r="I32" s="93">
        <v>245.88709467200383</v>
      </c>
      <c r="J32" s="93">
        <v>249.46511351098937</v>
      </c>
      <c r="K32" s="93">
        <v>253.72789845523658</v>
      </c>
      <c r="L32" s="93">
        <v>0</v>
      </c>
      <c r="M32" s="93">
        <v>0</v>
      </c>
      <c r="N32" s="93">
        <v>0</v>
      </c>
      <c r="O32" s="93">
        <v>0</v>
      </c>
      <c r="P32" s="93">
        <v>0</v>
      </c>
      <c r="Q32" s="94">
        <f t="shared" si="1"/>
        <v>1231.2343469837047</v>
      </c>
      <c r="R32" s="84"/>
      <c r="S32" s="84"/>
      <c r="T32" s="84"/>
      <c r="U32" s="84"/>
      <c r="V32" s="84"/>
      <c r="W32" s="84"/>
      <c r="X32" s="84"/>
    </row>
    <row r="33" spans="1:24" x14ac:dyDescent="0.3">
      <c r="A33" s="84"/>
      <c r="B33" s="84"/>
      <c r="C33" s="84"/>
      <c r="D33" s="92" t="s">
        <v>135</v>
      </c>
      <c r="E33" s="84"/>
      <c r="F33" s="93"/>
      <c r="G33" s="93">
        <v>82.508199622707451</v>
      </c>
      <c r="H33" s="93">
        <v>51.436703513170471</v>
      </c>
      <c r="I33" s="93">
        <v>30.488651057691367</v>
      </c>
      <c r="J33" s="93">
        <v>11.083054159372235</v>
      </c>
      <c r="K33" s="93">
        <v>8.9066978888433663</v>
      </c>
      <c r="L33" s="93">
        <v>0</v>
      </c>
      <c r="M33" s="93">
        <v>0</v>
      </c>
      <c r="N33" s="93">
        <v>0</v>
      </c>
      <c r="O33" s="93">
        <v>0</v>
      </c>
      <c r="P33" s="93">
        <v>0</v>
      </c>
      <c r="Q33" s="94">
        <f t="shared" si="1"/>
        <v>184.42330624178487</v>
      </c>
      <c r="R33" s="84"/>
      <c r="S33" s="84"/>
      <c r="T33" s="84"/>
      <c r="U33" s="84"/>
      <c r="V33" s="84"/>
      <c r="W33" s="84"/>
      <c r="X33" s="84"/>
    </row>
    <row r="34" spans="1:24" x14ac:dyDescent="0.3">
      <c r="A34" s="84"/>
      <c r="B34" s="84"/>
      <c r="C34" s="84"/>
      <c r="D34" s="92" t="s">
        <v>136</v>
      </c>
      <c r="E34" s="84"/>
      <c r="F34" s="93"/>
      <c r="G34" s="93">
        <v>0</v>
      </c>
      <c r="H34" s="93">
        <v>0</v>
      </c>
      <c r="I34" s="93">
        <v>0</v>
      </c>
      <c r="J34" s="93">
        <v>0</v>
      </c>
      <c r="K34" s="93">
        <v>0</v>
      </c>
      <c r="L34" s="93">
        <v>0</v>
      </c>
      <c r="M34" s="93">
        <v>0</v>
      </c>
      <c r="N34" s="93">
        <v>0</v>
      </c>
      <c r="O34" s="93">
        <v>0</v>
      </c>
      <c r="P34" s="93">
        <v>0</v>
      </c>
      <c r="Q34" s="94">
        <f t="shared" si="1"/>
        <v>0</v>
      </c>
      <c r="R34" s="84"/>
      <c r="S34" s="84"/>
      <c r="T34" s="92"/>
      <c r="U34" s="84"/>
      <c r="V34" s="84"/>
      <c r="W34" s="84"/>
      <c r="X34" s="84"/>
    </row>
    <row r="35" spans="1:24" x14ac:dyDescent="0.3">
      <c r="A35" s="84"/>
      <c r="B35" s="84"/>
      <c r="C35" s="84"/>
      <c r="D35" s="95" t="s">
        <v>137</v>
      </c>
      <c r="E35" s="95"/>
      <c r="F35" s="96">
        <v>677.44701219512194</v>
      </c>
      <c r="G35" s="97">
        <v>722.68417253131531</v>
      </c>
      <c r="H35" s="97">
        <v>664.5029886752659</v>
      </c>
      <c r="I35" s="97">
        <v>638.30898639493694</v>
      </c>
      <c r="J35" s="97">
        <v>616.7034074974955</v>
      </c>
      <c r="K35" s="97">
        <v>608.50574648182419</v>
      </c>
      <c r="L35" s="97">
        <v>0</v>
      </c>
      <c r="M35" s="97">
        <v>0</v>
      </c>
      <c r="N35" s="97">
        <v>0</v>
      </c>
      <c r="O35" s="97">
        <v>0</v>
      </c>
      <c r="P35" s="97">
        <v>0</v>
      </c>
      <c r="Q35" s="98">
        <f t="shared" si="1"/>
        <v>3250.7053015808378</v>
      </c>
      <c r="R35" s="84"/>
      <c r="S35" s="106"/>
      <c r="T35" s="92"/>
      <c r="U35" s="92"/>
      <c r="V35" s="84"/>
      <c r="W35" s="84"/>
      <c r="X35" s="84"/>
    </row>
    <row r="36" spans="1:24" x14ac:dyDescent="0.3">
      <c r="A36" s="84"/>
      <c r="B36" s="84"/>
      <c r="C36" s="92"/>
      <c r="D36" s="92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92"/>
      <c r="U36" s="84"/>
      <c r="V36" s="84"/>
      <c r="W36" s="84"/>
      <c r="X36" s="84"/>
    </row>
    <row r="37" spans="1:24" x14ac:dyDescent="0.3">
      <c r="A37" s="89"/>
      <c r="B37" s="89"/>
      <c r="C37" s="90" t="s">
        <v>252</v>
      </c>
      <c r="D37" s="90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100"/>
      <c r="U37" s="89"/>
      <c r="V37" s="84"/>
      <c r="W37" s="84"/>
      <c r="X37" s="84"/>
    </row>
    <row r="38" spans="1:24" x14ac:dyDescent="0.3">
      <c r="A38" s="79"/>
      <c r="B38" s="79"/>
      <c r="C38" s="79"/>
      <c r="D38" s="79"/>
      <c r="E38" s="79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79"/>
      <c r="S38" s="79"/>
      <c r="T38" s="101"/>
      <c r="U38" s="79"/>
      <c r="V38" s="84"/>
      <c r="W38" s="84"/>
      <c r="X38" s="84"/>
    </row>
    <row r="39" spans="1:24" x14ac:dyDescent="0.3">
      <c r="A39" s="79"/>
      <c r="B39" s="79"/>
      <c r="C39" s="95" t="s">
        <v>140</v>
      </c>
      <c r="D39" s="80"/>
      <c r="E39" s="80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79"/>
      <c r="S39" s="84"/>
      <c r="T39" s="92"/>
      <c r="U39" s="79"/>
      <c r="V39" s="84"/>
      <c r="W39" s="84"/>
      <c r="X39" s="84"/>
    </row>
    <row r="40" spans="1:24" x14ac:dyDescent="0.3">
      <c r="A40" s="79"/>
      <c r="B40" s="79"/>
      <c r="C40" s="95"/>
      <c r="D40" s="95" t="s">
        <v>141</v>
      </c>
      <c r="E40" s="80"/>
      <c r="F40" s="96">
        <f>F35</f>
        <v>677.44701219512194</v>
      </c>
      <c r="G40" s="97">
        <v>0</v>
      </c>
      <c r="H40" s="97">
        <v>0</v>
      </c>
      <c r="I40" s="97">
        <v>0</v>
      </c>
      <c r="J40" s="97">
        <v>0</v>
      </c>
      <c r="K40" s="97">
        <v>0</v>
      </c>
      <c r="L40" s="97">
        <v>0</v>
      </c>
      <c r="M40" s="97">
        <v>0</v>
      </c>
      <c r="N40" s="97">
        <v>0</v>
      </c>
      <c r="O40" s="97">
        <v>0</v>
      </c>
      <c r="P40" s="97">
        <v>0</v>
      </c>
      <c r="Q40" s="98">
        <f>SUM(G40:P40)</f>
        <v>0</v>
      </c>
      <c r="R40" s="79"/>
      <c r="S40" s="106"/>
      <c r="T40" s="92"/>
      <c r="U40" s="79"/>
      <c r="V40" s="84"/>
      <c r="W40" s="84"/>
      <c r="X40" s="84"/>
    </row>
    <row r="41" spans="1:24" x14ac:dyDescent="0.3">
      <c r="A41" s="79"/>
      <c r="B41" s="79"/>
      <c r="C41" s="84"/>
      <c r="D41" s="92" t="s">
        <v>57</v>
      </c>
      <c r="E41" s="79"/>
      <c r="F41" s="84"/>
      <c r="G41" s="103">
        <v>4.4951852278776558E-2</v>
      </c>
      <c r="H41" s="103">
        <v>5.1317375234451124E-2</v>
      </c>
      <c r="I41" s="103">
        <v>5.1430044323603416E-2</v>
      </c>
      <c r="J41" s="103">
        <v>5.1541631367058055E-2</v>
      </c>
      <c r="K41" s="103">
        <v>5.1652120914944956E-2</v>
      </c>
      <c r="L41" s="103" t="s">
        <v>250</v>
      </c>
      <c r="M41" s="103" t="s">
        <v>250</v>
      </c>
      <c r="N41" s="103" t="s">
        <v>250</v>
      </c>
      <c r="O41" s="103" t="s">
        <v>250</v>
      </c>
      <c r="P41" s="103" t="s">
        <v>250</v>
      </c>
      <c r="Q41" s="104"/>
      <c r="R41" s="79"/>
      <c r="S41" s="84"/>
      <c r="T41" s="92"/>
      <c r="U41" s="79"/>
      <c r="V41" s="84"/>
      <c r="W41" s="84"/>
      <c r="X41" s="84"/>
    </row>
    <row r="42" spans="1:24" x14ac:dyDescent="0.3">
      <c r="A42" s="79"/>
      <c r="B42" s="79"/>
      <c r="C42" s="84"/>
      <c r="D42" s="84"/>
      <c r="E42" s="79"/>
      <c r="F42" s="84"/>
      <c r="G42" s="107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79"/>
      <c r="S42" s="84"/>
      <c r="T42" s="92"/>
      <c r="U42" s="79"/>
      <c r="V42" s="84"/>
      <c r="W42" s="84"/>
      <c r="X42" s="84"/>
    </row>
    <row r="43" spans="1:24" x14ac:dyDescent="0.3">
      <c r="A43" s="79"/>
      <c r="B43" s="79"/>
      <c r="C43" s="95" t="s">
        <v>142</v>
      </c>
      <c r="D43" s="95"/>
      <c r="E43" s="79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79"/>
      <c r="S43" s="84"/>
      <c r="T43" s="92"/>
      <c r="U43" s="79"/>
      <c r="V43" s="84"/>
      <c r="W43" s="84"/>
      <c r="X43" s="84"/>
    </row>
    <row r="44" spans="1:24" x14ac:dyDescent="0.3">
      <c r="A44" s="79"/>
      <c r="B44" s="79"/>
      <c r="C44" s="84"/>
      <c r="D44" s="95" t="s">
        <v>141</v>
      </c>
      <c r="E44" s="80"/>
      <c r="F44" s="96">
        <f>F35</f>
        <v>677.44701219512194</v>
      </c>
      <c r="G44" s="97">
        <v>675.39777746955338</v>
      </c>
      <c r="H44" s="97">
        <v>662.90291858636658</v>
      </c>
      <c r="I44" s="97">
        <v>650.6392145925189</v>
      </c>
      <c r="J44" s="97">
        <v>638.60238912255738</v>
      </c>
      <c r="K44" s="97">
        <v>626.7882449237901</v>
      </c>
      <c r="L44" s="97">
        <v>0</v>
      </c>
      <c r="M44" s="97">
        <v>0</v>
      </c>
      <c r="N44" s="97">
        <v>0</v>
      </c>
      <c r="O44" s="97">
        <v>0</v>
      </c>
      <c r="P44" s="97">
        <v>0</v>
      </c>
      <c r="Q44" s="98">
        <f>SUM(G44:P44)</f>
        <v>3254.3305446947861</v>
      </c>
      <c r="R44" s="79"/>
      <c r="S44" s="106"/>
      <c r="T44" s="92"/>
      <c r="U44" s="79"/>
      <c r="V44" s="84"/>
      <c r="W44" s="84"/>
      <c r="X44" s="84"/>
    </row>
    <row r="45" spans="1:24" x14ac:dyDescent="0.3">
      <c r="A45" s="79"/>
      <c r="B45" s="79"/>
      <c r="C45" s="84"/>
      <c r="D45" s="92" t="s">
        <v>57</v>
      </c>
      <c r="E45" s="79"/>
      <c r="F45" s="84"/>
      <c r="G45" s="103">
        <v>6.0442600270795607E-2</v>
      </c>
      <c r="H45" s="103">
        <v>2.3E-2</v>
      </c>
      <c r="I45" s="103">
        <v>2.3E-2</v>
      </c>
      <c r="J45" s="103">
        <v>2.3E-2</v>
      </c>
      <c r="K45" s="103">
        <v>2.3E-2</v>
      </c>
      <c r="L45" s="103" t="s">
        <v>250</v>
      </c>
      <c r="M45" s="103" t="s">
        <v>250</v>
      </c>
      <c r="N45" s="103" t="s">
        <v>250</v>
      </c>
      <c r="O45" s="103" t="s">
        <v>250</v>
      </c>
      <c r="P45" s="103" t="s">
        <v>250</v>
      </c>
      <c r="Q45" s="104"/>
      <c r="R45" s="79"/>
      <c r="S45" s="84"/>
      <c r="T45" s="92"/>
      <c r="U45" s="79"/>
      <c r="V45" s="84"/>
      <c r="W45" s="84"/>
      <c r="X45" s="84"/>
    </row>
    <row r="46" spans="1:24" x14ac:dyDescent="0.3">
      <c r="A46" s="79"/>
      <c r="B46" s="79"/>
      <c r="C46" s="84"/>
      <c r="D46" s="84"/>
      <c r="E46" s="79"/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79"/>
      <c r="S46" s="84"/>
      <c r="T46" s="92"/>
      <c r="U46" s="79"/>
      <c r="V46" s="84"/>
      <c r="W46" s="84"/>
      <c r="X46" s="84"/>
    </row>
    <row r="47" spans="1:24" x14ac:dyDescent="0.3">
      <c r="A47" s="79"/>
      <c r="B47" s="79"/>
      <c r="C47" s="95" t="s">
        <v>143</v>
      </c>
      <c r="D47" s="95"/>
      <c r="E47" s="79"/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79"/>
      <c r="S47" s="84"/>
      <c r="T47" s="92"/>
      <c r="U47" s="79"/>
      <c r="V47" s="84"/>
      <c r="W47" s="84"/>
      <c r="X47" s="84"/>
    </row>
    <row r="48" spans="1:24" x14ac:dyDescent="0.3">
      <c r="A48" s="79"/>
      <c r="B48" s="79"/>
      <c r="C48" s="84"/>
      <c r="D48" s="95" t="s">
        <v>141</v>
      </c>
      <c r="E48" s="80"/>
      <c r="F48" s="96">
        <f>F35</f>
        <v>677.44701219512194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>
        <v>0</v>
      </c>
      <c r="P48" s="97">
        <v>0</v>
      </c>
      <c r="Q48" s="98">
        <f>SUM(G48:P48)</f>
        <v>0</v>
      </c>
      <c r="R48" s="79"/>
      <c r="S48" s="106"/>
      <c r="T48" s="92"/>
      <c r="U48" s="79"/>
      <c r="V48" s="84"/>
      <c r="W48" s="84"/>
      <c r="X48" s="84"/>
    </row>
    <row r="49" spans="1:25" x14ac:dyDescent="0.3">
      <c r="A49" s="79"/>
      <c r="B49" s="79"/>
      <c r="C49" s="84"/>
      <c r="D49" s="92" t="s">
        <v>57</v>
      </c>
      <c r="E49" s="79"/>
      <c r="F49" s="84"/>
      <c r="G49" s="103">
        <v>3.0325151907933359E-2</v>
      </c>
      <c r="H49" s="103">
        <v>3.6699417589113409E-2</v>
      </c>
      <c r="I49" s="103">
        <v>3.6726718743645491E-2</v>
      </c>
      <c r="J49" s="103">
        <v>3.675460125207082E-2</v>
      </c>
      <c r="K49" s="103">
        <v>3.6783075894863015E-2</v>
      </c>
      <c r="L49" s="103" t="s">
        <v>250</v>
      </c>
      <c r="M49" s="103" t="s">
        <v>250</v>
      </c>
      <c r="N49" s="103" t="s">
        <v>250</v>
      </c>
      <c r="O49" s="103" t="s">
        <v>250</v>
      </c>
      <c r="P49" s="103" t="s">
        <v>250</v>
      </c>
      <c r="Q49" s="104"/>
      <c r="R49" s="79"/>
      <c r="S49" s="84"/>
      <c r="T49" s="84"/>
      <c r="U49" s="79"/>
      <c r="V49" s="84"/>
      <c r="W49" s="84"/>
      <c r="X49" s="84"/>
    </row>
    <row r="50" spans="1:25" x14ac:dyDescent="0.3">
      <c r="A50" s="79"/>
      <c r="B50" s="79"/>
      <c r="C50" s="101"/>
      <c r="D50" s="101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84"/>
      <c r="W50" s="84"/>
      <c r="X50" s="84"/>
    </row>
    <row r="51" spans="1:25" x14ac:dyDescent="0.3">
      <c r="A51" s="108"/>
      <c r="B51" s="108"/>
      <c r="C51" s="109" t="s">
        <v>144</v>
      </c>
      <c r="D51" s="109"/>
      <c r="E51" s="108"/>
      <c r="F51" s="10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4"/>
      <c r="W51" s="84"/>
      <c r="X51" s="84"/>
      <c r="Y51" s="79"/>
    </row>
    <row r="52" spans="1:25" x14ac:dyDescent="0.3">
      <c r="A52" s="79"/>
      <c r="B52" s="79"/>
      <c r="C52" s="92"/>
      <c r="D52" s="92"/>
      <c r="E52" s="79"/>
      <c r="F52" s="79"/>
      <c r="G52" s="110"/>
      <c r="H52" s="110"/>
      <c r="I52" s="110"/>
      <c r="J52" s="110"/>
      <c r="K52" s="110"/>
      <c r="L52" s="110"/>
      <c r="M52" s="110"/>
      <c r="N52" s="110"/>
      <c r="O52" s="110"/>
      <c r="P52" s="79"/>
      <c r="Q52" s="79"/>
      <c r="R52" s="79"/>
      <c r="S52" s="79"/>
      <c r="T52" s="79"/>
      <c r="U52" s="79"/>
      <c r="V52" s="84"/>
      <c r="W52" s="84"/>
      <c r="X52" s="84"/>
    </row>
    <row r="53" spans="1:25" x14ac:dyDescent="0.3">
      <c r="A53" s="79"/>
      <c r="B53" s="79"/>
      <c r="C53" s="84"/>
      <c r="D53" s="92" t="s">
        <v>145</v>
      </c>
      <c r="E53" s="101" t="s">
        <v>146</v>
      </c>
      <c r="F53" s="111">
        <v>7335.996945115543</v>
      </c>
      <c r="G53" s="110">
        <v>7299.5705394237339</v>
      </c>
      <c r="H53" s="110">
        <v>7258.5272577754013</v>
      </c>
      <c r="I53" s="110">
        <v>7229.0193338192121</v>
      </c>
      <c r="J53" s="110">
        <v>7204.0959514521464</v>
      </c>
      <c r="K53" s="110">
        <v>7182.973976641083</v>
      </c>
      <c r="L53" s="110">
        <v>0</v>
      </c>
      <c r="M53" s="110">
        <v>0</v>
      </c>
      <c r="N53" s="110">
        <v>0</v>
      </c>
      <c r="O53" s="110">
        <v>0</v>
      </c>
      <c r="P53" s="110">
        <v>0</v>
      </c>
      <c r="Q53" s="79"/>
      <c r="R53" s="79"/>
      <c r="S53" s="79"/>
      <c r="T53" s="79"/>
      <c r="U53" s="79"/>
      <c r="V53" s="84"/>
      <c r="W53" s="84"/>
      <c r="X53" s="84"/>
    </row>
    <row r="54" spans="1:25" x14ac:dyDescent="0.3">
      <c r="A54" s="79"/>
      <c r="B54" s="79"/>
      <c r="C54" s="84"/>
      <c r="D54" s="92"/>
      <c r="E54" s="79"/>
      <c r="F54" s="112"/>
      <c r="G54" s="112"/>
      <c r="H54" s="112"/>
      <c r="I54" s="112"/>
      <c r="J54" s="112"/>
      <c r="L54" s="110"/>
      <c r="M54" s="110"/>
      <c r="N54" s="110"/>
      <c r="O54" s="110"/>
      <c r="P54" s="110"/>
      <c r="Q54" s="79"/>
      <c r="R54" s="79"/>
      <c r="S54" s="79"/>
      <c r="T54" s="79"/>
      <c r="U54" s="79"/>
      <c r="V54" s="84"/>
      <c r="W54" s="84"/>
      <c r="X54" s="84"/>
    </row>
    <row r="55" spans="1:25" x14ac:dyDescent="0.3">
      <c r="A55" s="79"/>
      <c r="B55" s="79"/>
      <c r="C55" s="92" t="s">
        <v>140</v>
      </c>
      <c r="D55" s="92"/>
      <c r="E55" s="79"/>
      <c r="F55" s="84"/>
      <c r="G55" s="84"/>
      <c r="H55" s="84"/>
      <c r="I55" s="84"/>
      <c r="J55" s="84"/>
      <c r="K55" s="113"/>
      <c r="L55" s="84"/>
      <c r="M55" s="84"/>
      <c r="N55" s="84"/>
      <c r="O55" s="84"/>
      <c r="P55" s="84"/>
      <c r="Q55" s="79"/>
      <c r="R55" s="79"/>
      <c r="S55" s="114"/>
      <c r="T55" s="79"/>
      <c r="U55" s="79"/>
      <c r="V55" s="84"/>
      <c r="W55" s="84"/>
      <c r="X55" s="84"/>
    </row>
    <row r="56" spans="1:25" x14ac:dyDescent="0.3">
      <c r="A56" s="79"/>
      <c r="B56" s="79"/>
      <c r="C56" s="84"/>
      <c r="D56" s="92" t="s">
        <v>147</v>
      </c>
      <c r="E56" s="101" t="s">
        <v>148</v>
      </c>
      <c r="F56" s="115">
        <v>0</v>
      </c>
      <c r="G56" s="113">
        <f t="shared" ref="G56:P56" si="2">G17</f>
        <v>0</v>
      </c>
      <c r="H56" s="113">
        <f t="shared" si="2"/>
        <v>0</v>
      </c>
      <c r="I56" s="113">
        <f t="shared" si="2"/>
        <v>0</v>
      </c>
      <c r="J56" s="113">
        <f t="shared" si="2"/>
        <v>0</v>
      </c>
      <c r="K56" s="113">
        <f t="shared" si="2"/>
        <v>0</v>
      </c>
      <c r="L56" s="113">
        <f t="shared" si="2"/>
        <v>0</v>
      </c>
      <c r="M56" s="113">
        <f t="shared" si="2"/>
        <v>0</v>
      </c>
      <c r="N56" s="113">
        <f t="shared" si="2"/>
        <v>0</v>
      </c>
      <c r="O56" s="113">
        <f t="shared" si="2"/>
        <v>0</v>
      </c>
      <c r="P56" s="113">
        <f t="shared" si="2"/>
        <v>0</v>
      </c>
      <c r="Q56" s="79"/>
      <c r="R56" s="79"/>
      <c r="S56" s="116" t="e">
        <v>#DIV/0!</v>
      </c>
      <c r="T56" s="101" t="s">
        <v>149</v>
      </c>
      <c r="U56" s="79"/>
      <c r="V56" s="84"/>
      <c r="W56" s="84"/>
      <c r="X56" s="84"/>
    </row>
    <row r="57" spans="1:25" x14ac:dyDescent="0.3">
      <c r="A57" s="79"/>
      <c r="B57" s="79"/>
      <c r="C57" s="92"/>
      <c r="D57" s="92" t="s">
        <v>150</v>
      </c>
      <c r="E57" s="101" t="s">
        <v>151</v>
      </c>
      <c r="F57" s="84"/>
      <c r="G57" s="117" t="e">
        <f>G56/F56-1</f>
        <v>#DIV/0!</v>
      </c>
      <c r="H57" s="117" t="e">
        <v>#DIV/0!</v>
      </c>
      <c r="I57" s="117" t="e">
        <v>#DIV/0!</v>
      </c>
      <c r="J57" s="117" t="e">
        <v>#DIV/0!</v>
      </c>
      <c r="K57" s="117" t="e">
        <v>#DIV/0!</v>
      </c>
      <c r="L57" s="117" t="e">
        <v>#DIV/0!</v>
      </c>
      <c r="M57" s="117" t="e">
        <v>#DIV/0!</v>
      </c>
      <c r="N57" s="117" t="e">
        <v>#DIV/0!</v>
      </c>
      <c r="O57" s="117" t="e">
        <v>#DIV/0!</v>
      </c>
      <c r="P57" s="117" t="e">
        <v>#DIV/0!</v>
      </c>
      <c r="Q57" s="79"/>
      <c r="R57" s="79"/>
      <c r="S57" s="118" t="e">
        <v>#DIV/0!</v>
      </c>
      <c r="T57" s="101" t="s">
        <v>152</v>
      </c>
      <c r="U57" s="79"/>
      <c r="V57" s="84"/>
      <c r="W57" s="84"/>
      <c r="X57" s="84"/>
    </row>
    <row r="58" spans="1:25" x14ac:dyDescent="0.3">
      <c r="A58" s="79"/>
      <c r="B58" s="79"/>
      <c r="C58" s="92"/>
      <c r="D58" s="92"/>
      <c r="E58" s="79"/>
      <c r="F58" s="84"/>
      <c r="G58" s="119"/>
      <c r="H58" s="119"/>
      <c r="I58" s="119"/>
      <c r="J58" s="119"/>
      <c r="K58" s="119"/>
      <c r="L58" s="92"/>
      <c r="M58" s="84"/>
      <c r="N58" s="84"/>
      <c r="O58" s="84"/>
      <c r="P58" s="84"/>
      <c r="Q58" s="79"/>
      <c r="R58" s="79"/>
      <c r="S58" s="120"/>
      <c r="T58" s="79"/>
      <c r="U58" s="79"/>
      <c r="V58" s="84"/>
      <c r="W58" s="84"/>
      <c r="X58" s="84"/>
    </row>
    <row r="59" spans="1:25" x14ac:dyDescent="0.3">
      <c r="A59" s="79"/>
      <c r="B59" s="79"/>
      <c r="C59" s="92"/>
      <c r="D59" s="92" t="s">
        <v>56</v>
      </c>
      <c r="E59" s="101" t="s">
        <v>153</v>
      </c>
      <c r="F59" s="121">
        <f>IF(F53&gt;0,(F56*1000)/(F53),0)</f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  <c r="P59" s="93">
        <v>0</v>
      </c>
      <c r="Q59" s="79"/>
      <c r="R59" s="79"/>
      <c r="S59" s="116" t="e">
        <v>#DIV/0!</v>
      </c>
      <c r="T59" s="101" t="s">
        <v>149</v>
      </c>
      <c r="U59" s="79"/>
      <c r="V59" s="84"/>
      <c r="W59" s="84"/>
      <c r="X59" s="84"/>
    </row>
    <row r="60" spans="1:25" x14ac:dyDescent="0.3">
      <c r="A60" s="79"/>
      <c r="B60" s="79"/>
      <c r="C60" s="92"/>
      <c r="D60" s="92" t="s">
        <v>154</v>
      </c>
      <c r="E60" s="101" t="s">
        <v>151</v>
      </c>
      <c r="F60" s="84"/>
      <c r="G60" s="117" t="e">
        <f>G59/F59-1</f>
        <v>#DIV/0!</v>
      </c>
      <c r="H60" s="117" t="e">
        <v>#DIV/0!</v>
      </c>
      <c r="I60" s="117" t="e">
        <v>#DIV/0!</v>
      </c>
      <c r="J60" s="117" t="e">
        <v>#DIV/0!</v>
      </c>
      <c r="K60" s="117" t="e">
        <v>#DIV/0!</v>
      </c>
      <c r="L60" s="117" t="e">
        <v>#DIV/0!</v>
      </c>
      <c r="M60" s="117" t="e">
        <v>#DIV/0!</v>
      </c>
      <c r="N60" s="117" t="e">
        <v>#DIV/0!</v>
      </c>
      <c r="O60" s="117" t="e">
        <v>#DIV/0!</v>
      </c>
      <c r="P60" s="117" t="e">
        <v>#DIV/0!</v>
      </c>
      <c r="Q60" s="79"/>
      <c r="R60" s="79"/>
      <c r="S60" s="118" t="e">
        <v>#DIV/0!</v>
      </c>
      <c r="T60" s="101" t="s">
        <v>152</v>
      </c>
      <c r="U60" s="79"/>
      <c r="V60" s="84"/>
      <c r="W60" s="84"/>
      <c r="X60" s="84"/>
    </row>
    <row r="61" spans="1:25" x14ac:dyDescent="0.3">
      <c r="A61" s="79"/>
      <c r="B61" s="79"/>
      <c r="C61" s="101"/>
      <c r="D61" s="101"/>
      <c r="E61" s="79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79"/>
      <c r="R61" s="79"/>
      <c r="S61" s="79"/>
      <c r="T61" s="79"/>
      <c r="U61" s="79"/>
      <c r="V61" s="84"/>
      <c r="W61" s="84"/>
      <c r="X61" s="84"/>
    </row>
    <row r="62" spans="1:25" x14ac:dyDescent="0.3">
      <c r="A62" s="79"/>
      <c r="B62" s="79"/>
      <c r="C62" s="92" t="s">
        <v>142</v>
      </c>
      <c r="D62" s="92"/>
      <c r="E62" s="79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79"/>
      <c r="R62" s="79"/>
      <c r="S62" s="79"/>
      <c r="T62" s="79"/>
      <c r="U62" s="79"/>
      <c r="V62" s="84"/>
      <c r="W62" s="84"/>
      <c r="X62" s="84"/>
    </row>
    <row r="63" spans="1:25" x14ac:dyDescent="0.3">
      <c r="A63" s="79"/>
      <c r="B63" s="79"/>
      <c r="C63" s="84"/>
      <c r="D63" s="92" t="s">
        <v>147</v>
      </c>
      <c r="E63" s="101" t="s">
        <v>148</v>
      </c>
      <c r="F63" s="121">
        <v>677.44701219512194</v>
      </c>
      <c r="G63" s="93">
        <f t="shared" ref="G63:P63" si="3">G21</f>
        <v>688.90159452233706</v>
      </c>
      <c r="H63" s="93">
        <f t="shared" si="3"/>
        <v>689.67591017592827</v>
      </c>
      <c r="I63" s="93">
        <f t="shared" si="3"/>
        <v>690.45109614936803</v>
      </c>
      <c r="J63" s="93">
        <f t="shared" si="3"/>
        <v>691.2271534208835</v>
      </c>
      <c r="K63" s="93">
        <f t="shared" si="3"/>
        <v>692.00408296980152</v>
      </c>
      <c r="L63" s="93">
        <f t="shared" si="3"/>
        <v>0</v>
      </c>
      <c r="M63" s="93">
        <f t="shared" si="3"/>
        <v>0</v>
      </c>
      <c r="N63" s="93">
        <f t="shared" si="3"/>
        <v>0</v>
      </c>
      <c r="O63" s="93">
        <f t="shared" si="3"/>
        <v>0</v>
      </c>
      <c r="P63" s="93">
        <f t="shared" si="3"/>
        <v>0</v>
      </c>
      <c r="Q63" s="79"/>
      <c r="R63" s="79"/>
      <c r="S63" s="116">
        <v>2.1488131931544752E-2</v>
      </c>
      <c r="T63" s="101" t="s">
        <v>149</v>
      </c>
      <c r="U63" s="79"/>
      <c r="V63" s="84"/>
      <c r="W63" s="84"/>
      <c r="X63" s="84"/>
    </row>
    <row r="64" spans="1:25" x14ac:dyDescent="0.3">
      <c r="A64" s="79"/>
      <c r="B64" s="79"/>
      <c r="C64" s="92"/>
      <c r="D64" s="92" t="s">
        <v>150</v>
      </c>
      <c r="E64" s="101" t="s">
        <v>151</v>
      </c>
      <c r="F64" s="84"/>
      <c r="G64" s="117">
        <f>G63/F63-1</f>
        <v>1.6908455009785994E-2</v>
      </c>
      <c r="H64" s="117">
        <v>1.1239858635079258E-3</v>
      </c>
      <c r="I64" s="117">
        <v>1.1239858635079258E-3</v>
      </c>
      <c r="J64" s="117">
        <v>1.1239858635079258E-3</v>
      </c>
      <c r="K64" s="117">
        <v>1.1239858635081479E-3</v>
      </c>
      <c r="L64" s="117" t="s">
        <v>250</v>
      </c>
      <c r="M64" s="117" t="s">
        <v>250</v>
      </c>
      <c r="N64" s="117" t="s">
        <v>250</v>
      </c>
      <c r="O64" s="117" t="s">
        <v>250</v>
      </c>
      <c r="P64" s="117" t="s">
        <v>250</v>
      </c>
      <c r="Q64" s="79"/>
      <c r="R64" s="79"/>
      <c r="S64" s="118">
        <v>4.2611564050167861E-3</v>
      </c>
      <c r="T64" s="101" t="s">
        <v>152</v>
      </c>
      <c r="U64" s="79"/>
      <c r="V64" s="84"/>
      <c r="W64" s="84"/>
      <c r="X64" s="84"/>
    </row>
    <row r="65" spans="1:24" x14ac:dyDescent="0.3">
      <c r="A65" s="79"/>
      <c r="B65" s="79"/>
      <c r="C65" s="92"/>
      <c r="D65" s="92"/>
      <c r="E65" s="79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79"/>
      <c r="R65" s="79"/>
      <c r="S65" s="79"/>
      <c r="T65" s="79"/>
      <c r="U65" s="79"/>
      <c r="V65" s="84"/>
      <c r="W65" s="84"/>
      <c r="X65" s="84"/>
    </row>
    <row r="66" spans="1:24" x14ac:dyDescent="0.3">
      <c r="A66" s="79"/>
      <c r="B66" s="79"/>
      <c r="C66" s="92"/>
      <c r="D66" s="92" t="s">
        <v>56</v>
      </c>
      <c r="E66" s="101" t="s">
        <v>153</v>
      </c>
      <c r="F66" s="121">
        <f>IF(F$53&gt;0,(F63*1000)/(F$53),0)</f>
        <v>92.345596278659855</v>
      </c>
      <c r="G66" s="93">
        <f>G63*1000/G$53</f>
        <v>94.37563358031781</v>
      </c>
      <c r="H66" s="93">
        <v>95.015956499597223</v>
      </c>
      <c r="I66" s="93">
        <v>95.511031893255577</v>
      </c>
      <c r="J66" s="93">
        <v>95.949187528735123</v>
      </c>
      <c r="K66" s="93">
        <v>96.339494646672506</v>
      </c>
      <c r="L66" s="93">
        <v>0</v>
      </c>
      <c r="M66" s="93">
        <v>0</v>
      </c>
      <c r="N66" s="93">
        <v>0</v>
      </c>
      <c r="O66" s="93">
        <v>0</v>
      </c>
      <c r="P66" s="93">
        <v>0</v>
      </c>
      <c r="Q66" s="79"/>
      <c r="R66" s="79"/>
      <c r="S66" s="116">
        <v>4.324947294682846E-2</v>
      </c>
      <c r="T66" s="101" t="s">
        <v>149</v>
      </c>
      <c r="U66" s="79"/>
      <c r="V66" s="84"/>
      <c r="W66" s="84"/>
      <c r="X66" s="84"/>
    </row>
    <row r="67" spans="1:24" x14ac:dyDescent="0.3">
      <c r="A67" s="79"/>
      <c r="B67" s="79"/>
      <c r="C67" s="92"/>
      <c r="D67" s="92" t="s">
        <v>154</v>
      </c>
      <c r="E67" s="101" t="s">
        <v>151</v>
      </c>
      <c r="F67" s="84"/>
      <c r="G67" s="117">
        <f>G66/F66-1</f>
        <v>2.1983043950814629E-2</v>
      </c>
      <c r="H67" s="117">
        <v>6.7848330653532685E-3</v>
      </c>
      <c r="I67" s="117">
        <v>5.2104447705101364E-3</v>
      </c>
      <c r="J67" s="117">
        <v>4.5874871917332971E-3</v>
      </c>
      <c r="K67" s="117">
        <v>4.0678522454449251E-3</v>
      </c>
      <c r="L67" s="117" t="s">
        <v>250</v>
      </c>
      <c r="M67" s="117" t="s">
        <v>250</v>
      </c>
      <c r="N67" s="117" t="s">
        <v>250</v>
      </c>
      <c r="O67" s="117" t="s">
        <v>250</v>
      </c>
      <c r="P67" s="117" t="s">
        <v>250</v>
      </c>
      <c r="Q67" s="79"/>
      <c r="R67" s="79"/>
      <c r="S67" s="118">
        <v>8.504022556628632E-3</v>
      </c>
      <c r="T67" s="101" t="s">
        <v>152</v>
      </c>
      <c r="U67" s="79"/>
      <c r="V67" s="84"/>
      <c r="W67" s="84"/>
      <c r="X67" s="84"/>
    </row>
    <row r="68" spans="1:24" x14ac:dyDescent="0.3">
      <c r="A68" s="79"/>
      <c r="B68" s="79"/>
      <c r="C68" s="101"/>
      <c r="D68" s="101"/>
      <c r="E68" s="79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79"/>
      <c r="R68" s="79"/>
      <c r="S68" s="79"/>
      <c r="T68" s="79"/>
      <c r="U68" s="79"/>
      <c r="V68" s="84"/>
      <c r="W68" s="84"/>
      <c r="X68" s="84"/>
    </row>
    <row r="69" spans="1:24" x14ac:dyDescent="0.3">
      <c r="A69" s="79"/>
      <c r="B69" s="79"/>
      <c r="C69" s="92" t="s">
        <v>143</v>
      </c>
      <c r="D69" s="92"/>
      <c r="E69" s="79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79"/>
      <c r="R69" s="79"/>
      <c r="S69" s="79"/>
      <c r="T69" s="79"/>
      <c r="U69" s="79"/>
      <c r="V69" s="84"/>
      <c r="W69" s="84"/>
      <c r="X69" s="84"/>
    </row>
    <row r="70" spans="1:24" x14ac:dyDescent="0.3">
      <c r="A70" s="79"/>
      <c r="B70" s="79"/>
      <c r="C70" s="84"/>
      <c r="D70" s="92" t="s">
        <v>147</v>
      </c>
      <c r="E70" s="101" t="s">
        <v>148</v>
      </c>
      <c r="F70" s="121">
        <v>0</v>
      </c>
      <c r="G70" s="93">
        <f>G73*G53/1000</f>
        <v>0</v>
      </c>
      <c r="H70" s="93">
        <v>0</v>
      </c>
      <c r="I70" s="93">
        <v>0</v>
      </c>
      <c r="J70" s="93">
        <v>0</v>
      </c>
      <c r="K70" s="93">
        <v>0</v>
      </c>
      <c r="L70" s="93">
        <v>0</v>
      </c>
      <c r="M70" s="93">
        <v>0</v>
      </c>
      <c r="N70" s="93">
        <v>0</v>
      </c>
      <c r="O70" s="93">
        <v>0</v>
      </c>
      <c r="P70" s="93">
        <v>0</v>
      </c>
      <c r="Q70" s="79"/>
      <c r="R70" s="79"/>
      <c r="S70" s="116" t="e">
        <v>#DIV/0!</v>
      </c>
      <c r="T70" s="101" t="s">
        <v>149</v>
      </c>
      <c r="U70" s="79"/>
      <c r="V70" s="84"/>
      <c r="W70" s="84"/>
      <c r="X70" s="84"/>
    </row>
    <row r="71" spans="1:24" x14ac:dyDescent="0.3">
      <c r="A71" s="79"/>
      <c r="B71" s="79"/>
      <c r="C71" s="92"/>
      <c r="D71" s="92" t="s">
        <v>150</v>
      </c>
      <c r="E71" s="101" t="s">
        <v>151</v>
      </c>
      <c r="F71" s="122"/>
      <c r="G71" s="117" t="e">
        <f>G70/F70-1</f>
        <v>#DIV/0!</v>
      </c>
      <c r="H71" s="117" t="e">
        <v>#DIV/0!</v>
      </c>
      <c r="I71" s="117" t="e">
        <v>#DIV/0!</v>
      </c>
      <c r="J71" s="117" t="e">
        <v>#DIV/0!</v>
      </c>
      <c r="K71" s="117" t="e">
        <v>#DIV/0!</v>
      </c>
      <c r="L71" s="117" t="e">
        <v>#DIV/0!</v>
      </c>
      <c r="M71" s="117" t="e">
        <v>#DIV/0!</v>
      </c>
      <c r="N71" s="117" t="e">
        <v>#DIV/0!</v>
      </c>
      <c r="O71" s="117" t="e">
        <v>#DIV/0!</v>
      </c>
      <c r="P71" s="117" t="e">
        <v>#DIV/0!</v>
      </c>
      <c r="Q71" s="79"/>
      <c r="R71" s="79"/>
      <c r="S71" s="118" t="e">
        <v>#DIV/0!</v>
      </c>
      <c r="T71" s="101" t="s">
        <v>152</v>
      </c>
      <c r="U71" s="79"/>
      <c r="V71" s="84"/>
      <c r="W71" s="84"/>
      <c r="X71" s="84"/>
    </row>
    <row r="72" spans="1:24" x14ac:dyDescent="0.3">
      <c r="A72" s="79"/>
      <c r="B72" s="79"/>
      <c r="C72" s="92"/>
      <c r="D72" s="92"/>
      <c r="E72" s="79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79"/>
      <c r="R72" s="79"/>
      <c r="S72" s="79"/>
      <c r="T72" s="79"/>
      <c r="U72" s="79"/>
      <c r="V72" s="84"/>
      <c r="W72" s="84"/>
      <c r="X72" s="84"/>
    </row>
    <row r="73" spans="1:24" x14ac:dyDescent="0.3">
      <c r="A73" s="79"/>
      <c r="B73" s="79"/>
      <c r="C73" s="92"/>
      <c r="D73" s="92" t="s">
        <v>56</v>
      </c>
      <c r="E73" s="101" t="s">
        <v>153</v>
      </c>
      <c r="F73" s="121">
        <v>0</v>
      </c>
      <c r="G73" s="93">
        <v>0</v>
      </c>
      <c r="H73" s="93">
        <v>0</v>
      </c>
      <c r="I73" s="93">
        <v>0</v>
      </c>
      <c r="J73" s="93">
        <v>0</v>
      </c>
      <c r="K73" s="93">
        <v>0</v>
      </c>
      <c r="L73" s="93">
        <v>0</v>
      </c>
      <c r="M73" s="93">
        <v>0</v>
      </c>
      <c r="N73" s="93">
        <v>0</v>
      </c>
      <c r="O73" s="93">
        <v>0</v>
      </c>
      <c r="P73" s="93">
        <v>0</v>
      </c>
      <c r="Q73" s="79"/>
      <c r="R73" s="79"/>
      <c r="S73" s="116" t="e">
        <v>#DIV/0!</v>
      </c>
      <c r="T73" s="101" t="s">
        <v>149</v>
      </c>
      <c r="U73" s="79"/>
      <c r="V73" s="84"/>
      <c r="W73" s="84"/>
      <c r="X73" s="84"/>
    </row>
    <row r="74" spans="1:24" x14ac:dyDescent="0.3">
      <c r="A74" s="79"/>
      <c r="B74" s="79"/>
      <c r="C74" s="92"/>
      <c r="D74" s="92" t="s">
        <v>154</v>
      </c>
      <c r="E74" s="101" t="s">
        <v>151</v>
      </c>
      <c r="F74" s="84"/>
      <c r="G74" s="117" t="e">
        <f>G73/F73-1</f>
        <v>#DIV/0!</v>
      </c>
      <c r="H74" s="117" t="e">
        <v>#DIV/0!</v>
      </c>
      <c r="I74" s="117" t="e">
        <v>#DIV/0!</v>
      </c>
      <c r="J74" s="117" t="e">
        <v>#DIV/0!</v>
      </c>
      <c r="K74" s="117" t="e">
        <v>#DIV/0!</v>
      </c>
      <c r="L74" s="117" t="e">
        <v>#DIV/0!</v>
      </c>
      <c r="M74" s="117" t="e">
        <v>#DIV/0!</v>
      </c>
      <c r="N74" s="117" t="e">
        <v>#DIV/0!</v>
      </c>
      <c r="O74" s="117" t="e">
        <v>#DIV/0!</v>
      </c>
      <c r="P74" s="117" t="e">
        <v>#DIV/0!</v>
      </c>
      <c r="Q74" s="79"/>
      <c r="R74" s="79"/>
      <c r="S74" s="118" t="e">
        <v>#DIV/0!</v>
      </c>
      <c r="T74" s="101" t="s">
        <v>152</v>
      </c>
      <c r="U74" s="79"/>
      <c r="V74" s="84"/>
      <c r="W74" s="84"/>
      <c r="X74" s="84"/>
    </row>
    <row r="75" spans="1:24" x14ac:dyDescent="0.3">
      <c r="A75" s="79"/>
      <c r="B75" s="79"/>
      <c r="C75" s="101"/>
      <c r="D75" s="101"/>
      <c r="E75" s="79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79"/>
      <c r="R75" s="79"/>
      <c r="S75" s="79"/>
      <c r="T75" s="79"/>
      <c r="U75" s="79"/>
      <c r="V75" s="84"/>
      <c r="W75" s="84"/>
      <c r="X75" s="84"/>
    </row>
    <row r="76" spans="1:24" x14ac:dyDescent="0.3">
      <c r="A76" s="108"/>
      <c r="B76" s="108"/>
      <c r="C76" s="109" t="s">
        <v>253</v>
      </c>
      <c r="D76" s="108"/>
      <c r="E76" s="108"/>
      <c r="F76" s="10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4"/>
      <c r="W76" s="84"/>
      <c r="X76" s="84"/>
    </row>
    <row r="77" spans="1:24" x14ac:dyDescent="0.3">
      <c r="A77" s="79"/>
      <c r="B77" s="79"/>
      <c r="C77" s="92"/>
      <c r="D77" s="92"/>
      <c r="E77" s="79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79"/>
      <c r="R77" s="79"/>
      <c r="S77" s="79"/>
      <c r="T77" s="79"/>
      <c r="U77" s="79"/>
      <c r="V77" s="84"/>
      <c r="W77" s="84"/>
      <c r="X77" s="84"/>
    </row>
    <row r="78" spans="1:24" x14ac:dyDescent="0.3">
      <c r="A78" s="79"/>
      <c r="B78" s="79"/>
      <c r="C78" s="84"/>
      <c r="D78" s="92" t="s">
        <v>145</v>
      </c>
      <c r="E78" s="101" t="s">
        <v>146</v>
      </c>
      <c r="F78" s="111">
        <v>7335.996945115543</v>
      </c>
      <c r="G78" s="110">
        <v>7299.5705394237339</v>
      </c>
      <c r="H78" s="110">
        <v>7258.5272577754013</v>
      </c>
      <c r="I78" s="110">
        <v>7229.0193338192121</v>
      </c>
      <c r="J78" s="110">
        <v>7204.0959514521464</v>
      </c>
      <c r="K78" s="110">
        <v>7182.973976641083</v>
      </c>
      <c r="L78" s="110">
        <v>0</v>
      </c>
      <c r="M78" s="110">
        <v>0</v>
      </c>
      <c r="N78" s="110">
        <v>0</v>
      </c>
      <c r="O78" s="110">
        <v>0</v>
      </c>
      <c r="P78" s="110">
        <v>0</v>
      </c>
      <c r="Q78" s="79"/>
      <c r="R78" s="79"/>
      <c r="S78" s="79"/>
      <c r="T78" s="79"/>
      <c r="U78" s="79"/>
      <c r="V78" s="84"/>
      <c r="W78" s="84"/>
      <c r="X78" s="84"/>
    </row>
    <row r="79" spans="1:24" x14ac:dyDescent="0.3">
      <c r="A79" s="79"/>
      <c r="B79" s="79"/>
      <c r="C79" s="84"/>
      <c r="D79" s="92"/>
      <c r="E79" s="79"/>
      <c r="F79" s="112"/>
      <c r="G79" s="112"/>
      <c r="H79" s="112"/>
      <c r="I79" s="112"/>
      <c r="J79" s="112"/>
      <c r="K79" s="112"/>
      <c r="L79" s="110"/>
      <c r="M79" s="110"/>
      <c r="N79" s="110"/>
      <c r="O79" s="110"/>
      <c r="P79" s="110"/>
      <c r="Q79" s="79"/>
      <c r="R79" s="79"/>
      <c r="S79" s="79"/>
      <c r="T79" s="79"/>
      <c r="U79" s="79"/>
      <c r="V79" s="84"/>
      <c r="W79" s="84"/>
      <c r="X79" s="84"/>
    </row>
    <row r="80" spans="1:24" x14ac:dyDescent="0.3">
      <c r="A80" s="79"/>
      <c r="B80" s="79"/>
      <c r="C80" s="92" t="s">
        <v>140</v>
      </c>
      <c r="D80" s="92"/>
      <c r="E80" s="79"/>
      <c r="F80" s="84"/>
      <c r="G80" s="84"/>
      <c r="H80" s="84"/>
      <c r="I80" s="84"/>
      <c r="J80" s="84"/>
      <c r="K80" s="93"/>
      <c r="L80" s="84"/>
      <c r="M80" s="84"/>
      <c r="N80" s="84"/>
      <c r="O80" s="84"/>
      <c r="P80" s="84"/>
      <c r="Q80" s="79"/>
      <c r="R80" s="79"/>
      <c r="S80" s="79"/>
      <c r="T80" s="79"/>
      <c r="U80" s="79"/>
      <c r="V80" s="84"/>
      <c r="W80" s="84"/>
      <c r="X80" s="84"/>
    </row>
    <row r="81" spans="1:24" x14ac:dyDescent="0.3">
      <c r="A81" s="79"/>
      <c r="B81" s="79"/>
      <c r="C81" s="84"/>
      <c r="D81" s="92" t="s">
        <v>147</v>
      </c>
      <c r="E81" s="101" t="s">
        <v>155</v>
      </c>
      <c r="F81" s="115">
        <v>0</v>
      </c>
      <c r="G81" s="113">
        <v>0</v>
      </c>
      <c r="H81" s="113">
        <v>0</v>
      </c>
      <c r="I81" s="113">
        <v>0</v>
      </c>
      <c r="J81" s="113">
        <v>0</v>
      </c>
      <c r="K81" s="113">
        <v>0</v>
      </c>
      <c r="L81" s="113">
        <v>0</v>
      </c>
      <c r="M81" s="113">
        <v>0</v>
      </c>
      <c r="N81" s="113">
        <v>0</v>
      </c>
      <c r="O81" s="113">
        <v>0</v>
      </c>
      <c r="P81" s="113">
        <v>0</v>
      </c>
      <c r="Q81" s="79"/>
      <c r="R81" s="79"/>
      <c r="S81" s="116" t="e">
        <v>#DIV/0!</v>
      </c>
      <c r="T81" s="101" t="s">
        <v>149</v>
      </c>
      <c r="U81" s="79"/>
      <c r="V81" s="84"/>
      <c r="W81" s="84"/>
      <c r="X81" s="84"/>
    </row>
    <row r="82" spans="1:24" x14ac:dyDescent="0.3">
      <c r="A82" s="79"/>
      <c r="B82" s="79"/>
      <c r="C82" s="92"/>
      <c r="D82" s="92" t="s">
        <v>150</v>
      </c>
      <c r="E82" s="101" t="s">
        <v>151</v>
      </c>
      <c r="F82" s="84"/>
      <c r="G82" s="117" t="e">
        <f>G81/F81-1</f>
        <v>#DIV/0!</v>
      </c>
      <c r="H82" s="117" t="e">
        <v>#DIV/0!</v>
      </c>
      <c r="I82" s="117" t="e">
        <v>#DIV/0!</v>
      </c>
      <c r="J82" s="117" t="e">
        <v>#DIV/0!</v>
      </c>
      <c r="K82" s="117" t="e">
        <v>#DIV/0!</v>
      </c>
      <c r="L82" s="117" t="e">
        <v>#DIV/0!</v>
      </c>
      <c r="M82" s="117" t="e">
        <v>#DIV/0!</v>
      </c>
      <c r="N82" s="117" t="e">
        <v>#DIV/0!</v>
      </c>
      <c r="O82" s="117" t="e">
        <v>#DIV/0!</v>
      </c>
      <c r="P82" s="117" t="e">
        <v>#DIV/0!</v>
      </c>
      <c r="Q82" s="79"/>
      <c r="R82" s="79"/>
      <c r="S82" s="118" t="e">
        <v>#DIV/0!</v>
      </c>
      <c r="T82" s="101" t="s">
        <v>152</v>
      </c>
      <c r="U82" s="79"/>
      <c r="V82" s="84"/>
      <c r="W82" s="84"/>
      <c r="X82" s="84"/>
    </row>
    <row r="83" spans="1:24" x14ac:dyDescent="0.3">
      <c r="A83" s="79"/>
      <c r="B83" s="79"/>
      <c r="C83" s="92"/>
      <c r="D83" s="92"/>
      <c r="E83" s="79"/>
      <c r="F83" s="84"/>
      <c r="G83" s="93"/>
      <c r="H83" s="93"/>
      <c r="I83" s="93"/>
      <c r="J83" s="93"/>
      <c r="K83" s="93"/>
      <c r="L83" s="84"/>
      <c r="M83" s="84"/>
      <c r="N83" s="84"/>
      <c r="O83" s="84"/>
      <c r="P83" s="84"/>
      <c r="Q83" s="79"/>
      <c r="R83" s="79"/>
      <c r="S83" s="79"/>
      <c r="T83" s="79"/>
      <c r="U83" s="79"/>
      <c r="V83" s="84"/>
      <c r="W83" s="84"/>
      <c r="X83" s="84"/>
    </row>
    <row r="84" spans="1:24" x14ac:dyDescent="0.3">
      <c r="A84" s="79"/>
      <c r="B84" s="79"/>
      <c r="C84" s="92"/>
      <c r="D84" s="92" t="s">
        <v>56</v>
      </c>
      <c r="E84" s="101" t="s">
        <v>153</v>
      </c>
      <c r="F84" s="121">
        <f>IF(F78&gt;0,(F81*1000)/(F78),0)</f>
        <v>0</v>
      </c>
      <c r="G84" s="93">
        <v>0</v>
      </c>
      <c r="H84" s="93">
        <v>0</v>
      </c>
      <c r="I84" s="93">
        <v>0</v>
      </c>
      <c r="J84" s="93">
        <v>0</v>
      </c>
      <c r="K84" s="93">
        <v>0</v>
      </c>
      <c r="L84" s="93">
        <v>0</v>
      </c>
      <c r="M84" s="93">
        <v>0</v>
      </c>
      <c r="N84" s="93">
        <v>0</v>
      </c>
      <c r="O84" s="93">
        <v>0</v>
      </c>
      <c r="P84" s="93">
        <v>0</v>
      </c>
      <c r="Q84" s="79"/>
      <c r="R84" s="79"/>
      <c r="S84" s="116" t="e">
        <v>#DIV/0!</v>
      </c>
      <c r="T84" s="101" t="s">
        <v>149</v>
      </c>
      <c r="U84" s="79"/>
      <c r="V84" s="84"/>
      <c r="W84" s="84"/>
      <c r="X84" s="84"/>
    </row>
    <row r="85" spans="1:24" x14ac:dyDescent="0.3">
      <c r="A85" s="79"/>
      <c r="B85" s="79"/>
      <c r="C85" s="92"/>
      <c r="D85" s="92" t="s">
        <v>154</v>
      </c>
      <c r="E85" s="101" t="s">
        <v>151</v>
      </c>
      <c r="F85" s="84"/>
      <c r="G85" s="117" t="e">
        <f>G84/F84-1</f>
        <v>#DIV/0!</v>
      </c>
      <c r="H85" s="117" t="e">
        <v>#DIV/0!</v>
      </c>
      <c r="I85" s="117" t="e">
        <v>#DIV/0!</v>
      </c>
      <c r="J85" s="117" t="e">
        <v>#DIV/0!</v>
      </c>
      <c r="K85" s="117" t="e">
        <v>#DIV/0!</v>
      </c>
      <c r="L85" s="117" t="e">
        <v>#DIV/0!</v>
      </c>
      <c r="M85" s="117" t="e">
        <v>#DIV/0!</v>
      </c>
      <c r="N85" s="117" t="e">
        <v>#DIV/0!</v>
      </c>
      <c r="O85" s="117" t="e">
        <v>#DIV/0!</v>
      </c>
      <c r="P85" s="117" t="e">
        <v>#DIV/0!</v>
      </c>
      <c r="Q85" s="79"/>
      <c r="R85" s="79"/>
      <c r="S85" s="118" t="e">
        <v>#DIV/0!</v>
      </c>
      <c r="T85" s="101" t="s">
        <v>152</v>
      </c>
      <c r="U85" s="79"/>
      <c r="V85" s="84"/>
      <c r="W85" s="84"/>
      <c r="X85" s="84"/>
    </row>
    <row r="86" spans="1:24" x14ac:dyDescent="0.3">
      <c r="A86" s="79"/>
      <c r="B86" s="79"/>
      <c r="C86" s="101"/>
      <c r="D86" s="101"/>
      <c r="E86" s="79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79"/>
      <c r="R86" s="79"/>
      <c r="S86" s="79"/>
      <c r="T86" s="79"/>
      <c r="U86" s="79"/>
      <c r="V86" s="84"/>
      <c r="W86" s="84"/>
      <c r="X86" s="84"/>
    </row>
    <row r="87" spans="1:24" x14ac:dyDescent="0.3">
      <c r="A87" s="79"/>
      <c r="B87" s="79"/>
      <c r="C87" s="92" t="s">
        <v>142</v>
      </c>
      <c r="D87" s="92"/>
      <c r="E87" s="79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79"/>
      <c r="R87" s="79"/>
      <c r="S87" s="79"/>
      <c r="T87" s="79"/>
      <c r="U87" s="79"/>
      <c r="V87" s="84"/>
      <c r="W87" s="84"/>
      <c r="X87" s="84"/>
    </row>
    <row r="88" spans="1:24" x14ac:dyDescent="0.3">
      <c r="A88" s="79"/>
      <c r="B88" s="79"/>
      <c r="C88" s="84"/>
      <c r="D88" s="92" t="s">
        <v>147</v>
      </c>
      <c r="E88" s="101" t="s">
        <v>155</v>
      </c>
      <c r="F88" s="115">
        <v>677.44701219512194</v>
      </c>
      <c r="G88" s="113">
        <v>675.39777746955338</v>
      </c>
      <c r="H88" s="113">
        <v>662.90291858636658</v>
      </c>
      <c r="I88" s="113">
        <v>650.6392145925189</v>
      </c>
      <c r="J88" s="113">
        <v>638.60238912255738</v>
      </c>
      <c r="K88" s="113">
        <v>626.7882449237901</v>
      </c>
      <c r="L88" s="113">
        <v>0</v>
      </c>
      <c r="M88" s="113">
        <v>0</v>
      </c>
      <c r="N88" s="113">
        <v>0</v>
      </c>
      <c r="O88" s="113">
        <v>0</v>
      </c>
      <c r="P88" s="113">
        <v>0</v>
      </c>
      <c r="Q88" s="79"/>
      <c r="R88" s="79"/>
      <c r="S88" s="116">
        <v>-7.4778936742495805E-2</v>
      </c>
      <c r="T88" s="101" t="s">
        <v>149</v>
      </c>
      <c r="U88" s="79"/>
      <c r="V88" s="84"/>
      <c r="W88" s="84"/>
      <c r="X88" s="84"/>
    </row>
    <row r="89" spans="1:24" x14ac:dyDescent="0.3">
      <c r="A89" s="79"/>
      <c r="B89" s="79"/>
      <c r="C89" s="92"/>
      <c r="D89" s="92" t="s">
        <v>150</v>
      </c>
      <c r="E89" s="101" t="s">
        <v>151</v>
      </c>
      <c r="F89" s="84"/>
      <c r="G89" s="117">
        <f>G88/F88-1</f>
        <v>-3.0249372846571365E-3</v>
      </c>
      <c r="H89" s="117">
        <v>-1.8500000000000072E-2</v>
      </c>
      <c r="I89" s="117">
        <v>-1.849999999999985E-2</v>
      </c>
      <c r="J89" s="117">
        <v>-1.849999999999985E-2</v>
      </c>
      <c r="K89" s="117">
        <v>-1.8499999999999961E-2</v>
      </c>
      <c r="L89" s="117" t="s">
        <v>250</v>
      </c>
      <c r="M89" s="117" t="s">
        <v>250</v>
      </c>
      <c r="N89" s="117" t="s">
        <v>250</v>
      </c>
      <c r="O89" s="117" t="s">
        <v>250</v>
      </c>
      <c r="P89" s="117" t="s">
        <v>250</v>
      </c>
      <c r="Q89" s="79"/>
      <c r="R89" s="79"/>
      <c r="S89" s="118">
        <v>-1.5424324129708067E-2</v>
      </c>
      <c r="T89" s="101" t="s">
        <v>152</v>
      </c>
      <c r="U89" s="79"/>
      <c r="V89" s="84"/>
      <c r="W89" s="84"/>
      <c r="X89" s="84"/>
    </row>
    <row r="90" spans="1:24" x14ac:dyDescent="0.3">
      <c r="A90" s="79"/>
      <c r="B90" s="79"/>
      <c r="C90" s="92"/>
      <c r="D90" s="92"/>
      <c r="E90" s="79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79"/>
      <c r="R90" s="79"/>
      <c r="S90" s="79"/>
      <c r="T90" s="79"/>
      <c r="U90" s="79"/>
      <c r="V90" s="84"/>
      <c r="W90" s="84"/>
      <c r="X90" s="84"/>
    </row>
    <row r="91" spans="1:24" x14ac:dyDescent="0.3">
      <c r="A91" s="79"/>
      <c r="B91" s="79"/>
      <c r="C91" s="92"/>
      <c r="D91" s="92" t="s">
        <v>56</v>
      </c>
      <c r="E91" s="101" t="s">
        <v>153</v>
      </c>
      <c r="F91" s="115">
        <v>92.345596278659855</v>
      </c>
      <c r="G91" s="113">
        <v>92.525686795112861</v>
      </c>
      <c r="H91" s="113">
        <v>91.327468375386871</v>
      </c>
      <c r="I91" s="113">
        <v>90.00380059141095</v>
      </c>
      <c r="J91" s="113">
        <v>88.644348080043656</v>
      </c>
      <c r="K91" s="113">
        <v>87.260269487554254</v>
      </c>
      <c r="L91" s="113">
        <v>0</v>
      </c>
      <c r="M91" s="113">
        <v>0</v>
      </c>
      <c r="N91" s="113">
        <v>0</v>
      </c>
      <c r="O91" s="113">
        <v>0</v>
      </c>
      <c r="P91" s="113">
        <v>0</v>
      </c>
      <c r="Q91" s="79"/>
      <c r="R91" s="79"/>
      <c r="S91" s="116">
        <v>-5.5068427689396682E-2</v>
      </c>
      <c r="T91" s="101" t="s">
        <v>149</v>
      </c>
      <c r="U91" s="79"/>
      <c r="V91" s="84"/>
      <c r="W91" s="84"/>
      <c r="X91" s="84"/>
    </row>
    <row r="92" spans="1:24" x14ac:dyDescent="0.3">
      <c r="A92" s="79"/>
      <c r="B92" s="79"/>
      <c r="C92" s="92"/>
      <c r="D92" s="92" t="s">
        <v>154</v>
      </c>
      <c r="E92" s="101" t="s">
        <v>151</v>
      </c>
      <c r="F92" s="84"/>
      <c r="G92" s="117">
        <f>G91/F91-1</f>
        <v>1.9501797996903658E-3</v>
      </c>
      <c r="H92" s="117">
        <v>-1.2950116462029593E-2</v>
      </c>
      <c r="I92" s="117">
        <v>-1.4493643670655532E-2</v>
      </c>
      <c r="J92" s="117">
        <v>-1.5104390063912732E-2</v>
      </c>
      <c r="K92" s="117">
        <v>-1.5613839150123932E-2</v>
      </c>
      <c r="L92" s="117" t="s">
        <v>250</v>
      </c>
      <c r="M92" s="117" t="s">
        <v>250</v>
      </c>
      <c r="N92" s="117" t="s">
        <v>250</v>
      </c>
      <c r="O92" s="117" t="s">
        <v>250</v>
      </c>
      <c r="P92" s="117" t="s">
        <v>250</v>
      </c>
      <c r="Q92" s="79"/>
      <c r="R92" s="79"/>
      <c r="S92" s="118">
        <v>-1.1264626443296955E-2</v>
      </c>
      <c r="T92" s="101" t="s">
        <v>152</v>
      </c>
      <c r="U92" s="79"/>
      <c r="V92" s="84"/>
      <c r="W92" s="84"/>
      <c r="X92" s="84"/>
    </row>
    <row r="93" spans="1:24" x14ac:dyDescent="0.3">
      <c r="A93" s="79"/>
      <c r="B93" s="79"/>
      <c r="C93" s="101"/>
      <c r="D93" s="101"/>
      <c r="E93" s="79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79"/>
      <c r="R93" s="79"/>
      <c r="S93" s="79"/>
      <c r="T93" s="79"/>
      <c r="U93" s="79"/>
      <c r="V93" s="84"/>
      <c r="W93" s="84"/>
      <c r="X93" s="84"/>
    </row>
    <row r="94" spans="1:24" x14ac:dyDescent="0.3">
      <c r="A94" s="79"/>
      <c r="B94" s="79"/>
      <c r="C94" s="92" t="s">
        <v>143</v>
      </c>
      <c r="D94" s="92"/>
      <c r="E94" s="79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79"/>
      <c r="R94" s="79"/>
      <c r="S94" s="79"/>
      <c r="T94" s="79"/>
      <c r="U94" s="79"/>
      <c r="V94" s="84"/>
      <c r="W94" s="84"/>
      <c r="X94" s="84"/>
    </row>
    <row r="95" spans="1:24" x14ac:dyDescent="0.3">
      <c r="A95" s="79"/>
      <c r="B95" s="79"/>
      <c r="C95" s="84"/>
      <c r="D95" s="92" t="s">
        <v>147</v>
      </c>
      <c r="E95" s="101" t="s">
        <v>155</v>
      </c>
      <c r="F95" s="115">
        <v>0</v>
      </c>
      <c r="G95" s="113">
        <v>0</v>
      </c>
      <c r="H95" s="113">
        <v>0</v>
      </c>
      <c r="I95" s="113">
        <v>0</v>
      </c>
      <c r="J95" s="113">
        <v>0</v>
      </c>
      <c r="K95" s="113">
        <v>0</v>
      </c>
      <c r="L95" s="113">
        <v>0</v>
      </c>
      <c r="M95" s="113">
        <v>0</v>
      </c>
      <c r="N95" s="113">
        <v>0</v>
      </c>
      <c r="O95" s="113">
        <v>0</v>
      </c>
      <c r="P95" s="113">
        <v>0</v>
      </c>
      <c r="Q95" s="79"/>
      <c r="R95" s="79"/>
      <c r="S95" s="116" t="e">
        <v>#DIV/0!</v>
      </c>
      <c r="T95" s="101" t="s">
        <v>149</v>
      </c>
      <c r="U95" s="79"/>
      <c r="V95" s="84"/>
      <c r="W95" s="84"/>
      <c r="X95" s="84"/>
    </row>
    <row r="96" spans="1:24" x14ac:dyDescent="0.3">
      <c r="A96" s="79"/>
      <c r="B96" s="79"/>
      <c r="C96" s="92"/>
      <c r="D96" s="92" t="s">
        <v>150</v>
      </c>
      <c r="E96" s="101" t="s">
        <v>151</v>
      </c>
      <c r="F96" s="84"/>
      <c r="G96" s="117" t="e">
        <f>G95/F95-1</f>
        <v>#DIV/0!</v>
      </c>
      <c r="H96" s="117" t="e">
        <v>#DIV/0!</v>
      </c>
      <c r="I96" s="117" t="e">
        <v>#DIV/0!</v>
      </c>
      <c r="J96" s="117" t="e">
        <v>#DIV/0!</v>
      </c>
      <c r="K96" s="117" t="e">
        <v>#DIV/0!</v>
      </c>
      <c r="L96" s="117" t="e">
        <v>#DIV/0!</v>
      </c>
      <c r="M96" s="117" t="e">
        <v>#DIV/0!</v>
      </c>
      <c r="N96" s="117" t="e">
        <v>#DIV/0!</v>
      </c>
      <c r="O96" s="117" t="e">
        <v>#DIV/0!</v>
      </c>
      <c r="P96" s="117" t="e">
        <v>#DIV/0!</v>
      </c>
      <c r="Q96" s="79"/>
      <c r="R96" s="79"/>
      <c r="S96" s="118" t="e">
        <v>#DIV/0!</v>
      </c>
      <c r="T96" s="101" t="s">
        <v>152</v>
      </c>
      <c r="U96" s="79"/>
      <c r="V96" s="84"/>
      <c r="W96" s="84"/>
      <c r="X96" s="84"/>
    </row>
    <row r="97" spans="1:24" x14ac:dyDescent="0.3">
      <c r="A97" s="79"/>
      <c r="B97" s="79"/>
      <c r="C97" s="92"/>
      <c r="D97" s="92"/>
      <c r="E97" s="79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79"/>
      <c r="R97" s="79"/>
      <c r="S97" s="79"/>
      <c r="T97" s="79"/>
      <c r="U97" s="79"/>
      <c r="V97" s="84"/>
      <c r="W97" s="84"/>
      <c r="X97" s="84"/>
    </row>
    <row r="98" spans="1:24" x14ac:dyDescent="0.3">
      <c r="A98" s="79"/>
      <c r="B98" s="79"/>
      <c r="C98" s="92"/>
      <c r="D98" s="92" t="s">
        <v>56</v>
      </c>
      <c r="E98" s="101" t="s">
        <v>153</v>
      </c>
      <c r="F98" s="115">
        <v>0</v>
      </c>
      <c r="G98" s="113">
        <v>0</v>
      </c>
      <c r="H98" s="113">
        <v>0</v>
      </c>
      <c r="I98" s="113">
        <v>0</v>
      </c>
      <c r="J98" s="113">
        <v>0</v>
      </c>
      <c r="K98" s="113">
        <v>0</v>
      </c>
      <c r="L98" s="113">
        <v>0</v>
      </c>
      <c r="M98" s="113">
        <v>0</v>
      </c>
      <c r="N98" s="113">
        <v>0</v>
      </c>
      <c r="O98" s="113">
        <v>0</v>
      </c>
      <c r="P98" s="113">
        <v>0</v>
      </c>
      <c r="Q98" s="79"/>
      <c r="R98" s="79"/>
      <c r="S98" s="116" t="e">
        <v>#DIV/0!</v>
      </c>
      <c r="T98" s="101" t="s">
        <v>149</v>
      </c>
      <c r="U98" s="79"/>
      <c r="V98" s="84"/>
      <c r="W98" s="84"/>
      <c r="X98" s="84"/>
    </row>
    <row r="99" spans="1:24" x14ac:dyDescent="0.3">
      <c r="A99" s="79"/>
      <c r="B99" s="79"/>
      <c r="C99" s="92"/>
      <c r="D99" s="92" t="s">
        <v>154</v>
      </c>
      <c r="E99" s="101" t="s">
        <v>151</v>
      </c>
      <c r="F99" s="84"/>
      <c r="G99" s="117" t="e">
        <f>G98/F98-1</f>
        <v>#DIV/0!</v>
      </c>
      <c r="H99" s="117" t="e">
        <v>#DIV/0!</v>
      </c>
      <c r="I99" s="117" t="e">
        <v>#DIV/0!</v>
      </c>
      <c r="J99" s="117" t="e">
        <v>#DIV/0!</v>
      </c>
      <c r="K99" s="117" t="e">
        <v>#DIV/0!</v>
      </c>
      <c r="L99" s="117" t="e">
        <v>#DIV/0!</v>
      </c>
      <c r="M99" s="117" t="e">
        <v>#DIV/0!</v>
      </c>
      <c r="N99" s="117" t="e">
        <v>#DIV/0!</v>
      </c>
      <c r="O99" s="117" t="e">
        <v>#DIV/0!</v>
      </c>
      <c r="P99" s="117" t="e">
        <v>#DIV/0!</v>
      </c>
      <c r="Q99" s="79"/>
      <c r="R99" s="79"/>
      <c r="S99" s="118" t="e">
        <v>#DIV/0!</v>
      </c>
      <c r="T99" s="101" t="s">
        <v>152</v>
      </c>
      <c r="U99" s="79"/>
      <c r="V99" s="84"/>
      <c r="W99" s="84"/>
      <c r="X99" s="84"/>
    </row>
    <row r="100" spans="1:24" x14ac:dyDescent="0.3">
      <c r="A100" s="79"/>
      <c r="B100" s="79"/>
      <c r="C100" s="101"/>
      <c r="D100" s="101"/>
      <c r="E100" s="79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79"/>
      <c r="R100" s="79"/>
      <c r="S100" s="79"/>
      <c r="T100" s="79"/>
      <c r="U100" s="79"/>
      <c r="V100" s="84"/>
      <c r="W100" s="84"/>
      <c r="X100" s="84"/>
    </row>
    <row r="101" spans="1:24" x14ac:dyDescent="0.3">
      <c r="A101" s="79"/>
      <c r="B101" s="79"/>
      <c r="C101" s="101"/>
      <c r="D101" s="101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84"/>
      <c r="W101" s="84"/>
      <c r="X101" s="84"/>
    </row>
    <row r="102" spans="1:24" x14ac:dyDescent="0.3">
      <c r="A102" s="84"/>
      <c r="B102" s="84"/>
      <c r="C102" s="84"/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</row>
    <row r="103" spans="1:24" x14ac:dyDescent="0.3">
      <c r="A103" s="84"/>
      <c r="B103" s="84"/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</row>
    <row r="104" spans="1:24" x14ac:dyDescent="0.3">
      <c r="A104" s="84"/>
      <c r="B104" s="84"/>
      <c r="C104" s="84"/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</row>
  </sheetData>
  <pageMargins left="0.7" right="0.7" top="0.75" bottom="0.75" header="0.3" footer="0.3"/>
  <headerFooter>
    <oddFooter>&amp;C_x000D_&amp;1#&amp;"Century Gothic"&amp;7&amp;K7F7F7F BUSINESS USE ONLY</oddFoot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279"/>
  <sheetViews>
    <sheetView topLeftCell="A229" zoomScale="85" zoomScaleNormal="85" workbookViewId="0">
      <pane xSplit="2" topLeftCell="C1" activePane="topRight" state="frozen"/>
      <selection pane="topRight" activeCell="V7" sqref="V7"/>
    </sheetView>
  </sheetViews>
  <sheetFormatPr defaultRowHeight="14.65" x14ac:dyDescent="0.3"/>
  <cols>
    <col min="1" max="1" width="7.77734375" customWidth="1"/>
    <col min="2" max="2" width="12.21875" customWidth="1"/>
    <col min="3" max="3" width="14.21875" customWidth="1"/>
    <col min="4" max="4" width="9.44140625" customWidth="1"/>
    <col min="5" max="18" width="10.21875" bestFit="1" customWidth="1"/>
    <col min="20" max="20" width="10.21875" bestFit="1" customWidth="1"/>
  </cols>
  <sheetData>
    <row r="1" spans="1:34" x14ac:dyDescent="0.3">
      <c r="A1" s="158" t="s">
        <v>178</v>
      </c>
      <c r="B1" s="159"/>
      <c r="C1" s="159"/>
      <c r="D1" s="159"/>
      <c r="E1" s="159"/>
      <c r="G1" s="142" t="s">
        <v>157</v>
      </c>
    </row>
    <row r="2" spans="1:34" x14ac:dyDescent="0.3">
      <c r="A2" t="s">
        <v>189</v>
      </c>
    </row>
    <row r="3" spans="1:34" ht="29.35" x14ac:dyDescent="0.3">
      <c r="A3" s="5" t="s">
        <v>46</v>
      </c>
      <c r="B3" s="58" t="s">
        <v>0</v>
      </c>
      <c r="C3" s="58" t="s">
        <v>61</v>
      </c>
      <c r="D3" s="34" t="str">
        <f>WACC!D8</f>
        <v>2023-24</v>
      </c>
      <c r="E3" s="34" t="str">
        <f>WACC!E8</f>
        <v>2024-25</v>
      </c>
      <c r="F3" s="34" t="str">
        <f>WACC!F8</f>
        <v>2025-26</v>
      </c>
      <c r="G3" s="34" t="str">
        <f>WACC!G8</f>
        <v>2026-27</v>
      </c>
      <c r="H3" s="34" t="str">
        <f>WACC!H8</f>
        <v>2027-28</v>
      </c>
      <c r="I3" s="34" t="str">
        <f>WACC!I8</f>
        <v>2028-29</v>
      </c>
      <c r="J3" s="34" t="str">
        <f>WACC!J8</f>
        <v>2029-30</v>
      </c>
      <c r="K3" s="34" t="str">
        <f>WACC!K8</f>
        <v>2030-31</v>
      </c>
      <c r="L3" s="34" t="str">
        <f>WACC!L8</f>
        <v>2031-32</v>
      </c>
      <c r="M3" s="34" t="str">
        <f>WACC!M8</f>
        <v>2032-33</v>
      </c>
      <c r="N3" s="34" t="str">
        <f>WACC!N8</f>
        <v>2033-34</v>
      </c>
      <c r="O3" s="34" t="str">
        <f>WACC!O8</f>
        <v>2034-35</v>
      </c>
      <c r="P3" s="34" t="str">
        <f>WACC!P8</f>
        <v>2035-36</v>
      </c>
      <c r="Q3" s="34" t="str">
        <f>WACC!Q8</f>
        <v>2036-37</v>
      </c>
      <c r="R3" s="34" t="str">
        <f>WACC!R8</f>
        <v>2037-38</v>
      </c>
      <c r="S3" s="34" t="str">
        <f>WACC!S8</f>
        <v>2038-39</v>
      </c>
      <c r="T3" s="34" t="str">
        <f>WACC!T8</f>
        <v>2039-40</v>
      </c>
      <c r="U3" s="34" t="str">
        <f>WACC!U8</f>
        <v>2040-41</v>
      </c>
      <c r="V3" s="34" t="str">
        <f>WACC!V8</f>
        <v>2041-42</v>
      </c>
      <c r="W3" s="34" t="str">
        <f>WACC!W8</f>
        <v>2042-43</v>
      </c>
      <c r="X3" s="34" t="str">
        <f>WACC!X8</f>
        <v>2043-44</v>
      </c>
      <c r="Y3" s="34" t="str">
        <f>WACC!Y8</f>
        <v>2044-45</v>
      </c>
      <c r="Z3" s="34" t="str">
        <f>WACC!Z8</f>
        <v>2045-46</v>
      </c>
      <c r="AA3" s="34" t="str">
        <f>WACC!AA8</f>
        <v>2046-47</v>
      </c>
      <c r="AB3" s="34" t="str">
        <f>WACC!AB8</f>
        <v>2047-48</v>
      </c>
      <c r="AC3" s="34" t="str">
        <f>WACC!AC8</f>
        <v>2048-49</v>
      </c>
      <c r="AD3" s="34" t="str">
        <f>WACC!AD8</f>
        <v>2049-50</v>
      </c>
      <c r="AE3" s="34" t="str">
        <f>WACC!AE8</f>
        <v>2050-51</v>
      </c>
      <c r="AF3" s="34" t="str">
        <f>WACC!AF8</f>
        <v>2051-52</v>
      </c>
      <c r="AG3" s="34" t="str">
        <f>WACC!AG8</f>
        <v>2052-53</v>
      </c>
    </row>
    <row r="4" spans="1:34" x14ac:dyDescent="0.3">
      <c r="A4">
        <v>1</v>
      </c>
      <c r="B4" s="48" t="str">
        <f>'1019 projects'!C6</f>
        <v>75094089</v>
      </c>
      <c r="C4" s="7" t="str">
        <f>'1019 projects'!Q6</f>
        <v>NAST11</v>
      </c>
      <c r="D4" s="153">
        <v>1330.6649351579965</v>
      </c>
      <c r="E4" s="153">
        <v>1330.6649351579965</v>
      </c>
      <c r="F4" s="153">
        <v>1330.6649351579965</v>
      </c>
      <c r="G4" s="153">
        <v>1330.6649351579965</v>
      </c>
      <c r="H4" s="153">
        <v>1330.6649351579965</v>
      </c>
      <c r="I4" s="153">
        <v>1330.6649351579965</v>
      </c>
      <c r="J4" s="153">
        <v>1330.6649351579965</v>
      </c>
      <c r="K4" s="153">
        <v>1330.6649351579965</v>
      </c>
      <c r="L4" s="153">
        <v>1330.6649351579965</v>
      </c>
      <c r="M4" s="153">
        <v>1330.6649351579965</v>
      </c>
      <c r="N4" s="153">
        <v>1330.6649351579965</v>
      </c>
      <c r="O4" s="153">
        <v>1330.6649351579965</v>
      </c>
      <c r="P4" s="153">
        <v>1330.6649351579965</v>
      </c>
      <c r="Q4" s="153">
        <v>1330.6649351579965</v>
      </c>
      <c r="R4" s="153">
        <v>1330.6649351579965</v>
      </c>
      <c r="S4" s="153">
        <v>1330.6649351579965</v>
      </c>
      <c r="T4" s="153">
        <v>1330.6649351579965</v>
      </c>
      <c r="U4" s="153">
        <v>1330.6649351579965</v>
      </c>
      <c r="V4" s="153">
        <v>1330.6649351579965</v>
      </c>
      <c r="W4" s="153">
        <v>1330.6649351579965</v>
      </c>
      <c r="X4" s="153">
        <v>1330.6649351579965</v>
      </c>
      <c r="Y4" s="153">
        <v>1330.6649351579965</v>
      </c>
      <c r="Z4" s="153">
        <v>1330.6649351579965</v>
      </c>
      <c r="AA4" s="153">
        <v>1330.6649351579965</v>
      </c>
      <c r="AB4" s="153">
        <v>1330.6649351579965</v>
      </c>
      <c r="AC4" s="153">
        <v>1330.6649351579965</v>
      </c>
      <c r="AD4" s="153">
        <v>1330.6649351579965</v>
      </c>
      <c r="AE4" s="153">
        <v>1330.6649351579965</v>
      </c>
      <c r="AF4" s="153">
        <v>1330.6649351579965</v>
      </c>
      <c r="AG4" s="153">
        <v>1330.6649351579965</v>
      </c>
    </row>
    <row r="5" spans="1:34" x14ac:dyDescent="0.3">
      <c r="A5">
        <v>2</v>
      </c>
      <c r="B5" s="48" t="str">
        <f>'1019 projects'!C7</f>
        <v>75079631</v>
      </c>
      <c r="C5" s="7" t="str">
        <f>'1019 projects'!Q7</f>
        <v>NEE11</v>
      </c>
      <c r="D5" s="153">
        <v>1851.9671657652414</v>
      </c>
      <c r="E5" s="153">
        <v>1851.9671657652414</v>
      </c>
      <c r="F5" s="153">
        <v>1851.9671657652414</v>
      </c>
      <c r="G5" s="153">
        <v>1851.9671657652414</v>
      </c>
      <c r="H5" s="153">
        <v>1851.9671657652414</v>
      </c>
      <c r="I5" s="153">
        <v>1851.9671657652414</v>
      </c>
      <c r="J5" s="153">
        <v>1851.9671657652414</v>
      </c>
      <c r="K5" s="153">
        <v>1851.9671657652414</v>
      </c>
      <c r="L5" s="153">
        <v>1851.9671657652414</v>
      </c>
      <c r="M5" s="153">
        <v>1851.9671657652414</v>
      </c>
      <c r="N5" s="153">
        <v>1851.9671657652414</v>
      </c>
      <c r="O5" s="153">
        <v>1851.9671657652414</v>
      </c>
      <c r="P5" s="153">
        <v>1851.9671657652414</v>
      </c>
      <c r="Q5" s="153">
        <v>1851.9671657652414</v>
      </c>
      <c r="R5" s="153">
        <v>1851.9671657652414</v>
      </c>
      <c r="S5" s="153">
        <v>1851.9671657652414</v>
      </c>
      <c r="T5" s="153">
        <v>1851.9671657652414</v>
      </c>
      <c r="U5" s="153">
        <v>1851.9671657652414</v>
      </c>
      <c r="V5" s="153">
        <v>1851.9671657652414</v>
      </c>
      <c r="W5" s="153">
        <v>1851.9671657652414</v>
      </c>
      <c r="X5" s="153">
        <v>1851.9671657652414</v>
      </c>
      <c r="Y5" s="153">
        <v>1851.9671657652414</v>
      </c>
      <c r="Z5" s="153">
        <v>1851.9671657652414</v>
      </c>
      <c r="AA5" s="153">
        <v>1851.9671657652414</v>
      </c>
      <c r="AB5" s="153">
        <v>1851.9671657652414</v>
      </c>
      <c r="AC5" s="153">
        <v>1851.9671657652414</v>
      </c>
      <c r="AD5" s="153">
        <v>1851.9671657652414</v>
      </c>
      <c r="AE5" s="153">
        <v>1851.9671657652414</v>
      </c>
      <c r="AF5" s="153">
        <v>1851.9671657652414</v>
      </c>
      <c r="AG5" s="153">
        <v>1851.9671657652414</v>
      </c>
    </row>
    <row r="6" spans="1:34" x14ac:dyDescent="0.3">
      <c r="A6">
        <v>3</v>
      </c>
      <c r="B6" s="48" t="str">
        <f>'1019 projects'!C8</f>
        <v>75075953</v>
      </c>
      <c r="C6" s="7" t="str">
        <f>'1019 projects'!Q8</f>
        <v>NEE11</v>
      </c>
      <c r="D6" s="153">
        <v>2049.5153314728736</v>
      </c>
      <c r="E6" s="153">
        <v>2049.5153314728736</v>
      </c>
      <c r="F6" s="153">
        <v>2049.5153314728736</v>
      </c>
      <c r="G6" s="153">
        <v>2049.5153314728736</v>
      </c>
      <c r="H6" s="153">
        <v>2049.5153314728736</v>
      </c>
      <c r="I6" s="153">
        <v>2049.5153314728736</v>
      </c>
      <c r="J6" s="153">
        <v>2049.5153314728736</v>
      </c>
      <c r="K6" s="153">
        <v>2049.5153314728736</v>
      </c>
      <c r="L6" s="153">
        <v>2049.5153314728736</v>
      </c>
      <c r="M6" s="153">
        <v>2049.5153314728736</v>
      </c>
      <c r="N6" s="153">
        <v>2049.5153314728736</v>
      </c>
      <c r="O6" s="153">
        <v>2049.5153314728736</v>
      </c>
      <c r="P6" s="153">
        <v>2049.5153314728736</v>
      </c>
      <c r="Q6" s="153">
        <v>2049.5153314728736</v>
      </c>
      <c r="R6" s="153">
        <v>2049.5153314728736</v>
      </c>
      <c r="S6" s="153">
        <v>2049.5153314728736</v>
      </c>
      <c r="T6" s="153">
        <v>2049.5153314728736</v>
      </c>
      <c r="U6" s="153">
        <v>2049.5153314728736</v>
      </c>
      <c r="V6" s="153">
        <v>2049.5153314728736</v>
      </c>
      <c r="W6" s="153">
        <v>2049.5153314728736</v>
      </c>
      <c r="X6" s="153">
        <v>2049.5153314728736</v>
      </c>
      <c r="Y6" s="153">
        <v>2049.5153314728736</v>
      </c>
      <c r="Z6" s="153">
        <v>2049.5153314728736</v>
      </c>
      <c r="AA6" s="153">
        <v>2049.5153314728736</v>
      </c>
      <c r="AB6" s="153">
        <v>2049.5153314728736</v>
      </c>
      <c r="AC6" s="153">
        <v>2049.5153314728736</v>
      </c>
      <c r="AD6" s="153">
        <v>2049.5153314728736</v>
      </c>
      <c r="AE6" s="153">
        <v>2049.5153314728736</v>
      </c>
      <c r="AF6" s="153">
        <v>2049.5153314728736</v>
      </c>
      <c r="AG6" s="153">
        <v>2049.5153314728736</v>
      </c>
    </row>
    <row r="7" spans="1:34" x14ac:dyDescent="0.3">
      <c r="A7">
        <v>4</v>
      </c>
      <c r="B7" s="48" t="str">
        <f>'1019 projects'!C9</f>
        <v>75074922</v>
      </c>
      <c r="C7" s="7" t="str">
        <f>'1019 projects'!Q9</f>
        <v>NEE11</v>
      </c>
      <c r="D7" s="153">
        <v>3086.6119429420687</v>
      </c>
      <c r="E7" s="153">
        <v>3086.6119429420687</v>
      </c>
      <c r="F7" s="153">
        <v>3086.6119429420687</v>
      </c>
      <c r="G7" s="153">
        <v>3086.6119429420687</v>
      </c>
      <c r="H7" s="153">
        <v>3086.6119429420687</v>
      </c>
      <c r="I7" s="153">
        <v>3086.6119429420687</v>
      </c>
      <c r="J7" s="153">
        <v>3086.6119429420687</v>
      </c>
      <c r="K7" s="153">
        <v>3086.6119429420687</v>
      </c>
      <c r="L7" s="153">
        <v>3086.6119429420687</v>
      </c>
      <c r="M7" s="153">
        <v>3086.6119429420687</v>
      </c>
      <c r="N7" s="153">
        <v>3086.6119429420687</v>
      </c>
      <c r="O7" s="153">
        <v>3086.6119429420687</v>
      </c>
      <c r="P7" s="153">
        <v>3086.6119429420687</v>
      </c>
      <c r="Q7" s="153">
        <v>3086.6119429420687</v>
      </c>
      <c r="R7" s="153">
        <v>3086.6119429420687</v>
      </c>
      <c r="S7" s="153">
        <v>3086.6119429420687</v>
      </c>
      <c r="T7" s="153">
        <v>3086.6119429420687</v>
      </c>
      <c r="U7" s="153">
        <v>3086.6119429420687</v>
      </c>
      <c r="V7" s="153">
        <v>3086.6119429420687</v>
      </c>
      <c r="W7" s="153">
        <v>3086.6119429420687</v>
      </c>
      <c r="X7" s="153">
        <v>3086.6119429420687</v>
      </c>
      <c r="Y7" s="153">
        <v>3086.6119429420687</v>
      </c>
      <c r="Z7" s="153">
        <v>3086.6119429420687</v>
      </c>
      <c r="AA7" s="153">
        <v>3086.6119429420687</v>
      </c>
      <c r="AB7" s="153">
        <v>3086.6119429420687</v>
      </c>
      <c r="AC7" s="153">
        <v>3086.6119429420687</v>
      </c>
      <c r="AD7" s="153">
        <v>3086.6119429420687</v>
      </c>
      <c r="AE7" s="153">
        <v>3086.6119429420687</v>
      </c>
      <c r="AF7" s="153">
        <v>3086.6119429420687</v>
      </c>
      <c r="AG7" s="153">
        <v>3086.6119429420687</v>
      </c>
    </row>
    <row r="8" spans="1:34" x14ac:dyDescent="0.3">
      <c r="A8">
        <v>5</v>
      </c>
      <c r="B8" s="48" t="str">
        <f>'1019 projects'!C10</f>
        <v>75079180</v>
      </c>
      <c r="C8" s="7" t="str">
        <f>'1019 projects'!Q10</f>
        <v>NEE11</v>
      </c>
      <c r="D8" s="153">
        <v>1851.9671657652414</v>
      </c>
      <c r="E8" s="153">
        <v>1851.9671657652414</v>
      </c>
      <c r="F8" s="153">
        <v>1851.9671657652414</v>
      </c>
      <c r="G8" s="153">
        <v>1851.9671657652414</v>
      </c>
      <c r="H8" s="153">
        <v>1851.9671657652414</v>
      </c>
      <c r="I8" s="153">
        <v>1851.9671657652414</v>
      </c>
      <c r="J8" s="153">
        <v>1851.9671657652414</v>
      </c>
      <c r="K8" s="153">
        <v>1851.9671657652414</v>
      </c>
      <c r="L8" s="153">
        <v>1851.9671657652414</v>
      </c>
      <c r="M8" s="153">
        <v>1851.9671657652414</v>
      </c>
      <c r="N8" s="153">
        <v>1851.9671657652414</v>
      </c>
      <c r="O8" s="153">
        <v>1851.9671657652414</v>
      </c>
      <c r="P8" s="153">
        <v>1851.9671657652414</v>
      </c>
      <c r="Q8" s="153">
        <v>1851.9671657652414</v>
      </c>
      <c r="R8" s="153">
        <v>1851.9671657652414</v>
      </c>
      <c r="S8" s="153">
        <v>1851.9671657652414</v>
      </c>
      <c r="T8" s="153">
        <v>1851.9671657652414</v>
      </c>
      <c r="U8" s="153">
        <v>1851.9671657652414</v>
      </c>
      <c r="V8" s="153">
        <v>1851.9671657652414</v>
      </c>
      <c r="W8" s="153">
        <v>1851.9671657652414</v>
      </c>
      <c r="X8" s="153">
        <v>1851.9671657652414</v>
      </c>
      <c r="Y8" s="153">
        <v>1851.9671657652414</v>
      </c>
      <c r="Z8" s="153">
        <v>1851.9671657652414</v>
      </c>
      <c r="AA8" s="153">
        <v>1851.9671657652414</v>
      </c>
      <c r="AB8" s="153">
        <v>1851.9671657652414</v>
      </c>
      <c r="AC8" s="153">
        <v>1851.9671657652414</v>
      </c>
      <c r="AD8" s="153">
        <v>1851.9671657652414</v>
      </c>
      <c r="AE8" s="153">
        <v>1851.9671657652414</v>
      </c>
      <c r="AF8" s="153">
        <v>1851.9671657652414</v>
      </c>
      <c r="AG8" s="153">
        <v>1851.9671657652414</v>
      </c>
    </row>
    <row r="9" spans="1:34" x14ac:dyDescent="0.3">
      <c r="A9">
        <v>6</v>
      </c>
      <c r="B9" s="48" t="str">
        <f>'1019 projects'!C11</f>
        <v>75077565</v>
      </c>
      <c r="C9" s="7" t="str">
        <f>'1019 projects'!Q11</f>
        <v>NAST11</v>
      </c>
      <c r="D9" s="153">
        <v>623.87389745041287</v>
      </c>
      <c r="E9" s="153">
        <v>623.87389745041287</v>
      </c>
      <c r="F9" s="153">
        <v>623.87389745041287</v>
      </c>
      <c r="G9" s="153">
        <v>623.87389745041287</v>
      </c>
      <c r="H9" s="153">
        <v>623.87389745041287</v>
      </c>
      <c r="I9" s="153">
        <v>623.87389745041287</v>
      </c>
      <c r="J9" s="153">
        <v>623.87389745041287</v>
      </c>
      <c r="K9" s="153">
        <v>623.87389745041287</v>
      </c>
      <c r="L9" s="153">
        <v>623.87389745041287</v>
      </c>
      <c r="M9" s="153">
        <v>623.87389745041287</v>
      </c>
      <c r="N9" s="153">
        <v>623.87389745041287</v>
      </c>
      <c r="O9" s="153">
        <v>623.87389745041287</v>
      </c>
      <c r="P9" s="153">
        <v>623.87389745041287</v>
      </c>
      <c r="Q9" s="153">
        <v>623.87389745041287</v>
      </c>
      <c r="R9" s="153">
        <v>623.87389745041287</v>
      </c>
      <c r="S9" s="153">
        <v>623.87389745041287</v>
      </c>
      <c r="T9" s="153">
        <v>623.87389745041287</v>
      </c>
      <c r="U9" s="153">
        <v>623.87389745041287</v>
      </c>
      <c r="V9" s="153">
        <v>623.87389745041287</v>
      </c>
      <c r="W9" s="153">
        <v>623.87389745041287</v>
      </c>
      <c r="X9" s="153">
        <v>623.87389745041287</v>
      </c>
      <c r="Y9" s="153">
        <v>623.87389745041287</v>
      </c>
      <c r="Z9" s="153">
        <v>623.87389745041287</v>
      </c>
      <c r="AA9" s="153">
        <v>623.87389745041287</v>
      </c>
      <c r="AB9" s="153">
        <v>623.87389745041287</v>
      </c>
      <c r="AC9" s="153">
        <v>623.87389745041287</v>
      </c>
      <c r="AD9" s="153">
        <v>623.87389745041287</v>
      </c>
      <c r="AE9" s="153">
        <v>623.87389745041287</v>
      </c>
      <c r="AF9" s="153">
        <v>623.87389745041287</v>
      </c>
      <c r="AG9" s="153">
        <v>623.87389745041287</v>
      </c>
      <c r="AH9" s="57"/>
    </row>
    <row r="10" spans="1:34" x14ac:dyDescent="0.3">
      <c r="A10">
        <v>7</v>
      </c>
      <c r="B10" s="48" t="str">
        <f>'1019 projects'!C12</f>
        <v>75060706</v>
      </c>
      <c r="C10" s="7" t="str">
        <f>'1019 projects'!Q12</f>
        <v>NEE11</v>
      </c>
      <c r="D10" s="153">
        <v>2868.512390125647</v>
      </c>
      <c r="E10" s="153">
        <v>2868.512390125647</v>
      </c>
      <c r="F10" s="153">
        <v>2868.512390125647</v>
      </c>
      <c r="G10" s="153">
        <v>2868.512390125647</v>
      </c>
      <c r="H10" s="153">
        <v>2868.512390125647</v>
      </c>
      <c r="I10" s="153">
        <v>2868.512390125647</v>
      </c>
      <c r="J10" s="153">
        <v>2868.512390125647</v>
      </c>
      <c r="K10" s="153">
        <v>2868.512390125647</v>
      </c>
      <c r="L10" s="153">
        <v>2868.512390125647</v>
      </c>
      <c r="M10" s="153">
        <v>2868.512390125647</v>
      </c>
      <c r="N10" s="153">
        <v>2868.512390125647</v>
      </c>
      <c r="O10" s="153">
        <v>2868.512390125647</v>
      </c>
      <c r="P10" s="153">
        <v>2868.512390125647</v>
      </c>
      <c r="Q10" s="153">
        <v>2868.512390125647</v>
      </c>
      <c r="R10" s="153">
        <v>2868.512390125647</v>
      </c>
      <c r="S10" s="153">
        <v>2868.512390125647</v>
      </c>
      <c r="T10" s="153">
        <v>2868.512390125647</v>
      </c>
      <c r="U10" s="153">
        <v>2868.512390125647</v>
      </c>
      <c r="V10" s="153">
        <v>2868.512390125647</v>
      </c>
      <c r="W10" s="153">
        <v>2868.512390125647</v>
      </c>
      <c r="X10" s="153">
        <v>2868.512390125647</v>
      </c>
      <c r="Y10" s="153">
        <v>2868.512390125647</v>
      </c>
      <c r="Z10" s="153">
        <v>2868.512390125647</v>
      </c>
      <c r="AA10" s="153">
        <v>2868.512390125647</v>
      </c>
      <c r="AB10" s="153">
        <v>2868.512390125647</v>
      </c>
      <c r="AC10" s="153">
        <v>2868.512390125647</v>
      </c>
      <c r="AD10" s="153">
        <v>2868.512390125647</v>
      </c>
      <c r="AE10" s="153">
        <v>2868.512390125647</v>
      </c>
      <c r="AF10" s="153">
        <v>2868.512390125647</v>
      </c>
      <c r="AG10" s="153">
        <v>2868.512390125647</v>
      </c>
      <c r="AH10" s="57"/>
    </row>
    <row r="11" spans="1:34" x14ac:dyDescent="0.3">
      <c r="A11">
        <v>8</v>
      </c>
      <c r="B11" s="48" t="str">
        <f>'1019 projects'!C13</f>
        <v>75080696</v>
      </c>
      <c r="C11" s="7" t="str">
        <f>'1019 projects'!Q13</f>
        <v>NEE11</v>
      </c>
      <c r="D11" s="153">
        <v>1204.9819753007625</v>
      </c>
      <c r="E11" s="153">
        <v>1204.9819753007625</v>
      </c>
      <c r="F11" s="153">
        <v>1204.9819753007625</v>
      </c>
      <c r="G11" s="153">
        <v>1204.9819753007625</v>
      </c>
      <c r="H11" s="153">
        <v>1204.9819753007625</v>
      </c>
      <c r="I11" s="153">
        <v>1204.9819753007625</v>
      </c>
      <c r="J11" s="153">
        <v>1204.9819753007625</v>
      </c>
      <c r="K11" s="153">
        <v>1204.9819753007625</v>
      </c>
      <c r="L11" s="153">
        <v>1204.9819753007625</v>
      </c>
      <c r="M11" s="153">
        <v>1204.9819753007625</v>
      </c>
      <c r="N11" s="153">
        <v>1204.9819753007625</v>
      </c>
      <c r="O11" s="153">
        <v>1204.9819753007625</v>
      </c>
      <c r="P11" s="153">
        <v>1204.9819753007625</v>
      </c>
      <c r="Q11" s="153">
        <v>1204.9819753007625</v>
      </c>
      <c r="R11" s="153">
        <v>1204.9819753007625</v>
      </c>
      <c r="S11" s="153">
        <v>1204.9819753007625</v>
      </c>
      <c r="T11" s="153">
        <v>1204.9819753007625</v>
      </c>
      <c r="U11" s="153">
        <v>1204.9819753007625</v>
      </c>
      <c r="V11" s="153">
        <v>1204.9819753007625</v>
      </c>
      <c r="W11" s="153">
        <v>1204.9819753007625</v>
      </c>
      <c r="X11" s="153">
        <v>1204.9819753007625</v>
      </c>
      <c r="Y11" s="153">
        <v>1204.9819753007625</v>
      </c>
      <c r="Z11" s="153">
        <v>1204.9819753007625</v>
      </c>
      <c r="AA11" s="153">
        <v>1204.9819753007625</v>
      </c>
      <c r="AB11" s="153">
        <v>1204.9819753007625</v>
      </c>
      <c r="AC11" s="153">
        <v>1204.9819753007625</v>
      </c>
      <c r="AD11" s="153">
        <v>1204.9819753007625</v>
      </c>
      <c r="AE11" s="153">
        <v>1204.9819753007625</v>
      </c>
      <c r="AF11" s="153">
        <v>1204.9819753007625</v>
      </c>
      <c r="AG11" s="153">
        <v>1204.9819753007625</v>
      </c>
    </row>
    <row r="12" spans="1:34" x14ac:dyDescent="0.3">
      <c r="A12">
        <v>9</v>
      </c>
      <c r="B12" s="48">
        <f>'1019 projects'!C14</f>
        <v>0</v>
      </c>
      <c r="C12" s="7">
        <f>'1019 projects'!Q14</f>
        <v>0</v>
      </c>
      <c r="D12" s="153">
        <v>1261.3917374050375</v>
      </c>
      <c r="E12" s="153">
        <v>1261.3917374050375</v>
      </c>
      <c r="F12" s="153">
        <v>1261.3917374050375</v>
      </c>
      <c r="G12" s="153">
        <v>1261.3917374050375</v>
      </c>
      <c r="H12" s="153">
        <v>1261.3917374050375</v>
      </c>
      <c r="I12" s="153">
        <v>1261.3917374050375</v>
      </c>
      <c r="J12" s="153">
        <v>1261.3917374050375</v>
      </c>
      <c r="K12" s="153">
        <v>1261.3917374050375</v>
      </c>
      <c r="L12" s="153">
        <v>1261.3917374050375</v>
      </c>
      <c r="M12" s="153">
        <v>1261.3917374050375</v>
      </c>
      <c r="N12" s="153">
        <v>1261.3917374050375</v>
      </c>
      <c r="O12" s="153">
        <v>1261.3917374050375</v>
      </c>
      <c r="P12" s="153">
        <v>1261.3917374050375</v>
      </c>
      <c r="Q12" s="153">
        <v>1261.3917374050375</v>
      </c>
      <c r="R12" s="153">
        <v>1261.3917374050375</v>
      </c>
      <c r="S12" s="153">
        <v>1261.3917374050375</v>
      </c>
      <c r="T12" s="153">
        <v>1261.3917374050375</v>
      </c>
      <c r="U12" s="153">
        <v>1261.3917374050375</v>
      </c>
      <c r="V12" s="153">
        <v>1261.3917374050375</v>
      </c>
      <c r="W12" s="153">
        <v>1261.3917374050375</v>
      </c>
      <c r="X12" s="153">
        <v>1261.3917374050375</v>
      </c>
      <c r="Y12" s="153">
        <v>1261.3917374050375</v>
      </c>
      <c r="Z12" s="153">
        <v>1261.3917374050375</v>
      </c>
      <c r="AA12" s="153">
        <v>1261.3917374050375</v>
      </c>
      <c r="AB12" s="153">
        <v>1261.3917374050375</v>
      </c>
      <c r="AC12" s="153">
        <v>1261.3917374050375</v>
      </c>
      <c r="AD12" s="153">
        <v>1261.3917374050375</v>
      </c>
      <c r="AE12" s="153">
        <v>1261.3917374050375</v>
      </c>
      <c r="AF12" s="153">
        <v>1261.3917374050375</v>
      </c>
      <c r="AG12" s="153">
        <v>1261.3917374050375</v>
      </c>
    </row>
    <row r="13" spans="1:34" x14ac:dyDescent="0.3">
      <c r="A13">
        <v>10</v>
      </c>
      <c r="B13" s="48" t="str">
        <f>'1019 projects'!C15</f>
        <v>75080954</v>
      </c>
      <c r="C13" s="7" t="str">
        <f>'1019 projects'!Q15</f>
        <v>NAST11</v>
      </c>
      <c r="D13" s="153">
        <v>1548.6321328383842</v>
      </c>
      <c r="E13" s="153">
        <v>1548.6321328383842</v>
      </c>
      <c r="F13" s="153">
        <v>1548.6321328383842</v>
      </c>
      <c r="G13" s="153">
        <v>1548.6321328383842</v>
      </c>
      <c r="H13" s="153">
        <v>1548.6321328383842</v>
      </c>
      <c r="I13" s="153">
        <v>1548.6321328383842</v>
      </c>
      <c r="J13" s="153">
        <v>1548.6321328383842</v>
      </c>
      <c r="K13" s="153">
        <v>1548.6321328383842</v>
      </c>
      <c r="L13" s="153">
        <v>1548.6321328383842</v>
      </c>
      <c r="M13" s="153">
        <v>1548.6321328383842</v>
      </c>
      <c r="N13" s="153">
        <v>1548.6321328383842</v>
      </c>
      <c r="O13" s="153">
        <v>1548.6321328383842</v>
      </c>
      <c r="P13" s="153">
        <v>1548.6321328383842</v>
      </c>
      <c r="Q13" s="153">
        <v>1548.6321328383842</v>
      </c>
      <c r="R13" s="153">
        <v>1548.6321328383842</v>
      </c>
      <c r="S13" s="153">
        <v>1548.6321328383842</v>
      </c>
      <c r="T13" s="153">
        <v>1548.6321328383842</v>
      </c>
      <c r="U13" s="153">
        <v>1548.6321328383842</v>
      </c>
      <c r="V13" s="153">
        <v>1548.6321328383842</v>
      </c>
      <c r="W13" s="153">
        <v>1548.6321328383842</v>
      </c>
      <c r="X13" s="153">
        <v>1548.6321328383842</v>
      </c>
      <c r="Y13" s="153">
        <v>1548.6321328383842</v>
      </c>
      <c r="Z13" s="153">
        <v>1548.6321328383842</v>
      </c>
      <c r="AA13" s="153">
        <v>1548.6321328383842</v>
      </c>
      <c r="AB13" s="153">
        <v>1548.6321328383842</v>
      </c>
      <c r="AC13" s="153">
        <v>1548.6321328383842</v>
      </c>
      <c r="AD13" s="153">
        <v>1548.6321328383842</v>
      </c>
      <c r="AE13" s="153">
        <v>1548.6321328383842</v>
      </c>
      <c r="AF13" s="153">
        <v>1548.6321328383842</v>
      </c>
      <c r="AG13" s="153">
        <v>1548.6321328383842</v>
      </c>
    </row>
    <row r="14" spans="1:34" x14ac:dyDescent="0.3">
      <c r="A14">
        <v>11</v>
      </c>
      <c r="B14" s="48" t="str">
        <f>'1019 projects'!C16</f>
        <v>75086267</v>
      </c>
      <c r="C14" s="7" t="str">
        <f>'1019 projects'!Q16</f>
        <v>NAST11</v>
      </c>
      <c r="D14" s="153">
        <v>1146.4442757551246</v>
      </c>
      <c r="E14" s="153">
        <v>1146.4442757551246</v>
      </c>
      <c r="F14" s="153">
        <v>1146.4442757551246</v>
      </c>
      <c r="G14" s="153">
        <v>1146.4442757551246</v>
      </c>
      <c r="H14" s="153">
        <v>1146.4442757551246</v>
      </c>
      <c r="I14" s="153">
        <v>1146.4442757551246</v>
      </c>
      <c r="J14" s="153">
        <v>1146.4442757551246</v>
      </c>
      <c r="K14" s="153">
        <v>1146.4442757551246</v>
      </c>
      <c r="L14" s="153">
        <v>1146.4442757551246</v>
      </c>
      <c r="M14" s="153">
        <v>1146.4442757551246</v>
      </c>
      <c r="N14" s="153">
        <v>1146.4442757551246</v>
      </c>
      <c r="O14" s="153">
        <v>1146.4442757551246</v>
      </c>
      <c r="P14" s="153">
        <v>1146.4442757551246</v>
      </c>
      <c r="Q14" s="153">
        <v>1146.4442757551246</v>
      </c>
      <c r="R14" s="153">
        <v>1146.4442757551246</v>
      </c>
      <c r="S14" s="153">
        <v>1146.4442757551246</v>
      </c>
      <c r="T14" s="153">
        <v>1146.4442757551246</v>
      </c>
      <c r="U14" s="153">
        <v>1146.4442757551246</v>
      </c>
      <c r="V14" s="153">
        <v>1146.4442757551246</v>
      </c>
      <c r="W14" s="153">
        <v>1146.4442757551246</v>
      </c>
      <c r="X14" s="153">
        <v>1146.4442757551246</v>
      </c>
      <c r="Y14" s="153">
        <v>1146.4442757551246</v>
      </c>
      <c r="Z14" s="153">
        <v>1146.4442757551246</v>
      </c>
      <c r="AA14" s="153">
        <v>1146.4442757551246</v>
      </c>
      <c r="AB14" s="153">
        <v>1146.4442757551246</v>
      </c>
      <c r="AC14" s="153">
        <v>1146.4442757551246</v>
      </c>
      <c r="AD14" s="153">
        <v>1146.4442757551246</v>
      </c>
      <c r="AE14" s="153">
        <v>1146.4442757551246</v>
      </c>
      <c r="AF14" s="153">
        <v>1146.4442757551246</v>
      </c>
      <c r="AG14" s="153">
        <v>1146.4442757551246</v>
      </c>
    </row>
    <row r="15" spans="1:34" x14ac:dyDescent="0.3">
      <c r="A15">
        <v>12</v>
      </c>
      <c r="B15" s="48" t="str">
        <f>'1019 projects'!C17</f>
        <v>75078092</v>
      </c>
      <c r="C15" s="7" t="str">
        <f>'1019 projects'!Q17</f>
        <v>NEE11</v>
      </c>
      <c r="D15" s="153">
        <v>1089.916983890588</v>
      </c>
      <c r="E15" s="153">
        <v>1089.916983890588</v>
      </c>
      <c r="F15" s="153">
        <v>1089.916983890588</v>
      </c>
      <c r="G15" s="153">
        <v>1089.916983890588</v>
      </c>
      <c r="H15" s="153">
        <v>1089.916983890588</v>
      </c>
      <c r="I15" s="153">
        <v>1089.916983890588</v>
      </c>
      <c r="J15" s="153">
        <v>1089.916983890588</v>
      </c>
      <c r="K15" s="153">
        <v>1089.916983890588</v>
      </c>
      <c r="L15" s="153">
        <v>1089.916983890588</v>
      </c>
      <c r="M15" s="153">
        <v>1089.916983890588</v>
      </c>
      <c r="N15" s="153">
        <v>1089.916983890588</v>
      </c>
      <c r="O15" s="153">
        <v>1089.916983890588</v>
      </c>
      <c r="P15" s="153">
        <v>1089.916983890588</v>
      </c>
      <c r="Q15" s="153">
        <v>1089.916983890588</v>
      </c>
      <c r="R15" s="153">
        <v>1089.916983890588</v>
      </c>
      <c r="S15" s="153">
        <v>1089.916983890588</v>
      </c>
      <c r="T15" s="153">
        <v>1089.916983890588</v>
      </c>
      <c r="U15" s="153">
        <v>1089.916983890588</v>
      </c>
      <c r="V15" s="153">
        <v>1089.916983890588</v>
      </c>
      <c r="W15" s="153">
        <v>1089.916983890588</v>
      </c>
      <c r="X15" s="153">
        <v>1089.916983890588</v>
      </c>
      <c r="Y15" s="153">
        <v>1089.916983890588</v>
      </c>
      <c r="Z15" s="153">
        <v>1089.916983890588</v>
      </c>
      <c r="AA15" s="153">
        <v>1089.916983890588</v>
      </c>
      <c r="AB15" s="153">
        <v>1089.916983890588</v>
      </c>
      <c r="AC15" s="153">
        <v>1089.916983890588</v>
      </c>
      <c r="AD15" s="153">
        <v>1089.916983890588</v>
      </c>
      <c r="AE15" s="153">
        <v>1089.916983890588</v>
      </c>
      <c r="AF15" s="153">
        <v>1089.916983890588</v>
      </c>
      <c r="AG15" s="153">
        <v>1089.916983890588</v>
      </c>
    </row>
    <row r="16" spans="1:34" x14ac:dyDescent="0.3">
      <c r="A16">
        <v>13</v>
      </c>
      <c r="B16" s="48" t="str">
        <f>'1019 projects'!C18</f>
        <v>75067646</v>
      </c>
      <c r="C16" s="7" t="str">
        <f>'1019 projects'!Q18</f>
        <v>NEE11</v>
      </c>
      <c r="D16" s="153">
        <v>6849.8323825225716</v>
      </c>
      <c r="E16" s="153">
        <v>6849.8323825225716</v>
      </c>
      <c r="F16" s="153">
        <v>6849.8323825225716</v>
      </c>
      <c r="G16" s="153">
        <v>6849.8323825225716</v>
      </c>
      <c r="H16" s="153">
        <v>6849.8323825225716</v>
      </c>
      <c r="I16" s="153">
        <v>6849.8323825225716</v>
      </c>
      <c r="J16" s="153">
        <v>6849.8323825225716</v>
      </c>
      <c r="K16" s="153">
        <v>6849.8323825225716</v>
      </c>
      <c r="L16" s="153">
        <v>6849.8323825225716</v>
      </c>
      <c r="M16" s="153">
        <v>6849.8323825225716</v>
      </c>
      <c r="N16" s="153">
        <v>6849.8323825225716</v>
      </c>
      <c r="O16" s="153">
        <v>6849.8323825225716</v>
      </c>
      <c r="P16" s="153">
        <v>6849.8323825225716</v>
      </c>
      <c r="Q16" s="153">
        <v>6849.8323825225716</v>
      </c>
      <c r="R16" s="153">
        <v>6849.8323825225716</v>
      </c>
      <c r="S16" s="153">
        <v>6849.8323825225716</v>
      </c>
      <c r="T16" s="153">
        <v>6849.8323825225716</v>
      </c>
      <c r="U16" s="153">
        <v>6849.8323825225716</v>
      </c>
      <c r="V16" s="153">
        <v>6849.8323825225716</v>
      </c>
      <c r="W16" s="153">
        <v>6849.8323825225716</v>
      </c>
      <c r="X16" s="153">
        <v>6849.8323825225716</v>
      </c>
      <c r="Y16" s="153">
        <v>6849.8323825225716</v>
      </c>
      <c r="Z16" s="153">
        <v>6849.8323825225716</v>
      </c>
      <c r="AA16" s="153">
        <v>6849.8323825225716</v>
      </c>
      <c r="AB16" s="153">
        <v>6849.8323825225716</v>
      </c>
      <c r="AC16" s="153">
        <v>6849.8323825225716</v>
      </c>
      <c r="AD16" s="153">
        <v>6849.8323825225716</v>
      </c>
      <c r="AE16" s="153">
        <v>6849.8323825225716</v>
      </c>
      <c r="AF16" s="153">
        <v>6849.8323825225716</v>
      </c>
      <c r="AG16" s="153">
        <v>6849.8323825225716</v>
      </c>
    </row>
    <row r="17" spans="1:33" x14ac:dyDescent="0.3">
      <c r="A17">
        <v>14</v>
      </c>
      <c r="B17" s="48" t="str">
        <f>'1019 projects'!C19</f>
        <v>75053636</v>
      </c>
      <c r="C17" s="7" t="str">
        <f>'1019 projects'!Q19</f>
        <v>NAST11</v>
      </c>
      <c r="D17" s="153">
        <v>753.35939414449513</v>
      </c>
      <c r="E17" s="153">
        <v>753.35939414449513</v>
      </c>
      <c r="F17" s="153">
        <v>753.35939414449513</v>
      </c>
      <c r="G17" s="153">
        <v>753.35939414449513</v>
      </c>
      <c r="H17" s="153">
        <v>753.35939414449513</v>
      </c>
      <c r="I17" s="153">
        <v>753.35939414449513</v>
      </c>
      <c r="J17" s="153">
        <v>753.35939414449513</v>
      </c>
      <c r="K17" s="153">
        <v>753.35939414449513</v>
      </c>
      <c r="L17" s="153">
        <v>753.35939414449513</v>
      </c>
      <c r="M17" s="153">
        <v>753.35939414449513</v>
      </c>
      <c r="N17" s="153">
        <v>753.35939414449513</v>
      </c>
      <c r="O17" s="153">
        <v>753.35939414449513</v>
      </c>
      <c r="P17" s="153">
        <v>753.35939414449513</v>
      </c>
      <c r="Q17" s="153">
        <v>753.35939414449513</v>
      </c>
      <c r="R17" s="153">
        <v>753.35939414449513</v>
      </c>
      <c r="S17" s="153">
        <v>753.35939414449513</v>
      </c>
      <c r="T17" s="153">
        <v>753.35939414449513</v>
      </c>
      <c r="U17" s="153">
        <v>753.35939414449513</v>
      </c>
      <c r="V17" s="153">
        <v>753.35939414449513</v>
      </c>
      <c r="W17" s="153">
        <v>753.35939414449513</v>
      </c>
      <c r="X17" s="153">
        <v>753.35939414449513</v>
      </c>
      <c r="Y17" s="153">
        <v>753.35939414449513</v>
      </c>
      <c r="Z17" s="153">
        <v>753.35939414449513</v>
      </c>
      <c r="AA17" s="153">
        <v>753.35939414449513</v>
      </c>
      <c r="AB17" s="153">
        <v>753.35939414449513</v>
      </c>
      <c r="AC17" s="153">
        <v>753.35939414449513</v>
      </c>
      <c r="AD17" s="153">
        <v>753.35939414449513</v>
      </c>
      <c r="AE17" s="153">
        <v>753.35939414449513</v>
      </c>
      <c r="AF17" s="153">
        <v>753.35939414449513</v>
      </c>
      <c r="AG17" s="153">
        <v>753.35939414449513</v>
      </c>
    </row>
    <row r="18" spans="1:33" x14ac:dyDescent="0.3">
      <c r="A18">
        <v>15</v>
      </c>
      <c r="B18" s="48" t="str">
        <f>'1019 projects'!C20</f>
        <v>75059208</v>
      </c>
      <c r="C18" s="7" t="str">
        <f>'1019 projects'!Q20</f>
        <v>NEE11</v>
      </c>
      <c r="D18" s="153">
        <v>392.77792976711271</v>
      </c>
      <c r="E18" s="153">
        <v>392.77792976711271</v>
      </c>
      <c r="F18" s="153">
        <v>392.77792976711271</v>
      </c>
      <c r="G18" s="153">
        <v>392.77792976711271</v>
      </c>
      <c r="H18" s="153">
        <v>392.77792976711271</v>
      </c>
      <c r="I18" s="153">
        <v>392.77792976711271</v>
      </c>
      <c r="J18" s="153">
        <v>392.77792976711271</v>
      </c>
      <c r="K18" s="153">
        <v>392.77792976711271</v>
      </c>
      <c r="L18" s="153">
        <v>392.77792976711271</v>
      </c>
      <c r="M18" s="153">
        <v>392.77792976711271</v>
      </c>
      <c r="N18" s="153">
        <v>392.77792976711271</v>
      </c>
      <c r="O18" s="153">
        <v>392.77792976711271</v>
      </c>
      <c r="P18" s="153">
        <v>392.77792976711271</v>
      </c>
      <c r="Q18" s="153">
        <v>392.77792976711271</v>
      </c>
      <c r="R18" s="153">
        <v>392.77792976711271</v>
      </c>
      <c r="S18" s="153">
        <v>392.77792976711271</v>
      </c>
      <c r="T18" s="153">
        <v>392.77792976711271</v>
      </c>
      <c r="U18" s="153">
        <v>392.77792976711271</v>
      </c>
      <c r="V18" s="153">
        <v>392.77792976711271</v>
      </c>
      <c r="W18" s="153">
        <v>392.77792976711271</v>
      </c>
      <c r="X18" s="153">
        <v>392.77792976711271</v>
      </c>
      <c r="Y18" s="153">
        <v>392.77792976711271</v>
      </c>
      <c r="Z18" s="153">
        <v>392.77792976711271</v>
      </c>
      <c r="AA18" s="153">
        <v>392.77792976711271</v>
      </c>
      <c r="AB18" s="153">
        <v>392.77792976711271</v>
      </c>
      <c r="AC18" s="153">
        <v>392.77792976711271</v>
      </c>
      <c r="AD18" s="153">
        <v>392.77792976711271</v>
      </c>
      <c r="AE18" s="153">
        <v>392.77792976711271</v>
      </c>
      <c r="AF18" s="153">
        <v>392.77792976711271</v>
      </c>
      <c r="AG18" s="153">
        <v>392.77792976711271</v>
      </c>
    </row>
    <row r="19" spans="1:33" x14ac:dyDescent="0.3">
      <c r="A19">
        <v>16</v>
      </c>
      <c r="B19" s="48" t="str">
        <f>'1019 projects'!C21</f>
        <v>75091431</v>
      </c>
      <c r="C19" s="7" t="str">
        <f>'1019 projects'!Q21</f>
        <v>NAST11</v>
      </c>
      <c r="D19" s="153">
        <v>420.02677972460316</v>
      </c>
      <c r="E19" s="153">
        <v>420.02677972460316</v>
      </c>
      <c r="F19" s="153">
        <v>420.02677972460316</v>
      </c>
      <c r="G19" s="153">
        <v>420.02677972460316</v>
      </c>
      <c r="H19" s="153">
        <v>420.02677972460316</v>
      </c>
      <c r="I19" s="153">
        <v>420.02677972460316</v>
      </c>
      <c r="J19" s="153">
        <v>420.02677972460316</v>
      </c>
      <c r="K19" s="153">
        <v>420.02677972460316</v>
      </c>
      <c r="L19" s="153">
        <v>420.02677972460316</v>
      </c>
      <c r="M19" s="153">
        <v>420.02677972460316</v>
      </c>
      <c r="N19" s="153">
        <v>420.02677972460316</v>
      </c>
      <c r="O19" s="153">
        <v>420.02677972460316</v>
      </c>
      <c r="P19" s="153">
        <v>420.02677972460316</v>
      </c>
      <c r="Q19" s="153">
        <v>420.02677972460316</v>
      </c>
      <c r="R19" s="153">
        <v>420.02677972460316</v>
      </c>
      <c r="S19" s="153">
        <v>420.02677972460316</v>
      </c>
      <c r="T19" s="153">
        <v>420.02677972460316</v>
      </c>
      <c r="U19" s="153">
        <v>420.02677972460316</v>
      </c>
      <c r="V19" s="153">
        <v>420.02677972460316</v>
      </c>
      <c r="W19" s="153">
        <v>420.02677972460316</v>
      </c>
      <c r="X19" s="153">
        <v>420.02677972460316</v>
      </c>
      <c r="Y19" s="153">
        <v>420.02677972460316</v>
      </c>
      <c r="Z19" s="153">
        <v>420.02677972460316</v>
      </c>
      <c r="AA19" s="153">
        <v>420.02677972460316</v>
      </c>
      <c r="AB19" s="153">
        <v>420.02677972460316</v>
      </c>
      <c r="AC19" s="153">
        <v>420.02677972460316</v>
      </c>
      <c r="AD19" s="153">
        <v>420.02677972460316</v>
      </c>
      <c r="AE19" s="153">
        <v>420.02677972460316</v>
      </c>
      <c r="AF19" s="153">
        <v>420.02677972460316</v>
      </c>
      <c r="AG19" s="153">
        <v>420.02677972460316</v>
      </c>
    </row>
    <row r="20" spans="1:33" x14ac:dyDescent="0.3">
      <c r="A20">
        <v>17</v>
      </c>
      <c r="B20" s="48" t="str">
        <f>'1019 projects'!C22</f>
        <v>75081161</v>
      </c>
      <c r="C20" s="7" t="str">
        <f>'1019 projects'!Q22</f>
        <v>NEE11</v>
      </c>
      <c r="D20" s="153">
        <v>338.36608629805409</v>
      </c>
      <c r="E20" s="153">
        <v>338.36608629805409</v>
      </c>
      <c r="F20" s="153">
        <v>338.36608629805409</v>
      </c>
      <c r="G20" s="153">
        <v>338.36608629805409</v>
      </c>
      <c r="H20" s="153">
        <v>338.36608629805409</v>
      </c>
      <c r="I20" s="153">
        <v>338.36608629805409</v>
      </c>
      <c r="J20" s="153">
        <v>338.36608629805409</v>
      </c>
      <c r="K20" s="153">
        <v>338.36608629805409</v>
      </c>
      <c r="L20" s="153">
        <v>338.36608629805409</v>
      </c>
      <c r="M20" s="153">
        <v>338.36608629805409</v>
      </c>
      <c r="N20" s="153">
        <v>338.36608629805409</v>
      </c>
      <c r="O20" s="153">
        <v>338.36608629805409</v>
      </c>
      <c r="P20" s="153">
        <v>338.36608629805409</v>
      </c>
      <c r="Q20" s="153">
        <v>338.36608629805409</v>
      </c>
      <c r="R20" s="153">
        <v>338.36608629805409</v>
      </c>
      <c r="S20" s="153">
        <v>338.36608629805409</v>
      </c>
      <c r="T20" s="153">
        <v>338.36608629805409</v>
      </c>
      <c r="U20" s="153">
        <v>338.36608629805409</v>
      </c>
      <c r="V20" s="153">
        <v>338.36608629805409</v>
      </c>
      <c r="W20" s="153">
        <v>338.36608629805409</v>
      </c>
      <c r="X20" s="153">
        <v>338.36608629805409</v>
      </c>
      <c r="Y20" s="153">
        <v>338.36608629805409</v>
      </c>
      <c r="Z20" s="153">
        <v>338.36608629805409</v>
      </c>
      <c r="AA20" s="153">
        <v>338.36608629805409</v>
      </c>
      <c r="AB20" s="153">
        <v>338.36608629805409</v>
      </c>
      <c r="AC20" s="153">
        <v>338.36608629805409</v>
      </c>
      <c r="AD20" s="153">
        <v>338.36608629805409</v>
      </c>
      <c r="AE20" s="153">
        <v>338.36608629805409</v>
      </c>
      <c r="AF20" s="153">
        <v>338.36608629805409</v>
      </c>
      <c r="AG20" s="153">
        <v>338.36608629805409</v>
      </c>
    </row>
    <row r="21" spans="1:33" x14ac:dyDescent="0.3">
      <c r="A21">
        <v>18</v>
      </c>
      <c r="B21" s="48" t="str">
        <f>'1019 projects'!C23</f>
        <v>75070707</v>
      </c>
      <c r="C21" s="7" t="str">
        <f>'1019 projects'!Q23</f>
        <v>NEE11</v>
      </c>
      <c r="D21" s="153">
        <v>644.42967359959766</v>
      </c>
      <c r="E21" s="153">
        <v>644.42967359959766</v>
      </c>
      <c r="F21" s="153">
        <v>644.42967359959766</v>
      </c>
      <c r="G21" s="153">
        <v>644.42967359959766</v>
      </c>
      <c r="H21" s="153">
        <v>644.42967359959766</v>
      </c>
      <c r="I21" s="153">
        <v>644.42967359959766</v>
      </c>
      <c r="J21" s="153">
        <v>644.42967359959766</v>
      </c>
      <c r="K21" s="153">
        <v>644.42967359959766</v>
      </c>
      <c r="L21" s="153">
        <v>644.42967359959766</v>
      </c>
      <c r="M21" s="153">
        <v>644.42967359959766</v>
      </c>
      <c r="N21" s="153">
        <v>644.42967359959766</v>
      </c>
      <c r="O21" s="153">
        <v>644.42967359959766</v>
      </c>
      <c r="P21" s="153">
        <v>644.42967359959766</v>
      </c>
      <c r="Q21" s="153">
        <v>644.42967359959766</v>
      </c>
      <c r="R21" s="153">
        <v>644.42967359959766</v>
      </c>
      <c r="S21" s="153">
        <v>644.42967359959766</v>
      </c>
      <c r="T21" s="153">
        <v>644.42967359959766</v>
      </c>
      <c r="U21" s="153">
        <v>644.42967359959766</v>
      </c>
      <c r="V21" s="153">
        <v>644.42967359959766</v>
      </c>
      <c r="W21" s="153">
        <v>644.42967359959766</v>
      </c>
      <c r="X21" s="153">
        <v>644.42967359959766</v>
      </c>
      <c r="Y21" s="153">
        <v>644.42967359959766</v>
      </c>
      <c r="Z21" s="153">
        <v>644.42967359959766</v>
      </c>
      <c r="AA21" s="153">
        <v>644.42967359959766</v>
      </c>
      <c r="AB21" s="153">
        <v>644.42967359959766</v>
      </c>
      <c r="AC21" s="153">
        <v>644.42967359959766</v>
      </c>
      <c r="AD21" s="153">
        <v>644.42967359959766</v>
      </c>
      <c r="AE21" s="153">
        <v>644.42967359959766</v>
      </c>
      <c r="AF21" s="153">
        <v>644.42967359959766</v>
      </c>
      <c r="AG21" s="153">
        <v>644.42967359959766</v>
      </c>
    </row>
    <row r="22" spans="1:33" x14ac:dyDescent="0.3">
      <c r="A22">
        <v>19</v>
      </c>
      <c r="B22" s="48" t="str">
        <f>'1019 projects'!C24</f>
        <v>75093830</v>
      </c>
      <c r="C22" s="7" t="str">
        <f>'1019 projects'!Q24</f>
        <v>NEE11</v>
      </c>
      <c r="D22" s="153">
        <v>338</v>
      </c>
      <c r="E22" s="153">
        <v>338</v>
      </c>
      <c r="F22" s="153">
        <v>338</v>
      </c>
      <c r="G22" s="153">
        <v>338</v>
      </c>
      <c r="H22" s="153">
        <v>338</v>
      </c>
      <c r="I22" s="153">
        <v>338</v>
      </c>
      <c r="J22" s="153">
        <v>338</v>
      </c>
      <c r="K22" s="153">
        <v>338</v>
      </c>
      <c r="L22" s="153">
        <v>338</v>
      </c>
      <c r="M22" s="153">
        <v>338</v>
      </c>
      <c r="N22" s="153">
        <v>338</v>
      </c>
      <c r="O22" s="153">
        <v>338</v>
      </c>
      <c r="P22" s="153">
        <v>338</v>
      </c>
      <c r="Q22" s="153">
        <v>338</v>
      </c>
      <c r="R22" s="153">
        <v>338</v>
      </c>
      <c r="S22" s="153">
        <v>338</v>
      </c>
      <c r="T22" s="153">
        <v>338</v>
      </c>
      <c r="U22" s="153">
        <v>338</v>
      </c>
      <c r="V22" s="153">
        <v>338</v>
      </c>
      <c r="W22" s="153">
        <v>338</v>
      </c>
      <c r="X22" s="153">
        <v>338</v>
      </c>
      <c r="Y22" s="153">
        <v>338</v>
      </c>
      <c r="Z22" s="153">
        <v>338</v>
      </c>
      <c r="AA22" s="153">
        <v>338</v>
      </c>
      <c r="AB22" s="153">
        <v>338</v>
      </c>
      <c r="AC22" s="153">
        <v>338</v>
      </c>
      <c r="AD22" s="153">
        <v>338</v>
      </c>
      <c r="AE22" s="153">
        <v>338</v>
      </c>
      <c r="AF22" s="153">
        <v>338</v>
      </c>
      <c r="AG22" s="153">
        <v>338</v>
      </c>
    </row>
    <row r="23" spans="1:33" x14ac:dyDescent="0.3">
      <c r="A23">
        <v>20</v>
      </c>
      <c r="B23" s="48" t="str">
        <f>'1019 projects'!C25</f>
        <v>75080267</v>
      </c>
      <c r="C23" s="7" t="str">
        <f>'1019 projects'!Q25</f>
        <v>NEE11</v>
      </c>
      <c r="D23" s="153">
        <v>285</v>
      </c>
      <c r="E23" s="153">
        <v>285</v>
      </c>
      <c r="F23" s="153">
        <v>285</v>
      </c>
      <c r="G23" s="153">
        <v>285</v>
      </c>
      <c r="H23" s="153">
        <v>285</v>
      </c>
      <c r="I23" s="153">
        <v>285</v>
      </c>
      <c r="J23" s="153">
        <v>285</v>
      </c>
      <c r="K23" s="153">
        <v>285</v>
      </c>
      <c r="L23" s="153">
        <v>285</v>
      </c>
      <c r="M23" s="153">
        <v>285</v>
      </c>
      <c r="N23" s="153">
        <v>285</v>
      </c>
      <c r="O23" s="153">
        <v>285</v>
      </c>
      <c r="P23" s="153">
        <v>285</v>
      </c>
      <c r="Q23" s="153">
        <v>285</v>
      </c>
      <c r="R23" s="153">
        <v>285</v>
      </c>
      <c r="S23" s="153">
        <v>285</v>
      </c>
      <c r="T23" s="153">
        <v>285</v>
      </c>
      <c r="U23" s="153">
        <v>285</v>
      </c>
      <c r="V23" s="153">
        <v>285</v>
      </c>
      <c r="W23" s="153">
        <v>285</v>
      </c>
      <c r="X23" s="153">
        <v>285</v>
      </c>
      <c r="Y23" s="153">
        <v>285</v>
      </c>
      <c r="Z23" s="153">
        <v>285</v>
      </c>
      <c r="AA23" s="153">
        <v>285</v>
      </c>
      <c r="AB23" s="153">
        <v>285</v>
      </c>
      <c r="AC23" s="153">
        <v>285</v>
      </c>
      <c r="AD23" s="153">
        <v>285</v>
      </c>
      <c r="AE23" s="153">
        <v>285</v>
      </c>
      <c r="AF23" s="153">
        <v>285</v>
      </c>
      <c r="AG23" s="153">
        <v>285</v>
      </c>
    </row>
    <row r="24" spans="1:33" x14ac:dyDescent="0.3">
      <c r="A24">
        <v>21</v>
      </c>
      <c r="B24" s="48" t="str">
        <f>'1019 projects'!C26</f>
        <v>75051007</v>
      </c>
      <c r="C24" s="7" t="str">
        <f>'1019 projects'!Q26</f>
        <v>NEE11</v>
      </c>
      <c r="D24" s="153">
        <v>285</v>
      </c>
      <c r="E24" s="153">
        <v>285</v>
      </c>
      <c r="F24" s="153">
        <v>285</v>
      </c>
      <c r="G24" s="153">
        <v>285</v>
      </c>
      <c r="H24" s="153">
        <v>285</v>
      </c>
      <c r="I24" s="153">
        <v>285</v>
      </c>
      <c r="J24" s="153">
        <v>285</v>
      </c>
      <c r="K24" s="153">
        <v>285</v>
      </c>
      <c r="L24" s="153">
        <v>285</v>
      </c>
      <c r="M24" s="153">
        <v>285</v>
      </c>
      <c r="N24" s="153">
        <v>285</v>
      </c>
      <c r="O24" s="153">
        <v>285</v>
      </c>
      <c r="P24" s="153">
        <v>285</v>
      </c>
      <c r="Q24" s="153">
        <v>285</v>
      </c>
      <c r="R24" s="153">
        <v>285</v>
      </c>
      <c r="S24" s="153">
        <v>285</v>
      </c>
      <c r="T24" s="153">
        <v>285</v>
      </c>
      <c r="U24" s="153">
        <v>285</v>
      </c>
      <c r="V24" s="153">
        <v>285</v>
      </c>
      <c r="W24" s="153">
        <v>285</v>
      </c>
      <c r="X24" s="153">
        <v>285</v>
      </c>
      <c r="Y24" s="153">
        <v>285</v>
      </c>
      <c r="Z24" s="153">
        <v>285</v>
      </c>
      <c r="AA24" s="153">
        <v>285</v>
      </c>
      <c r="AB24" s="153">
        <v>285</v>
      </c>
      <c r="AC24" s="153">
        <v>285</v>
      </c>
      <c r="AD24" s="153">
        <v>285</v>
      </c>
      <c r="AE24" s="153">
        <v>285</v>
      </c>
      <c r="AF24" s="153">
        <v>285</v>
      </c>
      <c r="AG24" s="153">
        <v>285</v>
      </c>
    </row>
    <row r="25" spans="1:33" x14ac:dyDescent="0.3">
      <c r="A25">
        <v>22</v>
      </c>
      <c r="B25" s="48">
        <f>'1019 projects'!C27</f>
        <v>0</v>
      </c>
      <c r="C25" s="7">
        <f>'1019 projects'!Q27</f>
        <v>0</v>
      </c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</row>
    <row r="26" spans="1:33" x14ac:dyDescent="0.3">
      <c r="A26">
        <v>23</v>
      </c>
      <c r="B26" s="48">
        <f>'1019 projects'!C28</f>
        <v>0</v>
      </c>
      <c r="C26" s="7">
        <f>'1019 projects'!Q28</f>
        <v>0</v>
      </c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</row>
    <row r="27" spans="1:33" x14ac:dyDescent="0.3">
      <c r="A27">
        <v>24</v>
      </c>
      <c r="B27" s="48">
        <f>'1019 projects'!C29</f>
        <v>0</v>
      </c>
      <c r="C27" s="7">
        <f>'1019 projects'!Q29</f>
        <v>0</v>
      </c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  <c r="AG27" s="153"/>
    </row>
    <row r="28" spans="1:33" x14ac:dyDescent="0.3">
      <c r="A28">
        <v>25</v>
      </c>
      <c r="B28" s="48">
        <f>'1019 projects'!C30</f>
        <v>0</v>
      </c>
      <c r="C28" s="7">
        <f>'1019 projects'!Q30</f>
        <v>0</v>
      </c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  <c r="AG28" s="153"/>
    </row>
    <row r="29" spans="1:33" x14ac:dyDescent="0.3">
      <c r="A29">
        <v>26</v>
      </c>
      <c r="B29" s="48">
        <f>'1019 projects'!C31</f>
        <v>0</v>
      </c>
      <c r="C29" s="7">
        <f>'1019 projects'!Q31</f>
        <v>0</v>
      </c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</row>
    <row r="30" spans="1:33" x14ac:dyDescent="0.3">
      <c r="A30">
        <v>27</v>
      </c>
      <c r="B30" s="48">
        <f>'1019 projects'!C32</f>
        <v>0</v>
      </c>
      <c r="C30" s="7">
        <f>'1019 projects'!Q32</f>
        <v>0</v>
      </c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53"/>
      <c r="AG30" s="153"/>
    </row>
    <row r="31" spans="1:33" x14ac:dyDescent="0.3">
      <c r="A31">
        <v>28</v>
      </c>
      <c r="B31" s="48">
        <f>'1019 projects'!C33</f>
        <v>0</v>
      </c>
      <c r="C31" s="7">
        <f>'1019 projects'!Q33</f>
        <v>0</v>
      </c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53"/>
      <c r="AE31" s="153"/>
      <c r="AF31" s="153"/>
      <c r="AG31" s="153"/>
    </row>
    <row r="32" spans="1:33" x14ac:dyDescent="0.3">
      <c r="A32">
        <v>29</v>
      </c>
      <c r="B32" s="48">
        <f>'1019 projects'!C34</f>
        <v>0</v>
      </c>
      <c r="C32" s="7">
        <f>'1019 projects'!Q34</f>
        <v>0</v>
      </c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</row>
    <row r="33" spans="1:33" x14ac:dyDescent="0.3">
      <c r="A33">
        <v>30</v>
      </c>
      <c r="B33" s="48">
        <f>'1019 projects'!C35</f>
        <v>0</v>
      </c>
      <c r="C33" s="7">
        <f>'1019 projects'!Q35</f>
        <v>0</v>
      </c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</row>
    <row r="34" spans="1:33" x14ac:dyDescent="0.3">
      <c r="A34">
        <v>31</v>
      </c>
      <c r="B34" s="48">
        <f>'1019 projects'!C36</f>
        <v>0</v>
      </c>
      <c r="C34" s="7">
        <f>'1019 projects'!Q36</f>
        <v>0</v>
      </c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53"/>
      <c r="AG34" s="153"/>
    </row>
    <row r="35" spans="1:33" x14ac:dyDescent="0.3">
      <c r="A35">
        <v>32</v>
      </c>
      <c r="B35" s="48">
        <f>'1019 projects'!C37</f>
        <v>0</v>
      </c>
      <c r="C35" s="7">
        <f>'1019 projects'!Q37</f>
        <v>0</v>
      </c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</row>
    <row r="36" spans="1:33" x14ac:dyDescent="0.3">
      <c r="A36">
        <v>33</v>
      </c>
      <c r="B36" s="48">
        <f>'1019 projects'!C38</f>
        <v>0</v>
      </c>
      <c r="C36" s="7">
        <f>'1019 projects'!Q38</f>
        <v>0</v>
      </c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</row>
    <row r="37" spans="1:33" x14ac:dyDescent="0.3">
      <c r="A37">
        <v>34</v>
      </c>
      <c r="B37" s="48">
        <f>'1019 projects'!C39</f>
        <v>0</v>
      </c>
      <c r="C37" s="7">
        <f>'1019 projects'!Q39</f>
        <v>0</v>
      </c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53"/>
      <c r="AE37" s="153"/>
      <c r="AF37" s="153"/>
      <c r="AG37" s="153"/>
    </row>
    <row r="38" spans="1:33" x14ac:dyDescent="0.3">
      <c r="A38">
        <v>35</v>
      </c>
      <c r="B38" s="48">
        <f>'1019 projects'!C40</f>
        <v>0</v>
      </c>
      <c r="C38" s="7">
        <f>'1019 projects'!Q40</f>
        <v>0</v>
      </c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53"/>
      <c r="AE38" s="153"/>
      <c r="AF38" s="153"/>
      <c r="AG38" s="153"/>
    </row>
    <row r="39" spans="1:33" x14ac:dyDescent="0.3">
      <c r="A39">
        <v>36</v>
      </c>
      <c r="B39" s="48">
        <f>'1019 projects'!C41</f>
        <v>0</v>
      </c>
      <c r="C39" s="7">
        <f>'1019 projects'!Q41</f>
        <v>0</v>
      </c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53"/>
      <c r="AG39" s="153"/>
    </row>
    <row r="40" spans="1:33" x14ac:dyDescent="0.3">
      <c r="A40">
        <v>37</v>
      </c>
      <c r="B40" s="48">
        <f>'1019 projects'!C42</f>
        <v>0</v>
      </c>
      <c r="C40" s="7">
        <f>'1019 projects'!Q42</f>
        <v>0</v>
      </c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53"/>
      <c r="AD40" s="153"/>
      <c r="AE40" s="153"/>
      <c r="AF40" s="153"/>
      <c r="AG40" s="153"/>
    </row>
    <row r="41" spans="1:33" x14ac:dyDescent="0.3">
      <c r="A41">
        <v>38</v>
      </c>
      <c r="B41" s="48">
        <f>'1019 projects'!C43</f>
        <v>0</v>
      </c>
      <c r="C41" s="7">
        <f>'1019 projects'!Q43</f>
        <v>0</v>
      </c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53"/>
      <c r="AG41" s="153"/>
    </row>
    <row r="42" spans="1:33" x14ac:dyDescent="0.3">
      <c r="A42">
        <v>39</v>
      </c>
      <c r="B42" s="48">
        <f>'1019 projects'!C44</f>
        <v>0</v>
      </c>
      <c r="C42" s="7">
        <f>'1019 projects'!Q44</f>
        <v>0</v>
      </c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53"/>
      <c r="AG42" s="153"/>
    </row>
    <row r="43" spans="1:33" x14ac:dyDescent="0.3">
      <c r="A43">
        <v>40</v>
      </c>
      <c r="B43" s="48">
        <f>'1019 projects'!C45</f>
        <v>0</v>
      </c>
      <c r="C43" s="7">
        <f>'1019 projects'!Q45</f>
        <v>0</v>
      </c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153"/>
    </row>
    <row r="44" spans="1:33" x14ac:dyDescent="0.3">
      <c r="A44">
        <v>41</v>
      </c>
      <c r="B44" s="48">
        <f>'1019 projects'!C46</f>
        <v>0</v>
      </c>
      <c r="C44" s="7">
        <f>'1019 projects'!Q46</f>
        <v>0</v>
      </c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</row>
    <row r="45" spans="1:33" x14ac:dyDescent="0.3">
      <c r="A45">
        <v>42</v>
      </c>
      <c r="B45" s="48">
        <f>'1019 projects'!C47</f>
        <v>0</v>
      </c>
      <c r="C45" s="7">
        <f>'1019 projects'!Q47</f>
        <v>0</v>
      </c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</row>
    <row r="46" spans="1:33" x14ac:dyDescent="0.3">
      <c r="A46">
        <v>43</v>
      </c>
      <c r="B46" s="48">
        <f>'1019 projects'!C48</f>
        <v>0</v>
      </c>
      <c r="C46" s="7">
        <f>'1019 projects'!Q48</f>
        <v>0</v>
      </c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D46" s="153"/>
      <c r="AE46" s="153"/>
      <c r="AF46" s="153"/>
      <c r="AG46" s="153"/>
    </row>
    <row r="47" spans="1:33" x14ac:dyDescent="0.3">
      <c r="A47">
        <v>44</v>
      </c>
      <c r="B47" s="48">
        <f>'1019 projects'!C49</f>
        <v>0</v>
      </c>
      <c r="C47" s="7">
        <f>'1019 projects'!Q49</f>
        <v>0</v>
      </c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</row>
    <row r="48" spans="1:33" x14ac:dyDescent="0.3">
      <c r="A48">
        <v>45</v>
      </c>
      <c r="B48" s="48">
        <f>'1019 projects'!C50</f>
        <v>0</v>
      </c>
      <c r="C48" s="7">
        <f>'1019 projects'!Q50</f>
        <v>0</v>
      </c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</row>
    <row r="49" spans="1:33" x14ac:dyDescent="0.3">
      <c r="A49">
        <v>46</v>
      </c>
      <c r="B49" s="48">
        <f>'1019 projects'!C51</f>
        <v>0</v>
      </c>
      <c r="C49" s="7">
        <f>'1019 projects'!Q51</f>
        <v>0</v>
      </c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</row>
    <row r="50" spans="1:33" x14ac:dyDescent="0.3">
      <c r="A50">
        <v>47</v>
      </c>
      <c r="B50" s="48">
        <f>'1019 projects'!C52</f>
        <v>0</v>
      </c>
      <c r="C50" s="7">
        <f>'1019 projects'!Q52</f>
        <v>0</v>
      </c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</row>
    <row r="51" spans="1:33" x14ac:dyDescent="0.3">
      <c r="A51">
        <v>48</v>
      </c>
      <c r="B51" s="48">
        <f>'1019 projects'!C53</f>
        <v>0</v>
      </c>
      <c r="C51" s="7">
        <f>'1019 projects'!Q53</f>
        <v>0</v>
      </c>
      <c r="D51" s="153"/>
      <c r="E51" s="153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D51" s="153"/>
      <c r="AE51" s="153"/>
      <c r="AF51" s="153"/>
      <c r="AG51" s="153"/>
    </row>
    <row r="52" spans="1:33" x14ac:dyDescent="0.3">
      <c r="A52">
        <v>49</v>
      </c>
      <c r="B52" s="48">
        <f>'1019 projects'!C54</f>
        <v>0</v>
      </c>
      <c r="C52" s="7">
        <f>'1019 projects'!Q54</f>
        <v>0</v>
      </c>
      <c r="D52" s="153"/>
      <c r="E52" s="153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D52" s="153"/>
      <c r="AE52" s="153"/>
      <c r="AF52" s="153"/>
      <c r="AG52" s="153"/>
    </row>
    <row r="53" spans="1:33" x14ac:dyDescent="0.3">
      <c r="A53">
        <v>50</v>
      </c>
      <c r="B53" s="48">
        <f>'1019 projects'!C55</f>
        <v>0</v>
      </c>
      <c r="C53" s="7">
        <f>'1019 projects'!Q55</f>
        <v>0</v>
      </c>
      <c r="D53" s="153"/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</row>
    <row r="55" spans="1:33" x14ac:dyDescent="0.3">
      <c r="A55" s="5" t="s">
        <v>94</v>
      </c>
      <c r="G55" s="142" t="s">
        <v>181</v>
      </c>
    </row>
    <row r="56" spans="1:33" ht="29.35" x14ac:dyDescent="0.3">
      <c r="A56" s="5" t="s">
        <v>46</v>
      </c>
      <c r="B56" s="58" t="s">
        <v>0</v>
      </c>
      <c r="C56" s="58" t="s">
        <v>26</v>
      </c>
      <c r="D56" s="34" t="str">
        <f>D$3</f>
        <v>2023-24</v>
      </c>
      <c r="E56" s="34" t="str">
        <f t="shared" ref="E56:AG56" si="0">E$3</f>
        <v>2024-25</v>
      </c>
      <c r="F56" s="34" t="str">
        <f t="shared" si="0"/>
        <v>2025-26</v>
      </c>
      <c r="G56" s="34" t="str">
        <f t="shared" si="0"/>
        <v>2026-27</v>
      </c>
      <c r="H56" s="34" t="str">
        <f t="shared" si="0"/>
        <v>2027-28</v>
      </c>
      <c r="I56" s="34" t="str">
        <f t="shared" si="0"/>
        <v>2028-29</v>
      </c>
      <c r="J56" s="34" t="str">
        <f t="shared" si="0"/>
        <v>2029-30</v>
      </c>
      <c r="K56" s="34" t="str">
        <f t="shared" si="0"/>
        <v>2030-31</v>
      </c>
      <c r="L56" s="34" t="str">
        <f t="shared" si="0"/>
        <v>2031-32</v>
      </c>
      <c r="M56" s="34" t="str">
        <f t="shared" si="0"/>
        <v>2032-33</v>
      </c>
      <c r="N56" s="34" t="str">
        <f t="shared" si="0"/>
        <v>2033-34</v>
      </c>
      <c r="O56" s="34" t="str">
        <f t="shared" si="0"/>
        <v>2034-35</v>
      </c>
      <c r="P56" s="34" t="str">
        <f t="shared" si="0"/>
        <v>2035-36</v>
      </c>
      <c r="Q56" s="34" t="str">
        <f t="shared" si="0"/>
        <v>2036-37</v>
      </c>
      <c r="R56" s="34" t="str">
        <f t="shared" si="0"/>
        <v>2037-38</v>
      </c>
      <c r="S56" s="34" t="str">
        <f t="shared" si="0"/>
        <v>2038-39</v>
      </c>
      <c r="T56" s="34" t="str">
        <f t="shared" si="0"/>
        <v>2039-40</v>
      </c>
      <c r="U56" s="34" t="str">
        <f t="shared" si="0"/>
        <v>2040-41</v>
      </c>
      <c r="V56" s="34" t="str">
        <f t="shared" si="0"/>
        <v>2041-42</v>
      </c>
      <c r="W56" s="34" t="str">
        <f t="shared" si="0"/>
        <v>2042-43</v>
      </c>
      <c r="X56" s="34" t="str">
        <f t="shared" si="0"/>
        <v>2043-44</v>
      </c>
      <c r="Y56" s="34" t="str">
        <f t="shared" si="0"/>
        <v>2044-45</v>
      </c>
      <c r="Z56" s="34" t="str">
        <f t="shared" si="0"/>
        <v>2045-46</v>
      </c>
      <c r="AA56" s="34" t="str">
        <f t="shared" si="0"/>
        <v>2046-47</v>
      </c>
      <c r="AB56" s="34" t="str">
        <f t="shared" si="0"/>
        <v>2047-48</v>
      </c>
      <c r="AC56" s="34" t="str">
        <f t="shared" si="0"/>
        <v>2048-49</v>
      </c>
      <c r="AD56" s="34" t="str">
        <f t="shared" si="0"/>
        <v>2049-50</v>
      </c>
      <c r="AE56" s="34" t="str">
        <f t="shared" si="0"/>
        <v>2050-51</v>
      </c>
      <c r="AF56" s="34" t="str">
        <f t="shared" si="0"/>
        <v>2051-52</v>
      </c>
      <c r="AG56" s="34" t="str">
        <f t="shared" si="0"/>
        <v>2052-53</v>
      </c>
    </row>
    <row r="57" spans="1:33" x14ac:dyDescent="0.3">
      <c r="A57">
        <v>1</v>
      </c>
      <c r="B57" s="48" t="str">
        <f>B4</f>
        <v>75094089</v>
      </c>
      <c r="C57" s="7">
        <f>'1019 projects'!W6</f>
        <v>30</v>
      </c>
      <c r="D57" s="152">
        <v>1</v>
      </c>
      <c r="E57" s="152">
        <v>1</v>
      </c>
      <c r="F57" s="152">
        <v>1</v>
      </c>
      <c r="G57" s="152">
        <v>1</v>
      </c>
      <c r="H57" s="152">
        <v>1</v>
      </c>
      <c r="I57" s="21">
        <v>1</v>
      </c>
      <c r="J57" s="21">
        <v>1</v>
      </c>
      <c r="K57" s="21">
        <v>1</v>
      </c>
      <c r="L57" s="21">
        <v>1</v>
      </c>
      <c r="M57" s="21">
        <v>1</v>
      </c>
      <c r="N57" s="21">
        <v>1</v>
      </c>
      <c r="O57" s="21">
        <v>1</v>
      </c>
      <c r="P57" s="21">
        <v>1</v>
      </c>
      <c r="Q57" s="21">
        <v>1</v>
      </c>
      <c r="R57" s="21">
        <v>1</v>
      </c>
      <c r="S57" s="21">
        <v>1</v>
      </c>
      <c r="T57" s="21">
        <v>1</v>
      </c>
      <c r="U57" s="21">
        <v>1</v>
      </c>
      <c r="V57" s="21">
        <v>1</v>
      </c>
      <c r="W57" s="21">
        <v>1</v>
      </c>
      <c r="X57" s="21">
        <v>1</v>
      </c>
      <c r="Y57" s="21">
        <v>1</v>
      </c>
      <c r="Z57" s="21">
        <v>1</v>
      </c>
      <c r="AA57" s="21">
        <v>1</v>
      </c>
      <c r="AB57" s="21">
        <v>1</v>
      </c>
      <c r="AC57" s="21">
        <v>1</v>
      </c>
      <c r="AD57" s="21">
        <v>1</v>
      </c>
      <c r="AE57" s="21">
        <v>1</v>
      </c>
      <c r="AF57" s="21">
        <v>1</v>
      </c>
      <c r="AG57" s="21">
        <v>1</v>
      </c>
    </row>
    <row r="58" spans="1:33" x14ac:dyDescent="0.3">
      <c r="A58">
        <v>2</v>
      </c>
      <c r="B58" s="48" t="str">
        <f t="shared" ref="B58:B106" si="1">B5</f>
        <v>75079631</v>
      </c>
      <c r="C58" s="7">
        <f>'1019 projects'!W7</f>
        <v>30</v>
      </c>
      <c r="D58" s="152">
        <v>0</v>
      </c>
      <c r="E58" s="152">
        <v>0</v>
      </c>
      <c r="F58" s="152">
        <v>0.5</v>
      </c>
      <c r="G58" s="152">
        <v>1</v>
      </c>
      <c r="H58" s="152">
        <v>1</v>
      </c>
      <c r="I58" s="21">
        <v>1</v>
      </c>
      <c r="J58" s="21">
        <v>1</v>
      </c>
      <c r="K58" s="21">
        <v>1</v>
      </c>
      <c r="L58" s="21">
        <v>1</v>
      </c>
      <c r="M58" s="21">
        <v>1</v>
      </c>
      <c r="N58" s="21">
        <v>1</v>
      </c>
      <c r="O58" s="21">
        <v>1</v>
      </c>
      <c r="P58" s="21">
        <v>1</v>
      </c>
      <c r="Q58" s="21">
        <v>1</v>
      </c>
      <c r="R58" s="21">
        <v>1</v>
      </c>
      <c r="S58" s="21">
        <v>1</v>
      </c>
      <c r="T58" s="21">
        <v>1</v>
      </c>
      <c r="U58" s="21">
        <v>1</v>
      </c>
      <c r="V58" s="21">
        <v>1</v>
      </c>
      <c r="W58" s="21">
        <v>1</v>
      </c>
      <c r="X58" s="21">
        <v>1</v>
      </c>
      <c r="Y58" s="21">
        <v>1</v>
      </c>
      <c r="Z58" s="21">
        <v>1</v>
      </c>
      <c r="AA58" s="21">
        <v>1</v>
      </c>
      <c r="AB58" s="21">
        <v>1</v>
      </c>
      <c r="AC58" s="21">
        <v>1</v>
      </c>
      <c r="AD58" s="21">
        <v>1</v>
      </c>
      <c r="AE58" s="21">
        <v>1</v>
      </c>
      <c r="AF58" s="21">
        <v>1</v>
      </c>
      <c r="AG58" s="21">
        <v>1</v>
      </c>
    </row>
    <row r="59" spans="1:33" x14ac:dyDescent="0.3">
      <c r="A59">
        <v>3</v>
      </c>
      <c r="B59" s="48" t="str">
        <f t="shared" si="1"/>
        <v>75075953</v>
      </c>
      <c r="C59" s="7">
        <f>'1019 projects'!W8</f>
        <v>30</v>
      </c>
      <c r="D59" s="152">
        <v>0.5</v>
      </c>
      <c r="E59" s="152">
        <v>1</v>
      </c>
      <c r="F59" s="152">
        <v>1</v>
      </c>
      <c r="G59" s="152">
        <v>1</v>
      </c>
      <c r="H59" s="152">
        <v>1</v>
      </c>
      <c r="I59" s="21">
        <v>1</v>
      </c>
      <c r="J59" s="21">
        <v>1</v>
      </c>
      <c r="K59" s="21">
        <v>1</v>
      </c>
      <c r="L59" s="21">
        <v>1</v>
      </c>
      <c r="M59" s="21">
        <v>1</v>
      </c>
      <c r="N59" s="21">
        <v>1</v>
      </c>
      <c r="O59" s="21">
        <v>1</v>
      </c>
      <c r="P59" s="21">
        <v>1</v>
      </c>
      <c r="Q59" s="21">
        <v>1</v>
      </c>
      <c r="R59" s="21">
        <v>1</v>
      </c>
      <c r="S59" s="21">
        <v>1</v>
      </c>
      <c r="T59" s="21">
        <v>1</v>
      </c>
      <c r="U59" s="21">
        <v>1</v>
      </c>
      <c r="V59" s="21">
        <v>1</v>
      </c>
      <c r="W59" s="21">
        <v>1</v>
      </c>
      <c r="X59" s="21">
        <v>1</v>
      </c>
      <c r="Y59" s="21">
        <v>1</v>
      </c>
      <c r="Z59" s="21">
        <v>1</v>
      </c>
      <c r="AA59" s="21">
        <v>1</v>
      </c>
      <c r="AB59" s="21">
        <v>1</v>
      </c>
      <c r="AC59" s="21">
        <v>1</v>
      </c>
      <c r="AD59" s="21">
        <v>1</v>
      </c>
      <c r="AE59" s="21">
        <v>1</v>
      </c>
      <c r="AF59" s="21">
        <v>1</v>
      </c>
      <c r="AG59" s="21">
        <v>1</v>
      </c>
    </row>
    <row r="60" spans="1:33" x14ac:dyDescent="0.3">
      <c r="A60">
        <v>4</v>
      </c>
      <c r="B60" s="48" t="str">
        <f t="shared" si="1"/>
        <v>75074922</v>
      </c>
      <c r="C60" s="7">
        <f>'1019 projects'!W9</f>
        <v>30</v>
      </c>
      <c r="D60" s="152">
        <v>1</v>
      </c>
      <c r="E60" s="152">
        <v>1</v>
      </c>
      <c r="F60" s="152">
        <v>1</v>
      </c>
      <c r="G60" s="152">
        <v>1</v>
      </c>
      <c r="H60" s="152">
        <v>1</v>
      </c>
      <c r="I60" s="21">
        <v>1</v>
      </c>
      <c r="J60" s="21">
        <v>1</v>
      </c>
      <c r="K60" s="21">
        <v>1</v>
      </c>
      <c r="L60" s="21">
        <v>1</v>
      </c>
      <c r="M60" s="21">
        <v>1</v>
      </c>
      <c r="N60" s="21">
        <v>1</v>
      </c>
      <c r="O60" s="21">
        <v>1</v>
      </c>
      <c r="P60" s="21">
        <v>1</v>
      </c>
      <c r="Q60" s="21">
        <v>1</v>
      </c>
      <c r="R60" s="21">
        <v>1</v>
      </c>
      <c r="S60" s="21">
        <v>1</v>
      </c>
      <c r="T60" s="21">
        <v>1</v>
      </c>
      <c r="U60" s="21">
        <v>1</v>
      </c>
      <c r="V60" s="21">
        <v>1</v>
      </c>
      <c r="W60" s="21">
        <v>1</v>
      </c>
      <c r="X60" s="21">
        <v>1</v>
      </c>
      <c r="Y60" s="21">
        <v>1</v>
      </c>
      <c r="Z60" s="21">
        <v>1</v>
      </c>
      <c r="AA60" s="21">
        <v>1</v>
      </c>
      <c r="AB60" s="21">
        <v>1</v>
      </c>
      <c r="AC60" s="21">
        <v>1</v>
      </c>
      <c r="AD60" s="21">
        <v>1</v>
      </c>
      <c r="AE60" s="21">
        <v>1</v>
      </c>
      <c r="AF60" s="21">
        <v>1</v>
      </c>
      <c r="AG60" s="21">
        <v>1</v>
      </c>
    </row>
    <row r="61" spans="1:33" x14ac:dyDescent="0.3">
      <c r="A61">
        <v>5</v>
      </c>
      <c r="B61" s="48" t="str">
        <f t="shared" si="1"/>
        <v>75079180</v>
      </c>
      <c r="C61" s="7">
        <f>'1019 projects'!W10</f>
        <v>30</v>
      </c>
      <c r="D61" s="152">
        <v>1</v>
      </c>
      <c r="E61" s="152">
        <v>1</v>
      </c>
      <c r="F61" s="152">
        <v>1</v>
      </c>
      <c r="G61" s="152">
        <v>1</v>
      </c>
      <c r="H61" s="152">
        <v>1</v>
      </c>
      <c r="I61" s="21">
        <v>1</v>
      </c>
      <c r="J61" s="21">
        <v>1</v>
      </c>
      <c r="K61" s="21">
        <v>1</v>
      </c>
      <c r="L61" s="21">
        <v>1</v>
      </c>
      <c r="M61" s="21">
        <v>1</v>
      </c>
      <c r="N61" s="21">
        <v>1</v>
      </c>
      <c r="O61" s="21">
        <v>1</v>
      </c>
      <c r="P61" s="21">
        <v>1</v>
      </c>
      <c r="Q61" s="21">
        <v>1</v>
      </c>
      <c r="R61" s="21">
        <v>1</v>
      </c>
      <c r="S61" s="21">
        <v>1</v>
      </c>
      <c r="T61" s="21">
        <v>1</v>
      </c>
      <c r="U61" s="21">
        <v>1</v>
      </c>
      <c r="V61" s="21">
        <v>1</v>
      </c>
      <c r="W61" s="21">
        <v>1</v>
      </c>
      <c r="X61" s="21">
        <v>1</v>
      </c>
      <c r="Y61" s="21">
        <v>1</v>
      </c>
      <c r="Z61" s="21">
        <v>1</v>
      </c>
      <c r="AA61" s="21">
        <v>1</v>
      </c>
      <c r="AB61" s="21">
        <v>1</v>
      </c>
      <c r="AC61" s="21">
        <v>1</v>
      </c>
      <c r="AD61" s="21">
        <v>1</v>
      </c>
      <c r="AE61" s="21">
        <v>1</v>
      </c>
      <c r="AF61" s="21">
        <v>1</v>
      </c>
      <c r="AG61" s="21">
        <v>1</v>
      </c>
    </row>
    <row r="62" spans="1:33" x14ac:dyDescent="0.3">
      <c r="A62">
        <v>6</v>
      </c>
      <c r="B62" s="48" t="str">
        <f t="shared" si="1"/>
        <v>75077565</v>
      </c>
      <c r="C62" s="7">
        <f>'1019 projects'!W11</f>
        <v>30</v>
      </c>
      <c r="D62" s="152">
        <v>1</v>
      </c>
      <c r="E62" s="152">
        <v>1</v>
      </c>
      <c r="F62" s="152">
        <v>1</v>
      </c>
      <c r="G62" s="152">
        <v>1</v>
      </c>
      <c r="H62" s="152">
        <v>1</v>
      </c>
      <c r="I62" s="21">
        <v>1</v>
      </c>
      <c r="J62" s="21">
        <v>1</v>
      </c>
      <c r="K62" s="21">
        <v>1</v>
      </c>
      <c r="L62" s="21">
        <v>1</v>
      </c>
      <c r="M62" s="21">
        <v>1</v>
      </c>
      <c r="N62" s="21">
        <v>1</v>
      </c>
      <c r="O62" s="21">
        <v>1</v>
      </c>
      <c r="P62" s="21">
        <v>1</v>
      </c>
      <c r="Q62" s="21">
        <v>1</v>
      </c>
      <c r="R62" s="21">
        <v>1</v>
      </c>
      <c r="S62" s="21">
        <v>1</v>
      </c>
      <c r="T62" s="21">
        <v>1</v>
      </c>
      <c r="U62" s="21">
        <v>1</v>
      </c>
      <c r="V62" s="21">
        <v>1</v>
      </c>
      <c r="W62" s="21">
        <v>1</v>
      </c>
      <c r="X62" s="21">
        <v>1</v>
      </c>
      <c r="Y62" s="21">
        <v>1</v>
      </c>
      <c r="Z62" s="21">
        <v>1</v>
      </c>
      <c r="AA62" s="21">
        <v>1</v>
      </c>
      <c r="AB62" s="21">
        <v>1</v>
      </c>
      <c r="AC62" s="21">
        <v>1</v>
      </c>
      <c r="AD62" s="21">
        <v>1</v>
      </c>
      <c r="AE62" s="21">
        <v>1</v>
      </c>
      <c r="AF62" s="21">
        <v>1</v>
      </c>
      <c r="AG62" s="21">
        <v>1</v>
      </c>
    </row>
    <row r="63" spans="1:33" x14ac:dyDescent="0.3">
      <c r="A63">
        <v>7</v>
      </c>
      <c r="B63" s="48" t="str">
        <f t="shared" si="1"/>
        <v>75060706</v>
      </c>
      <c r="C63" s="7">
        <f>'1019 projects'!W12</f>
        <v>30</v>
      </c>
      <c r="D63" s="152">
        <v>0</v>
      </c>
      <c r="E63" s="152">
        <v>0.25</v>
      </c>
      <c r="F63" s="152">
        <v>0.5</v>
      </c>
      <c r="G63" s="152">
        <v>0.75</v>
      </c>
      <c r="H63" s="152">
        <v>1</v>
      </c>
      <c r="I63" s="21">
        <v>1</v>
      </c>
      <c r="J63" s="21">
        <v>1</v>
      </c>
      <c r="K63" s="21">
        <v>1</v>
      </c>
      <c r="L63" s="21">
        <v>1</v>
      </c>
      <c r="M63" s="21">
        <v>1</v>
      </c>
      <c r="N63" s="21">
        <v>1</v>
      </c>
      <c r="O63" s="21">
        <v>1</v>
      </c>
      <c r="P63" s="21">
        <v>1</v>
      </c>
      <c r="Q63" s="21">
        <v>1</v>
      </c>
      <c r="R63" s="21">
        <v>1</v>
      </c>
      <c r="S63" s="21">
        <v>1</v>
      </c>
      <c r="T63" s="21">
        <v>1</v>
      </c>
      <c r="U63" s="21">
        <v>1</v>
      </c>
      <c r="V63" s="21">
        <v>1</v>
      </c>
      <c r="W63" s="21">
        <v>1</v>
      </c>
      <c r="X63" s="21">
        <v>1</v>
      </c>
      <c r="Y63" s="21">
        <v>1</v>
      </c>
      <c r="Z63" s="21">
        <v>1</v>
      </c>
      <c r="AA63" s="21">
        <v>1</v>
      </c>
      <c r="AB63" s="21">
        <v>1</v>
      </c>
      <c r="AC63" s="21">
        <v>1</v>
      </c>
      <c r="AD63" s="21">
        <v>1</v>
      </c>
      <c r="AE63" s="21">
        <v>1</v>
      </c>
      <c r="AF63" s="21">
        <v>1</v>
      </c>
      <c r="AG63" s="21">
        <v>1</v>
      </c>
    </row>
    <row r="64" spans="1:33" x14ac:dyDescent="0.3">
      <c r="A64">
        <v>8</v>
      </c>
      <c r="B64" s="48" t="str">
        <f t="shared" si="1"/>
        <v>75080696</v>
      </c>
      <c r="C64" s="7">
        <f>'1019 projects'!W13</f>
        <v>30</v>
      </c>
      <c r="D64" s="152">
        <v>0.5</v>
      </c>
      <c r="E64" s="152">
        <v>0.6</v>
      </c>
      <c r="F64" s="152">
        <v>1</v>
      </c>
      <c r="G64" s="152">
        <v>1</v>
      </c>
      <c r="H64" s="152">
        <v>1</v>
      </c>
      <c r="I64" s="21">
        <v>1</v>
      </c>
      <c r="J64" s="21">
        <v>1</v>
      </c>
      <c r="K64" s="21">
        <v>1</v>
      </c>
      <c r="L64" s="21">
        <v>1</v>
      </c>
      <c r="M64" s="21">
        <v>1</v>
      </c>
      <c r="N64" s="21">
        <v>1</v>
      </c>
      <c r="O64" s="21">
        <v>1</v>
      </c>
      <c r="P64" s="21">
        <v>1</v>
      </c>
      <c r="Q64" s="21">
        <v>1</v>
      </c>
      <c r="R64" s="21">
        <v>1</v>
      </c>
      <c r="S64" s="21">
        <v>1</v>
      </c>
      <c r="T64" s="21">
        <v>1</v>
      </c>
      <c r="U64" s="21">
        <v>1</v>
      </c>
      <c r="V64" s="21">
        <v>1</v>
      </c>
      <c r="W64" s="21">
        <v>1</v>
      </c>
      <c r="X64" s="21">
        <v>1</v>
      </c>
      <c r="Y64" s="21">
        <v>1</v>
      </c>
      <c r="Z64" s="21">
        <v>1</v>
      </c>
      <c r="AA64" s="21">
        <v>1</v>
      </c>
      <c r="AB64" s="21">
        <v>1</v>
      </c>
      <c r="AC64" s="21">
        <v>1</v>
      </c>
      <c r="AD64" s="21">
        <v>1</v>
      </c>
      <c r="AE64" s="21">
        <v>1</v>
      </c>
      <c r="AF64" s="21">
        <v>1</v>
      </c>
      <c r="AG64" s="21">
        <v>1</v>
      </c>
    </row>
    <row r="65" spans="1:33" x14ac:dyDescent="0.3">
      <c r="A65">
        <v>9</v>
      </c>
      <c r="B65" s="48">
        <f t="shared" si="1"/>
        <v>0</v>
      </c>
      <c r="C65" s="7">
        <f>'1019 projects'!W14</f>
        <v>0</v>
      </c>
      <c r="D65" s="152">
        <v>0.25</v>
      </c>
      <c r="E65" s="152">
        <v>0.5</v>
      </c>
      <c r="F65" s="152">
        <v>0.5</v>
      </c>
      <c r="G65" s="152">
        <v>0.75</v>
      </c>
      <c r="H65" s="152">
        <v>1</v>
      </c>
      <c r="I65" s="21">
        <v>1</v>
      </c>
      <c r="J65" s="21">
        <v>1</v>
      </c>
      <c r="K65" s="21">
        <v>1</v>
      </c>
      <c r="L65" s="21">
        <v>1</v>
      </c>
      <c r="M65" s="21">
        <v>1</v>
      </c>
      <c r="N65" s="21">
        <v>1</v>
      </c>
      <c r="O65" s="21">
        <v>1</v>
      </c>
      <c r="P65" s="21">
        <v>1</v>
      </c>
      <c r="Q65" s="21">
        <v>1</v>
      </c>
      <c r="R65" s="21">
        <v>1</v>
      </c>
      <c r="S65" s="21">
        <v>1</v>
      </c>
      <c r="T65" s="21">
        <v>1</v>
      </c>
      <c r="U65" s="21">
        <v>1</v>
      </c>
      <c r="V65" s="21">
        <v>1</v>
      </c>
      <c r="W65" s="21">
        <v>1</v>
      </c>
      <c r="X65" s="21">
        <v>1</v>
      </c>
      <c r="Y65" s="21">
        <v>1</v>
      </c>
      <c r="Z65" s="21">
        <v>1</v>
      </c>
      <c r="AA65" s="21">
        <v>1</v>
      </c>
      <c r="AB65" s="21">
        <v>1</v>
      </c>
      <c r="AC65" s="21">
        <v>1</v>
      </c>
      <c r="AD65" s="21">
        <v>1</v>
      </c>
      <c r="AE65" s="21">
        <v>1</v>
      </c>
      <c r="AF65" s="21">
        <v>1</v>
      </c>
      <c r="AG65" s="21">
        <v>1</v>
      </c>
    </row>
    <row r="66" spans="1:33" x14ac:dyDescent="0.3">
      <c r="A66">
        <v>10</v>
      </c>
      <c r="B66" s="48" t="str">
        <f t="shared" si="1"/>
        <v>75080954</v>
      </c>
      <c r="C66" s="7">
        <f>'1019 projects'!W15</f>
        <v>30</v>
      </c>
      <c r="D66" s="152">
        <v>1</v>
      </c>
      <c r="E66" s="152">
        <v>1</v>
      </c>
      <c r="F66" s="152">
        <v>1</v>
      </c>
      <c r="G66" s="152">
        <v>1</v>
      </c>
      <c r="H66" s="152">
        <v>1</v>
      </c>
      <c r="I66" s="21">
        <v>1</v>
      </c>
      <c r="J66" s="21">
        <v>1</v>
      </c>
      <c r="K66" s="21">
        <v>1</v>
      </c>
      <c r="L66" s="21">
        <v>1</v>
      </c>
      <c r="M66" s="21">
        <v>1</v>
      </c>
      <c r="N66" s="21">
        <v>1</v>
      </c>
      <c r="O66" s="21">
        <v>1</v>
      </c>
      <c r="P66" s="21">
        <v>1</v>
      </c>
      <c r="Q66" s="21">
        <v>1</v>
      </c>
      <c r="R66" s="21">
        <v>1</v>
      </c>
      <c r="S66" s="21">
        <v>1</v>
      </c>
      <c r="T66" s="21">
        <v>1</v>
      </c>
      <c r="U66" s="21">
        <v>1</v>
      </c>
      <c r="V66" s="21">
        <v>1</v>
      </c>
      <c r="W66" s="21">
        <v>1</v>
      </c>
      <c r="X66" s="21">
        <v>1</v>
      </c>
      <c r="Y66" s="21">
        <v>1</v>
      </c>
      <c r="Z66" s="21">
        <v>1</v>
      </c>
      <c r="AA66" s="21">
        <v>1</v>
      </c>
      <c r="AB66" s="21">
        <v>1</v>
      </c>
      <c r="AC66" s="21">
        <v>1</v>
      </c>
      <c r="AD66" s="21">
        <v>1</v>
      </c>
      <c r="AE66" s="21">
        <v>1</v>
      </c>
      <c r="AF66" s="21">
        <v>1</v>
      </c>
      <c r="AG66" s="21">
        <v>1</v>
      </c>
    </row>
    <row r="67" spans="1:33" x14ac:dyDescent="0.3">
      <c r="A67">
        <v>11</v>
      </c>
      <c r="B67" s="48" t="str">
        <f t="shared" si="1"/>
        <v>75086267</v>
      </c>
      <c r="C67" s="7">
        <f>'1019 projects'!W16</f>
        <v>30</v>
      </c>
      <c r="D67" s="152">
        <v>1</v>
      </c>
      <c r="E67" s="152">
        <v>1</v>
      </c>
      <c r="F67" s="152">
        <v>1</v>
      </c>
      <c r="G67" s="152">
        <v>1</v>
      </c>
      <c r="H67" s="152">
        <v>1</v>
      </c>
      <c r="I67" s="21">
        <v>1</v>
      </c>
      <c r="J67" s="21">
        <v>1</v>
      </c>
      <c r="K67" s="21">
        <v>1</v>
      </c>
      <c r="L67" s="21">
        <v>1</v>
      </c>
      <c r="M67" s="21">
        <v>1</v>
      </c>
      <c r="N67" s="21">
        <v>1</v>
      </c>
      <c r="O67" s="21">
        <v>1</v>
      </c>
      <c r="P67" s="21">
        <v>1</v>
      </c>
      <c r="Q67" s="21">
        <v>1</v>
      </c>
      <c r="R67" s="21">
        <v>1</v>
      </c>
      <c r="S67" s="21">
        <v>1</v>
      </c>
      <c r="T67" s="21">
        <v>1</v>
      </c>
      <c r="U67" s="21">
        <v>1</v>
      </c>
      <c r="V67" s="21">
        <v>1</v>
      </c>
      <c r="W67" s="21">
        <v>1</v>
      </c>
      <c r="X67" s="21">
        <v>1</v>
      </c>
      <c r="Y67" s="21">
        <v>1</v>
      </c>
      <c r="Z67" s="21">
        <v>1</v>
      </c>
      <c r="AA67" s="21">
        <v>1</v>
      </c>
      <c r="AB67" s="21">
        <v>1</v>
      </c>
      <c r="AC67" s="21">
        <v>1</v>
      </c>
      <c r="AD67" s="21">
        <v>1</v>
      </c>
      <c r="AE67" s="21">
        <v>1</v>
      </c>
      <c r="AF67" s="21">
        <v>1</v>
      </c>
      <c r="AG67" s="21">
        <v>1</v>
      </c>
    </row>
    <row r="68" spans="1:33" x14ac:dyDescent="0.3">
      <c r="A68">
        <v>12</v>
      </c>
      <c r="B68" s="48" t="str">
        <f t="shared" si="1"/>
        <v>75078092</v>
      </c>
      <c r="C68" s="7">
        <f>'1019 projects'!W17</f>
        <v>30</v>
      </c>
      <c r="D68" s="152">
        <v>0</v>
      </c>
      <c r="E68" s="152">
        <v>0.75</v>
      </c>
      <c r="F68" s="152">
        <v>1</v>
      </c>
      <c r="G68" s="152">
        <v>1</v>
      </c>
      <c r="H68" s="152">
        <v>1</v>
      </c>
      <c r="I68" s="21">
        <v>1</v>
      </c>
      <c r="J68" s="21">
        <v>1</v>
      </c>
      <c r="K68" s="21">
        <v>1</v>
      </c>
      <c r="L68" s="21">
        <v>1</v>
      </c>
      <c r="M68" s="21">
        <v>1</v>
      </c>
      <c r="N68" s="21">
        <v>1</v>
      </c>
      <c r="O68" s="21">
        <v>1</v>
      </c>
      <c r="P68" s="21">
        <v>1</v>
      </c>
      <c r="Q68" s="21">
        <v>1</v>
      </c>
      <c r="R68" s="21">
        <v>1</v>
      </c>
      <c r="S68" s="21">
        <v>1</v>
      </c>
      <c r="T68" s="21">
        <v>1</v>
      </c>
      <c r="U68" s="21">
        <v>1</v>
      </c>
      <c r="V68" s="21">
        <v>1</v>
      </c>
      <c r="W68" s="21">
        <v>1</v>
      </c>
      <c r="X68" s="21">
        <v>1</v>
      </c>
      <c r="Y68" s="21">
        <v>1</v>
      </c>
      <c r="Z68" s="21">
        <v>1</v>
      </c>
      <c r="AA68" s="21">
        <v>1</v>
      </c>
      <c r="AB68" s="21">
        <v>1</v>
      </c>
      <c r="AC68" s="21">
        <v>1</v>
      </c>
      <c r="AD68" s="21">
        <v>1</v>
      </c>
      <c r="AE68" s="21">
        <v>1</v>
      </c>
      <c r="AF68" s="21">
        <v>1</v>
      </c>
      <c r="AG68" s="21">
        <v>1</v>
      </c>
    </row>
    <row r="69" spans="1:33" x14ac:dyDescent="0.3">
      <c r="A69">
        <v>13</v>
      </c>
      <c r="B69" s="48" t="str">
        <f t="shared" si="1"/>
        <v>75067646</v>
      </c>
      <c r="C69" s="7">
        <f>'1019 projects'!W18</f>
        <v>30</v>
      </c>
      <c r="D69" s="152">
        <v>0.5</v>
      </c>
      <c r="E69" s="152">
        <v>0.5</v>
      </c>
      <c r="F69" s="152">
        <v>1</v>
      </c>
      <c r="G69" s="152">
        <v>1</v>
      </c>
      <c r="H69" s="152">
        <v>1</v>
      </c>
      <c r="I69" s="21">
        <v>1</v>
      </c>
      <c r="J69" s="21">
        <v>1</v>
      </c>
      <c r="K69" s="21">
        <v>1</v>
      </c>
      <c r="L69" s="21">
        <v>1</v>
      </c>
      <c r="M69" s="21">
        <v>1</v>
      </c>
      <c r="N69" s="21">
        <v>1</v>
      </c>
      <c r="O69" s="21">
        <v>1</v>
      </c>
      <c r="P69" s="21">
        <v>1</v>
      </c>
      <c r="Q69" s="21">
        <v>1</v>
      </c>
      <c r="R69" s="21">
        <v>1</v>
      </c>
      <c r="S69" s="21">
        <v>1</v>
      </c>
      <c r="T69" s="21">
        <v>1</v>
      </c>
      <c r="U69" s="21">
        <v>1</v>
      </c>
      <c r="V69" s="21">
        <v>1</v>
      </c>
      <c r="W69" s="21">
        <v>1</v>
      </c>
      <c r="X69" s="21">
        <v>1</v>
      </c>
      <c r="Y69" s="21">
        <v>1</v>
      </c>
      <c r="Z69" s="21">
        <v>1</v>
      </c>
      <c r="AA69" s="21">
        <v>1</v>
      </c>
      <c r="AB69" s="21">
        <v>1</v>
      </c>
      <c r="AC69" s="21">
        <v>1</v>
      </c>
      <c r="AD69" s="21">
        <v>1</v>
      </c>
      <c r="AE69" s="21">
        <v>1</v>
      </c>
      <c r="AF69" s="21">
        <v>1</v>
      </c>
      <c r="AG69" s="21">
        <v>1</v>
      </c>
    </row>
    <row r="70" spans="1:33" x14ac:dyDescent="0.3">
      <c r="A70">
        <v>14</v>
      </c>
      <c r="B70" s="48" t="str">
        <f t="shared" si="1"/>
        <v>75053636</v>
      </c>
      <c r="C70" s="7">
        <f>'1019 projects'!W19</f>
        <v>30</v>
      </c>
      <c r="D70" s="152">
        <v>1</v>
      </c>
      <c r="E70" s="152">
        <v>1</v>
      </c>
      <c r="F70" s="152">
        <v>1</v>
      </c>
      <c r="G70" s="152">
        <v>1</v>
      </c>
      <c r="H70" s="152">
        <v>1</v>
      </c>
      <c r="I70" s="21">
        <v>1</v>
      </c>
      <c r="J70" s="21">
        <v>1</v>
      </c>
      <c r="K70" s="21">
        <v>1</v>
      </c>
      <c r="L70" s="21">
        <v>1</v>
      </c>
      <c r="M70" s="21">
        <v>1</v>
      </c>
      <c r="N70" s="21">
        <v>1</v>
      </c>
      <c r="O70" s="21">
        <v>1</v>
      </c>
      <c r="P70" s="21">
        <v>1</v>
      </c>
      <c r="Q70" s="21">
        <v>1</v>
      </c>
      <c r="R70" s="21">
        <v>1</v>
      </c>
      <c r="S70" s="21">
        <v>1</v>
      </c>
      <c r="T70" s="21">
        <v>1</v>
      </c>
      <c r="U70" s="21">
        <v>1</v>
      </c>
      <c r="V70" s="21">
        <v>1</v>
      </c>
      <c r="W70" s="21">
        <v>1</v>
      </c>
      <c r="X70" s="21">
        <v>1</v>
      </c>
      <c r="Y70" s="21">
        <v>1</v>
      </c>
      <c r="Z70" s="21">
        <v>1</v>
      </c>
      <c r="AA70" s="21">
        <v>1</v>
      </c>
      <c r="AB70" s="21">
        <v>1</v>
      </c>
      <c r="AC70" s="21">
        <v>1</v>
      </c>
      <c r="AD70" s="21">
        <v>1</v>
      </c>
      <c r="AE70" s="21">
        <v>1</v>
      </c>
      <c r="AF70" s="21">
        <v>1</v>
      </c>
      <c r="AG70" s="21">
        <v>1</v>
      </c>
    </row>
    <row r="71" spans="1:33" x14ac:dyDescent="0.3">
      <c r="A71">
        <v>15</v>
      </c>
      <c r="B71" s="48" t="str">
        <f t="shared" si="1"/>
        <v>75059208</v>
      </c>
      <c r="C71" s="7">
        <f>'1019 projects'!W20</f>
        <v>30</v>
      </c>
      <c r="D71" s="152">
        <v>0</v>
      </c>
      <c r="E71" s="152">
        <v>1</v>
      </c>
      <c r="F71" s="152">
        <v>1</v>
      </c>
      <c r="G71" s="152">
        <v>1</v>
      </c>
      <c r="H71" s="152">
        <v>1</v>
      </c>
      <c r="I71" s="21">
        <v>1</v>
      </c>
      <c r="J71" s="21">
        <v>1</v>
      </c>
      <c r="K71" s="21">
        <v>1</v>
      </c>
      <c r="L71" s="21">
        <v>1</v>
      </c>
      <c r="M71" s="21">
        <v>1</v>
      </c>
      <c r="N71" s="21">
        <v>1</v>
      </c>
      <c r="O71" s="21">
        <v>1</v>
      </c>
      <c r="P71" s="21">
        <v>1</v>
      </c>
      <c r="Q71" s="21">
        <v>1</v>
      </c>
      <c r="R71" s="21">
        <v>1</v>
      </c>
      <c r="S71" s="21">
        <v>1</v>
      </c>
      <c r="T71" s="21">
        <v>1</v>
      </c>
      <c r="U71" s="21">
        <v>1</v>
      </c>
      <c r="V71" s="21">
        <v>1</v>
      </c>
      <c r="W71" s="21">
        <v>1</v>
      </c>
      <c r="X71" s="21">
        <v>1</v>
      </c>
      <c r="Y71" s="21">
        <v>1</v>
      </c>
      <c r="Z71" s="21">
        <v>1</v>
      </c>
      <c r="AA71" s="21">
        <v>1</v>
      </c>
      <c r="AB71" s="21">
        <v>1</v>
      </c>
      <c r="AC71" s="21">
        <v>1</v>
      </c>
      <c r="AD71" s="21">
        <v>1</v>
      </c>
      <c r="AE71" s="21">
        <v>1</v>
      </c>
      <c r="AF71" s="21">
        <v>1</v>
      </c>
      <c r="AG71" s="21">
        <v>1</v>
      </c>
    </row>
    <row r="72" spans="1:33" x14ac:dyDescent="0.3">
      <c r="A72">
        <v>16</v>
      </c>
      <c r="B72" s="48" t="str">
        <f t="shared" si="1"/>
        <v>75091431</v>
      </c>
      <c r="C72" s="7">
        <f>'1019 projects'!W21</f>
        <v>30</v>
      </c>
      <c r="D72" s="152">
        <v>1</v>
      </c>
      <c r="E72" s="152">
        <v>1</v>
      </c>
      <c r="F72" s="152">
        <v>1</v>
      </c>
      <c r="G72" s="152">
        <v>1</v>
      </c>
      <c r="H72" s="152">
        <v>1</v>
      </c>
      <c r="I72" s="21">
        <v>1</v>
      </c>
      <c r="J72" s="21">
        <v>1</v>
      </c>
      <c r="K72" s="21">
        <v>1</v>
      </c>
      <c r="L72" s="21">
        <v>1</v>
      </c>
      <c r="M72" s="21">
        <v>1</v>
      </c>
      <c r="N72" s="21">
        <v>1</v>
      </c>
      <c r="O72" s="21">
        <v>1</v>
      </c>
      <c r="P72" s="21">
        <v>1</v>
      </c>
      <c r="Q72" s="21">
        <v>1</v>
      </c>
      <c r="R72" s="21">
        <v>1</v>
      </c>
      <c r="S72" s="21">
        <v>1</v>
      </c>
      <c r="T72" s="21">
        <v>1</v>
      </c>
      <c r="U72" s="21">
        <v>1</v>
      </c>
      <c r="V72" s="21">
        <v>1</v>
      </c>
      <c r="W72" s="21">
        <v>1</v>
      </c>
      <c r="X72" s="21">
        <v>1</v>
      </c>
      <c r="Y72" s="21">
        <v>1</v>
      </c>
      <c r="Z72" s="21">
        <v>1</v>
      </c>
      <c r="AA72" s="21">
        <v>1</v>
      </c>
      <c r="AB72" s="21">
        <v>1</v>
      </c>
      <c r="AC72" s="21">
        <v>1</v>
      </c>
      <c r="AD72" s="21">
        <v>1</v>
      </c>
      <c r="AE72" s="21">
        <v>1</v>
      </c>
      <c r="AF72" s="21">
        <v>1</v>
      </c>
      <c r="AG72" s="21">
        <v>1</v>
      </c>
    </row>
    <row r="73" spans="1:33" x14ac:dyDescent="0.3">
      <c r="A73">
        <v>17</v>
      </c>
      <c r="B73" s="48" t="str">
        <f t="shared" si="1"/>
        <v>75081161</v>
      </c>
      <c r="C73" s="7">
        <f>'1019 projects'!W22</f>
        <v>30</v>
      </c>
      <c r="D73" s="152">
        <v>1</v>
      </c>
      <c r="E73" s="152">
        <v>1</v>
      </c>
      <c r="F73" s="152">
        <v>1</v>
      </c>
      <c r="G73" s="152">
        <v>1</v>
      </c>
      <c r="H73" s="152">
        <v>1</v>
      </c>
      <c r="I73" s="21">
        <v>1</v>
      </c>
      <c r="J73" s="21">
        <v>1</v>
      </c>
      <c r="K73" s="21">
        <v>1</v>
      </c>
      <c r="L73" s="21">
        <v>1</v>
      </c>
      <c r="M73" s="21">
        <v>1</v>
      </c>
      <c r="N73" s="21">
        <v>1</v>
      </c>
      <c r="O73" s="21">
        <v>1</v>
      </c>
      <c r="P73" s="21">
        <v>1</v>
      </c>
      <c r="Q73" s="21">
        <v>1</v>
      </c>
      <c r="R73" s="21">
        <v>1</v>
      </c>
      <c r="S73" s="21">
        <v>1</v>
      </c>
      <c r="T73" s="21">
        <v>1</v>
      </c>
      <c r="U73" s="21">
        <v>1</v>
      </c>
      <c r="V73" s="21">
        <v>1</v>
      </c>
      <c r="W73" s="21">
        <v>1</v>
      </c>
      <c r="X73" s="21">
        <v>1</v>
      </c>
      <c r="Y73" s="21">
        <v>1</v>
      </c>
      <c r="Z73" s="21">
        <v>1</v>
      </c>
      <c r="AA73" s="21">
        <v>1</v>
      </c>
      <c r="AB73" s="21">
        <v>1</v>
      </c>
      <c r="AC73" s="21">
        <v>1</v>
      </c>
      <c r="AD73" s="21">
        <v>1</v>
      </c>
      <c r="AE73" s="21">
        <v>1</v>
      </c>
      <c r="AF73" s="21">
        <v>1</v>
      </c>
      <c r="AG73" s="21">
        <v>1</v>
      </c>
    </row>
    <row r="74" spans="1:33" x14ac:dyDescent="0.3">
      <c r="A74">
        <v>18</v>
      </c>
      <c r="B74" s="48" t="str">
        <f t="shared" si="1"/>
        <v>75070707</v>
      </c>
      <c r="C74" s="7">
        <f>'1019 projects'!W23</f>
        <v>30</v>
      </c>
      <c r="D74" s="152">
        <v>1</v>
      </c>
      <c r="E74" s="152">
        <v>1</v>
      </c>
      <c r="F74" s="152">
        <v>1</v>
      </c>
      <c r="G74" s="152">
        <v>1</v>
      </c>
      <c r="H74" s="152">
        <v>1</v>
      </c>
      <c r="I74" s="21">
        <v>1</v>
      </c>
      <c r="J74" s="21">
        <v>1</v>
      </c>
      <c r="K74" s="21">
        <v>1</v>
      </c>
      <c r="L74" s="21">
        <v>1</v>
      </c>
      <c r="M74" s="21">
        <v>1</v>
      </c>
      <c r="N74" s="21">
        <v>1</v>
      </c>
      <c r="O74" s="21">
        <v>1</v>
      </c>
      <c r="P74" s="21">
        <v>1</v>
      </c>
      <c r="Q74" s="21">
        <v>1</v>
      </c>
      <c r="R74" s="21">
        <v>1</v>
      </c>
      <c r="S74" s="21">
        <v>1</v>
      </c>
      <c r="T74" s="21">
        <v>1</v>
      </c>
      <c r="U74" s="21">
        <v>1</v>
      </c>
      <c r="V74" s="21">
        <v>1</v>
      </c>
      <c r="W74" s="21">
        <v>1</v>
      </c>
      <c r="X74" s="21">
        <v>1</v>
      </c>
      <c r="Y74" s="21">
        <v>1</v>
      </c>
      <c r="Z74" s="21">
        <v>1</v>
      </c>
      <c r="AA74" s="21">
        <v>1</v>
      </c>
      <c r="AB74" s="21">
        <v>1</v>
      </c>
      <c r="AC74" s="21">
        <v>1</v>
      </c>
      <c r="AD74" s="21">
        <v>1</v>
      </c>
      <c r="AE74" s="21">
        <v>1</v>
      </c>
      <c r="AF74" s="21">
        <v>1</v>
      </c>
      <c r="AG74" s="21">
        <v>1</v>
      </c>
    </row>
    <row r="75" spans="1:33" x14ac:dyDescent="0.3">
      <c r="A75">
        <v>19</v>
      </c>
      <c r="B75" s="48" t="str">
        <f t="shared" si="1"/>
        <v>75093830</v>
      </c>
      <c r="C75" s="7">
        <f>'1019 projects'!W24</f>
        <v>30</v>
      </c>
      <c r="D75" s="152">
        <v>1</v>
      </c>
      <c r="E75" s="152">
        <v>1</v>
      </c>
      <c r="F75" s="152">
        <v>1</v>
      </c>
      <c r="G75" s="152">
        <v>1</v>
      </c>
      <c r="H75" s="152">
        <v>1</v>
      </c>
      <c r="I75" s="21">
        <v>1</v>
      </c>
      <c r="J75" s="21">
        <v>1</v>
      </c>
      <c r="K75" s="21">
        <v>1</v>
      </c>
      <c r="L75" s="21">
        <v>1</v>
      </c>
      <c r="M75" s="21">
        <v>1</v>
      </c>
      <c r="N75" s="21">
        <v>1</v>
      </c>
      <c r="O75" s="21">
        <v>1</v>
      </c>
      <c r="P75" s="21">
        <v>1</v>
      </c>
      <c r="Q75" s="21">
        <v>1</v>
      </c>
      <c r="R75" s="21">
        <v>1</v>
      </c>
      <c r="S75" s="21">
        <v>1</v>
      </c>
      <c r="T75" s="21">
        <v>1</v>
      </c>
      <c r="U75" s="21">
        <v>1</v>
      </c>
      <c r="V75" s="21">
        <v>1</v>
      </c>
      <c r="W75" s="21">
        <v>1</v>
      </c>
      <c r="X75" s="21">
        <v>1</v>
      </c>
      <c r="Y75" s="21">
        <v>1</v>
      </c>
      <c r="Z75" s="21">
        <v>1</v>
      </c>
      <c r="AA75" s="21">
        <v>1</v>
      </c>
      <c r="AB75" s="21">
        <v>1</v>
      </c>
      <c r="AC75" s="21">
        <v>1</v>
      </c>
      <c r="AD75" s="21">
        <v>1</v>
      </c>
      <c r="AE75" s="21">
        <v>1</v>
      </c>
      <c r="AF75" s="21">
        <v>1</v>
      </c>
      <c r="AG75" s="21">
        <v>1</v>
      </c>
    </row>
    <row r="76" spans="1:33" x14ac:dyDescent="0.3">
      <c r="A76">
        <v>20</v>
      </c>
      <c r="B76" s="48" t="str">
        <f t="shared" si="1"/>
        <v>75080267</v>
      </c>
      <c r="C76" s="7">
        <f>'1019 projects'!W25</f>
        <v>30</v>
      </c>
      <c r="D76" s="152">
        <v>1</v>
      </c>
      <c r="E76" s="152">
        <v>1</v>
      </c>
      <c r="F76" s="152">
        <v>1</v>
      </c>
      <c r="G76" s="152">
        <v>1</v>
      </c>
      <c r="H76" s="152">
        <v>1</v>
      </c>
      <c r="I76" s="21">
        <v>1</v>
      </c>
      <c r="J76" s="21">
        <v>1</v>
      </c>
      <c r="K76" s="21">
        <v>1</v>
      </c>
      <c r="L76" s="21">
        <v>1</v>
      </c>
      <c r="M76" s="21">
        <v>1</v>
      </c>
      <c r="N76" s="21">
        <v>1</v>
      </c>
      <c r="O76" s="21">
        <v>1</v>
      </c>
      <c r="P76" s="21">
        <v>1</v>
      </c>
      <c r="Q76" s="21">
        <v>1</v>
      </c>
      <c r="R76" s="21">
        <v>1</v>
      </c>
      <c r="S76" s="21">
        <v>1</v>
      </c>
      <c r="T76" s="21">
        <v>1</v>
      </c>
      <c r="U76" s="21">
        <v>1</v>
      </c>
      <c r="V76" s="21">
        <v>1</v>
      </c>
      <c r="W76" s="21">
        <v>1</v>
      </c>
      <c r="X76" s="21">
        <v>1</v>
      </c>
      <c r="Y76" s="21">
        <v>1</v>
      </c>
      <c r="Z76" s="21">
        <v>1</v>
      </c>
      <c r="AA76" s="21">
        <v>1</v>
      </c>
      <c r="AB76" s="21">
        <v>1</v>
      </c>
      <c r="AC76" s="21">
        <v>1</v>
      </c>
      <c r="AD76" s="21">
        <v>1</v>
      </c>
      <c r="AE76" s="21">
        <v>1</v>
      </c>
      <c r="AF76" s="21">
        <v>1</v>
      </c>
      <c r="AG76" s="21">
        <v>1</v>
      </c>
    </row>
    <row r="77" spans="1:33" x14ac:dyDescent="0.3">
      <c r="A77">
        <v>21</v>
      </c>
      <c r="B77" s="48" t="str">
        <f t="shared" si="1"/>
        <v>75051007</v>
      </c>
      <c r="C77" s="7">
        <f>'1019 projects'!W26</f>
        <v>30</v>
      </c>
      <c r="D77" s="152">
        <v>1</v>
      </c>
      <c r="E77" s="152">
        <v>1</v>
      </c>
      <c r="F77" s="152">
        <v>1</v>
      </c>
      <c r="G77" s="152">
        <v>1</v>
      </c>
      <c r="H77" s="152">
        <v>1</v>
      </c>
      <c r="I77" s="21">
        <v>1</v>
      </c>
      <c r="J77" s="21">
        <v>1</v>
      </c>
      <c r="K77" s="21">
        <v>1</v>
      </c>
      <c r="L77" s="21">
        <v>1</v>
      </c>
      <c r="M77" s="21">
        <v>1</v>
      </c>
      <c r="N77" s="21">
        <v>1</v>
      </c>
      <c r="O77" s="21">
        <v>1</v>
      </c>
      <c r="P77" s="21">
        <v>1</v>
      </c>
      <c r="Q77" s="21">
        <v>1</v>
      </c>
      <c r="R77" s="21">
        <v>1</v>
      </c>
      <c r="S77" s="21">
        <v>1</v>
      </c>
      <c r="T77" s="21">
        <v>1</v>
      </c>
      <c r="U77" s="21">
        <v>1</v>
      </c>
      <c r="V77" s="21">
        <v>1</v>
      </c>
      <c r="W77" s="21">
        <v>1</v>
      </c>
      <c r="X77" s="21">
        <v>1</v>
      </c>
      <c r="Y77" s="21">
        <v>1</v>
      </c>
      <c r="Z77" s="21">
        <v>1</v>
      </c>
      <c r="AA77" s="21">
        <v>1</v>
      </c>
      <c r="AB77" s="21">
        <v>1</v>
      </c>
      <c r="AC77" s="21">
        <v>1</v>
      </c>
      <c r="AD77" s="21">
        <v>1</v>
      </c>
      <c r="AE77" s="21">
        <v>1</v>
      </c>
      <c r="AF77" s="21">
        <v>1</v>
      </c>
      <c r="AG77" s="21">
        <v>1</v>
      </c>
    </row>
    <row r="78" spans="1:33" x14ac:dyDescent="0.3">
      <c r="A78">
        <v>22</v>
      </c>
      <c r="B78" s="48">
        <f t="shared" si="1"/>
        <v>0</v>
      </c>
      <c r="C78" s="7">
        <f>'1019 projects'!W27</f>
        <v>30</v>
      </c>
      <c r="D78" s="152">
        <v>1</v>
      </c>
      <c r="E78" s="152">
        <v>1</v>
      </c>
      <c r="F78" s="152">
        <v>1</v>
      </c>
      <c r="G78" s="152">
        <v>1</v>
      </c>
      <c r="H78" s="152">
        <v>1</v>
      </c>
      <c r="I78" s="21">
        <v>1</v>
      </c>
      <c r="J78" s="21">
        <v>1</v>
      </c>
      <c r="K78" s="21">
        <v>1</v>
      </c>
      <c r="L78" s="21">
        <v>1</v>
      </c>
      <c r="M78" s="21">
        <v>1</v>
      </c>
      <c r="N78" s="21">
        <v>1</v>
      </c>
      <c r="O78" s="21">
        <v>1</v>
      </c>
      <c r="P78" s="21">
        <v>1</v>
      </c>
      <c r="Q78" s="21">
        <v>1</v>
      </c>
      <c r="R78" s="21">
        <v>1</v>
      </c>
      <c r="S78" s="21">
        <v>1</v>
      </c>
      <c r="T78" s="21">
        <v>1</v>
      </c>
      <c r="U78" s="21">
        <v>1</v>
      </c>
      <c r="V78" s="21">
        <v>1</v>
      </c>
      <c r="W78" s="21">
        <v>1</v>
      </c>
      <c r="X78" s="21">
        <v>1</v>
      </c>
      <c r="Y78" s="21">
        <v>1</v>
      </c>
      <c r="Z78" s="21">
        <v>1</v>
      </c>
      <c r="AA78" s="21">
        <v>1</v>
      </c>
      <c r="AB78" s="21">
        <v>1</v>
      </c>
      <c r="AC78" s="21">
        <v>1</v>
      </c>
      <c r="AD78" s="21">
        <v>1</v>
      </c>
      <c r="AE78" s="21">
        <v>1</v>
      </c>
      <c r="AF78" s="21">
        <v>1</v>
      </c>
      <c r="AG78" s="21">
        <v>1</v>
      </c>
    </row>
    <row r="79" spans="1:33" x14ac:dyDescent="0.3">
      <c r="A79">
        <v>23</v>
      </c>
      <c r="B79" s="48">
        <f t="shared" si="1"/>
        <v>0</v>
      </c>
      <c r="C79" s="7">
        <f>'1019 projects'!W28</f>
        <v>30</v>
      </c>
      <c r="D79" s="152">
        <v>1</v>
      </c>
      <c r="E79" s="152">
        <v>1</v>
      </c>
      <c r="F79" s="152">
        <v>1</v>
      </c>
      <c r="G79" s="152">
        <v>1</v>
      </c>
      <c r="H79" s="152">
        <v>1</v>
      </c>
      <c r="I79" s="21">
        <v>1</v>
      </c>
      <c r="J79" s="21">
        <v>1</v>
      </c>
      <c r="K79" s="21">
        <v>1</v>
      </c>
      <c r="L79" s="21">
        <v>1</v>
      </c>
      <c r="M79" s="21">
        <v>1</v>
      </c>
      <c r="N79" s="21">
        <v>1</v>
      </c>
      <c r="O79" s="21">
        <v>1</v>
      </c>
      <c r="P79" s="21">
        <v>1</v>
      </c>
      <c r="Q79" s="21">
        <v>1</v>
      </c>
      <c r="R79" s="21">
        <v>1</v>
      </c>
      <c r="S79" s="21">
        <v>1</v>
      </c>
      <c r="T79" s="21">
        <v>1</v>
      </c>
      <c r="U79" s="21">
        <v>1</v>
      </c>
      <c r="V79" s="21">
        <v>1</v>
      </c>
      <c r="W79" s="21">
        <v>1</v>
      </c>
      <c r="X79" s="21">
        <v>1</v>
      </c>
      <c r="Y79" s="21">
        <v>1</v>
      </c>
      <c r="Z79" s="21">
        <v>1</v>
      </c>
      <c r="AA79" s="21">
        <v>1</v>
      </c>
      <c r="AB79" s="21">
        <v>1</v>
      </c>
      <c r="AC79" s="21">
        <v>1</v>
      </c>
      <c r="AD79" s="21">
        <v>1</v>
      </c>
      <c r="AE79" s="21">
        <v>1</v>
      </c>
      <c r="AF79" s="21">
        <v>1</v>
      </c>
      <c r="AG79" s="21">
        <v>1</v>
      </c>
    </row>
    <row r="80" spans="1:33" x14ac:dyDescent="0.3">
      <c r="A80">
        <v>24</v>
      </c>
      <c r="B80" s="48">
        <f t="shared" si="1"/>
        <v>0</v>
      </c>
      <c r="C80" s="7">
        <f>'1019 projects'!W29</f>
        <v>30</v>
      </c>
      <c r="D80" s="152">
        <v>1</v>
      </c>
      <c r="E80" s="152">
        <v>1</v>
      </c>
      <c r="F80" s="152">
        <v>1</v>
      </c>
      <c r="G80" s="152">
        <v>1</v>
      </c>
      <c r="H80" s="152">
        <v>1</v>
      </c>
      <c r="I80" s="21">
        <v>1</v>
      </c>
      <c r="J80" s="21">
        <v>1</v>
      </c>
      <c r="K80" s="21">
        <v>1</v>
      </c>
      <c r="L80" s="21">
        <v>1</v>
      </c>
      <c r="M80" s="21">
        <v>1</v>
      </c>
      <c r="N80" s="21">
        <v>1</v>
      </c>
      <c r="O80" s="21">
        <v>1</v>
      </c>
      <c r="P80" s="21">
        <v>1</v>
      </c>
      <c r="Q80" s="21">
        <v>1</v>
      </c>
      <c r="R80" s="21">
        <v>1</v>
      </c>
      <c r="S80" s="21">
        <v>1</v>
      </c>
      <c r="T80" s="21">
        <v>1</v>
      </c>
      <c r="U80" s="21">
        <v>1</v>
      </c>
      <c r="V80" s="21">
        <v>1</v>
      </c>
      <c r="W80" s="21">
        <v>1</v>
      </c>
      <c r="X80" s="21">
        <v>1</v>
      </c>
      <c r="Y80" s="21">
        <v>1</v>
      </c>
      <c r="Z80" s="21">
        <v>1</v>
      </c>
      <c r="AA80" s="21">
        <v>1</v>
      </c>
      <c r="AB80" s="21">
        <v>1</v>
      </c>
      <c r="AC80" s="21">
        <v>1</v>
      </c>
      <c r="AD80" s="21">
        <v>1</v>
      </c>
      <c r="AE80" s="21">
        <v>1</v>
      </c>
      <c r="AF80" s="21">
        <v>1</v>
      </c>
      <c r="AG80" s="21">
        <v>1</v>
      </c>
    </row>
    <row r="81" spans="1:33" x14ac:dyDescent="0.3">
      <c r="A81">
        <v>25</v>
      </c>
      <c r="B81" s="48">
        <f t="shared" si="1"/>
        <v>0</v>
      </c>
      <c r="C81" s="7">
        <f>'1019 projects'!W30</f>
        <v>30</v>
      </c>
      <c r="D81" s="152">
        <v>1</v>
      </c>
      <c r="E81" s="152">
        <v>1</v>
      </c>
      <c r="F81" s="152">
        <v>1</v>
      </c>
      <c r="G81" s="152">
        <v>1</v>
      </c>
      <c r="H81" s="152">
        <v>1</v>
      </c>
      <c r="I81" s="21">
        <v>1</v>
      </c>
      <c r="J81" s="21">
        <v>1</v>
      </c>
      <c r="K81" s="21">
        <v>1</v>
      </c>
      <c r="L81" s="21">
        <v>1</v>
      </c>
      <c r="M81" s="21">
        <v>1</v>
      </c>
      <c r="N81" s="21">
        <v>1</v>
      </c>
      <c r="O81" s="21">
        <v>1</v>
      </c>
      <c r="P81" s="21">
        <v>1</v>
      </c>
      <c r="Q81" s="21">
        <v>1</v>
      </c>
      <c r="R81" s="21">
        <v>1</v>
      </c>
      <c r="S81" s="21">
        <v>1</v>
      </c>
      <c r="T81" s="21">
        <v>1</v>
      </c>
      <c r="U81" s="21">
        <v>1</v>
      </c>
      <c r="V81" s="21">
        <v>1</v>
      </c>
      <c r="W81" s="21">
        <v>1</v>
      </c>
      <c r="X81" s="21">
        <v>1</v>
      </c>
      <c r="Y81" s="21">
        <v>1</v>
      </c>
      <c r="Z81" s="21">
        <v>1</v>
      </c>
      <c r="AA81" s="21">
        <v>1</v>
      </c>
      <c r="AB81" s="21">
        <v>1</v>
      </c>
      <c r="AC81" s="21">
        <v>1</v>
      </c>
      <c r="AD81" s="21">
        <v>1</v>
      </c>
      <c r="AE81" s="21">
        <v>1</v>
      </c>
      <c r="AF81" s="21">
        <v>1</v>
      </c>
      <c r="AG81" s="21">
        <v>1</v>
      </c>
    </row>
    <row r="82" spans="1:33" x14ac:dyDescent="0.3">
      <c r="A82">
        <v>26</v>
      </c>
      <c r="B82" s="48">
        <f t="shared" si="1"/>
        <v>0</v>
      </c>
      <c r="C82" s="7">
        <f>'1019 projects'!W31</f>
        <v>30</v>
      </c>
      <c r="D82" s="152">
        <v>1</v>
      </c>
      <c r="E82" s="152">
        <v>1</v>
      </c>
      <c r="F82" s="152">
        <v>1</v>
      </c>
      <c r="G82" s="152">
        <v>1</v>
      </c>
      <c r="H82" s="152">
        <v>1</v>
      </c>
      <c r="I82" s="21">
        <v>1</v>
      </c>
      <c r="J82" s="21">
        <v>1</v>
      </c>
      <c r="K82" s="21">
        <v>1</v>
      </c>
      <c r="L82" s="21">
        <v>1</v>
      </c>
      <c r="M82" s="21">
        <v>1</v>
      </c>
      <c r="N82" s="21">
        <v>1</v>
      </c>
      <c r="O82" s="21">
        <v>1</v>
      </c>
      <c r="P82" s="21">
        <v>1</v>
      </c>
      <c r="Q82" s="21">
        <v>1</v>
      </c>
      <c r="R82" s="21">
        <v>1</v>
      </c>
      <c r="S82" s="21">
        <v>1</v>
      </c>
      <c r="T82" s="21">
        <v>1</v>
      </c>
      <c r="U82" s="21">
        <v>1</v>
      </c>
      <c r="V82" s="21">
        <v>1</v>
      </c>
      <c r="W82" s="21">
        <v>1</v>
      </c>
      <c r="X82" s="21">
        <v>1</v>
      </c>
      <c r="Y82" s="21">
        <v>1</v>
      </c>
      <c r="Z82" s="21">
        <v>1</v>
      </c>
      <c r="AA82" s="21">
        <v>1</v>
      </c>
      <c r="AB82" s="21">
        <v>1</v>
      </c>
      <c r="AC82" s="21">
        <v>1</v>
      </c>
      <c r="AD82" s="21">
        <v>1</v>
      </c>
      <c r="AE82" s="21">
        <v>1</v>
      </c>
      <c r="AF82" s="21">
        <v>1</v>
      </c>
      <c r="AG82" s="21">
        <v>1</v>
      </c>
    </row>
    <row r="83" spans="1:33" x14ac:dyDescent="0.3">
      <c r="A83">
        <v>27</v>
      </c>
      <c r="B83" s="48">
        <f t="shared" si="1"/>
        <v>0</v>
      </c>
      <c r="C83" s="7">
        <f>'1019 projects'!W32</f>
        <v>30</v>
      </c>
      <c r="D83" s="152">
        <v>1</v>
      </c>
      <c r="E83" s="152">
        <v>1</v>
      </c>
      <c r="F83" s="152">
        <v>1</v>
      </c>
      <c r="G83" s="152">
        <v>1</v>
      </c>
      <c r="H83" s="152">
        <v>1</v>
      </c>
      <c r="I83" s="21">
        <v>1</v>
      </c>
      <c r="J83" s="21">
        <v>1</v>
      </c>
      <c r="K83" s="21">
        <v>1</v>
      </c>
      <c r="L83" s="21">
        <v>1</v>
      </c>
      <c r="M83" s="21">
        <v>1</v>
      </c>
      <c r="N83" s="21">
        <v>1</v>
      </c>
      <c r="O83" s="21">
        <v>1</v>
      </c>
      <c r="P83" s="21">
        <v>1</v>
      </c>
      <c r="Q83" s="21">
        <v>1</v>
      </c>
      <c r="R83" s="21">
        <v>1</v>
      </c>
      <c r="S83" s="21">
        <v>1</v>
      </c>
      <c r="T83" s="21">
        <v>1</v>
      </c>
      <c r="U83" s="21">
        <v>1</v>
      </c>
      <c r="V83" s="21">
        <v>1</v>
      </c>
      <c r="W83" s="21">
        <v>1</v>
      </c>
      <c r="X83" s="21">
        <v>1</v>
      </c>
      <c r="Y83" s="21">
        <v>1</v>
      </c>
      <c r="Z83" s="21">
        <v>1</v>
      </c>
      <c r="AA83" s="21">
        <v>1</v>
      </c>
      <c r="AB83" s="21">
        <v>1</v>
      </c>
      <c r="AC83" s="21">
        <v>1</v>
      </c>
      <c r="AD83" s="21">
        <v>1</v>
      </c>
      <c r="AE83" s="21">
        <v>1</v>
      </c>
      <c r="AF83" s="21">
        <v>1</v>
      </c>
      <c r="AG83" s="21">
        <v>1</v>
      </c>
    </row>
    <row r="84" spans="1:33" x14ac:dyDescent="0.3">
      <c r="A84">
        <v>28</v>
      </c>
      <c r="B84" s="48">
        <f t="shared" si="1"/>
        <v>0</v>
      </c>
      <c r="C84" s="7">
        <f>'1019 projects'!W33</f>
        <v>30</v>
      </c>
      <c r="D84" s="152">
        <v>1</v>
      </c>
      <c r="E84" s="152">
        <v>1</v>
      </c>
      <c r="F84" s="152">
        <v>1</v>
      </c>
      <c r="G84" s="152">
        <v>1</v>
      </c>
      <c r="H84" s="152">
        <v>1</v>
      </c>
      <c r="I84" s="21">
        <v>1</v>
      </c>
      <c r="J84" s="21">
        <v>1</v>
      </c>
      <c r="K84" s="21">
        <v>1</v>
      </c>
      <c r="L84" s="21">
        <v>1</v>
      </c>
      <c r="M84" s="21">
        <v>1</v>
      </c>
      <c r="N84" s="21">
        <v>1</v>
      </c>
      <c r="O84" s="21">
        <v>1</v>
      </c>
      <c r="P84" s="21">
        <v>1</v>
      </c>
      <c r="Q84" s="21">
        <v>1</v>
      </c>
      <c r="R84" s="21">
        <v>1</v>
      </c>
      <c r="S84" s="21">
        <v>1</v>
      </c>
      <c r="T84" s="21">
        <v>1</v>
      </c>
      <c r="U84" s="21">
        <v>1</v>
      </c>
      <c r="V84" s="21">
        <v>1</v>
      </c>
      <c r="W84" s="21">
        <v>1</v>
      </c>
      <c r="X84" s="21">
        <v>1</v>
      </c>
      <c r="Y84" s="21">
        <v>1</v>
      </c>
      <c r="Z84" s="21">
        <v>1</v>
      </c>
      <c r="AA84" s="21">
        <v>1</v>
      </c>
      <c r="AB84" s="21">
        <v>1</v>
      </c>
      <c r="AC84" s="21">
        <v>1</v>
      </c>
      <c r="AD84" s="21">
        <v>1</v>
      </c>
      <c r="AE84" s="21">
        <v>1</v>
      </c>
      <c r="AF84" s="21">
        <v>1</v>
      </c>
      <c r="AG84" s="21">
        <v>1</v>
      </c>
    </row>
    <row r="85" spans="1:33" x14ac:dyDescent="0.3">
      <c r="A85">
        <v>29</v>
      </c>
      <c r="B85" s="48">
        <f t="shared" si="1"/>
        <v>0</v>
      </c>
      <c r="C85" s="7">
        <f>'1019 projects'!W34</f>
        <v>30</v>
      </c>
      <c r="D85" s="152">
        <v>1</v>
      </c>
      <c r="E85" s="152">
        <v>1</v>
      </c>
      <c r="F85" s="152">
        <v>1</v>
      </c>
      <c r="G85" s="152">
        <v>1</v>
      </c>
      <c r="H85" s="152">
        <v>1</v>
      </c>
      <c r="I85" s="21">
        <v>1</v>
      </c>
      <c r="J85" s="21">
        <v>1</v>
      </c>
      <c r="K85" s="21">
        <v>1</v>
      </c>
      <c r="L85" s="21">
        <v>1</v>
      </c>
      <c r="M85" s="21">
        <v>1</v>
      </c>
      <c r="N85" s="21">
        <v>1</v>
      </c>
      <c r="O85" s="21">
        <v>1</v>
      </c>
      <c r="P85" s="21">
        <v>1</v>
      </c>
      <c r="Q85" s="21">
        <v>1</v>
      </c>
      <c r="R85" s="21">
        <v>1</v>
      </c>
      <c r="S85" s="21">
        <v>1</v>
      </c>
      <c r="T85" s="21">
        <v>1</v>
      </c>
      <c r="U85" s="21">
        <v>1</v>
      </c>
      <c r="V85" s="21">
        <v>1</v>
      </c>
      <c r="W85" s="21">
        <v>1</v>
      </c>
      <c r="X85" s="21">
        <v>1</v>
      </c>
      <c r="Y85" s="21">
        <v>1</v>
      </c>
      <c r="Z85" s="21">
        <v>1</v>
      </c>
      <c r="AA85" s="21">
        <v>1</v>
      </c>
      <c r="AB85" s="21">
        <v>1</v>
      </c>
      <c r="AC85" s="21">
        <v>1</v>
      </c>
      <c r="AD85" s="21">
        <v>1</v>
      </c>
      <c r="AE85" s="21">
        <v>1</v>
      </c>
      <c r="AF85" s="21">
        <v>1</v>
      </c>
      <c r="AG85" s="21">
        <v>1</v>
      </c>
    </row>
    <row r="86" spans="1:33" x14ac:dyDescent="0.3">
      <c r="A86">
        <v>30</v>
      </c>
      <c r="B86" s="48">
        <f t="shared" si="1"/>
        <v>0</v>
      </c>
      <c r="C86" s="7">
        <f>'1019 projects'!W35</f>
        <v>30</v>
      </c>
      <c r="D86" s="152">
        <v>1</v>
      </c>
      <c r="E86" s="152">
        <v>1</v>
      </c>
      <c r="F86" s="152">
        <v>1</v>
      </c>
      <c r="G86" s="152">
        <v>1</v>
      </c>
      <c r="H86" s="152">
        <v>1</v>
      </c>
      <c r="I86" s="21">
        <v>1</v>
      </c>
      <c r="J86" s="21">
        <v>1</v>
      </c>
      <c r="K86" s="21">
        <v>1</v>
      </c>
      <c r="L86" s="21">
        <v>1</v>
      </c>
      <c r="M86" s="21">
        <v>1</v>
      </c>
      <c r="N86" s="21">
        <v>1</v>
      </c>
      <c r="O86" s="21">
        <v>1</v>
      </c>
      <c r="P86" s="21">
        <v>1</v>
      </c>
      <c r="Q86" s="21">
        <v>1</v>
      </c>
      <c r="R86" s="21">
        <v>1</v>
      </c>
      <c r="S86" s="21">
        <v>1</v>
      </c>
      <c r="T86" s="21">
        <v>1</v>
      </c>
      <c r="U86" s="21">
        <v>1</v>
      </c>
      <c r="V86" s="21">
        <v>1</v>
      </c>
      <c r="W86" s="21">
        <v>1</v>
      </c>
      <c r="X86" s="21">
        <v>1</v>
      </c>
      <c r="Y86" s="21">
        <v>1</v>
      </c>
      <c r="Z86" s="21">
        <v>1</v>
      </c>
      <c r="AA86" s="21">
        <v>1</v>
      </c>
      <c r="AB86" s="21">
        <v>1</v>
      </c>
      <c r="AC86" s="21">
        <v>1</v>
      </c>
      <c r="AD86" s="21">
        <v>1</v>
      </c>
      <c r="AE86" s="21">
        <v>1</v>
      </c>
      <c r="AF86" s="21">
        <v>1</v>
      </c>
      <c r="AG86" s="21">
        <v>1</v>
      </c>
    </row>
    <row r="87" spans="1:33" x14ac:dyDescent="0.3">
      <c r="A87">
        <v>31</v>
      </c>
      <c r="B87" s="48">
        <f t="shared" si="1"/>
        <v>0</v>
      </c>
      <c r="C87" s="7">
        <f>'1019 projects'!W36</f>
        <v>30</v>
      </c>
      <c r="D87" s="152">
        <v>1</v>
      </c>
      <c r="E87" s="152">
        <v>1</v>
      </c>
      <c r="F87" s="152">
        <v>1</v>
      </c>
      <c r="G87" s="152">
        <v>1</v>
      </c>
      <c r="H87" s="152">
        <v>1</v>
      </c>
      <c r="I87" s="21">
        <v>1</v>
      </c>
      <c r="J87" s="21">
        <v>1</v>
      </c>
      <c r="K87" s="21">
        <v>1</v>
      </c>
      <c r="L87" s="21">
        <v>1</v>
      </c>
      <c r="M87" s="21">
        <v>1</v>
      </c>
      <c r="N87" s="21">
        <v>1</v>
      </c>
      <c r="O87" s="21">
        <v>1</v>
      </c>
      <c r="P87" s="21">
        <v>1</v>
      </c>
      <c r="Q87" s="21">
        <v>1</v>
      </c>
      <c r="R87" s="21">
        <v>1</v>
      </c>
      <c r="S87" s="21">
        <v>1</v>
      </c>
      <c r="T87" s="21">
        <v>1</v>
      </c>
      <c r="U87" s="21">
        <v>1</v>
      </c>
      <c r="V87" s="21">
        <v>1</v>
      </c>
      <c r="W87" s="21">
        <v>1</v>
      </c>
      <c r="X87" s="21">
        <v>1</v>
      </c>
      <c r="Y87" s="21">
        <v>1</v>
      </c>
      <c r="Z87" s="21">
        <v>1</v>
      </c>
      <c r="AA87" s="21">
        <v>1</v>
      </c>
      <c r="AB87" s="21">
        <v>1</v>
      </c>
      <c r="AC87" s="21">
        <v>1</v>
      </c>
      <c r="AD87" s="21">
        <v>1</v>
      </c>
      <c r="AE87" s="21">
        <v>1</v>
      </c>
      <c r="AF87" s="21">
        <v>1</v>
      </c>
      <c r="AG87" s="21">
        <v>1</v>
      </c>
    </row>
    <row r="88" spans="1:33" x14ac:dyDescent="0.3">
      <c r="A88">
        <v>32</v>
      </c>
      <c r="B88" s="48">
        <f t="shared" si="1"/>
        <v>0</v>
      </c>
      <c r="C88" s="7">
        <f>'1019 projects'!W37</f>
        <v>30</v>
      </c>
      <c r="D88" s="152">
        <v>1</v>
      </c>
      <c r="E88" s="152">
        <v>1</v>
      </c>
      <c r="F88" s="152">
        <v>1</v>
      </c>
      <c r="G88" s="152">
        <v>1</v>
      </c>
      <c r="H88" s="152">
        <v>1</v>
      </c>
      <c r="I88" s="21">
        <v>1</v>
      </c>
      <c r="J88" s="21">
        <v>1</v>
      </c>
      <c r="K88" s="21">
        <v>1</v>
      </c>
      <c r="L88" s="21">
        <v>1</v>
      </c>
      <c r="M88" s="21">
        <v>1</v>
      </c>
      <c r="N88" s="21">
        <v>1</v>
      </c>
      <c r="O88" s="21">
        <v>1</v>
      </c>
      <c r="P88" s="21">
        <v>1</v>
      </c>
      <c r="Q88" s="21">
        <v>1</v>
      </c>
      <c r="R88" s="21">
        <v>1</v>
      </c>
      <c r="S88" s="21">
        <v>1</v>
      </c>
      <c r="T88" s="21">
        <v>1</v>
      </c>
      <c r="U88" s="21">
        <v>1</v>
      </c>
      <c r="V88" s="21">
        <v>1</v>
      </c>
      <c r="W88" s="21">
        <v>1</v>
      </c>
      <c r="X88" s="21">
        <v>1</v>
      </c>
      <c r="Y88" s="21">
        <v>1</v>
      </c>
      <c r="Z88" s="21">
        <v>1</v>
      </c>
      <c r="AA88" s="21">
        <v>1</v>
      </c>
      <c r="AB88" s="21">
        <v>1</v>
      </c>
      <c r="AC88" s="21">
        <v>1</v>
      </c>
      <c r="AD88" s="21">
        <v>1</v>
      </c>
      <c r="AE88" s="21">
        <v>1</v>
      </c>
      <c r="AF88" s="21">
        <v>1</v>
      </c>
      <c r="AG88" s="21">
        <v>1</v>
      </c>
    </row>
    <row r="89" spans="1:33" x14ac:dyDescent="0.3">
      <c r="A89">
        <v>33</v>
      </c>
      <c r="B89" s="48">
        <f t="shared" si="1"/>
        <v>0</v>
      </c>
      <c r="C89" s="7">
        <f>'1019 projects'!W38</f>
        <v>30</v>
      </c>
      <c r="D89" s="152">
        <v>1</v>
      </c>
      <c r="E89" s="152">
        <v>1</v>
      </c>
      <c r="F89" s="152">
        <v>1</v>
      </c>
      <c r="G89" s="152">
        <v>1</v>
      </c>
      <c r="H89" s="152">
        <v>1</v>
      </c>
      <c r="I89" s="21">
        <v>1</v>
      </c>
      <c r="J89" s="21">
        <v>1</v>
      </c>
      <c r="K89" s="21">
        <v>1</v>
      </c>
      <c r="L89" s="21">
        <v>1</v>
      </c>
      <c r="M89" s="21">
        <v>1</v>
      </c>
      <c r="N89" s="21">
        <v>1</v>
      </c>
      <c r="O89" s="21">
        <v>1</v>
      </c>
      <c r="P89" s="21">
        <v>1</v>
      </c>
      <c r="Q89" s="21">
        <v>1</v>
      </c>
      <c r="R89" s="21">
        <v>1</v>
      </c>
      <c r="S89" s="21">
        <v>1</v>
      </c>
      <c r="T89" s="21">
        <v>1</v>
      </c>
      <c r="U89" s="21">
        <v>1</v>
      </c>
      <c r="V89" s="21">
        <v>1</v>
      </c>
      <c r="W89" s="21">
        <v>1</v>
      </c>
      <c r="X89" s="21">
        <v>1</v>
      </c>
      <c r="Y89" s="21">
        <v>1</v>
      </c>
      <c r="Z89" s="21">
        <v>1</v>
      </c>
      <c r="AA89" s="21">
        <v>1</v>
      </c>
      <c r="AB89" s="21">
        <v>1</v>
      </c>
      <c r="AC89" s="21">
        <v>1</v>
      </c>
      <c r="AD89" s="21">
        <v>1</v>
      </c>
      <c r="AE89" s="21">
        <v>1</v>
      </c>
      <c r="AF89" s="21">
        <v>1</v>
      </c>
      <c r="AG89" s="21">
        <v>1</v>
      </c>
    </row>
    <row r="90" spans="1:33" x14ac:dyDescent="0.3">
      <c r="A90">
        <v>34</v>
      </c>
      <c r="B90" s="48">
        <f t="shared" si="1"/>
        <v>0</v>
      </c>
      <c r="C90" s="7">
        <f>'1019 projects'!W39</f>
        <v>30</v>
      </c>
      <c r="D90" s="152">
        <v>1</v>
      </c>
      <c r="E90" s="152">
        <v>1</v>
      </c>
      <c r="F90" s="152">
        <v>1</v>
      </c>
      <c r="G90" s="152">
        <v>1</v>
      </c>
      <c r="H90" s="152">
        <v>1</v>
      </c>
      <c r="I90" s="21">
        <v>1</v>
      </c>
      <c r="J90" s="21">
        <v>1</v>
      </c>
      <c r="K90" s="21">
        <v>1</v>
      </c>
      <c r="L90" s="21">
        <v>1</v>
      </c>
      <c r="M90" s="21">
        <v>1</v>
      </c>
      <c r="N90" s="21">
        <v>1</v>
      </c>
      <c r="O90" s="21">
        <v>1</v>
      </c>
      <c r="P90" s="21">
        <v>1</v>
      </c>
      <c r="Q90" s="21">
        <v>1</v>
      </c>
      <c r="R90" s="21">
        <v>1</v>
      </c>
      <c r="S90" s="21">
        <v>1</v>
      </c>
      <c r="T90" s="21">
        <v>1</v>
      </c>
      <c r="U90" s="21">
        <v>1</v>
      </c>
      <c r="V90" s="21">
        <v>1</v>
      </c>
      <c r="W90" s="21">
        <v>1</v>
      </c>
      <c r="X90" s="21">
        <v>1</v>
      </c>
      <c r="Y90" s="21">
        <v>1</v>
      </c>
      <c r="Z90" s="21">
        <v>1</v>
      </c>
      <c r="AA90" s="21">
        <v>1</v>
      </c>
      <c r="AB90" s="21">
        <v>1</v>
      </c>
      <c r="AC90" s="21">
        <v>1</v>
      </c>
      <c r="AD90" s="21">
        <v>1</v>
      </c>
      <c r="AE90" s="21">
        <v>1</v>
      </c>
      <c r="AF90" s="21">
        <v>1</v>
      </c>
      <c r="AG90" s="21">
        <v>1</v>
      </c>
    </row>
    <row r="91" spans="1:33" x14ac:dyDescent="0.3">
      <c r="A91">
        <v>35</v>
      </c>
      <c r="B91" s="48">
        <f t="shared" si="1"/>
        <v>0</v>
      </c>
      <c r="C91" s="7">
        <f>'1019 projects'!W40</f>
        <v>30</v>
      </c>
      <c r="D91" s="152">
        <v>1</v>
      </c>
      <c r="E91" s="152">
        <v>1</v>
      </c>
      <c r="F91" s="152">
        <v>1</v>
      </c>
      <c r="G91" s="152">
        <v>1</v>
      </c>
      <c r="H91" s="152">
        <v>1</v>
      </c>
      <c r="I91" s="21">
        <v>1</v>
      </c>
      <c r="J91" s="21">
        <v>1</v>
      </c>
      <c r="K91" s="21">
        <v>1</v>
      </c>
      <c r="L91" s="21">
        <v>1</v>
      </c>
      <c r="M91" s="21">
        <v>1</v>
      </c>
      <c r="N91" s="21">
        <v>1</v>
      </c>
      <c r="O91" s="21">
        <v>1</v>
      </c>
      <c r="P91" s="21">
        <v>1</v>
      </c>
      <c r="Q91" s="21">
        <v>1</v>
      </c>
      <c r="R91" s="21">
        <v>1</v>
      </c>
      <c r="S91" s="21">
        <v>1</v>
      </c>
      <c r="T91" s="21">
        <v>1</v>
      </c>
      <c r="U91" s="21">
        <v>1</v>
      </c>
      <c r="V91" s="21">
        <v>1</v>
      </c>
      <c r="W91" s="21">
        <v>1</v>
      </c>
      <c r="X91" s="21">
        <v>1</v>
      </c>
      <c r="Y91" s="21">
        <v>1</v>
      </c>
      <c r="Z91" s="21">
        <v>1</v>
      </c>
      <c r="AA91" s="21">
        <v>1</v>
      </c>
      <c r="AB91" s="21">
        <v>1</v>
      </c>
      <c r="AC91" s="21">
        <v>1</v>
      </c>
      <c r="AD91" s="21">
        <v>1</v>
      </c>
      <c r="AE91" s="21">
        <v>1</v>
      </c>
      <c r="AF91" s="21">
        <v>1</v>
      </c>
      <c r="AG91" s="21">
        <v>1</v>
      </c>
    </row>
    <row r="92" spans="1:33" x14ac:dyDescent="0.3">
      <c r="A92">
        <v>36</v>
      </c>
      <c r="B92" s="48">
        <f t="shared" si="1"/>
        <v>0</v>
      </c>
      <c r="C92" s="7">
        <f>'1019 projects'!W41</f>
        <v>30</v>
      </c>
      <c r="D92" s="152">
        <v>1</v>
      </c>
      <c r="E92" s="152">
        <v>1</v>
      </c>
      <c r="F92" s="152">
        <v>1</v>
      </c>
      <c r="G92" s="152">
        <v>1</v>
      </c>
      <c r="H92" s="152">
        <v>1</v>
      </c>
      <c r="I92" s="21">
        <v>1</v>
      </c>
      <c r="J92" s="21">
        <v>1</v>
      </c>
      <c r="K92" s="21">
        <v>1</v>
      </c>
      <c r="L92" s="21">
        <v>1</v>
      </c>
      <c r="M92" s="21">
        <v>1</v>
      </c>
      <c r="N92" s="21">
        <v>1</v>
      </c>
      <c r="O92" s="21">
        <v>1</v>
      </c>
      <c r="P92" s="21">
        <v>1</v>
      </c>
      <c r="Q92" s="21">
        <v>1</v>
      </c>
      <c r="R92" s="21">
        <v>1</v>
      </c>
      <c r="S92" s="21">
        <v>1</v>
      </c>
      <c r="T92" s="21">
        <v>1</v>
      </c>
      <c r="U92" s="21">
        <v>1</v>
      </c>
      <c r="V92" s="21">
        <v>1</v>
      </c>
      <c r="W92" s="21">
        <v>1</v>
      </c>
      <c r="X92" s="21">
        <v>1</v>
      </c>
      <c r="Y92" s="21">
        <v>1</v>
      </c>
      <c r="Z92" s="21">
        <v>1</v>
      </c>
      <c r="AA92" s="21">
        <v>1</v>
      </c>
      <c r="AB92" s="21">
        <v>1</v>
      </c>
      <c r="AC92" s="21">
        <v>1</v>
      </c>
      <c r="AD92" s="21">
        <v>1</v>
      </c>
      <c r="AE92" s="21">
        <v>1</v>
      </c>
      <c r="AF92" s="21">
        <v>1</v>
      </c>
      <c r="AG92" s="21">
        <v>1</v>
      </c>
    </row>
    <row r="93" spans="1:33" x14ac:dyDescent="0.3">
      <c r="A93">
        <v>37</v>
      </c>
      <c r="B93" s="48">
        <f t="shared" si="1"/>
        <v>0</v>
      </c>
      <c r="C93" s="7">
        <f>'1019 projects'!W42</f>
        <v>30</v>
      </c>
      <c r="D93" s="152">
        <v>1</v>
      </c>
      <c r="E93" s="152">
        <v>1</v>
      </c>
      <c r="F93" s="152">
        <v>1</v>
      </c>
      <c r="G93" s="152">
        <v>1</v>
      </c>
      <c r="H93" s="152">
        <v>1</v>
      </c>
      <c r="I93" s="21">
        <v>1</v>
      </c>
      <c r="J93" s="21">
        <v>1</v>
      </c>
      <c r="K93" s="21">
        <v>1</v>
      </c>
      <c r="L93" s="21">
        <v>1</v>
      </c>
      <c r="M93" s="21">
        <v>1</v>
      </c>
      <c r="N93" s="21">
        <v>1</v>
      </c>
      <c r="O93" s="21">
        <v>1</v>
      </c>
      <c r="P93" s="21">
        <v>1</v>
      </c>
      <c r="Q93" s="21">
        <v>1</v>
      </c>
      <c r="R93" s="21">
        <v>1</v>
      </c>
      <c r="S93" s="21">
        <v>1</v>
      </c>
      <c r="T93" s="21">
        <v>1</v>
      </c>
      <c r="U93" s="21">
        <v>1</v>
      </c>
      <c r="V93" s="21">
        <v>1</v>
      </c>
      <c r="W93" s="21">
        <v>1</v>
      </c>
      <c r="X93" s="21">
        <v>1</v>
      </c>
      <c r="Y93" s="21">
        <v>1</v>
      </c>
      <c r="Z93" s="21">
        <v>1</v>
      </c>
      <c r="AA93" s="21">
        <v>1</v>
      </c>
      <c r="AB93" s="21">
        <v>1</v>
      </c>
      <c r="AC93" s="21">
        <v>1</v>
      </c>
      <c r="AD93" s="21">
        <v>1</v>
      </c>
      <c r="AE93" s="21">
        <v>1</v>
      </c>
      <c r="AF93" s="21">
        <v>1</v>
      </c>
      <c r="AG93" s="21">
        <v>1</v>
      </c>
    </row>
    <row r="94" spans="1:33" x14ac:dyDescent="0.3">
      <c r="A94">
        <v>38</v>
      </c>
      <c r="B94" s="48">
        <f t="shared" si="1"/>
        <v>0</v>
      </c>
      <c r="C94" s="7">
        <f>'1019 projects'!W43</f>
        <v>30</v>
      </c>
      <c r="D94" s="152">
        <v>1</v>
      </c>
      <c r="E94" s="152">
        <v>1</v>
      </c>
      <c r="F94" s="152">
        <v>1</v>
      </c>
      <c r="G94" s="152">
        <v>1</v>
      </c>
      <c r="H94" s="152">
        <v>1</v>
      </c>
      <c r="I94" s="21">
        <v>1</v>
      </c>
      <c r="J94" s="21">
        <v>1</v>
      </c>
      <c r="K94" s="21">
        <v>1</v>
      </c>
      <c r="L94" s="21">
        <v>1</v>
      </c>
      <c r="M94" s="21">
        <v>1</v>
      </c>
      <c r="N94" s="21">
        <v>1</v>
      </c>
      <c r="O94" s="21">
        <v>1</v>
      </c>
      <c r="P94" s="21">
        <v>1</v>
      </c>
      <c r="Q94" s="21">
        <v>1</v>
      </c>
      <c r="R94" s="21">
        <v>1</v>
      </c>
      <c r="S94" s="21">
        <v>1</v>
      </c>
      <c r="T94" s="21">
        <v>1</v>
      </c>
      <c r="U94" s="21">
        <v>1</v>
      </c>
      <c r="V94" s="21">
        <v>1</v>
      </c>
      <c r="W94" s="21">
        <v>1</v>
      </c>
      <c r="X94" s="21">
        <v>1</v>
      </c>
      <c r="Y94" s="21">
        <v>1</v>
      </c>
      <c r="Z94" s="21">
        <v>1</v>
      </c>
      <c r="AA94" s="21">
        <v>1</v>
      </c>
      <c r="AB94" s="21">
        <v>1</v>
      </c>
      <c r="AC94" s="21">
        <v>1</v>
      </c>
      <c r="AD94" s="21">
        <v>1</v>
      </c>
      <c r="AE94" s="21">
        <v>1</v>
      </c>
      <c r="AF94" s="21">
        <v>1</v>
      </c>
      <c r="AG94" s="21">
        <v>1</v>
      </c>
    </row>
    <row r="95" spans="1:33" x14ac:dyDescent="0.3">
      <c r="A95">
        <v>39</v>
      </c>
      <c r="B95" s="48">
        <f t="shared" si="1"/>
        <v>0</v>
      </c>
      <c r="C95" s="7">
        <f>'1019 projects'!W44</f>
        <v>30</v>
      </c>
      <c r="D95" s="152">
        <v>1</v>
      </c>
      <c r="E95" s="152">
        <v>1</v>
      </c>
      <c r="F95" s="152">
        <v>1</v>
      </c>
      <c r="G95" s="152">
        <v>1</v>
      </c>
      <c r="H95" s="152">
        <v>1</v>
      </c>
      <c r="I95" s="21">
        <v>1</v>
      </c>
      <c r="J95" s="21">
        <v>1</v>
      </c>
      <c r="K95" s="21">
        <v>1</v>
      </c>
      <c r="L95" s="21">
        <v>1</v>
      </c>
      <c r="M95" s="21">
        <v>1</v>
      </c>
      <c r="N95" s="21">
        <v>1</v>
      </c>
      <c r="O95" s="21">
        <v>1</v>
      </c>
      <c r="P95" s="21">
        <v>1</v>
      </c>
      <c r="Q95" s="21">
        <v>1</v>
      </c>
      <c r="R95" s="21">
        <v>1</v>
      </c>
      <c r="S95" s="21">
        <v>1</v>
      </c>
      <c r="T95" s="21">
        <v>1</v>
      </c>
      <c r="U95" s="21">
        <v>1</v>
      </c>
      <c r="V95" s="21">
        <v>1</v>
      </c>
      <c r="W95" s="21">
        <v>1</v>
      </c>
      <c r="X95" s="21">
        <v>1</v>
      </c>
      <c r="Y95" s="21">
        <v>1</v>
      </c>
      <c r="Z95" s="21">
        <v>1</v>
      </c>
      <c r="AA95" s="21">
        <v>1</v>
      </c>
      <c r="AB95" s="21">
        <v>1</v>
      </c>
      <c r="AC95" s="21">
        <v>1</v>
      </c>
      <c r="AD95" s="21">
        <v>1</v>
      </c>
      <c r="AE95" s="21">
        <v>1</v>
      </c>
      <c r="AF95" s="21">
        <v>1</v>
      </c>
      <c r="AG95" s="21">
        <v>1</v>
      </c>
    </row>
    <row r="96" spans="1:33" x14ac:dyDescent="0.3">
      <c r="A96">
        <v>40</v>
      </c>
      <c r="B96" s="48">
        <f t="shared" si="1"/>
        <v>0</v>
      </c>
      <c r="C96" s="7">
        <f>'1019 projects'!W45</f>
        <v>30</v>
      </c>
      <c r="D96" s="152">
        <v>1</v>
      </c>
      <c r="E96" s="152">
        <v>1</v>
      </c>
      <c r="F96" s="152">
        <v>1</v>
      </c>
      <c r="G96" s="152">
        <v>1</v>
      </c>
      <c r="H96" s="152">
        <v>1</v>
      </c>
      <c r="I96" s="21">
        <v>1</v>
      </c>
      <c r="J96" s="21">
        <v>1</v>
      </c>
      <c r="K96" s="21">
        <v>1</v>
      </c>
      <c r="L96" s="21">
        <v>1</v>
      </c>
      <c r="M96" s="21">
        <v>1</v>
      </c>
      <c r="N96" s="21">
        <v>1</v>
      </c>
      <c r="O96" s="21">
        <v>1</v>
      </c>
      <c r="P96" s="21">
        <v>1</v>
      </c>
      <c r="Q96" s="21">
        <v>1</v>
      </c>
      <c r="R96" s="21">
        <v>1</v>
      </c>
      <c r="S96" s="21">
        <v>1</v>
      </c>
      <c r="T96" s="21">
        <v>1</v>
      </c>
      <c r="U96" s="21">
        <v>1</v>
      </c>
      <c r="V96" s="21">
        <v>1</v>
      </c>
      <c r="W96" s="21">
        <v>1</v>
      </c>
      <c r="X96" s="21">
        <v>1</v>
      </c>
      <c r="Y96" s="21">
        <v>1</v>
      </c>
      <c r="Z96" s="21">
        <v>1</v>
      </c>
      <c r="AA96" s="21">
        <v>1</v>
      </c>
      <c r="AB96" s="21">
        <v>1</v>
      </c>
      <c r="AC96" s="21">
        <v>1</v>
      </c>
      <c r="AD96" s="21">
        <v>1</v>
      </c>
      <c r="AE96" s="21">
        <v>1</v>
      </c>
      <c r="AF96" s="21">
        <v>1</v>
      </c>
      <c r="AG96" s="21">
        <v>1</v>
      </c>
    </row>
    <row r="97" spans="1:33" x14ac:dyDescent="0.3">
      <c r="A97">
        <v>41</v>
      </c>
      <c r="B97" s="48">
        <f t="shared" si="1"/>
        <v>0</v>
      </c>
      <c r="C97" s="7">
        <f>'1019 projects'!W46</f>
        <v>30</v>
      </c>
      <c r="D97" s="152">
        <v>1</v>
      </c>
      <c r="E97" s="152">
        <v>1</v>
      </c>
      <c r="F97" s="152">
        <v>1</v>
      </c>
      <c r="G97" s="152">
        <v>1</v>
      </c>
      <c r="H97" s="152">
        <v>1</v>
      </c>
      <c r="I97" s="21">
        <v>1</v>
      </c>
      <c r="J97" s="21">
        <v>1</v>
      </c>
      <c r="K97" s="21">
        <v>1</v>
      </c>
      <c r="L97" s="21">
        <v>1</v>
      </c>
      <c r="M97" s="21">
        <v>1</v>
      </c>
      <c r="N97" s="21">
        <v>1</v>
      </c>
      <c r="O97" s="21">
        <v>1</v>
      </c>
      <c r="P97" s="21">
        <v>1</v>
      </c>
      <c r="Q97" s="21">
        <v>1</v>
      </c>
      <c r="R97" s="21">
        <v>1</v>
      </c>
      <c r="S97" s="21">
        <v>1</v>
      </c>
      <c r="T97" s="21">
        <v>1</v>
      </c>
      <c r="U97" s="21">
        <v>1</v>
      </c>
      <c r="V97" s="21">
        <v>1</v>
      </c>
      <c r="W97" s="21">
        <v>1</v>
      </c>
      <c r="X97" s="21">
        <v>1</v>
      </c>
      <c r="Y97" s="21">
        <v>1</v>
      </c>
      <c r="Z97" s="21">
        <v>1</v>
      </c>
      <c r="AA97" s="21">
        <v>1</v>
      </c>
      <c r="AB97" s="21">
        <v>1</v>
      </c>
      <c r="AC97" s="21">
        <v>1</v>
      </c>
      <c r="AD97" s="21">
        <v>1</v>
      </c>
      <c r="AE97" s="21">
        <v>1</v>
      </c>
      <c r="AF97" s="21">
        <v>1</v>
      </c>
      <c r="AG97" s="21">
        <v>1</v>
      </c>
    </row>
    <row r="98" spans="1:33" x14ac:dyDescent="0.3">
      <c r="A98">
        <v>42</v>
      </c>
      <c r="B98" s="48">
        <f t="shared" si="1"/>
        <v>0</v>
      </c>
      <c r="C98" s="7">
        <f>'1019 projects'!W47</f>
        <v>30</v>
      </c>
      <c r="D98" s="152">
        <v>1</v>
      </c>
      <c r="E98" s="152">
        <v>1</v>
      </c>
      <c r="F98" s="152">
        <v>1</v>
      </c>
      <c r="G98" s="152">
        <v>1</v>
      </c>
      <c r="H98" s="152">
        <v>1</v>
      </c>
      <c r="I98" s="21">
        <v>1</v>
      </c>
      <c r="J98" s="21">
        <v>1</v>
      </c>
      <c r="K98" s="21">
        <v>1</v>
      </c>
      <c r="L98" s="21">
        <v>1</v>
      </c>
      <c r="M98" s="21">
        <v>1</v>
      </c>
      <c r="N98" s="21">
        <v>1</v>
      </c>
      <c r="O98" s="21">
        <v>1</v>
      </c>
      <c r="P98" s="21">
        <v>1</v>
      </c>
      <c r="Q98" s="21">
        <v>1</v>
      </c>
      <c r="R98" s="21">
        <v>1</v>
      </c>
      <c r="S98" s="21">
        <v>1</v>
      </c>
      <c r="T98" s="21">
        <v>1</v>
      </c>
      <c r="U98" s="21">
        <v>1</v>
      </c>
      <c r="V98" s="21">
        <v>1</v>
      </c>
      <c r="W98" s="21">
        <v>1</v>
      </c>
      <c r="X98" s="21">
        <v>1</v>
      </c>
      <c r="Y98" s="21">
        <v>1</v>
      </c>
      <c r="Z98" s="21">
        <v>1</v>
      </c>
      <c r="AA98" s="21">
        <v>1</v>
      </c>
      <c r="AB98" s="21">
        <v>1</v>
      </c>
      <c r="AC98" s="21">
        <v>1</v>
      </c>
      <c r="AD98" s="21">
        <v>1</v>
      </c>
      <c r="AE98" s="21">
        <v>1</v>
      </c>
      <c r="AF98" s="21">
        <v>1</v>
      </c>
      <c r="AG98" s="21">
        <v>1</v>
      </c>
    </row>
    <row r="99" spans="1:33" x14ac:dyDescent="0.3">
      <c r="A99">
        <v>43</v>
      </c>
      <c r="B99" s="48">
        <f t="shared" si="1"/>
        <v>0</v>
      </c>
      <c r="C99" s="7">
        <f>'1019 projects'!W48</f>
        <v>30</v>
      </c>
      <c r="D99" s="152">
        <v>1</v>
      </c>
      <c r="E99" s="152">
        <v>1</v>
      </c>
      <c r="F99" s="152">
        <v>1</v>
      </c>
      <c r="G99" s="152">
        <v>1</v>
      </c>
      <c r="H99" s="152">
        <v>1</v>
      </c>
      <c r="I99" s="21">
        <v>1</v>
      </c>
      <c r="J99" s="21">
        <v>1</v>
      </c>
      <c r="K99" s="21">
        <v>1</v>
      </c>
      <c r="L99" s="21">
        <v>1</v>
      </c>
      <c r="M99" s="21">
        <v>1</v>
      </c>
      <c r="N99" s="21">
        <v>1</v>
      </c>
      <c r="O99" s="21">
        <v>1</v>
      </c>
      <c r="P99" s="21">
        <v>1</v>
      </c>
      <c r="Q99" s="21">
        <v>1</v>
      </c>
      <c r="R99" s="21">
        <v>1</v>
      </c>
      <c r="S99" s="21">
        <v>1</v>
      </c>
      <c r="T99" s="21">
        <v>1</v>
      </c>
      <c r="U99" s="21">
        <v>1</v>
      </c>
      <c r="V99" s="21">
        <v>1</v>
      </c>
      <c r="W99" s="21">
        <v>1</v>
      </c>
      <c r="X99" s="21">
        <v>1</v>
      </c>
      <c r="Y99" s="21">
        <v>1</v>
      </c>
      <c r="Z99" s="21">
        <v>1</v>
      </c>
      <c r="AA99" s="21">
        <v>1</v>
      </c>
      <c r="AB99" s="21">
        <v>1</v>
      </c>
      <c r="AC99" s="21">
        <v>1</v>
      </c>
      <c r="AD99" s="21">
        <v>1</v>
      </c>
      <c r="AE99" s="21">
        <v>1</v>
      </c>
      <c r="AF99" s="21">
        <v>1</v>
      </c>
      <c r="AG99" s="21">
        <v>1</v>
      </c>
    </row>
    <row r="100" spans="1:33" x14ac:dyDescent="0.3">
      <c r="A100">
        <v>44</v>
      </c>
      <c r="B100" s="48">
        <f t="shared" si="1"/>
        <v>0</v>
      </c>
      <c r="C100" s="7">
        <f>'1019 projects'!W49</f>
        <v>30</v>
      </c>
      <c r="D100" s="152">
        <v>1</v>
      </c>
      <c r="E100" s="152">
        <v>1</v>
      </c>
      <c r="F100" s="152">
        <v>1</v>
      </c>
      <c r="G100" s="152">
        <v>1</v>
      </c>
      <c r="H100" s="152">
        <v>1</v>
      </c>
      <c r="I100" s="21">
        <v>1</v>
      </c>
      <c r="J100" s="21">
        <v>1</v>
      </c>
      <c r="K100" s="21">
        <v>1</v>
      </c>
      <c r="L100" s="21">
        <v>1</v>
      </c>
      <c r="M100" s="21">
        <v>1</v>
      </c>
      <c r="N100" s="21">
        <v>1</v>
      </c>
      <c r="O100" s="21">
        <v>1</v>
      </c>
      <c r="P100" s="21">
        <v>1</v>
      </c>
      <c r="Q100" s="21">
        <v>1</v>
      </c>
      <c r="R100" s="21">
        <v>1</v>
      </c>
      <c r="S100" s="21">
        <v>1</v>
      </c>
      <c r="T100" s="21">
        <v>1</v>
      </c>
      <c r="U100" s="21">
        <v>1</v>
      </c>
      <c r="V100" s="21">
        <v>1</v>
      </c>
      <c r="W100" s="21">
        <v>1</v>
      </c>
      <c r="X100" s="21">
        <v>1</v>
      </c>
      <c r="Y100" s="21">
        <v>1</v>
      </c>
      <c r="Z100" s="21">
        <v>1</v>
      </c>
      <c r="AA100" s="21">
        <v>1</v>
      </c>
      <c r="AB100" s="21">
        <v>1</v>
      </c>
      <c r="AC100" s="21">
        <v>1</v>
      </c>
      <c r="AD100" s="21">
        <v>1</v>
      </c>
      <c r="AE100" s="21">
        <v>1</v>
      </c>
      <c r="AF100" s="21">
        <v>1</v>
      </c>
      <c r="AG100" s="21">
        <v>1</v>
      </c>
    </row>
    <row r="101" spans="1:33" x14ac:dyDescent="0.3">
      <c r="A101">
        <v>45</v>
      </c>
      <c r="B101" s="48">
        <f t="shared" si="1"/>
        <v>0</v>
      </c>
      <c r="C101" s="7">
        <f>'1019 projects'!W50</f>
        <v>30</v>
      </c>
      <c r="D101" s="152">
        <v>1</v>
      </c>
      <c r="E101" s="152">
        <v>1</v>
      </c>
      <c r="F101" s="152">
        <v>1</v>
      </c>
      <c r="G101" s="152">
        <v>1</v>
      </c>
      <c r="H101" s="152">
        <v>1</v>
      </c>
      <c r="I101" s="21">
        <v>1</v>
      </c>
      <c r="J101" s="21">
        <v>1</v>
      </c>
      <c r="K101" s="21">
        <v>1</v>
      </c>
      <c r="L101" s="21">
        <v>1</v>
      </c>
      <c r="M101" s="21">
        <v>1</v>
      </c>
      <c r="N101" s="21">
        <v>1</v>
      </c>
      <c r="O101" s="21">
        <v>1</v>
      </c>
      <c r="P101" s="21">
        <v>1</v>
      </c>
      <c r="Q101" s="21">
        <v>1</v>
      </c>
      <c r="R101" s="21">
        <v>1</v>
      </c>
      <c r="S101" s="21">
        <v>1</v>
      </c>
      <c r="T101" s="21">
        <v>1</v>
      </c>
      <c r="U101" s="21">
        <v>1</v>
      </c>
      <c r="V101" s="21">
        <v>1</v>
      </c>
      <c r="W101" s="21">
        <v>1</v>
      </c>
      <c r="X101" s="21">
        <v>1</v>
      </c>
      <c r="Y101" s="21">
        <v>1</v>
      </c>
      <c r="Z101" s="21">
        <v>1</v>
      </c>
      <c r="AA101" s="21">
        <v>1</v>
      </c>
      <c r="AB101" s="21">
        <v>1</v>
      </c>
      <c r="AC101" s="21">
        <v>1</v>
      </c>
      <c r="AD101" s="21">
        <v>1</v>
      </c>
      <c r="AE101" s="21">
        <v>1</v>
      </c>
      <c r="AF101" s="21">
        <v>1</v>
      </c>
      <c r="AG101" s="21">
        <v>1</v>
      </c>
    </row>
    <row r="102" spans="1:33" x14ac:dyDescent="0.3">
      <c r="A102">
        <v>46</v>
      </c>
      <c r="B102" s="48">
        <f t="shared" si="1"/>
        <v>0</v>
      </c>
      <c r="C102" s="7">
        <f>'1019 projects'!W51</f>
        <v>30</v>
      </c>
      <c r="D102" s="152">
        <v>1</v>
      </c>
      <c r="E102" s="152">
        <v>1</v>
      </c>
      <c r="F102" s="152">
        <v>1</v>
      </c>
      <c r="G102" s="152">
        <v>1</v>
      </c>
      <c r="H102" s="152">
        <v>1</v>
      </c>
      <c r="I102" s="21">
        <v>1</v>
      </c>
      <c r="J102" s="21">
        <v>1</v>
      </c>
      <c r="K102" s="21">
        <v>1</v>
      </c>
      <c r="L102" s="21">
        <v>1</v>
      </c>
      <c r="M102" s="21">
        <v>1</v>
      </c>
      <c r="N102" s="21">
        <v>1</v>
      </c>
      <c r="O102" s="21">
        <v>1</v>
      </c>
      <c r="P102" s="21">
        <v>1</v>
      </c>
      <c r="Q102" s="21">
        <v>1</v>
      </c>
      <c r="R102" s="21">
        <v>1</v>
      </c>
      <c r="S102" s="21">
        <v>1</v>
      </c>
      <c r="T102" s="21">
        <v>1</v>
      </c>
      <c r="U102" s="21">
        <v>1</v>
      </c>
      <c r="V102" s="21">
        <v>1</v>
      </c>
      <c r="W102" s="21">
        <v>1</v>
      </c>
      <c r="X102" s="21">
        <v>1</v>
      </c>
      <c r="Y102" s="21">
        <v>1</v>
      </c>
      <c r="Z102" s="21">
        <v>1</v>
      </c>
      <c r="AA102" s="21">
        <v>1</v>
      </c>
      <c r="AB102" s="21">
        <v>1</v>
      </c>
      <c r="AC102" s="21">
        <v>1</v>
      </c>
      <c r="AD102" s="21">
        <v>1</v>
      </c>
      <c r="AE102" s="21">
        <v>1</v>
      </c>
      <c r="AF102" s="21">
        <v>1</v>
      </c>
      <c r="AG102" s="21">
        <v>1</v>
      </c>
    </row>
    <row r="103" spans="1:33" x14ac:dyDescent="0.3">
      <c r="A103">
        <v>47</v>
      </c>
      <c r="B103" s="48">
        <f t="shared" si="1"/>
        <v>0</v>
      </c>
      <c r="C103" s="7">
        <f>'1019 projects'!W52</f>
        <v>30</v>
      </c>
      <c r="D103" s="152">
        <v>1</v>
      </c>
      <c r="E103" s="152">
        <v>1</v>
      </c>
      <c r="F103" s="152">
        <v>1</v>
      </c>
      <c r="G103" s="152">
        <v>1</v>
      </c>
      <c r="H103" s="152">
        <v>1</v>
      </c>
      <c r="I103" s="21">
        <v>1</v>
      </c>
      <c r="J103" s="21">
        <v>1</v>
      </c>
      <c r="K103" s="21">
        <v>1</v>
      </c>
      <c r="L103" s="21">
        <v>1</v>
      </c>
      <c r="M103" s="21">
        <v>1</v>
      </c>
      <c r="N103" s="21">
        <v>1</v>
      </c>
      <c r="O103" s="21">
        <v>1</v>
      </c>
      <c r="P103" s="21">
        <v>1</v>
      </c>
      <c r="Q103" s="21">
        <v>1</v>
      </c>
      <c r="R103" s="21">
        <v>1</v>
      </c>
      <c r="S103" s="21">
        <v>1</v>
      </c>
      <c r="T103" s="21">
        <v>1</v>
      </c>
      <c r="U103" s="21">
        <v>1</v>
      </c>
      <c r="V103" s="21">
        <v>1</v>
      </c>
      <c r="W103" s="21">
        <v>1</v>
      </c>
      <c r="X103" s="21">
        <v>1</v>
      </c>
      <c r="Y103" s="21">
        <v>1</v>
      </c>
      <c r="Z103" s="21">
        <v>1</v>
      </c>
      <c r="AA103" s="21">
        <v>1</v>
      </c>
      <c r="AB103" s="21">
        <v>1</v>
      </c>
      <c r="AC103" s="21">
        <v>1</v>
      </c>
      <c r="AD103" s="21">
        <v>1</v>
      </c>
      <c r="AE103" s="21">
        <v>1</v>
      </c>
      <c r="AF103" s="21">
        <v>1</v>
      </c>
      <c r="AG103" s="21">
        <v>1</v>
      </c>
    </row>
    <row r="104" spans="1:33" x14ac:dyDescent="0.3">
      <c r="A104">
        <v>48</v>
      </c>
      <c r="B104" s="48">
        <f t="shared" si="1"/>
        <v>0</v>
      </c>
      <c r="C104" s="7">
        <f>'1019 projects'!W53</f>
        <v>30</v>
      </c>
      <c r="D104" s="152">
        <v>1</v>
      </c>
      <c r="E104" s="152">
        <v>1</v>
      </c>
      <c r="F104" s="152">
        <v>1</v>
      </c>
      <c r="G104" s="152">
        <v>1</v>
      </c>
      <c r="H104" s="152">
        <v>1</v>
      </c>
      <c r="I104" s="21">
        <v>1</v>
      </c>
      <c r="J104" s="21">
        <v>1</v>
      </c>
      <c r="K104" s="21">
        <v>1</v>
      </c>
      <c r="L104" s="21">
        <v>1</v>
      </c>
      <c r="M104" s="21">
        <v>1</v>
      </c>
      <c r="N104" s="21">
        <v>1</v>
      </c>
      <c r="O104" s="21">
        <v>1</v>
      </c>
      <c r="P104" s="21">
        <v>1</v>
      </c>
      <c r="Q104" s="21">
        <v>1</v>
      </c>
      <c r="R104" s="21">
        <v>1</v>
      </c>
      <c r="S104" s="21">
        <v>1</v>
      </c>
      <c r="T104" s="21">
        <v>1</v>
      </c>
      <c r="U104" s="21">
        <v>1</v>
      </c>
      <c r="V104" s="21">
        <v>1</v>
      </c>
      <c r="W104" s="21">
        <v>1</v>
      </c>
      <c r="X104" s="21">
        <v>1</v>
      </c>
      <c r="Y104" s="21">
        <v>1</v>
      </c>
      <c r="Z104" s="21">
        <v>1</v>
      </c>
      <c r="AA104" s="21">
        <v>1</v>
      </c>
      <c r="AB104" s="21">
        <v>1</v>
      </c>
      <c r="AC104" s="21">
        <v>1</v>
      </c>
      <c r="AD104" s="21">
        <v>1</v>
      </c>
      <c r="AE104" s="21">
        <v>1</v>
      </c>
      <c r="AF104" s="21">
        <v>1</v>
      </c>
      <c r="AG104" s="21">
        <v>1</v>
      </c>
    </row>
    <row r="105" spans="1:33" x14ac:dyDescent="0.3">
      <c r="A105">
        <v>49</v>
      </c>
      <c r="B105" s="48">
        <f t="shared" si="1"/>
        <v>0</v>
      </c>
      <c r="C105" s="7">
        <f>'1019 projects'!W54</f>
        <v>30</v>
      </c>
      <c r="D105" s="152">
        <v>1</v>
      </c>
      <c r="E105" s="152">
        <v>1</v>
      </c>
      <c r="F105" s="152">
        <v>1</v>
      </c>
      <c r="G105" s="152">
        <v>1</v>
      </c>
      <c r="H105" s="152">
        <v>1</v>
      </c>
      <c r="I105" s="21">
        <v>1</v>
      </c>
      <c r="J105" s="21">
        <v>1</v>
      </c>
      <c r="K105" s="21">
        <v>1</v>
      </c>
      <c r="L105" s="21">
        <v>1</v>
      </c>
      <c r="M105" s="21">
        <v>1</v>
      </c>
      <c r="N105" s="21">
        <v>1</v>
      </c>
      <c r="O105" s="21">
        <v>1</v>
      </c>
      <c r="P105" s="21">
        <v>1</v>
      </c>
      <c r="Q105" s="21">
        <v>1</v>
      </c>
      <c r="R105" s="21">
        <v>1</v>
      </c>
      <c r="S105" s="21">
        <v>1</v>
      </c>
      <c r="T105" s="21">
        <v>1</v>
      </c>
      <c r="U105" s="21">
        <v>1</v>
      </c>
      <c r="V105" s="21">
        <v>1</v>
      </c>
      <c r="W105" s="21">
        <v>1</v>
      </c>
      <c r="X105" s="21">
        <v>1</v>
      </c>
      <c r="Y105" s="21">
        <v>1</v>
      </c>
      <c r="Z105" s="21">
        <v>1</v>
      </c>
      <c r="AA105" s="21">
        <v>1</v>
      </c>
      <c r="AB105" s="21">
        <v>1</v>
      </c>
      <c r="AC105" s="21">
        <v>1</v>
      </c>
      <c r="AD105" s="21">
        <v>1</v>
      </c>
      <c r="AE105" s="21">
        <v>1</v>
      </c>
      <c r="AF105" s="21">
        <v>1</v>
      </c>
      <c r="AG105" s="21">
        <v>1</v>
      </c>
    </row>
    <row r="106" spans="1:33" x14ac:dyDescent="0.3">
      <c r="A106">
        <v>50</v>
      </c>
      <c r="B106" s="48">
        <f t="shared" si="1"/>
        <v>0</v>
      </c>
      <c r="C106" s="7">
        <f>'1019 projects'!W55</f>
        <v>30</v>
      </c>
      <c r="D106" s="152">
        <v>1</v>
      </c>
      <c r="E106" s="152">
        <v>1</v>
      </c>
      <c r="F106" s="152">
        <v>1</v>
      </c>
      <c r="G106" s="152">
        <v>1</v>
      </c>
      <c r="H106" s="152">
        <v>1</v>
      </c>
      <c r="I106" s="21">
        <v>1</v>
      </c>
      <c r="J106" s="21">
        <v>1</v>
      </c>
      <c r="K106" s="21">
        <v>1</v>
      </c>
      <c r="L106" s="21">
        <v>1</v>
      </c>
      <c r="M106" s="21">
        <v>1</v>
      </c>
      <c r="N106" s="21">
        <v>1</v>
      </c>
      <c r="O106" s="21">
        <v>1</v>
      </c>
      <c r="P106" s="21">
        <v>1</v>
      </c>
      <c r="Q106" s="21">
        <v>1</v>
      </c>
      <c r="R106" s="21">
        <v>1</v>
      </c>
      <c r="S106" s="21">
        <v>1</v>
      </c>
      <c r="T106" s="21">
        <v>1</v>
      </c>
      <c r="U106" s="21">
        <v>1</v>
      </c>
      <c r="V106" s="21">
        <v>1</v>
      </c>
      <c r="W106" s="21">
        <v>1</v>
      </c>
      <c r="X106" s="21">
        <v>1</v>
      </c>
      <c r="Y106" s="21">
        <v>1</v>
      </c>
      <c r="Z106" s="21">
        <v>1</v>
      </c>
      <c r="AA106" s="21">
        <v>1</v>
      </c>
      <c r="AB106" s="21">
        <v>1</v>
      </c>
      <c r="AC106" s="21">
        <v>1</v>
      </c>
      <c r="AD106" s="21">
        <v>1</v>
      </c>
      <c r="AE106" s="21">
        <v>1</v>
      </c>
      <c r="AF106" s="21">
        <v>1</v>
      </c>
      <c r="AG106" s="21">
        <v>1</v>
      </c>
    </row>
    <row r="108" spans="1:33" x14ac:dyDescent="0.3">
      <c r="A108" s="5" t="s">
        <v>55</v>
      </c>
      <c r="G108" s="142" t="s">
        <v>182</v>
      </c>
    </row>
    <row r="109" spans="1:33" ht="29.35" x14ac:dyDescent="0.3">
      <c r="A109" s="5" t="s">
        <v>46</v>
      </c>
      <c r="B109" s="58" t="s">
        <v>0</v>
      </c>
      <c r="C109" s="58" t="s">
        <v>26</v>
      </c>
      <c r="D109" s="34" t="str">
        <f>D$3</f>
        <v>2023-24</v>
      </c>
      <c r="E109" s="34" t="str">
        <f t="shared" ref="E109:AG109" si="2">E$3</f>
        <v>2024-25</v>
      </c>
      <c r="F109" s="34" t="str">
        <f t="shared" si="2"/>
        <v>2025-26</v>
      </c>
      <c r="G109" s="34" t="str">
        <f t="shared" si="2"/>
        <v>2026-27</v>
      </c>
      <c r="H109" s="34" t="str">
        <f t="shared" si="2"/>
        <v>2027-28</v>
      </c>
      <c r="I109" s="34" t="str">
        <f t="shared" si="2"/>
        <v>2028-29</v>
      </c>
      <c r="J109" s="34" t="str">
        <f t="shared" si="2"/>
        <v>2029-30</v>
      </c>
      <c r="K109" s="34" t="str">
        <f t="shared" si="2"/>
        <v>2030-31</v>
      </c>
      <c r="L109" s="34" t="str">
        <f t="shared" si="2"/>
        <v>2031-32</v>
      </c>
      <c r="M109" s="34" t="str">
        <f t="shared" si="2"/>
        <v>2032-33</v>
      </c>
      <c r="N109" s="34" t="str">
        <f t="shared" si="2"/>
        <v>2033-34</v>
      </c>
      <c r="O109" s="34" t="str">
        <f t="shared" si="2"/>
        <v>2034-35</v>
      </c>
      <c r="P109" s="34" t="str">
        <f t="shared" si="2"/>
        <v>2035-36</v>
      </c>
      <c r="Q109" s="34" t="str">
        <f t="shared" si="2"/>
        <v>2036-37</v>
      </c>
      <c r="R109" s="34" t="str">
        <f t="shared" si="2"/>
        <v>2037-38</v>
      </c>
      <c r="S109" s="34" t="str">
        <f t="shared" si="2"/>
        <v>2038-39</v>
      </c>
      <c r="T109" s="34" t="str">
        <f t="shared" si="2"/>
        <v>2039-40</v>
      </c>
      <c r="U109" s="34" t="str">
        <f t="shared" si="2"/>
        <v>2040-41</v>
      </c>
      <c r="V109" s="34" t="str">
        <f t="shared" si="2"/>
        <v>2041-42</v>
      </c>
      <c r="W109" s="34" t="str">
        <f t="shared" si="2"/>
        <v>2042-43</v>
      </c>
      <c r="X109" s="34" t="str">
        <f t="shared" si="2"/>
        <v>2043-44</v>
      </c>
      <c r="Y109" s="34" t="str">
        <f t="shared" si="2"/>
        <v>2044-45</v>
      </c>
      <c r="Z109" s="34" t="str">
        <f t="shared" si="2"/>
        <v>2045-46</v>
      </c>
      <c r="AA109" s="34" t="str">
        <f t="shared" si="2"/>
        <v>2046-47</v>
      </c>
      <c r="AB109" s="34" t="str">
        <f t="shared" si="2"/>
        <v>2047-48</v>
      </c>
      <c r="AC109" s="34" t="str">
        <f t="shared" si="2"/>
        <v>2048-49</v>
      </c>
      <c r="AD109" s="34" t="str">
        <f t="shared" si="2"/>
        <v>2049-50</v>
      </c>
      <c r="AE109" s="34" t="str">
        <f t="shared" si="2"/>
        <v>2050-51</v>
      </c>
      <c r="AF109" s="34" t="str">
        <f t="shared" si="2"/>
        <v>2051-52</v>
      </c>
      <c r="AG109" s="34" t="str">
        <f t="shared" si="2"/>
        <v>2052-53</v>
      </c>
    </row>
    <row r="110" spans="1:33" x14ac:dyDescent="0.3">
      <c r="A110">
        <v>1</v>
      </c>
      <c r="B110" s="48" t="str">
        <f>B4</f>
        <v>75094089</v>
      </c>
      <c r="C110" s="7">
        <f>C57</f>
        <v>30</v>
      </c>
      <c r="D110">
        <f>'1019 projects'!$U6</f>
        <v>1</v>
      </c>
      <c r="E110">
        <f>'1019 projects'!$U6</f>
        <v>1</v>
      </c>
      <c r="F110">
        <f>'1019 projects'!$U6</f>
        <v>1</v>
      </c>
      <c r="G110">
        <f>'1019 projects'!$U6</f>
        <v>1</v>
      </c>
      <c r="H110">
        <f>'1019 projects'!$U6</f>
        <v>1</v>
      </c>
      <c r="I110">
        <f>'1019 projects'!$U6</f>
        <v>1</v>
      </c>
      <c r="J110">
        <f>'1019 projects'!$U6</f>
        <v>1</v>
      </c>
      <c r="K110">
        <f>'1019 projects'!$U6</f>
        <v>1</v>
      </c>
      <c r="L110">
        <f>'1019 projects'!$U6</f>
        <v>1</v>
      </c>
      <c r="M110">
        <f>'1019 projects'!$U6</f>
        <v>1</v>
      </c>
      <c r="N110">
        <f>'1019 projects'!$U6</f>
        <v>1</v>
      </c>
      <c r="O110">
        <f>'1019 projects'!$U6</f>
        <v>1</v>
      </c>
      <c r="P110">
        <f>'1019 projects'!$U6</f>
        <v>1</v>
      </c>
      <c r="Q110">
        <f>'1019 projects'!$U6</f>
        <v>1</v>
      </c>
      <c r="R110">
        <f>'1019 projects'!$U6</f>
        <v>1</v>
      </c>
      <c r="S110">
        <f>'1019 projects'!$U6</f>
        <v>1</v>
      </c>
      <c r="T110">
        <f>'1019 projects'!$U6</f>
        <v>1</v>
      </c>
      <c r="U110">
        <f>'1019 projects'!$U6</f>
        <v>1</v>
      </c>
      <c r="V110">
        <f>'1019 projects'!$U6</f>
        <v>1</v>
      </c>
      <c r="W110">
        <f>'1019 projects'!$U6</f>
        <v>1</v>
      </c>
      <c r="X110">
        <f>'1019 projects'!$U6</f>
        <v>1</v>
      </c>
      <c r="Y110">
        <f>'1019 projects'!$U6</f>
        <v>1</v>
      </c>
      <c r="Z110">
        <f>'1019 projects'!$U6</f>
        <v>1</v>
      </c>
      <c r="AA110">
        <f>'1019 projects'!$U6</f>
        <v>1</v>
      </c>
      <c r="AB110">
        <f>'1019 projects'!$U6</f>
        <v>1</v>
      </c>
      <c r="AC110">
        <f>'1019 projects'!$U6</f>
        <v>1</v>
      </c>
      <c r="AD110">
        <f>'1019 projects'!$U6</f>
        <v>1</v>
      </c>
      <c r="AE110">
        <f>'1019 projects'!$U6</f>
        <v>1</v>
      </c>
      <c r="AF110">
        <f>'1019 projects'!$U6</f>
        <v>1</v>
      </c>
      <c r="AG110">
        <f>'1019 projects'!$U6</f>
        <v>1</v>
      </c>
    </row>
    <row r="111" spans="1:33" x14ac:dyDescent="0.3">
      <c r="A111">
        <v>2</v>
      </c>
      <c r="B111" s="48" t="str">
        <f t="shared" ref="B111:B159" si="3">B5</f>
        <v>75079631</v>
      </c>
      <c r="C111" s="7">
        <f t="shared" ref="C111:C159" si="4">C58</f>
        <v>30</v>
      </c>
      <c r="D111">
        <f>'1019 projects'!$U7</f>
        <v>1</v>
      </c>
      <c r="E111">
        <f>'1019 projects'!$U7</f>
        <v>1</v>
      </c>
      <c r="F111">
        <f>'1019 projects'!$U7</f>
        <v>1</v>
      </c>
      <c r="G111">
        <f>'1019 projects'!$U7</f>
        <v>1</v>
      </c>
      <c r="H111">
        <f>'1019 projects'!$U7</f>
        <v>1</v>
      </c>
      <c r="I111">
        <f>'1019 projects'!$U7</f>
        <v>1</v>
      </c>
      <c r="J111">
        <f>'1019 projects'!$U7</f>
        <v>1</v>
      </c>
      <c r="K111">
        <f>'1019 projects'!$U7</f>
        <v>1</v>
      </c>
      <c r="L111">
        <f>'1019 projects'!$U7</f>
        <v>1</v>
      </c>
      <c r="M111">
        <f>'1019 projects'!$U7</f>
        <v>1</v>
      </c>
      <c r="N111">
        <f>'1019 projects'!$U7</f>
        <v>1</v>
      </c>
      <c r="O111">
        <f>'1019 projects'!$U7</f>
        <v>1</v>
      </c>
      <c r="P111">
        <f>'1019 projects'!$U7</f>
        <v>1</v>
      </c>
      <c r="Q111">
        <f>'1019 projects'!$U7</f>
        <v>1</v>
      </c>
      <c r="R111">
        <f>'1019 projects'!$U7</f>
        <v>1</v>
      </c>
      <c r="S111">
        <f>'1019 projects'!$U7</f>
        <v>1</v>
      </c>
      <c r="T111">
        <f>'1019 projects'!$U7</f>
        <v>1</v>
      </c>
      <c r="U111">
        <f>'1019 projects'!$U7</f>
        <v>1</v>
      </c>
      <c r="V111">
        <f>'1019 projects'!$U7</f>
        <v>1</v>
      </c>
      <c r="W111">
        <f>'1019 projects'!$U7</f>
        <v>1</v>
      </c>
      <c r="X111">
        <f>'1019 projects'!$U7</f>
        <v>1</v>
      </c>
      <c r="Y111">
        <f>'1019 projects'!$U7</f>
        <v>1</v>
      </c>
      <c r="Z111">
        <f>'1019 projects'!$U7</f>
        <v>1</v>
      </c>
      <c r="AA111">
        <f>'1019 projects'!$U7</f>
        <v>1</v>
      </c>
      <c r="AB111">
        <f>'1019 projects'!$U7</f>
        <v>1</v>
      </c>
      <c r="AC111">
        <f>'1019 projects'!$U7</f>
        <v>1</v>
      </c>
      <c r="AD111">
        <f>'1019 projects'!$U7</f>
        <v>1</v>
      </c>
      <c r="AE111">
        <f>'1019 projects'!$U7</f>
        <v>1</v>
      </c>
      <c r="AF111">
        <f>'1019 projects'!$U7</f>
        <v>1</v>
      </c>
      <c r="AG111">
        <f>'1019 projects'!$U7</f>
        <v>1</v>
      </c>
    </row>
    <row r="112" spans="1:33" x14ac:dyDescent="0.3">
      <c r="A112">
        <v>3</v>
      </c>
      <c r="B112" s="48" t="str">
        <f t="shared" si="3"/>
        <v>75075953</v>
      </c>
      <c r="C112" s="7">
        <f t="shared" si="4"/>
        <v>30</v>
      </c>
      <c r="D112">
        <f>'1019 projects'!$U8</f>
        <v>1</v>
      </c>
      <c r="E112">
        <f>'1019 projects'!$U8</f>
        <v>1</v>
      </c>
      <c r="F112">
        <f>'1019 projects'!$U8</f>
        <v>1</v>
      </c>
      <c r="G112">
        <f>'1019 projects'!$U8</f>
        <v>1</v>
      </c>
      <c r="H112">
        <f>'1019 projects'!$U8</f>
        <v>1</v>
      </c>
      <c r="I112">
        <f>'1019 projects'!$U8</f>
        <v>1</v>
      </c>
      <c r="J112">
        <f>'1019 projects'!$U8</f>
        <v>1</v>
      </c>
      <c r="K112">
        <f>'1019 projects'!$U8</f>
        <v>1</v>
      </c>
      <c r="L112">
        <f>'1019 projects'!$U8</f>
        <v>1</v>
      </c>
      <c r="M112">
        <f>'1019 projects'!$U8</f>
        <v>1</v>
      </c>
      <c r="N112">
        <f>'1019 projects'!$U8</f>
        <v>1</v>
      </c>
      <c r="O112">
        <f>'1019 projects'!$U8</f>
        <v>1</v>
      </c>
      <c r="P112">
        <f>'1019 projects'!$U8</f>
        <v>1</v>
      </c>
      <c r="Q112">
        <f>'1019 projects'!$U8</f>
        <v>1</v>
      </c>
      <c r="R112">
        <f>'1019 projects'!$U8</f>
        <v>1</v>
      </c>
      <c r="S112">
        <f>'1019 projects'!$U8</f>
        <v>1</v>
      </c>
      <c r="T112">
        <f>'1019 projects'!$U8</f>
        <v>1</v>
      </c>
      <c r="U112">
        <f>'1019 projects'!$U8</f>
        <v>1</v>
      </c>
      <c r="V112">
        <f>'1019 projects'!$U8</f>
        <v>1</v>
      </c>
      <c r="W112">
        <f>'1019 projects'!$U8</f>
        <v>1</v>
      </c>
      <c r="X112">
        <f>'1019 projects'!$U8</f>
        <v>1</v>
      </c>
      <c r="Y112">
        <f>'1019 projects'!$U8</f>
        <v>1</v>
      </c>
      <c r="Z112">
        <f>'1019 projects'!$U8</f>
        <v>1</v>
      </c>
      <c r="AA112">
        <f>'1019 projects'!$U8</f>
        <v>1</v>
      </c>
      <c r="AB112">
        <f>'1019 projects'!$U8</f>
        <v>1</v>
      </c>
      <c r="AC112">
        <f>'1019 projects'!$U8</f>
        <v>1</v>
      </c>
      <c r="AD112">
        <f>'1019 projects'!$U8</f>
        <v>1</v>
      </c>
      <c r="AE112">
        <f>'1019 projects'!$U8</f>
        <v>1</v>
      </c>
      <c r="AF112">
        <f>'1019 projects'!$U8</f>
        <v>1</v>
      </c>
      <c r="AG112">
        <f>'1019 projects'!$U8</f>
        <v>1</v>
      </c>
    </row>
    <row r="113" spans="1:33" x14ac:dyDescent="0.3">
      <c r="A113">
        <v>4</v>
      </c>
      <c r="B113" s="48" t="str">
        <f t="shared" si="3"/>
        <v>75074922</v>
      </c>
      <c r="C113" s="7">
        <f t="shared" si="4"/>
        <v>30</v>
      </c>
      <c r="D113">
        <f>'1019 projects'!$U9</f>
        <v>1</v>
      </c>
      <c r="E113">
        <f>'1019 projects'!$U9</f>
        <v>1</v>
      </c>
      <c r="F113">
        <f>'1019 projects'!$U9</f>
        <v>1</v>
      </c>
      <c r="G113">
        <f>'1019 projects'!$U9</f>
        <v>1</v>
      </c>
      <c r="H113">
        <f>'1019 projects'!$U9</f>
        <v>1</v>
      </c>
      <c r="I113">
        <f>'1019 projects'!$U9</f>
        <v>1</v>
      </c>
      <c r="J113">
        <f>'1019 projects'!$U9</f>
        <v>1</v>
      </c>
      <c r="K113">
        <f>'1019 projects'!$U9</f>
        <v>1</v>
      </c>
      <c r="L113">
        <f>'1019 projects'!$U9</f>
        <v>1</v>
      </c>
      <c r="M113">
        <f>'1019 projects'!$U9</f>
        <v>1</v>
      </c>
      <c r="N113">
        <f>'1019 projects'!$U9</f>
        <v>1</v>
      </c>
      <c r="O113">
        <f>'1019 projects'!$U9</f>
        <v>1</v>
      </c>
      <c r="P113">
        <f>'1019 projects'!$U9</f>
        <v>1</v>
      </c>
      <c r="Q113">
        <f>'1019 projects'!$U9</f>
        <v>1</v>
      </c>
      <c r="R113">
        <f>'1019 projects'!$U9</f>
        <v>1</v>
      </c>
      <c r="S113">
        <f>'1019 projects'!$U9</f>
        <v>1</v>
      </c>
      <c r="T113">
        <f>'1019 projects'!$U9</f>
        <v>1</v>
      </c>
      <c r="U113">
        <f>'1019 projects'!$U9</f>
        <v>1</v>
      </c>
      <c r="V113">
        <f>'1019 projects'!$U9</f>
        <v>1</v>
      </c>
      <c r="W113">
        <f>'1019 projects'!$U9</f>
        <v>1</v>
      </c>
      <c r="X113">
        <f>'1019 projects'!$U9</f>
        <v>1</v>
      </c>
      <c r="Y113">
        <f>'1019 projects'!$U9</f>
        <v>1</v>
      </c>
      <c r="Z113">
        <f>'1019 projects'!$U9</f>
        <v>1</v>
      </c>
      <c r="AA113">
        <f>'1019 projects'!$U9</f>
        <v>1</v>
      </c>
      <c r="AB113">
        <f>'1019 projects'!$U9</f>
        <v>1</v>
      </c>
      <c r="AC113">
        <f>'1019 projects'!$U9</f>
        <v>1</v>
      </c>
      <c r="AD113">
        <f>'1019 projects'!$U9</f>
        <v>1</v>
      </c>
      <c r="AE113">
        <f>'1019 projects'!$U9</f>
        <v>1</v>
      </c>
      <c r="AF113">
        <f>'1019 projects'!$U9</f>
        <v>1</v>
      </c>
      <c r="AG113">
        <f>'1019 projects'!$U9</f>
        <v>1</v>
      </c>
    </row>
    <row r="114" spans="1:33" x14ac:dyDescent="0.3">
      <c r="A114">
        <v>5</v>
      </c>
      <c r="B114" s="48" t="str">
        <f t="shared" si="3"/>
        <v>75079180</v>
      </c>
      <c r="C114" s="7">
        <f t="shared" si="4"/>
        <v>30</v>
      </c>
      <c r="D114">
        <f>'1019 projects'!$U10</f>
        <v>1</v>
      </c>
      <c r="E114">
        <f>'1019 projects'!$U10</f>
        <v>1</v>
      </c>
      <c r="F114">
        <f>'1019 projects'!$U10</f>
        <v>1</v>
      </c>
      <c r="G114">
        <f>'1019 projects'!$U10</f>
        <v>1</v>
      </c>
      <c r="H114">
        <f>'1019 projects'!$U10</f>
        <v>1</v>
      </c>
      <c r="I114">
        <f>'1019 projects'!$U10</f>
        <v>1</v>
      </c>
      <c r="J114">
        <f>'1019 projects'!$U10</f>
        <v>1</v>
      </c>
      <c r="K114">
        <f>'1019 projects'!$U10</f>
        <v>1</v>
      </c>
      <c r="L114">
        <f>'1019 projects'!$U10</f>
        <v>1</v>
      </c>
      <c r="M114">
        <f>'1019 projects'!$U10</f>
        <v>1</v>
      </c>
      <c r="N114">
        <f>'1019 projects'!$U10</f>
        <v>1</v>
      </c>
      <c r="O114">
        <f>'1019 projects'!$U10</f>
        <v>1</v>
      </c>
      <c r="P114">
        <f>'1019 projects'!$U10</f>
        <v>1</v>
      </c>
      <c r="Q114">
        <f>'1019 projects'!$U10</f>
        <v>1</v>
      </c>
      <c r="R114">
        <f>'1019 projects'!$U10</f>
        <v>1</v>
      </c>
      <c r="S114">
        <f>'1019 projects'!$U10</f>
        <v>1</v>
      </c>
      <c r="T114">
        <f>'1019 projects'!$U10</f>
        <v>1</v>
      </c>
      <c r="U114">
        <f>'1019 projects'!$U10</f>
        <v>1</v>
      </c>
      <c r="V114">
        <f>'1019 projects'!$U10</f>
        <v>1</v>
      </c>
      <c r="W114">
        <f>'1019 projects'!$U10</f>
        <v>1</v>
      </c>
      <c r="X114">
        <f>'1019 projects'!$U10</f>
        <v>1</v>
      </c>
      <c r="Y114">
        <f>'1019 projects'!$U10</f>
        <v>1</v>
      </c>
      <c r="Z114">
        <f>'1019 projects'!$U10</f>
        <v>1</v>
      </c>
      <c r="AA114">
        <f>'1019 projects'!$U10</f>
        <v>1</v>
      </c>
      <c r="AB114">
        <f>'1019 projects'!$U10</f>
        <v>1</v>
      </c>
      <c r="AC114">
        <f>'1019 projects'!$U10</f>
        <v>1</v>
      </c>
      <c r="AD114">
        <f>'1019 projects'!$U10</f>
        <v>1</v>
      </c>
      <c r="AE114">
        <f>'1019 projects'!$U10</f>
        <v>1</v>
      </c>
      <c r="AF114">
        <f>'1019 projects'!$U10</f>
        <v>1</v>
      </c>
      <c r="AG114">
        <f>'1019 projects'!$U10</f>
        <v>1</v>
      </c>
    </row>
    <row r="115" spans="1:33" x14ac:dyDescent="0.3">
      <c r="A115">
        <v>6</v>
      </c>
      <c r="B115" s="48" t="str">
        <f t="shared" si="3"/>
        <v>75077565</v>
      </c>
      <c r="C115" s="7">
        <f t="shared" si="4"/>
        <v>30</v>
      </c>
      <c r="D115">
        <f>'1019 projects'!$U11</f>
        <v>1</v>
      </c>
      <c r="E115">
        <f>'1019 projects'!$U11</f>
        <v>1</v>
      </c>
      <c r="F115">
        <f>'1019 projects'!$U11</f>
        <v>1</v>
      </c>
      <c r="G115">
        <f>'1019 projects'!$U11</f>
        <v>1</v>
      </c>
      <c r="H115">
        <f>'1019 projects'!$U11</f>
        <v>1</v>
      </c>
      <c r="I115">
        <f>'1019 projects'!$U11</f>
        <v>1</v>
      </c>
      <c r="J115">
        <f>'1019 projects'!$U11</f>
        <v>1</v>
      </c>
      <c r="K115">
        <f>'1019 projects'!$U11</f>
        <v>1</v>
      </c>
      <c r="L115">
        <f>'1019 projects'!$U11</f>
        <v>1</v>
      </c>
      <c r="M115">
        <f>'1019 projects'!$U11</f>
        <v>1</v>
      </c>
      <c r="N115">
        <f>'1019 projects'!$U11</f>
        <v>1</v>
      </c>
      <c r="O115">
        <f>'1019 projects'!$U11</f>
        <v>1</v>
      </c>
      <c r="P115">
        <f>'1019 projects'!$U11</f>
        <v>1</v>
      </c>
      <c r="Q115">
        <f>'1019 projects'!$U11</f>
        <v>1</v>
      </c>
      <c r="R115">
        <f>'1019 projects'!$U11</f>
        <v>1</v>
      </c>
      <c r="S115">
        <f>'1019 projects'!$U11</f>
        <v>1</v>
      </c>
      <c r="T115">
        <f>'1019 projects'!$U11</f>
        <v>1</v>
      </c>
      <c r="U115">
        <f>'1019 projects'!$U11</f>
        <v>1</v>
      </c>
      <c r="V115">
        <f>'1019 projects'!$U11</f>
        <v>1</v>
      </c>
      <c r="W115">
        <f>'1019 projects'!$U11</f>
        <v>1</v>
      </c>
      <c r="X115">
        <f>'1019 projects'!$U11</f>
        <v>1</v>
      </c>
      <c r="Y115">
        <f>'1019 projects'!$U11</f>
        <v>1</v>
      </c>
      <c r="Z115">
        <f>'1019 projects'!$U11</f>
        <v>1</v>
      </c>
      <c r="AA115">
        <f>'1019 projects'!$U11</f>
        <v>1</v>
      </c>
      <c r="AB115">
        <f>'1019 projects'!$U11</f>
        <v>1</v>
      </c>
      <c r="AC115">
        <f>'1019 projects'!$U11</f>
        <v>1</v>
      </c>
      <c r="AD115">
        <f>'1019 projects'!$U11</f>
        <v>1</v>
      </c>
      <c r="AE115">
        <f>'1019 projects'!$U11</f>
        <v>1</v>
      </c>
      <c r="AF115">
        <f>'1019 projects'!$U11</f>
        <v>1</v>
      </c>
      <c r="AG115">
        <f>'1019 projects'!$U11</f>
        <v>1</v>
      </c>
    </row>
    <row r="116" spans="1:33" x14ac:dyDescent="0.3">
      <c r="A116">
        <v>7</v>
      </c>
      <c r="B116" s="48" t="str">
        <f t="shared" si="3"/>
        <v>75060706</v>
      </c>
      <c r="C116" s="7">
        <f t="shared" si="4"/>
        <v>30</v>
      </c>
      <c r="D116">
        <f>'1019 projects'!$U12</f>
        <v>1</v>
      </c>
      <c r="E116">
        <f>'1019 projects'!$U12</f>
        <v>1</v>
      </c>
      <c r="F116">
        <f>'1019 projects'!$U12</f>
        <v>1</v>
      </c>
      <c r="G116">
        <f>'1019 projects'!$U12</f>
        <v>1</v>
      </c>
      <c r="H116">
        <f>'1019 projects'!$U12</f>
        <v>1</v>
      </c>
      <c r="I116">
        <f>'1019 projects'!$U12</f>
        <v>1</v>
      </c>
      <c r="J116">
        <f>'1019 projects'!$U12</f>
        <v>1</v>
      </c>
      <c r="K116">
        <f>'1019 projects'!$U12</f>
        <v>1</v>
      </c>
      <c r="L116">
        <f>'1019 projects'!$U12</f>
        <v>1</v>
      </c>
      <c r="M116">
        <f>'1019 projects'!$U12</f>
        <v>1</v>
      </c>
      <c r="N116">
        <f>'1019 projects'!$U12</f>
        <v>1</v>
      </c>
      <c r="O116">
        <f>'1019 projects'!$U12</f>
        <v>1</v>
      </c>
      <c r="P116">
        <f>'1019 projects'!$U12</f>
        <v>1</v>
      </c>
      <c r="Q116">
        <f>'1019 projects'!$U12</f>
        <v>1</v>
      </c>
      <c r="R116">
        <f>'1019 projects'!$U12</f>
        <v>1</v>
      </c>
      <c r="S116">
        <f>'1019 projects'!$U12</f>
        <v>1</v>
      </c>
      <c r="T116">
        <f>'1019 projects'!$U12</f>
        <v>1</v>
      </c>
      <c r="U116">
        <f>'1019 projects'!$U12</f>
        <v>1</v>
      </c>
      <c r="V116">
        <f>'1019 projects'!$U12</f>
        <v>1</v>
      </c>
      <c r="W116">
        <f>'1019 projects'!$U12</f>
        <v>1</v>
      </c>
      <c r="X116">
        <f>'1019 projects'!$U12</f>
        <v>1</v>
      </c>
      <c r="Y116">
        <f>'1019 projects'!$U12</f>
        <v>1</v>
      </c>
      <c r="Z116">
        <f>'1019 projects'!$U12</f>
        <v>1</v>
      </c>
      <c r="AA116">
        <f>'1019 projects'!$U12</f>
        <v>1</v>
      </c>
      <c r="AB116">
        <f>'1019 projects'!$U12</f>
        <v>1</v>
      </c>
      <c r="AC116">
        <f>'1019 projects'!$U12</f>
        <v>1</v>
      </c>
      <c r="AD116">
        <f>'1019 projects'!$U12</f>
        <v>1</v>
      </c>
      <c r="AE116">
        <f>'1019 projects'!$U12</f>
        <v>1</v>
      </c>
      <c r="AF116">
        <f>'1019 projects'!$U12</f>
        <v>1</v>
      </c>
      <c r="AG116">
        <f>'1019 projects'!$U12</f>
        <v>1</v>
      </c>
    </row>
    <row r="117" spans="1:33" x14ac:dyDescent="0.3">
      <c r="A117">
        <v>8</v>
      </c>
      <c r="B117" s="48" t="str">
        <f t="shared" si="3"/>
        <v>75080696</v>
      </c>
      <c r="C117" s="7">
        <f t="shared" si="4"/>
        <v>30</v>
      </c>
      <c r="D117">
        <f>'1019 projects'!$U13</f>
        <v>1</v>
      </c>
      <c r="E117">
        <f>'1019 projects'!$U13</f>
        <v>1</v>
      </c>
      <c r="F117">
        <f>'1019 projects'!$U13</f>
        <v>1</v>
      </c>
      <c r="G117">
        <f>'1019 projects'!$U13</f>
        <v>1</v>
      </c>
      <c r="H117">
        <f>'1019 projects'!$U13</f>
        <v>1</v>
      </c>
      <c r="I117">
        <f>'1019 projects'!$U13</f>
        <v>1</v>
      </c>
      <c r="J117">
        <f>'1019 projects'!$U13</f>
        <v>1</v>
      </c>
      <c r="K117">
        <f>'1019 projects'!$U13</f>
        <v>1</v>
      </c>
      <c r="L117">
        <f>'1019 projects'!$U13</f>
        <v>1</v>
      </c>
      <c r="M117">
        <f>'1019 projects'!$U13</f>
        <v>1</v>
      </c>
      <c r="N117">
        <f>'1019 projects'!$U13</f>
        <v>1</v>
      </c>
      <c r="O117">
        <f>'1019 projects'!$U13</f>
        <v>1</v>
      </c>
      <c r="P117">
        <f>'1019 projects'!$U13</f>
        <v>1</v>
      </c>
      <c r="Q117">
        <f>'1019 projects'!$U13</f>
        <v>1</v>
      </c>
      <c r="R117">
        <f>'1019 projects'!$U13</f>
        <v>1</v>
      </c>
      <c r="S117">
        <f>'1019 projects'!$U13</f>
        <v>1</v>
      </c>
      <c r="T117">
        <f>'1019 projects'!$U13</f>
        <v>1</v>
      </c>
      <c r="U117">
        <f>'1019 projects'!$U13</f>
        <v>1</v>
      </c>
      <c r="V117">
        <f>'1019 projects'!$U13</f>
        <v>1</v>
      </c>
      <c r="W117">
        <f>'1019 projects'!$U13</f>
        <v>1</v>
      </c>
      <c r="X117">
        <f>'1019 projects'!$U13</f>
        <v>1</v>
      </c>
      <c r="Y117">
        <f>'1019 projects'!$U13</f>
        <v>1</v>
      </c>
      <c r="Z117">
        <f>'1019 projects'!$U13</f>
        <v>1</v>
      </c>
      <c r="AA117">
        <f>'1019 projects'!$U13</f>
        <v>1</v>
      </c>
      <c r="AB117">
        <f>'1019 projects'!$U13</f>
        <v>1</v>
      </c>
      <c r="AC117">
        <f>'1019 projects'!$U13</f>
        <v>1</v>
      </c>
      <c r="AD117">
        <f>'1019 projects'!$U13</f>
        <v>1</v>
      </c>
      <c r="AE117">
        <f>'1019 projects'!$U13</f>
        <v>1</v>
      </c>
      <c r="AF117">
        <f>'1019 projects'!$U13</f>
        <v>1</v>
      </c>
      <c r="AG117">
        <f>'1019 projects'!$U13</f>
        <v>1</v>
      </c>
    </row>
    <row r="118" spans="1:33" x14ac:dyDescent="0.3">
      <c r="A118">
        <v>9</v>
      </c>
      <c r="B118" s="48">
        <f t="shared" si="3"/>
        <v>0</v>
      </c>
      <c r="C118" s="7">
        <f t="shared" si="4"/>
        <v>0</v>
      </c>
      <c r="D118">
        <f>'1019 projects'!$U14</f>
        <v>0</v>
      </c>
      <c r="E118">
        <f>'1019 projects'!$U14</f>
        <v>0</v>
      </c>
      <c r="F118">
        <f>'1019 projects'!$U14</f>
        <v>0</v>
      </c>
      <c r="G118">
        <f>'1019 projects'!$U14</f>
        <v>0</v>
      </c>
      <c r="H118">
        <f>'1019 projects'!$U14</f>
        <v>0</v>
      </c>
      <c r="I118">
        <f>'1019 projects'!$U14</f>
        <v>0</v>
      </c>
      <c r="J118">
        <f>'1019 projects'!$U14</f>
        <v>0</v>
      </c>
      <c r="K118">
        <f>'1019 projects'!$U14</f>
        <v>0</v>
      </c>
      <c r="L118">
        <f>'1019 projects'!$U14</f>
        <v>0</v>
      </c>
      <c r="M118">
        <f>'1019 projects'!$U14</f>
        <v>0</v>
      </c>
      <c r="N118">
        <f>'1019 projects'!$U14</f>
        <v>0</v>
      </c>
      <c r="O118">
        <f>'1019 projects'!$U14</f>
        <v>0</v>
      </c>
      <c r="P118">
        <f>'1019 projects'!$U14</f>
        <v>0</v>
      </c>
      <c r="Q118">
        <f>'1019 projects'!$U14</f>
        <v>0</v>
      </c>
      <c r="R118">
        <f>'1019 projects'!$U14</f>
        <v>0</v>
      </c>
      <c r="S118">
        <f>'1019 projects'!$U14</f>
        <v>0</v>
      </c>
      <c r="T118">
        <f>'1019 projects'!$U14</f>
        <v>0</v>
      </c>
      <c r="U118">
        <f>'1019 projects'!$U14</f>
        <v>0</v>
      </c>
      <c r="V118">
        <f>'1019 projects'!$U14</f>
        <v>0</v>
      </c>
      <c r="W118">
        <f>'1019 projects'!$U14</f>
        <v>0</v>
      </c>
      <c r="X118">
        <f>'1019 projects'!$U14</f>
        <v>0</v>
      </c>
      <c r="Y118">
        <f>'1019 projects'!$U14</f>
        <v>0</v>
      </c>
      <c r="Z118">
        <f>'1019 projects'!$U14</f>
        <v>0</v>
      </c>
      <c r="AA118">
        <f>'1019 projects'!$U14</f>
        <v>0</v>
      </c>
      <c r="AB118">
        <f>'1019 projects'!$U14</f>
        <v>0</v>
      </c>
      <c r="AC118">
        <f>'1019 projects'!$U14</f>
        <v>0</v>
      </c>
      <c r="AD118">
        <f>'1019 projects'!$U14</f>
        <v>0</v>
      </c>
      <c r="AE118">
        <f>'1019 projects'!$U14</f>
        <v>0</v>
      </c>
      <c r="AF118">
        <f>'1019 projects'!$U14</f>
        <v>0</v>
      </c>
      <c r="AG118">
        <f>'1019 projects'!$U14</f>
        <v>0</v>
      </c>
    </row>
    <row r="119" spans="1:33" x14ac:dyDescent="0.3">
      <c r="A119">
        <v>10</v>
      </c>
      <c r="B119" s="48" t="str">
        <f t="shared" si="3"/>
        <v>75080954</v>
      </c>
      <c r="C119" s="7">
        <f t="shared" si="4"/>
        <v>30</v>
      </c>
      <c r="D119">
        <f>'1019 projects'!$U15</f>
        <v>1</v>
      </c>
      <c r="E119">
        <f>'1019 projects'!$U15</f>
        <v>1</v>
      </c>
      <c r="F119">
        <f>'1019 projects'!$U15</f>
        <v>1</v>
      </c>
      <c r="G119">
        <f>'1019 projects'!$U15</f>
        <v>1</v>
      </c>
      <c r="H119">
        <f>'1019 projects'!$U15</f>
        <v>1</v>
      </c>
      <c r="I119">
        <f>'1019 projects'!$U15</f>
        <v>1</v>
      </c>
      <c r="J119">
        <f>'1019 projects'!$U15</f>
        <v>1</v>
      </c>
      <c r="K119">
        <f>'1019 projects'!$U15</f>
        <v>1</v>
      </c>
      <c r="L119">
        <f>'1019 projects'!$U15</f>
        <v>1</v>
      </c>
      <c r="M119">
        <f>'1019 projects'!$U15</f>
        <v>1</v>
      </c>
      <c r="N119">
        <f>'1019 projects'!$U15</f>
        <v>1</v>
      </c>
      <c r="O119">
        <f>'1019 projects'!$U15</f>
        <v>1</v>
      </c>
      <c r="P119">
        <f>'1019 projects'!$U15</f>
        <v>1</v>
      </c>
      <c r="Q119">
        <f>'1019 projects'!$U15</f>
        <v>1</v>
      </c>
      <c r="R119">
        <f>'1019 projects'!$U15</f>
        <v>1</v>
      </c>
      <c r="S119">
        <f>'1019 projects'!$U15</f>
        <v>1</v>
      </c>
      <c r="T119">
        <f>'1019 projects'!$U15</f>
        <v>1</v>
      </c>
      <c r="U119">
        <f>'1019 projects'!$U15</f>
        <v>1</v>
      </c>
      <c r="V119">
        <f>'1019 projects'!$U15</f>
        <v>1</v>
      </c>
      <c r="W119">
        <f>'1019 projects'!$U15</f>
        <v>1</v>
      </c>
      <c r="X119">
        <f>'1019 projects'!$U15</f>
        <v>1</v>
      </c>
      <c r="Y119">
        <f>'1019 projects'!$U15</f>
        <v>1</v>
      </c>
      <c r="Z119">
        <f>'1019 projects'!$U15</f>
        <v>1</v>
      </c>
      <c r="AA119">
        <f>'1019 projects'!$U15</f>
        <v>1</v>
      </c>
      <c r="AB119">
        <f>'1019 projects'!$U15</f>
        <v>1</v>
      </c>
      <c r="AC119">
        <f>'1019 projects'!$U15</f>
        <v>1</v>
      </c>
      <c r="AD119">
        <f>'1019 projects'!$U15</f>
        <v>1</v>
      </c>
      <c r="AE119">
        <f>'1019 projects'!$U15</f>
        <v>1</v>
      </c>
      <c r="AF119">
        <f>'1019 projects'!$U15</f>
        <v>1</v>
      </c>
      <c r="AG119">
        <f>'1019 projects'!$U15</f>
        <v>1</v>
      </c>
    </row>
    <row r="120" spans="1:33" x14ac:dyDescent="0.3">
      <c r="A120">
        <v>11</v>
      </c>
      <c r="B120" s="48" t="str">
        <f t="shared" si="3"/>
        <v>75086267</v>
      </c>
      <c r="C120" s="7">
        <f t="shared" si="4"/>
        <v>30</v>
      </c>
      <c r="D120">
        <f>'1019 projects'!$U16</f>
        <v>1</v>
      </c>
      <c r="E120">
        <f>'1019 projects'!$U16</f>
        <v>1</v>
      </c>
      <c r="F120">
        <f>'1019 projects'!$U16</f>
        <v>1</v>
      </c>
      <c r="G120">
        <f>'1019 projects'!$U16</f>
        <v>1</v>
      </c>
      <c r="H120">
        <f>'1019 projects'!$U16</f>
        <v>1</v>
      </c>
      <c r="I120">
        <f>'1019 projects'!$U16</f>
        <v>1</v>
      </c>
      <c r="J120">
        <f>'1019 projects'!$U16</f>
        <v>1</v>
      </c>
      <c r="K120">
        <f>'1019 projects'!$U16</f>
        <v>1</v>
      </c>
      <c r="L120">
        <f>'1019 projects'!$U16</f>
        <v>1</v>
      </c>
      <c r="M120">
        <f>'1019 projects'!$U16</f>
        <v>1</v>
      </c>
      <c r="N120">
        <f>'1019 projects'!$U16</f>
        <v>1</v>
      </c>
      <c r="O120">
        <f>'1019 projects'!$U16</f>
        <v>1</v>
      </c>
      <c r="P120">
        <f>'1019 projects'!$U16</f>
        <v>1</v>
      </c>
      <c r="Q120">
        <f>'1019 projects'!$U16</f>
        <v>1</v>
      </c>
      <c r="R120">
        <f>'1019 projects'!$U16</f>
        <v>1</v>
      </c>
      <c r="S120">
        <f>'1019 projects'!$U16</f>
        <v>1</v>
      </c>
      <c r="T120">
        <f>'1019 projects'!$U16</f>
        <v>1</v>
      </c>
      <c r="U120">
        <f>'1019 projects'!$U16</f>
        <v>1</v>
      </c>
      <c r="V120">
        <f>'1019 projects'!$U16</f>
        <v>1</v>
      </c>
      <c r="W120">
        <f>'1019 projects'!$U16</f>
        <v>1</v>
      </c>
      <c r="X120">
        <f>'1019 projects'!$U16</f>
        <v>1</v>
      </c>
      <c r="Y120">
        <f>'1019 projects'!$U16</f>
        <v>1</v>
      </c>
      <c r="Z120">
        <f>'1019 projects'!$U16</f>
        <v>1</v>
      </c>
      <c r="AA120">
        <f>'1019 projects'!$U16</f>
        <v>1</v>
      </c>
      <c r="AB120">
        <f>'1019 projects'!$U16</f>
        <v>1</v>
      </c>
      <c r="AC120">
        <f>'1019 projects'!$U16</f>
        <v>1</v>
      </c>
      <c r="AD120">
        <f>'1019 projects'!$U16</f>
        <v>1</v>
      </c>
      <c r="AE120">
        <f>'1019 projects'!$U16</f>
        <v>1</v>
      </c>
      <c r="AF120">
        <f>'1019 projects'!$U16</f>
        <v>1</v>
      </c>
      <c r="AG120">
        <f>'1019 projects'!$U16</f>
        <v>1</v>
      </c>
    </row>
    <row r="121" spans="1:33" x14ac:dyDescent="0.3">
      <c r="A121">
        <v>12</v>
      </c>
      <c r="B121" s="48" t="str">
        <f t="shared" si="3"/>
        <v>75078092</v>
      </c>
      <c r="C121" s="7">
        <f t="shared" si="4"/>
        <v>30</v>
      </c>
      <c r="D121">
        <f>'1019 projects'!$U17</f>
        <v>1</v>
      </c>
      <c r="E121">
        <f>'1019 projects'!$U17</f>
        <v>1</v>
      </c>
      <c r="F121">
        <f>'1019 projects'!$U17</f>
        <v>1</v>
      </c>
      <c r="G121">
        <f>'1019 projects'!$U17</f>
        <v>1</v>
      </c>
      <c r="H121">
        <f>'1019 projects'!$U17</f>
        <v>1</v>
      </c>
      <c r="I121">
        <f>'1019 projects'!$U17</f>
        <v>1</v>
      </c>
      <c r="J121">
        <f>'1019 projects'!$U17</f>
        <v>1</v>
      </c>
      <c r="K121">
        <f>'1019 projects'!$U17</f>
        <v>1</v>
      </c>
      <c r="L121">
        <f>'1019 projects'!$U17</f>
        <v>1</v>
      </c>
      <c r="M121">
        <f>'1019 projects'!$U17</f>
        <v>1</v>
      </c>
      <c r="N121">
        <f>'1019 projects'!$U17</f>
        <v>1</v>
      </c>
      <c r="O121">
        <f>'1019 projects'!$U17</f>
        <v>1</v>
      </c>
      <c r="P121">
        <f>'1019 projects'!$U17</f>
        <v>1</v>
      </c>
      <c r="Q121">
        <f>'1019 projects'!$U17</f>
        <v>1</v>
      </c>
      <c r="R121">
        <f>'1019 projects'!$U17</f>
        <v>1</v>
      </c>
      <c r="S121">
        <f>'1019 projects'!$U17</f>
        <v>1</v>
      </c>
      <c r="T121">
        <f>'1019 projects'!$U17</f>
        <v>1</v>
      </c>
      <c r="U121">
        <f>'1019 projects'!$U17</f>
        <v>1</v>
      </c>
      <c r="V121">
        <f>'1019 projects'!$U17</f>
        <v>1</v>
      </c>
      <c r="W121">
        <f>'1019 projects'!$U17</f>
        <v>1</v>
      </c>
      <c r="X121">
        <f>'1019 projects'!$U17</f>
        <v>1</v>
      </c>
      <c r="Y121">
        <f>'1019 projects'!$U17</f>
        <v>1</v>
      </c>
      <c r="Z121">
        <f>'1019 projects'!$U17</f>
        <v>1</v>
      </c>
      <c r="AA121">
        <f>'1019 projects'!$U17</f>
        <v>1</v>
      </c>
      <c r="AB121">
        <f>'1019 projects'!$U17</f>
        <v>1</v>
      </c>
      <c r="AC121">
        <f>'1019 projects'!$U17</f>
        <v>1</v>
      </c>
      <c r="AD121">
        <f>'1019 projects'!$U17</f>
        <v>1</v>
      </c>
      <c r="AE121">
        <f>'1019 projects'!$U17</f>
        <v>1</v>
      </c>
      <c r="AF121">
        <f>'1019 projects'!$U17</f>
        <v>1</v>
      </c>
      <c r="AG121">
        <f>'1019 projects'!$U17</f>
        <v>1</v>
      </c>
    </row>
    <row r="122" spans="1:33" x14ac:dyDescent="0.3">
      <c r="A122">
        <v>13</v>
      </c>
      <c r="B122" s="48" t="str">
        <f t="shared" si="3"/>
        <v>75067646</v>
      </c>
      <c r="C122" s="7">
        <f t="shared" si="4"/>
        <v>30</v>
      </c>
      <c r="D122">
        <f>'1019 projects'!$U18</f>
        <v>1</v>
      </c>
      <c r="E122">
        <f>'1019 projects'!$U18</f>
        <v>1</v>
      </c>
      <c r="F122">
        <f>'1019 projects'!$U18</f>
        <v>1</v>
      </c>
      <c r="G122">
        <f>'1019 projects'!$U18</f>
        <v>1</v>
      </c>
      <c r="H122">
        <f>'1019 projects'!$U18</f>
        <v>1</v>
      </c>
      <c r="I122">
        <f>'1019 projects'!$U18</f>
        <v>1</v>
      </c>
      <c r="J122">
        <f>'1019 projects'!$U18</f>
        <v>1</v>
      </c>
      <c r="K122">
        <f>'1019 projects'!$U18</f>
        <v>1</v>
      </c>
      <c r="L122">
        <f>'1019 projects'!$U18</f>
        <v>1</v>
      </c>
      <c r="M122">
        <f>'1019 projects'!$U18</f>
        <v>1</v>
      </c>
      <c r="N122">
        <f>'1019 projects'!$U18</f>
        <v>1</v>
      </c>
      <c r="O122">
        <f>'1019 projects'!$U18</f>
        <v>1</v>
      </c>
      <c r="P122">
        <f>'1019 projects'!$U18</f>
        <v>1</v>
      </c>
      <c r="Q122">
        <f>'1019 projects'!$U18</f>
        <v>1</v>
      </c>
      <c r="R122">
        <f>'1019 projects'!$U18</f>
        <v>1</v>
      </c>
      <c r="S122">
        <f>'1019 projects'!$U18</f>
        <v>1</v>
      </c>
      <c r="T122">
        <f>'1019 projects'!$U18</f>
        <v>1</v>
      </c>
      <c r="U122">
        <f>'1019 projects'!$U18</f>
        <v>1</v>
      </c>
      <c r="V122">
        <f>'1019 projects'!$U18</f>
        <v>1</v>
      </c>
      <c r="W122">
        <f>'1019 projects'!$U18</f>
        <v>1</v>
      </c>
      <c r="X122">
        <f>'1019 projects'!$U18</f>
        <v>1</v>
      </c>
      <c r="Y122">
        <f>'1019 projects'!$U18</f>
        <v>1</v>
      </c>
      <c r="Z122">
        <f>'1019 projects'!$U18</f>
        <v>1</v>
      </c>
      <c r="AA122">
        <f>'1019 projects'!$U18</f>
        <v>1</v>
      </c>
      <c r="AB122">
        <f>'1019 projects'!$U18</f>
        <v>1</v>
      </c>
      <c r="AC122">
        <f>'1019 projects'!$U18</f>
        <v>1</v>
      </c>
      <c r="AD122">
        <f>'1019 projects'!$U18</f>
        <v>1</v>
      </c>
      <c r="AE122">
        <f>'1019 projects'!$U18</f>
        <v>1</v>
      </c>
      <c r="AF122">
        <f>'1019 projects'!$U18</f>
        <v>1</v>
      </c>
      <c r="AG122">
        <f>'1019 projects'!$U18</f>
        <v>1</v>
      </c>
    </row>
    <row r="123" spans="1:33" x14ac:dyDescent="0.3">
      <c r="A123">
        <v>14</v>
      </c>
      <c r="B123" s="48" t="str">
        <f t="shared" si="3"/>
        <v>75053636</v>
      </c>
      <c r="C123" s="7">
        <f t="shared" si="4"/>
        <v>30</v>
      </c>
      <c r="D123">
        <f>'1019 projects'!$U19</f>
        <v>1</v>
      </c>
      <c r="E123">
        <f>'1019 projects'!$U19</f>
        <v>1</v>
      </c>
      <c r="F123">
        <f>'1019 projects'!$U19</f>
        <v>1</v>
      </c>
      <c r="G123">
        <f>'1019 projects'!$U19</f>
        <v>1</v>
      </c>
      <c r="H123">
        <f>'1019 projects'!$U19</f>
        <v>1</v>
      </c>
      <c r="I123">
        <f>'1019 projects'!$U19</f>
        <v>1</v>
      </c>
      <c r="J123">
        <f>'1019 projects'!$U19</f>
        <v>1</v>
      </c>
      <c r="K123">
        <f>'1019 projects'!$U19</f>
        <v>1</v>
      </c>
      <c r="L123">
        <f>'1019 projects'!$U19</f>
        <v>1</v>
      </c>
      <c r="M123">
        <f>'1019 projects'!$U19</f>
        <v>1</v>
      </c>
      <c r="N123">
        <f>'1019 projects'!$U19</f>
        <v>1</v>
      </c>
      <c r="O123">
        <f>'1019 projects'!$U19</f>
        <v>1</v>
      </c>
      <c r="P123">
        <f>'1019 projects'!$U19</f>
        <v>1</v>
      </c>
      <c r="Q123">
        <f>'1019 projects'!$U19</f>
        <v>1</v>
      </c>
      <c r="R123">
        <f>'1019 projects'!$U19</f>
        <v>1</v>
      </c>
      <c r="S123">
        <f>'1019 projects'!$U19</f>
        <v>1</v>
      </c>
      <c r="T123">
        <f>'1019 projects'!$U19</f>
        <v>1</v>
      </c>
      <c r="U123">
        <f>'1019 projects'!$U19</f>
        <v>1</v>
      </c>
      <c r="V123">
        <f>'1019 projects'!$U19</f>
        <v>1</v>
      </c>
      <c r="W123">
        <f>'1019 projects'!$U19</f>
        <v>1</v>
      </c>
      <c r="X123">
        <f>'1019 projects'!$U19</f>
        <v>1</v>
      </c>
      <c r="Y123">
        <f>'1019 projects'!$U19</f>
        <v>1</v>
      </c>
      <c r="Z123">
        <f>'1019 projects'!$U19</f>
        <v>1</v>
      </c>
      <c r="AA123">
        <f>'1019 projects'!$U19</f>
        <v>1</v>
      </c>
      <c r="AB123">
        <f>'1019 projects'!$U19</f>
        <v>1</v>
      </c>
      <c r="AC123">
        <f>'1019 projects'!$U19</f>
        <v>1</v>
      </c>
      <c r="AD123">
        <f>'1019 projects'!$U19</f>
        <v>1</v>
      </c>
      <c r="AE123">
        <f>'1019 projects'!$U19</f>
        <v>1</v>
      </c>
      <c r="AF123">
        <f>'1019 projects'!$U19</f>
        <v>1</v>
      </c>
      <c r="AG123">
        <f>'1019 projects'!$U19</f>
        <v>1</v>
      </c>
    </row>
    <row r="124" spans="1:33" x14ac:dyDescent="0.3">
      <c r="A124">
        <v>15</v>
      </c>
      <c r="B124" s="48" t="str">
        <f t="shared" si="3"/>
        <v>75059208</v>
      </c>
      <c r="C124" s="7">
        <f t="shared" si="4"/>
        <v>30</v>
      </c>
      <c r="D124">
        <f>'1019 projects'!$U20</f>
        <v>1</v>
      </c>
      <c r="E124">
        <f>'1019 projects'!$U20</f>
        <v>1</v>
      </c>
      <c r="F124">
        <f>'1019 projects'!$U20</f>
        <v>1</v>
      </c>
      <c r="G124">
        <f>'1019 projects'!$U20</f>
        <v>1</v>
      </c>
      <c r="H124">
        <f>'1019 projects'!$U20</f>
        <v>1</v>
      </c>
      <c r="I124">
        <f>'1019 projects'!$U20</f>
        <v>1</v>
      </c>
      <c r="J124">
        <f>'1019 projects'!$U20</f>
        <v>1</v>
      </c>
      <c r="K124">
        <f>'1019 projects'!$U20</f>
        <v>1</v>
      </c>
      <c r="L124">
        <f>'1019 projects'!$U20</f>
        <v>1</v>
      </c>
      <c r="M124">
        <f>'1019 projects'!$U20</f>
        <v>1</v>
      </c>
      <c r="N124">
        <f>'1019 projects'!$U20</f>
        <v>1</v>
      </c>
      <c r="O124">
        <f>'1019 projects'!$U20</f>
        <v>1</v>
      </c>
      <c r="P124">
        <f>'1019 projects'!$U20</f>
        <v>1</v>
      </c>
      <c r="Q124">
        <f>'1019 projects'!$U20</f>
        <v>1</v>
      </c>
      <c r="R124">
        <f>'1019 projects'!$U20</f>
        <v>1</v>
      </c>
      <c r="S124">
        <f>'1019 projects'!$U20</f>
        <v>1</v>
      </c>
      <c r="T124">
        <f>'1019 projects'!$U20</f>
        <v>1</v>
      </c>
      <c r="U124">
        <f>'1019 projects'!$U20</f>
        <v>1</v>
      </c>
      <c r="V124">
        <f>'1019 projects'!$U20</f>
        <v>1</v>
      </c>
      <c r="W124">
        <f>'1019 projects'!$U20</f>
        <v>1</v>
      </c>
      <c r="X124">
        <f>'1019 projects'!$U20</f>
        <v>1</v>
      </c>
      <c r="Y124">
        <f>'1019 projects'!$U20</f>
        <v>1</v>
      </c>
      <c r="Z124">
        <f>'1019 projects'!$U20</f>
        <v>1</v>
      </c>
      <c r="AA124">
        <f>'1019 projects'!$U20</f>
        <v>1</v>
      </c>
      <c r="AB124">
        <f>'1019 projects'!$U20</f>
        <v>1</v>
      </c>
      <c r="AC124">
        <f>'1019 projects'!$U20</f>
        <v>1</v>
      </c>
      <c r="AD124">
        <f>'1019 projects'!$U20</f>
        <v>1</v>
      </c>
      <c r="AE124">
        <f>'1019 projects'!$U20</f>
        <v>1</v>
      </c>
      <c r="AF124">
        <f>'1019 projects'!$U20</f>
        <v>1</v>
      </c>
      <c r="AG124">
        <f>'1019 projects'!$U20</f>
        <v>1</v>
      </c>
    </row>
    <row r="125" spans="1:33" x14ac:dyDescent="0.3">
      <c r="A125">
        <v>16</v>
      </c>
      <c r="B125" s="48" t="str">
        <f t="shared" si="3"/>
        <v>75091431</v>
      </c>
      <c r="C125" s="7">
        <f t="shared" si="4"/>
        <v>30</v>
      </c>
      <c r="D125">
        <f>'1019 projects'!$U21</f>
        <v>1</v>
      </c>
      <c r="E125">
        <f>'1019 projects'!$U21</f>
        <v>1</v>
      </c>
      <c r="F125">
        <f>'1019 projects'!$U21</f>
        <v>1</v>
      </c>
      <c r="G125">
        <f>'1019 projects'!$U21</f>
        <v>1</v>
      </c>
      <c r="H125">
        <f>'1019 projects'!$U21</f>
        <v>1</v>
      </c>
      <c r="I125">
        <f>'1019 projects'!$U21</f>
        <v>1</v>
      </c>
      <c r="J125">
        <f>'1019 projects'!$U21</f>
        <v>1</v>
      </c>
      <c r="K125">
        <f>'1019 projects'!$U21</f>
        <v>1</v>
      </c>
      <c r="L125">
        <f>'1019 projects'!$U21</f>
        <v>1</v>
      </c>
      <c r="M125">
        <f>'1019 projects'!$U21</f>
        <v>1</v>
      </c>
      <c r="N125">
        <f>'1019 projects'!$U21</f>
        <v>1</v>
      </c>
      <c r="O125">
        <f>'1019 projects'!$U21</f>
        <v>1</v>
      </c>
      <c r="P125">
        <f>'1019 projects'!$U21</f>
        <v>1</v>
      </c>
      <c r="Q125">
        <f>'1019 projects'!$U21</f>
        <v>1</v>
      </c>
      <c r="R125">
        <f>'1019 projects'!$U21</f>
        <v>1</v>
      </c>
      <c r="S125">
        <f>'1019 projects'!$U21</f>
        <v>1</v>
      </c>
      <c r="T125">
        <f>'1019 projects'!$U21</f>
        <v>1</v>
      </c>
      <c r="U125">
        <f>'1019 projects'!$U21</f>
        <v>1</v>
      </c>
      <c r="V125">
        <f>'1019 projects'!$U21</f>
        <v>1</v>
      </c>
      <c r="W125">
        <f>'1019 projects'!$U21</f>
        <v>1</v>
      </c>
      <c r="X125">
        <f>'1019 projects'!$U21</f>
        <v>1</v>
      </c>
      <c r="Y125">
        <f>'1019 projects'!$U21</f>
        <v>1</v>
      </c>
      <c r="Z125">
        <f>'1019 projects'!$U21</f>
        <v>1</v>
      </c>
      <c r="AA125">
        <f>'1019 projects'!$U21</f>
        <v>1</v>
      </c>
      <c r="AB125">
        <f>'1019 projects'!$U21</f>
        <v>1</v>
      </c>
      <c r="AC125">
        <f>'1019 projects'!$U21</f>
        <v>1</v>
      </c>
      <c r="AD125">
        <f>'1019 projects'!$U21</f>
        <v>1</v>
      </c>
      <c r="AE125">
        <f>'1019 projects'!$U21</f>
        <v>1</v>
      </c>
      <c r="AF125">
        <f>'1019 projects'!$U21</f>
        <v>1</v>
      </c>
      <c r="AG125">
        <f>'1019 projects'!$U21</f>
        <v>1</v>
      </c>
    </row>
    <row r="126" spans="1:33" x14ac:dyDescent="0.3">
      <c r="A126">
        <v>17</v>
      </c>
      <c r="B126" s="48" t="str">
        <f t="shared" si="3"/>
        <v>75081161</v>
      </c>
      <c r="C126" s="7">
        <f t="shared" si="4"/>
        <v>30</v>
      </c>
      <c r="D126">
        <f>'1019 projects'!$U22</f>
        <v>1</v>
      </c>
      <c r="E126">
        <f>'1019 projects'!$U22</f>
        <v>1</v>
      </c>
      <c r="F126">
        <f>'1019 projects'!$U22</f>
        <v>1</v>
      </c>
      <c r="G126">
        <f>'1019 projects'!$U22</f>
        <v>1</v>
      </c>
      <c r="H126">
        <f>'1019 projects'!$U22</f>
        <v>1</v>
      </c>
      <c r="I126">
        <f>'1019 projects'!$U22</f>
        <v>1</v>
      </c>
      <c r="J126">
        <f>'1019 projects'!$U22</f>
        <v>1</v>
      </c>
      <c r="K126">
        <f>'1019 projects'!$U22</f>
        <v>1</v>
      </c>
      <c r="L126">
        <f>'1019 projects'!$U22</f>
        <v>1</v>
      </c>
      <c r="M126">
        <f>'1019 projects'!$U22</f>
        <v>1</v>
      </c>
      <c r="N126">
        <f>'1019 projects'!$U22</f>
        <v>1</v>
      </c>
      <c r="O126">
        <f>'1019 projects'!$U22</f>
        <v>1</v>
      </c>
      <c r="P126">
        <f>'1019 projects'!$U22</f>
        <v>1</v>
      </c>
      <c r="Q126">
        <f>'1019 projects'!$U22</f>
        <v>1</v>
      </c>
      <c r="R126">
        <f>'1019 projects'!$U22</f>
        <v>1</v>
      </c>
      <c r="S126">
        <f>'1019 projects'!$U22</f>
        <v>1</v>
      </c>
      <c r="T126">
        <f>'1019 projects'!$U22</f>
        <v>1</v>
      </c>
      <c r="U126">
        <f>'1019 projects'!$U22</f>
        <v>1</v>
      </c>
      <c r="V126">
        <f>'1019 projects'!$U22</f>
        <v>1</v>
      </c>
      <c r="W126">
        <f>'1019 projects'!$U22</f>
        <v>1</v>
      </c>
      <c r="X126">
        <f>'1019 projects'!$U22</f>
        <v>1</v>
      </c>
      <c r="Y126">
        <f>'1019 projects'!$U22</f>
        <v>1</v>
      </c>
      <c r="Z126">
        <f>'1019 projects'!$U22</f>
        <v>1</v>
      </c>
      <c r="AA126">
        <f>'1019 projects'!$U22</f>
        <v>1</v>
      </c>
      <c r="AB126">
        <f>'1019 projects'!$U22</f>
        <v>1</v>
      </c>
      <c r="AC126">
        <f>'1019 projects'!$U22</f>
        <v>1</v>
      </c>
      <c r="AD126">
        <f>'1019 projects'!$U22</f>
        <v>1</v>
      </c>
      <c r="AE126">
        <f>'1019 projects'!$U22</f>
        <v>1</v>
      </c>
      <c r="AF126">
        <f>'1019 projects'!$U22</f>
        <v>1</v>
      </c>
      <c r="AG126">
        <f>'1019 projects'!$U22</f>
        <v>1</v>
      </c>
    </row>
    <row r="127" spans="1:33" x14ac:dyDescent="0.3">
      <c r="A127">
        <v>18</v>
      </c>
      <c r="B127" s="48" t="str">
        <f t="shared" si="3"/>
        <v>75070707</v>
      </c>
      <c r="C127" s="7">
        <f t="shared" si="4"/>
        <v>30</v>
      </c>
      <c r="D127">
        <f>'1019 projects'!$U23</f>
        <v>1</v>
      </c>
      <c r="E127">
        <f>'1019 projects'!$U23</f>
        <v>1</v>
      </c>
      <c r="F127">
        <f>'1019 projects'!$U23</f>
        <v>1</v>
      </c>
      <c r="G127">
        <f>'1019 projects'!$U23</f>
        <v>1</v>
      </c>
      <c r="H127">
        <f>'1019 projects'!$U23</f>
        <v>1</v>
      </c>
      <c r="I127">
        <f>'1019 projects'!$U23</f>
        <v>1</v>
      </c>
      <c r="J127">
        <f>'1019 projects'!$U23</f>
        <v>1</v>
      </c>
      <c r="K127">
        <f>'1019 projects'!$U23</f>
        <v>1</v>
      </c>
      <c r="L127">
        <f>'1019 projects'!$U23</f>
        <v>1</v>
      </c>
      <c r="M127">
        <f>'1019 projects'!$U23</f>
        <v>1</v>
      </c>
      <c r="N127">
        <f>'1019 projects'!$U23</f>
        <v>1</v>
      </c>
      <c r="O127">
        <f>'1019 projects'!$U23</f>
        <v>1</v>
      </c>
      <c r="P127">
        <f>'1019 projects'!$U23</f>
        <v>1</v>
      </c>
      <c r="Q127">
        <f>'1019 projects'!$U23</f>
        <v>1</v>
      </c>
      <c r="R127">
        <f>'1019 projects'!$U23</f>
        <v>1</v>
      </c>
      <c r="S127">
        <f>'1019 projects'!$U23</f>
        <v>1</v>
      </c>
      <c r="T127">
        <f>'1019 projects'!$U23</f>
        <v>1</v>
      </c>
      <c r="U127">
        <f>'1019 projects'!$U23</f>
        <v>1</v>
      </c>
      <c r="V127">
        <f>'1019 projects'!$U23</f>
        <v>1</v>
      </c>
      <c r="W127">
        <f>'1019 projects'!$U23</f>
        <v>1</v>
      </c>
      <c r="X127">
        <f>'1019 projects'!$U23</f>
        <v>1</v>
      </c>
      <c r="Y127">
        <f>'1019 projects'!$U23</f>
        <v>1</v>
      </c>
      <c r="Z127">
        <f>'1019 projects'!$U23</f>
        <v>1</v>
      </c>
      <c r="AA127">
        <f>'1019 projects'!$U23</f>
        <v>1</v>
      </c>
      <c r="AB127">
        <f>'1019 projects'!$U23</f>
        <v>1</v>
      </c>
      <c r="AC127">
        <f>'1019 projects'!$U23</f>
        <v>1</v>
      </c>
      <c r="AD127">
        <f>'1019 projects'!$U23</f>
        <v>1</v>
      </c>
      <c r="AE127">
        <f>'1019 projects'!$U23</f>
        <v>1</v>
      </c>
      <c r="AF127">
        <f>'1019 projects'!$U23</f>
        <v>1</v>
      </c>
      <c r="AG127">
        <f>'1019 projects'!$U23</f>
        <v>1</v>
      </c>
    </row>
    <row r="128" spans="1:33" x14ac:dyDescent="0.3">
      <c r="A128">
        <v>19</v>
      </c>
      <c r="B128" s="48" t="str">
        <f t="shared" si="3"/>
        <v>75093830</v>
      </c>
      <c r="C128" s="7">
        <f t="shared" si="4"/>
        <v>30</v>
      </c>
      <c r="D128">
        <f>'1019 projects'!$U24</f>
        <v>1</v>
      </c>
      <c r="E128">
        <f>'1019 projects'!$U24</f>
        <v>1</v>
      </c>
      <c r="F128">
        <f>'1019 projects'!$U24</f>
        <v>1</v>
      </c>
      <c r="G128">
        <f>'1019 projects'!$U24</f>
        <v>1</v>
      </c>
      <c r="H128">
        <f>'1019 projects'!$U24</f>
        <v>1</v>
      </c>
      <c r="I128">
        <f>'1019 projects'!$U24</f>
        <v>1</v>
      </c>
      <c r="J128">
        <f>'1019 projects'!$U24</f>
        <v>1</v>
      </c>
      <c r="K128">
        <f>'1019 projects'!$U24</f>
        <v>1</v>
      </c>
      <c r="L128">
        <f>'1019 projects'!$U24</f>
        <v>1</v>
      </c>
      <c r="M128">
        <f>'1019 projects'!$U24</f>
        <v>1</v>
      </c>
      <c r="N128">
        <f>'1019 projects'!$U24</f>
        <v>1</v>
      </c>
      <c r="O128">
        <f>'1019 projects'!$U24</f>
        <v>1</v>
      </c>
      <c r="P128">
        <f>'1019 projects'!$U24</f>
        <v>1</v>
      </c>
      <c r="Q128">
        <f>'1019 projects'!$U24</f>
        <v>1</v>
      </c>
      <c r="R128">
        <f>'1019 projects'!$U24</f>
        <v>1</v>
      </c>
      <c r="S128">
        <f>'1019 projects'!$U24</f>
        <v>1</v>
      </c>
      <c r="T128">
        <f>'1019 projects'!$U24</f>
        <v>1</v>
      </c>
      <c r="U128">
        <f>'1019 projects'!$U24</f>
        <v>1</v>
      </c>
      <c r="V128">
        <f>'1019 projects'!$U24</f>
        <v>1</v>
      </c>
      <c r="W128">
        <f>'1019 projects'!$U24</f>
        <v>1</v>
      </c>
      <c r="X128">
        <f>'1019 projects'!$U24</f>
        <v>1</v>
      </c>
      <c r="Y128">
        <f>'1019 projects'!$U24</f>
        <v>1</v>
      </c>
      <c r="Z128">
        <f>'1019 projects'!$U24</f>
        <v>1</v>
      </c>
      <c r="AA128">
        <f>'1019 projects'!$U24</f>
        <v>1</v>
      </c>
      <c r="AB128">
        <f>'1019 projects'!$U24</f>
        <v>1</v>
      </c>
      <c r="AC128">
        <f>'1019 projects'!$U24</f>
        <v>1</v>
      </c>
      <c r="AD128">
        <f>'1019 projects'!$U24</f>
        <v>1</v>
      </c>
      <c r="AE128">
        <f>'1019 projects'!$U24</f>
        <v>1</v>
      </c>
      <c r="AF128">
        <f>'1019 projects'!$U24</f>
        <v>1</v>
      </c>
      <c r="AG128">
        <f>'1019 projects'!$U24</f>
        <v>1</v>
      </c>
    </row>
    <row r="129" spans="1:33" x14ac:dyDescent="0.3">
      <c r="A129">
        <v>20</v>
      </c>
      <c r="B129" s="48" t="str">
        <f t="shared" si="3"/>
        <v>75080267</v>
      </c>
      <c r="C129" s="7">
        <f t="shared" si="4"/>
        <v>30</v>
      </c>
      <c r="D129">
        <f>'1019 projects'!$U25</f>
        <v>1</v>
      </c>
      <c r="E129">
        <f>'1019 projects'!$U25</f>
        <v>1</v>
      </c>
      <c r="F129">
        <f>'1019 projects'!$U25</f>
        <v>1</v>
      </c>
      <c r="G129">
        <f>'1019 projects'!$U25</f>
        <v>1</v>
      </c>
      <c r="H129">
        <f>'1019 projects'!$U25</f>
        <v>1</v>
      </c>
      <c r="I129">
        <f>'1019 projects'!$U25</f>
        <v>1</v>
      </c>
      <c r="J129">
        <f>'1019 projects'!$U25</f>
        <v>1</v>
      </c>
      <c r="K129">
        <f>'1019 projects'!$U25</f>
        <v>1</v>
      </c>
      <c r="L129">
        <f>'1019 projects'!$U25</f>
        <v>1</v>
      </c>
      <c r="M129">
        <f>'1019 projects'!$U25</f>
        <v>1</v>
      </c>
      <c r="N129">
        <f>'1019 projects'!$U25</f>
        <v>1</v>
      </c>
      <c r="O129">
        <f>'1019 projects'!$U25</f>
        <v>1</v>
      </c>
      <c r="P129">
        <f>'1019 projects'!$U25</f>
        <v>1</v>
      </c>
      <c r="Q129">
        <f>'1019 projects'!$U25</f>
        <v>1</v>
      </c>
      <c r="R129">
        <f>'1019 projects'!$U25</f>
        <v>1</v>
      </c>
      <c r="S129">
        <f>'1019 projects'!$U25</f>
        <v>1</v>
      </c>
      <c r="T129">
        <f>'1019 projects'!$U25</f>
        <v>1</v>
      </c>
      <c r="U129">
        <f>'1019 projects'!$U25</f>
        <v>1</v>
      </c>
      <c r="V129">
        <f>'1019 projects'!$U25</f>
        <v>1</v>
      </c>
      <c r="W129">
        <f>'1019 projects'!$U25</f>
        <v>1</v>
      </c>
      <c r="X129">
        <f>'1019 projects'!$U25</f>
        <v>1</v>
      </c>
      <c r="Y129">
        <f>'1019 projects'!$U25</f>
        <v>1</v>
      </c>
      <c r="Z129">
        <f>'1019 projects'!$U25</f>
        <v>1</v>
      </c>
      <c r="AA129">
        <f>'1019 projects'!$U25</f>
        <v>1</v>
      </c>
      <c r="AB129">
        <f>'1019 projects'!$U25</f>
        <v>1</v>
      </c>
      <c r="AC129">
        <f>'1019 projects'!$U25</f>
        <v>1</v>
      </c>
      <c r="AD129">
        <f>'1019 projects'!$U25</f>
        <v>1</v>
      </c>
      <c r="AE129">
        <f>'1019 projects'!$U25</f>
        <v>1</v>
      </c>
      <c r="AF129">
        <f>'1019 projects'!$U25</f>
        <v>1</v>
      </c>
      <c r="AG129">
        <f>'1019 projects'!$U25</f>
        <v>1</v>
      </c>
    </row>
    <row r="130" spans="1:33" x14ac:dyDescent="0.3">
      <c r="A130">
        <v>21</v>
      </c>
      <c r="B130" s="48" t="str">
        <f t="shared" si="3"/>
        <v>75051007</v>
      </c>
      <c r="C130" s="7">
        <f t="shared" si="4"/>
        <v>30</v>
      </c>
      <c r="D130">
        <f>'1019 projects'!$U26</f>
        <v>1</v>
      </c>
      <c r="E130">
        <f>'1019 projects'!$U26</f>
        <v>1</v>
      </c>
      <c r="F130">
        <f>'1019 projects'!$U26</f>
        <v>1</v>
      </c>
      <c r="G130">
        <f>'1019 projects'!$U26</f>
        <v>1</v>
      </c>
      <c r="H130">
        <f>'1019 projects'!$U26</f>
        <v>1</v>
      </c>
      <c r="I130">
        <f>'1019 projects'!$U26</f>
        <v>1</v>
      </c>
      <c r="J130">
        <f>'1019 projects'!$U26</f>
        <v>1</v>
      </c>
      <c r="K130">
        <f>'1019 projects'!$U26</f>
        <v>1</v>
      </c>
      <c r="L130">
        <f>'1019 projects'!$U26</f>
        <v>1</v>
      </c>
      <c r="M130">
        <f>'1019 projects'!$U26</f>
        <v>1</v>
      </c>
      <c r="N130">
        <f>'1019 projects'!$U26</f>
        <v>1</v>
      </c>
      <c r="O130">
        <f>'1019 projects'!$U26</f>
        <v>1</v>
      </c>
      <c r="P130">
        <f>'1019 projects'!$U26</f>
        <v>1</v>
      </c>
      <c r="Q130">
        <f>'1019 projects'!$U26</f>
        <v>1</v>
      </c>
      <c r="R130">
        <f>'1019 projects'!$U26</f>
        <v>1</v>
      </c>
      <c r="S130">
        <f>'1019 projects'!$U26</f>
        <v>1</v>
      </c>
      <c r="T130">
        <f>'1019 projects'!$U26</f>
        <v>1</v>
      </c>
      <c r="U130">
        <f>'1019 projects'!$U26</f>
        <v>1</v>
      </c>
      <c r="V130">
        <f>'1019 projects'!$U26</f>
        <v>1</v>
      </c>
      <c r="W130">
        <f>'1019 projects'!$U26</f>
        <v>1</v>
      </c>
      <c r="X130">
        <f>'1019 projects'!$U26</f>
        <v>1</v>
      </c>
      <c r="Y130">
        <f>'1019 projects'!$U26</f>
        <v>1</v>
      </c>
      <c r="Z130">
        <f>'1019 projects'!$U26</f>
        <v>1</v>
      </c>
      <c r="AA130">
        <f>'1019 projects'!$U26</f>
        <v>1</v>
      </c>
      <c r="AB130">
        <f>'1019 projects'!$U26</f>
        <v>1</v>
      </c>
      <c r="AC130">
        <f>'1019 projects'!$U26</f>
        <v>1</v>
      </c>
      <c r="AD130">
        <f>'1019 projects'!$U26</f>
        <v>1</v>
      </c>
      <c r="AE130">
        <f>'1019 projects'!$U26</f>
        <v>1</v>
      </c>
      <c r="AF130">
        <f>'1019 projects'!$U26</f>
        <v>1</v>
      </c>
      <c r="AG130">
        <f>'1019 projects'!$U26</f>
        <v>1</v>
      </c>
    </row>
    <row r="131" spans="1:33" x14ac:dyDescent="0.3">
      <c r="A131">
        <v>22</v>
      </c>
      <c r="B131" s="48">
        <f t="shared" si="3"/>
        <v>0</v>
      </c>
      <c r="C131" s="7">
        <f t="shared" si="4"/>
        <v>30</v>
      </c>
      <c r="D131">
        <f>'1019 projects'!$U27</f>
        <v>1</v>
      </c>
      <c r="E131">
        <f>'1019 projects'!$U27</f>
        <v>1</v>
      </c>
      <c r="F131">
        <f>'1019 projects'!$U27</f>
        <v>1</v>
      </c>
      <c r="G131">
        <f>'1019 projects'!$U27</f>
        <v>1</v>
      </c>
      <c r="H131">
        <f>'1019 projects'!$U27</f>
        <v>1</v>
      </c>
      <c r="I131">
        <f>'1019 projects'!$U27</f>
        <v>1</v>
      </c>
      <c r="J131">
        <f>'1019 projects'!$U27</f>
        <v>1</v>
      </c>
      <c r="K131">
        <f>'1019 projects'!$U27</f>
        <v>1</v>
      </c>
      <c r="L131">
        <f>'1019 projects'!$U27</f>
        <v>1</v>
      </c>
      <c r="M131">
        <f>'1019 projects'!$U27</f>
        <v>1</v>
      </c>
      <c r="N131">
        <f>'1019 projects'!$U27</f>
        <v>1</v>
      </c>
      <c r="O131">
        <f>'1019 projects'!$U27</f>
        <v>1</v>
      </c>
      <c r="P131">
        <f>'1019 projects'!$U27</f>
        <v>1</v>
      </c>
      <c r="Q131">
        <f>'1019 projects'!$U27</f>
        <v>1</v>
      </c>
      <c r="R131">
        <f>'1019 projects'!$U27</f>
        <v>1</v>
      </c>
      <c r="S131">
        <f>'1019 projects'!$U27</f>
        <v>1</v>
      </c>
      <c r="T131">
        <f>'1019 projects'!$U27</f>
        <v>1</v>
      </c>
      <c r="U131">
        <f>'1019 projects'!$U27</f>
        <v>1</v>
      </c>
      <c r="V131">
        <f>'1019 projects'!$U27</f>
        <v>1</v>
      </c>
      <c r="W131">
        <f>'1019 projects'!$U27</f>
        <v>1</v>
      </c>
      <c r="X131">
        <f>'1019 projects'!$U27</f>
        <v>1</v>
      </c>
      <c r="Y131">
        <f>'1019 projects'!$U27</f>
        <v>1</v>
      </c>
      <c r="Z131">
        <f>'1019 projects'!$U27</f>
        <v>1</v>
      </c>
      <c r="AA131">
        <f>'1019 projects'!$U27</f>
        <v>1</v>
      </c>
      <c r="AB131">
        <f>'1019 projects'!$U27</f>
        <v>1</v>
      </c>
      <c r="AC131">
        <f>'1019 projects'!$U27</f>
        <v>1</v>
      </c>
      <c r="AD131">
        <f>'1019 projects'!$U27</f>
        <v>1</v>
      </c>
      <c r="AE131">
        <f>'1019 projects'!$U27</f>
        <v>1</v>
      </c>
      <c r="AF131">
        <f>'1019 projects'!$U27</f>
        <v>1</v>
      </c>
      <c r="AG131">
        <f>'1019 projects'!$U27</f>
        <v>1</v>
      </c>
    </row>
    <row r="132" spans="1:33" x14ac:dyDescent="0.3">
      <c r="A132">
        <v>23</v>
      </c>
      <c r="B132" s="48">
        <f t="shared" si="3"/>
        <v>0</v>
      </c>
      <c r="C132" s="7">
        <f t="shared" si="4"/>
        <v>30</v>
      </c>
      <c r="D132">
        <f>'1019 projects'!$U28</f>
        <v>1</v>
      </c>
      <c r="E132">
        <f>'1019 projects'!$U28</f>
        <v>1</v>
      </c>
      <c r="F132">
        <f>'1019 projects'!$U28</f>
        <v>1</v>
      </c>
      <c r="G132">
        <f>'1019 projects'!$U28</f>
        <v>1</v>
      </c>
      <c r="H132">
        <f>'1019 projects'!$U28</f>
        <v>1</v>
      </c>
      <c r="I132">
        <f>'1019 projects'!$U28</f>
        <v>1</v>
      </c>
      <c r="J132">
        <f>'1019 projects'!$U28</f>
        <v>1</v>
      </c>
      <c r="K132">
        <f>'1019 projects'!$U28</f>
        <v>1</v>
      </c>
      <c r="L132">
        <f>'1019 projects'!$U28</f>
        <v>1</v>
      </c>
      <c r="M132">
        <f>'1019 projects'!$U28</f>
        <v>1</v>
      </c>
      <c r="N132">
        <f>'1019 projects'!$U28</f>
        <v>1</v>
      </c>
      <c r="O132">
        <f>'1019 projects'!$U28</f>
        <v>1</v>
      </c>
      <c r="P132">
        <f>'1019 projects'!$U28</f>
        <v>1</v>
      </c>
      <c r="Q132">
        <f>'1019 projects'!$U28</f>
        <v>1</v>
      </c>
      <c r="R132">
        <f>'1019 projects'!$U28</f>
        <v>1</v>
      </c>
      <c r="S132">
        <f>'1019 projects'!$U28</f>
        <v>1</v>
      </c>
      <c r="T132">
        <f>'1019 projects'!$U28</f>
        <v>1</v>
      </c>
      <c r="U132">
        <f>'1019 projects'!$U28</f>
        <v>1</v>
      </c>
      <c r="V132">
        <f>'1019 projects'!$U28</f>
        <v>1</v>
      </c>
      <c r="W132">
        <f>'1019 projects'!$U28</f>
        <v>1</v>
      </c>
      <c r="X132">
        <f>'1019 projects'!$U28</f>
        <v>1</v>
      </c>
      <c r="Y132">
        <f>'1019 projects'!$U28</f>
        <v>1</v>
      </c>
      <c r="Z132">
        <f>'1019 projects'!$U28</f>
        <v>1</v>
      </c>
      <c r="AA132">
        <f>'1019 projects'!$U28</f>
        <v>1</v>
      </c>
      <c r="AB132">
        <f>'1019 projects'!$U28</f>
        <v>1</v>
      </c>
      <c r="AC132">
        <f>'1019 projects'!$U28</f>
        <v>1</v>
      </c>
      <c r="AD132">
        <f>'1019 projects'!$U28</f>
        <v>1</v>
      </c>
      <c r="AE132">
        <f>'1019 projects'!$U28</f>
        <v>1</v>
      </c>
      <c r="AF132">
        <f>'1019 projects'!$U28</f>
        <v>1</v>
      </c>
      <c r="AG132">
        <f>'1019 projects'!$U28</f>
        <v>1</v>
      </c>
    </row>
    <row r="133" spans="1:33" x14ac:dyDescent="0.3">
      <c r="A133">
        <v>24</v>
      </c>
      <c r="B133" s="48">
        <f t="shared" si="3"/>
        <v>0</v>
      </c>
      <c r="C133" s="7">
        <f t="shared" si="4"/>
        <v>30</v>
      </c>
      <c r="D133">
        <f>'1019 projects'!$U29</f>
        <v>1</v>
      </c>
      <c r="E133">
        <f>'1019 projects'!$U29</f>
        <v>1</v>
      </c>
      <c r="F133">
        <f>'1019 projects'!$U29</f>
        <v>1</v>
      </c>
      <c r="G133">
        <f>'1019 projects'!$U29</f>
        <v>1</v>
      </c>
      <c r="H133">
        <f>'1019 projects'!$U29</f>
        <v>1</v>
      </c>
      <c r="I133">
        <f>'1019 projects'!$U29</f>
        <v>1</v>
      </c>
      <c r="J133">
        <f>'1019 projects'!$U29</f>
        <v>1</v>
      </c>
      <c r="K133">
        <f>'1019 projects'!$U29</f>
        <v>1</v>
      </c>
      <c r="L133">
        <f>'1019 projects'!$U29</f>
        <v>1</v>
      </c>
      <c r="M133">
        <f>'1019 projects'!$U29</f>
        <v>1</v>
      </c>
      <c r="N133">
        <f>'1019 projects'!$U29</f>
        <v>1</v>
      </c>
      <c r="O133">
        <f>'1019 projects'!$U29</f>
        <v>1</v>
      </c>
      <c r="P133">
        <f>'1019 projects'!$U29</f>
        <v>1</v>
      </c>
      <c r="Q133">
        <f>'1019 projects'!$U29</f>
        <v>1</v>
      </c>
      <c r="R133">
        <f>'1019 projects'!$U29</f>
        <v>1</v>
      </c>
      <c r="S133">
        <f>'1019 projects'!$U29</f>
        <v>1</v>
      </c>
      <c r="T133">
        <f>'1019 projects'!$U29</f>
        <v>1</v>
      </c>
      <c r="U133">
        <f>'1019 projects'!$U29</f>
        <v>1</v>
      </c>
      <c r="V133">
        <f>'1019 projects'!$U29</f>
        <v>1</v>
      </c>
      <c r="W133">
        <f>'1019 projects'!$U29</f>
        <v>1</v>
      </c>
      <c r="X133">
        <f>'1019 projects'!$U29</f>
        <v>1</v>
      </c>
      <c r="Y133">
        <f>'1019 projects'!$U29</f>
        <v>1</v>
      </c>
      <c r="Z133">
        <f>'1019 projects'!$U29</f>
        <v>1</v>
      </c>
      <c r="AA133">
        <f>'1019 projects'!$U29</f>
        <v>1</v>
      </c>
      <c r="AB133">
        <f>'1019 projects'!$U29</f>
        <v>1</v>
      </c>
      <c r="AC133">
        <f>'1019 projects'!$U29</f>
        <v>1</v>
      </c>
      <c r="AD133">
        <f>'1019 projects'!$U29</f>
        <v>1</v>
      </c>
      <c r="AE133">
        <f>'1019 projects'!$U29</f>
        <v>1</v>
      </c>
      <c r="AF133">
        <f>'1019 projects'!$U29</f>
        <v>1</v>
      </c>
      <c r="AG133">
        <f>'1019 projects'!$U29</f>
        <v>1</v>
      </c>
    </row>
    <row r="134" spans="1:33" x14ac:dyDescent="0.3">
      <c r="A134">
        <v>25</v>
      </c>
      <c r="B134" s="48">
        <f t="shared" si="3"/>
        <v>0</v>
      </c>
      <c r="C134" s="7">
        <f t="shared" si="4"/>
        <v>30</v>
      </c>
      <c r="D134">
        <f>'1019 projects'!$U30</f>
        <v>1</v>
      </c>
      <c r="E134">
        <f>'1019 projects'!$U30</f>
        <v>1</v>
      </c>
      <c r="F134">
        <f>'1019 projects'!$U30</f>
        <v>1</v>
      </c>
      <c r="G134">
        <f>'1019 projects'!$U30</f>
        <v>1</v>
      </c>
      <c r="H134">
        <f>'1019 projects'!$U30</f>
        <v>1</v>
      </c>
      <c r="I134">
        <f>'1019 projects'!$U30</f>
        <v>1</v>
      </c>
      <c r="J134">
        <f>'1019 projects'!$U30</f>
        <v>1</v>
      </c>
      <c r="K134">
        <f>'1019 projects'!$U30</f>
        <v>1</v>
      </c>
      <c r="L134">
        <f>'1019 projects'!$U30</f>
        <v>1</v>
      </c>
      <c r="M134">
        <f>'1019 projects'!$U30</f>
        <v>1</v>
      </c>
      <c r="N134">
        <f>'1019 projects'!$U30</f>
        <v>1</v>
      </c>
      <c r="O134">
        <f>'1019 projects'!$U30</f>
        <v>1</v>
      </c>
      <c r="P134">
        <f>'1019 projects'!$U30</f>
        <v>1</v>
      </c>
      <c r="Q134">
        <f>'1019 projects'!$U30</f>
        <v>1</v>
      </c>
      <c r="R134">
        <f>'1019 projects'!$U30</f>
        <v>1</v>
      </c>
      <c r="S134">
        <f>'1019 projects'!$U30</f>
        <v>1</v>
      </c>
      <c r="T134">
        <f>'1019 projects'!$U30</f>
        <v>1</v>
      </c>
      <c r="U134">
        <f>'1019 projects'!$U30</f>
        <v>1</v>
      </c>
      <c r="V134">
        <f>'1019 projects'!$U30</f>
        <v>1</v>
      </c>
      <c r="W134">
        <f>'1019 projects'!$U30</f>
        <v>1</v>
      </c>
      <c r="X134">
        <f>'1019 projects'!$U30</f>
        <v>1</v>
      </c>
      <c r="Y134">
        <f>'1019 projects'!$U30</f>
        <v>1</v>
      </c>
      <c r="Z134">
        <f>'1019 projects'!$U30</f>
        <v>1</v>
      </c>
      <c r="AA134">
        <f>'1019 projects'!$U30</f>
        <v>1</v>
      </c>
      <c r="AB134">
        <f>'1019 projects'!$U30</f>
        <v>1</v>
      </c>
      <c r="AC134">
        <f>'1019 projects'!$U30</f>
        <v>1</v>
      </c>
      <c r="AD134">
        <f>'1019 projects'!$U30</f>
        <v>1</v>
      </c>
      <c r="AE134">
        <f>'1019 projects'!$U30</f>
        <v>1</v>
      </c>
      <c r="AF134">
        <f>'1019 projects'!$U30</f>
        <v>1</v>
      </c>
      <c r="AG134">
        <f>'1019 projects'!$U30</f>
        <v>1</v>
      </c>
    </row>
    <row r="135" spans="1:33" x14ac:dyDescent="0.3">
      <c r="A135">
        <v>26</v>
      </c>
      <c r="B135" s="48">
        <f t="shared" si="3"/>
        <v>0</v>
      </c>
      <c r="C135" s="7">
        <f t="shared" si="4"/>
        <v>30</v>
      </c>
      <c r="D135">
        <f>'1019 projects'!$U31</f>
        <v>1</v>
      </c>
      <c r="E135">
        <f>'1019 projects'!$U31</f>
        <v>1</v>
      </c>
      <c r="F135">
        <f>'1019 projects'!$U31</f>
        <v>1</v>
      </c>
      <c r="G135">
        <f>'1019 projects'!$U31</f>
        <v>1</v>
      </c>
      <c r="H135">
        <f>'1019 projects'!$U31</f>
        <v>1</v>
      </c>
      <c r="I135">
        <f>'1019 projects'!$U31</f>
        <v>1</v>
      </c>
      <c r="J135">
        <f>'1019 projects'!$U31</f>
        <v>1</v>
      </c>
      <c r="K135">
        <f>'1019 projects'!$U31</f>
        <v>1</v>
      </c>
      <c r="L135">
        <f>'1019 projects'!$U31</f>
        <v>1</v>
      </c>
      <c r="M135">
        <f>'1019 projects'!$U31</f>
        <v>1</v>
      </c>
      <c r="N135">
        <f>'1019 projects'!$U31</f>
        <v>1</v>
      </c>
      <c r="O135">
        <f>'1019 projects'!$U31</f>
        <v>1</v>
      </c>
      <c r="P135">
        <f>'1019 projects'!$U31</f>
        <v>1</v>
      </c>
      <c r="Q135">
        <f>'1019 projects'!$U31</f>
        <v>1</v>
      </c>
      <c r="R135">
        <f>'1019 projects'!$U31</f>
        <v>1</v>
      </c>
      <c r="S135">
        <f>'1019 projects'!$U31</f>
        <v>1</v>
      </c>
      <c r="T135">
        <f>'1019 projects'!$U31</f>
        <v>1</v>
      </c>
      <c r="U135">
        <f>'1019 projects'!$U31</f>
        <v>1</v>
      </c>
      <c r="V135">
        <f>'1019 projects'!$U31</f>
        <v>1</v>
      </c>
      <c r="W135">
        <f>'1019 projects'!$U31</f>
        <v>1</v>
      </c>
      <c r="X135">
        <f>'1019 projects'!$U31</f>
        <v>1</v>
      </c>
      <c r="Y135">
        <f>'1019 projects'!$U31</f>
        <v>1</v>
      </c>
      <c r="Z135">
        <f>'1019 projects'!$U31</f>
        <v>1</v>
      </c>
      <c r="AA135">
        <f>'1019 projects'!$U31</f>
        <v>1</v>
      </c>
      <c r="AB135">
        <f>'1019 projects'!$U31</f>
        <v>1</v>
      </c>
      <c r="AC135">
        <f>'1019 projects'!$U31</f>
        <v>1</v>
      </c>
      <c r="AD135">
        <f>'1019 projects'!$U31</f>
        <v>1</v>
      </c>
      <c r="AE135">
        <f>'1019 projects'!$U31</f>
        <v>1</v>
      </c>
      <c r="AF135">
        <f>'1019 projects'!$U31</f>
        <v>1</v>
      </c>
      <c r="AG135">
        <f>'1019 projects'!$U31</f>
        <v>1</v>
      </c>
    </row>
    <row r="136" spans="1:33" x14ac:dyDescent="0.3">
      <c r="A136">
        <v>27</v>
      </c>
      <c r="B136" s="48">
        <f t="shared" si="3"/>
        <v>0</v>
      </c>
      <c r="C136" s="7">
        <f t="shared" si="4"/>
        <v>30</v>
      </c>
      <c r="D136">
        <f>'1019 projects'!$U32</f>
        <v>1</v>
      </c>
      <c r="E136">
        <f>'1019 projects'!$U32</f>
        <v>1</v>
      </c>
      <c r="F136">
        <f>'1019 projects'!$U32</f>
        <v>1</v>
      </c>
      <c r="G136">
        <f>'1019 projects'!$U32</f>
        <v>1</v>
      </c>
      <c r="H136">
        <f>'1019 projects'!$U32</f>
        <v>1</v>
      </c>
      <c r="I136">
        <f>'1019 projects'!$U32</f>
        <v>1</v>
      </c>
      <c r="J136">
        <f>'1019 projects'!$U32</f>
        <v>1</v>
      </c>
      <c r="K136">
        <f>'1019 projects'!$U32</f>
        <v>1</v>
      </c>
      <c r="L136">
        <f>'1019 projects'!$U32</f>
        <v>1</v>
      </c>
      <c r="M136">
        <f>'1019 projects'!$U32</f>
        <v>1</v>
      </c>
      <c r="N136">
        <f>'1019 projects'!$U32</f>
        <v>1</v>
      </c>
      <c r="O136">
        <f>'1019 projects'!$U32</f>
        <v>1</v>
      </c>
      <c r="P136">
        <f>'1019 projects'!$U32</f>
        <v>1</v>
      </c>
      <c r="Q136">
        <f>'1019 projects'!$U32</f>
        <v>1</v>
      </c>
      <c r="R136">
        <f>'1019 projects'!$U32</f>
        <v>1</v>
      </c>
      <c r="S136">
        <f>'1019 projects'!$U32</f>
        <v>1</v>
      </c>
      <c r="T136">
        <f>'1019 projects'!$U32</f>
        <v>1</v>
      </c>
      <c r="U136">
        <f>'1019 projects'!$U32</f>
        <v>1</v>
      </c>
      <c r="V136">
        <f>'1019 projects'!$U32</f>
        <v>1</v>
      </c>
      <c r="W136">
        <f>'1019 projects'!$U32</f>
        <v>1</v>
      </c>
      <c r="X136">
        <f>'1019 projects'!$U32</f>
        <v>1</v>
      </c>
      <c r="Y136">
        <f>'1019 projects'!$U32</f>
        <v>1</v>
      </c>
      <c r="Z136">
        <f>'1019 projects'!$U32</f>
        <v>1</v>
      </c>
      <c r="AA136">
        <f>'1019 projects'!$U32</f>
        <v>1</v>
      </c>
      <c r="AB136">
        <f>'1019 projects'!$U32</f>
        <v>1</v>
      </c>
      <c r="AC136">
        <f>'1019 projects'!$U32</f>
        <v>1</v>
      </c>
      <c r="AD136">
        <f>'1019 projects'!$U32</f>
        <v>1</v>
      </c>
      <c r="AE136">
        <f>'1019 projects'!$U32</f>
        <v>1</v>
      </c>
      <c r="AF136">
        <f>'1019 projects'!$U32</f>
        <v>1</v>
      </c>
      <c r="AG136">
        <f>'1019 projects'!$U32</f>
        <v>1</v>
      </c>
    </row>
    <row r="137" spans="1:33" x14ac:dyDescent="0.3">
      <c r="A137">
        <v>28</v>
      </c>
      <c r="B137" s="48">
        <f t="shared" si="3"/>
        <v>0</v>
      </c>
      <c r="C137" s="7">
        <f t="shared" si="4"/>
        <v>30</v>
      </c>
      <c r="D137">
        <f>'1019 projects'!$U33</f>
        <v>1</v>
      </c>
      <c r="E137">
        <f>'1019 projects'!$U33</f>
        <v>1</v>
      </c>
      <c r="F137">
        <f>'1019 projects'!$U33</f>
        <v>1</v>
      </c>
      <c r="G137">
        <f>'1019 projects'!$U33</f>
        <v>1</v>
      </c>
      <c r="H137">
        <f>'1019 projects'!$U33</f>
        <v>1</v>
      </c>
      <c r="I137">
        <f>'1019 projects'!$U33</f>
        <v>1</v>
      </c>
      <c r="J137">
        <f>'1019 projects'!$U33</f>
        <v>1</v>
      </c>
      <c r="K137">
        <f>'1019 projects'!$U33</f>
        <v>1</v>
      </c>
      <c r="L137">
        <f>'1019 projects'!$U33</f>
        <v>1</v>
      </c>
      <c r="M137">
        <f>'1019 projects'!$U33</f>
        <v>1</v>
      </c>
      <c r="N137">
        <f>'1019 projects'!$U33</f>
        <v>1</v>
      </c>
      <c r="O137">
        <f>'1019 projects'!$U33</f>
        <v>1</v>
      </c>
      <c r="P137">
        <f>'1019 projects'!$U33</f>
        <v>1</v>
      </c>
      <c r="Q137">
        <f>'1019 projects'!$U33</f>
        <v>1</v>
      </c>
      <c r="R137">
        <f>'1019 projects'!$U33</f>
        <v>1</v>
      </c>
      <c r="S137">
        <f>'1019 projects'!$U33</f>
        <v>1</v>
      </c>
      <c r="T137">
        <f>'1019 projects'!$U33</f>
        <v>1</v>
      </c>
      <c r="U137">
        <f>'1019 projects'!$U33</f>
        <v>1</v>
      </c>
      <c r="V137">
        <f>'1019 projects'!$U33</f>
        <v>1</v>
      </c>
      <c r="W137">
        <f>'1019 projects'!$U33</f>
        <v>1</v>
      </c>
      <c r="X137">
        <f>'1019 projects'!$U33</f>
        <v>1</v>
      </c>
      <c r="Y137">
        <f>'1019 projects'!$U33</f>
        <v>1</v>
      </c>
      <c r="Z137">
        <f>'1019 projects'!$U33</f>
        <v>1</v>
      </c>
      <c r="AA137">
        <f>'1019 projects'!$U33</f>
        <v>1</v>
      </c>
      <c r="AB137">
        <f>'1019 projects'!$U33</f>
        <v>1</v>
      </c>
      <c r="AC137">
        <f>'1019 projects'!$U33</f>
        <v>1</v>
      </c>
      <c r="AD137">
        <f>'1019 projects'!$U33</f>
        <v>1</v>
      </c>
      <c r="AE137">
        <f>'1019 projects'!$U33</f>
        <v>1</v>
      </c>
      <c r="AF137">
        <f>'1019 projects'!$U33</f>
        <v>1</v>
      </c>
      <c r="AG137">
        <f>'1019 projects'!$U33</f>
        <v>1</v>
      </c>
    </row>
    <row r="138" spans="1:33" x14ac:dyDescent="0.3">
      <c r="A138">
        <v>29</v>
      </c>
      <c r="B138" s="48">
        <f t="shared" si="3"/>
        <v>0</v>
      </c>
      <c r="C138" s="7">
        <f t="shared" si="4"/>
        <v>30</v>
      </c>
      <c r="D138">
        <f>'1019 projects'!$U34</f>
        <v>1</v>
      </c>
      <c r="E138">
        <f>'1019 projects'!$U34</f>
        <v>1</v>
      </c>
      <c r="F138">
        <f>'1019 projects'!$U34</f>
        <v>1</v>
      </c>
      <c r="G138">
        <f>'1019 projects'!$U34</f>
        <v>1</v>
      </c>
      <c r="H138">
        <f>'1019 projects'!$U34</f>
        <v>1</v>
      </c>
      <c r="I138">
        <f>'1019 projects'!$U34</f>
        <v>1</v>
      </c>
      <c r="J138">
        <f>'1019 projects'!$U34</f>
        <v>1</v>
      </c>
      <c r="K138">
        <f>'1019 projects'!$U34</f>
        <v>1</v>
      </c>
      <c r="L138">
        <f>'1019 projects'!$U34</f>
        <v>1</v>
      </c>
      <c r="M138">
        <f>'1019 projects'!$U34</f>
        <v>1</v>
      </c>
      <c r="N138">
        <f>'1019 projects'!$U34</f>
        <v>1</v>
      </c>
      <c r="O138">
        <f>'1019 projects'!$U34</f>
        <v>1</v>
      </c>
      <c r="P138">
        <f>'1019 projects'!$U34</f>
        <v>1</v>
      </c>
      <c r="Q138">
        <f>'1019 projects'!$U34</f>
        <v>1</v>
      </c>
      <c r="R138">
        <f>'1019 projects'!$U34</f>
        <v>1</v>
      </c>
      <c r="S138">
        <f>'1019 projects'!$U34</f>
        <v>1</v>
      </c>
      <c r="T138">
        <f>'1019 projects'!$U34</f>
        <v>1</v>
      </c>
      <c r="U138">
        <f>'1019 projects'!$U34</f>
        <v>1</v>
      </c>
      <c r="V138">
        <f>'1019 projects'!$U34</f>
        <v>1</v>
      </c>
      <c r="W138">
        <f>'1019 projects'!$U34</f>
        <v>1</v>
      </c>
      <c r="X138">
        <f>'1019 projects'!$U34</f>
        <v>1</v>
      </c>
      <c r="Y138">
        <f>'1019 projects'!$U34</f>
        <v>1</v>
      </c>
      <c r="Z138">
        <f>'1019 projects'!$U34</f>
        <v>1</v>
      </c>
      <c r="AA138">
        <f>'1019 projects'!$U34</f>
        <v>1</v>
      </c>
      <c r="AB138">
        <f>'1019 projects'!$U34</f>
        <v>1</v>
      </c>
      <c r="AC138">
        <f>'1019 projects'!$U34</f>
        <v>1</v>
      </c>
      <c r="AD138">
        <f>'1019 projects'!$U34</f>
        <v>1</v>
      </c>
      <c r="AE138">
        <f>'1019 projects'!$U34</f>
        <v>1</v>
      </c>
      <c r="AF138">
        <f>'1019 projects'!$U34</f>
        <v>1</v>
      </c>
      <c r="AG138">
        <f>'1019 projects'!$U34</f>
        <v>1</v>
      </c>
    </row>
    <row r="139" spans="1:33" x14ac:dyDescent="0.3">
      <c r="A139">
        <v>30</v>
      </c>
      <c r="B139" s="48">
        <f t="shared" si="3"/>
        <v>0</v>
      </c>
      <c r="C139" s="7">
        <f t="shared" si="4"/>
        <v>30</v>
      </c>
      <c r="D139">
        <f>'1019 projects'!$U35</f>
        <v>1</v>
      </c>
      <c r="E139">
        <f>'1019 projects'!$U35</f>
        <v>1</v>
      </c>
      <c r="F139">
        <f>'1019 projects'!$U35</f>
        <v>1</v>
      </c>
      <c r="G139">
        <f>'1019 projects'!$U35</f>
        <v>1</v>
      </c>
      <c r="H139">
        <f>'1019 projects'!$U35</f>
        <v>1</v>
      </c>
      <c r="I139">
        <f>'1019 projects'!$U35</f>
        <v>1</v>
      </c>
      <c r="J139">
        <f>'1019 projects'!$U35</f>
        <v>1</v>
      </c>
      <c r="K139">
        <f>'1019 projects'!$U35</f>
        <v>1</v>
      </c>
      <c r="L139">
        <f>'1019 projects'!$U35</f>
        <v>1</v>
      </c>
      <c r="M139">
        <f>'1019 projects'!$U35</f>
        <v>1</v>
      </c>
      <c r="N139">
        <f>'1019 projects'!$U35</f>
        <v>1</v>
      </c>
      <c r="O139">
        <f>'1019 projects'!$U35</f>
        <v>1</v>
      </c>
      <c r="P139">
        <f>'1019 projects'!$U35</f>
        <v>1</v>
      </c>
      <c r="Q139">
        <f>'1019 projects'!$U35</f>
        <v>1</v>
      </c>
      <c r="R139">
        <f>'1019 projects'!$U35</f>
        <v>1</v>
      </c>
      <c r="S139">
        <f>'1019 projects'!$U35</f>
        <v>1</v>
      </c>
      <c r="T139">
        <f>'1019 projects'!$U35</f>
        <v>1</v>
      </c>
      <c r="U139">
        <f>'1019 projects'!$U35</f>
        <v>1</v>
      </c>
      <c r="V139">
        <f>'1019 projects'!$U35</f>
        <v>1</v>
      </c>
      <c r="W139">
        <f>'1019 projects'!$U35</f>
        <v>1</v>
      </c>
      <c r="X139">
        <f>'1019 projects'!$U35</f>
        <v>1</v>
      </c>
      <c r="Y139">
        <f>'1019 projects'!$U35</f>
        <v>1</v>
      </c>
      <c r="Z139">
        <f>'1019 projects'!$U35</f>
        <v>1</v>
      </c>
      <c r="AA139">
        <f>'1019 projects'!$U35</f>
        <v>1</v>
      </c>
      <c r="AB139">
        <f>'1019 projects'!$U35</f>
        <v>1</v>
      </c>
      <c r="AC139">
        <f>'1019 projects'!$U35</f>
        <v>1</v>
      </c>
      <c r="AD139">
        <f>'1019 projects'!$U35</f>
        <v>1</v>
      </c>
      <c r="AE139">
        <f>'1019 projects'!$U35</f>
        <v>1</v>
      </c>
      <c r="AF139">
        <f>'1019 projects'!$U35</f>
        <v>1</v>
      </c>
      <c r="AG139">
        <f>'1019 projects'!$U35</f>
        <v>1</v>
      </c>
    </row>
    <row r="140" spans="1:33" x14ac:dyDescent="0.3">
      <c r="A140">
        <v>31</v>
      </c>
      <c r="B140" s="48">
        <f t="shared" si="3"/>
        <v>0</v>
      </c>
      <c r="C140" s="7">
        <f t="shared" si="4"/>
        <v>30</v>
      </c>
      <c r="D140">
        <f>'1019 projects'!$U36</f>
        <v>1</v>
      </c>
      <c r="E140">
        <f>'1019 projects'!$U36</f>
        <v>1</v>
      </c>
      <c r="F140">
        <f>'1019 projects'!$U36</f>
        <v>1</v>
      </c>
      <c r="G140">
        <f>'1019 projects'!$U36</f>
        <v>1</v>
      </c>
      <c r="H140">
        <f>'1019 projects'!$U36</f>
        <v>1</v>
      </c>
      <c r="I140">
        <f>'1019 projects'!$U36</f>
        <v>1</v>
      </c>
      <c r="J140">
        <f>'1019 projects'!$U36</f>
        <v>1</v>
      </c>
      <c r="K140">
        <f>'1019 projects'!$U36</f>
        <v>1</v>
      </c>
      <c r="L140">
        <f>'1019 projects'!$U36</f>
        <v>1</v>
      </c>
      <c r="M140">
        <f>'1019 projects'!$U36</f>
        <v>1</v>
      </c>
      <c r="N140">
        <f>'1019 projects'!$U36</f>
        <v>1</v>
      </c>
      <c r="O140">
        <f>'1019 projects'!$U36</f>
        <v>1</v>
      </c>
      <c r="P140">
        <f>'1019 projects'!$U36</f>
        <v>1</v>
      </c>
      <c r="Q140">
        <f>'1019 projects'!$U36</f>
        <v>1</v>
      </c>
      <c r="R140">
        <f>'1019 projects'!$U36</f>
        <v>1</v>
      </c>
      <c r="S140">
        <f>'1019 projects'!$U36</f>
        <v>1</v>
      </c>
      <c r="T140">
        <f>'1019 projects'!$U36</f>
        <v>1</v>
      </c>
      <c r="U140">
        <f>'1019 projects'!$U36</f>
        <v>1</v>
      </c>
      <c r="V140">
        <f>'1019 projects'!$U36</f>
        <v>1</v>
      </c>
      <c r="W140">
        <f>'1019 projects'!$U36</f>
        <v>1</v>
      </c>
      <c r="X140">
        <f>'1019 projects'!$U36</f>
        <v>1</v>
      </c>
      <c r="Y140">
        <f>'1019 projects'!$U36</f>
        <v>1</v>
      </c>
      <c r="Z140">
        <f>'1019 projects'!$U36</f>
        <v>1</v>
      </c>
      <c r="AA140">
        <f>'1019 projects'!$U36</f>
        <v>1</v>
      </c>
      <c r="AB140">
        <f>'1019 projects'!$U36</f>
        <v>1</v>
      </c>
      <c r="AC140">
        <f>'1019 projects'!$U36</f>
        <v>1</v>
      </c>
      <c r="AD140">
        <f>'1019 projects'!$U36</f>
        <v>1</v>
      </c>
      <c r="AE140">
        <f>'1019 projects'!$U36</f>
        <v>1</v>
      </c>
      <c r="AF140">
        <f>'1019 projects'!$U36</f>
        <v>1</v>
      </c>
      <c r="AG140">
        <f>'1019 projects'!$U36</f>
        <v>1</v>
      </c>
    </row>
    <row r="141" spans="1:33" x14ac:dyDescent="0.3">
      <c r="A141">
        <v>32</v>
      </c>
      <c r="B141" s="48">
        <f t="shared" si="3"/>
        <v>0</v>
      </c>
      <c r="C141" s="7">
        <f t="shared" si="4"/>
        <v>30</v>
      </c>
      <c r="D141">
        <f>'1019 projects'!$U37</f>
        <v>1</v>
      </c>
      <c r="E141">
        <f>'1019 projects'!$U37</f>
        <v>1</v>
      </c>
      <c r="F141">
        <f>'1019 projects'!$U37</f>
        <v>1</v>
      </c>
      <c r="G141">
        <f>'1019 projects'!$U37</f>
        <v>1</v>
      </c>
      <c r="H141">
        <f>'1019 projects'!$U37</f>
        <v>1</v>
      </c>
      <c r="I141">
        <f>'1019 projects'!$U37</f>
        <v>1</v>
      </c>
      <c r="J141">
        <f>'1019 projects'!$U37</f>
        <v>1</v>
      </c>
      <c r="K141">
        <f>'1019 projects'!$U37</f>
        <v>1</v>
      </c>
      <c r="L141">
        <f>'1019 projects'!$U37</f>
        <v>1</v>
      </c>
      <c r="M141">
        <f>'1019 projects'!$U37</f>
        <v>1</v>
      </c>
      <c r="N141">
        <f>'1019 projects'!$U37</f>
        <v>1</v>
      </c>
      <c r="O141">
        <f>'1019 projects'!$U37</f>
        <v>1</v>
      </c>
      <c r="P141">
        <f>'1019 projects'!$U37</f>
        <v>1</v>
      </c>
      <c r="Q141">
        <f>'1019 projects'!$U37</f>
        <v>1</v>
      </c>
      <c r="R141">
        <f>'1019 projects'!$U37</f>
        <v>1</v>
      </c>
      <c r="S141">
        <f>'1019 projects'!$U37</f>
        <v>1</v>
      </c>
      <c r="T141">
        <f>'1019 projects'!$U37</f>
        <v>1</v>
      </c>
      <c r="U141">
        <f>'1019 projects'!$U37</f>
        <v>1</v>
      </c>
      <c r="V141">
        <f>'1019 projects'!$U37</f>
        <v>1</v>
      </c>
      <c r="W141">
        <f>'1019 projects'!$U37</f>
        <v>1</v>
      </c>
      <c r="X141">
        <f>'1019 projects'!$U37</f>
        <v>1</v>
      </c>
      <c r="Y141">
        <f>'1019 projects'!$U37</f>
        <v>1</v>
      </c>
      <c r="Z141">
        <f>'1019 projects'!$U37</f>
        <v>1</v>
      </c>
      <c r="AA141">
        <f>'1019 projects'!$U37</f>
        <v>1</v>
      </c>
      <c r="AB141">
        <f>'1019 projects'!$U37</f>
        <v>1</v>
      </c>
      <c r="AC141">
        <f>'1019 projects'!$U37</f>
        <v>1</v>
      </c>
      <c r="AD141">
        <f>'1019 projects'!$U37</f>
        <v>1</v>
      </c>
      <c r="AE141">
        <f>'1019 projects'!$U37</f>
        <v>1</v>
      </c>
      <c r="AF141">
        <f>'1019 projects'!$U37</f>
        <v>1</v>
      </c>
      <c r="AG141">
        <f>'1019 projects'!$U37</f>
        <v>1</v>
      </c>
    </row>
    <row r="142" spans="1:33" x14ac:dyDescent="0.3">
      <c r="A142">
        <v>33</v>
      </c>
      <c r="B142" s="48">
        <f t="shared" si="3"/>
        <v>0</v>
      </c>
      <c r="C142" s="7">
        <f t="shared" si="4"/>
        <v>30</v>
      </c>
      <c r="D142">
        <f>'1019 projects'!$U38</f>
        <v>1</v>
      </c>
      <c r="E142">
        <f>'1019 projects'!$U38</f>
        <v>1</v>
      </c>
      <c r="F142">
        <f>'1019 projects'!$U38</f>
        <v>1</v>
      </c>
      <c r="G142">
        <f>'1019 projects'!$U38</f>
        <v>1</v>
      </c>
      <c r="H142">
        <f>'1019 projects'!$U38</f>
        <v>1</v>
      </c>
      <c r="I142">
        <f>'1019 projects'!$U38</f>
        <v>1</v>
      </c>
      <c r="J142">
        <f>'1019 projects'!$U38</f>
        <v>1</v>
      </c>
      <c r="K142">
        <f>'1019 projects'!$U38</f>
        <v>1</v>
      </c>
      <c r="L142">
        <f>'1019 projects'!$U38</f>
        <v>1</v>
      </c>
      <c r="M142">
        <f>'1019 projects'!$U38</f>
        <v>1</v>
      </c>
      <c r="N142">
        <f>'1019 projects'!$U38</f>
        <v>1</v>
      </c>
      <c r="O142">
        <f>'1019 projects'!$U38</f>
        <v>1</v>
      </c>
      <c r="P142">
        <f>'1019 projects'!$U38</f>
        <v>1</v>
      </c>
      <c r="Q142">
        <f>'1019 projects'!$U38</f>
        <v>1</v>
      </c>
      <c r="R142">
        <f>'1019 projects'!$U38</f>
        <v>1</v>
      </c>
      <c r="S142">
        <f>'1019 projects'!$U38</f>
        <v>1</v>
      </c>
      <c r="T142">
        <f>'1019 projects'!$U38</f>
        <v>1</v>
      </c>
      <c r="U142">
        <f>'1019 projects'!$U38</f>
        <v>1</v>
      </c>
      <c r="V142">
        <f>'1019 projects'!$U38</f>
        <v>1</v>
      </c>
      <c r="W142">
        <f>'1019 projects'!$U38</f>
        <v>1</v>
      </c>
      <c r="X142">
        <f>'1019 projects'!$U38</f>
        <v>1</v>
      </c>
      <c r="Y142">
        <f>'1019 projects'!$U38</f>
        <v>1</v>
      </c>
      <c r="Z142">
        <f>'1019 projects'!$U38</f>
        <v>1</v>
      </c>
      <c r="AA142">
        <f>'1019 projects'!$U38</f>
        <v>1</v>
      </c>
      <c r="AB142">
        <f>'1019 projects'!$U38</f>
        <v>1</v>
      </c>
      <c r="AC142">
        <f>'1019 projects'!$U38</f>
        <v>1</v>
      </c>
      <c r="AD142">
        <f>'1019 projects'!$U38</f>
        <v>1</v>
      </c>
      <c r="AE142">
        <f>'1019 projects'!$U38</f>
        <v>1</v>
      </c>
      <c r="AF142">
        <f>'1019 projects'!$U38</f>
        <v>1</v>
      </c>
      <c r="AG142">
        <f>'1019 projects'!$U38</f>
        <v>1</v>
      </c>
    </row>
    <row r="143" spans="1:33" x14ac:dyDescent="0.3">
      <c r="A143">
        <v>34</v>
      </c>
      <c r="B143" s="48">
        <f t="shared" si="3"/>
        <v>0</v>
      </c>
      <c r="C143" s="7">
        <f t="shared" si="4"/>
        <v>30</v>
      </c>
      <c r="D143">
        <f>'1019 projects'!$U39</f>
        <v>1</v>
      </c>
      <c r="E143">
        <f>'1019 projects'!$U39</f>
        <v>1</v>
      </c>
      <c r="F143">
        <f>'1019 projects'!$U39</f>
        <v>1</v>
      </c>
      <c r="G143">
        <f>'1019 projects'!$U39</f>
        <v>1</v>
      </c>
      <c r="H143">
        <f>'1019 projects'!$U39</f>
        <v>1</v>
      </c>
      <c r="I143">
        <f>'1019 projects'!$U39</f>
        <v>1</v>
      </c>
      <c r="J143">
        <f>'1019 projects'!$U39</f>
        <v>1</v>
      </c>
      <c r="K143">
        <f>'1019 projects'!$U39</f>
        <v>1</v>
      </c>
      <c r="L143">
        <f>'1019 projects'!$U39</f>
        <v>1</v>
      </c>
      <c r="M143">
        <f>'1019 projects'!$U39</f>
        <v>1</v>
      </c>
      <c r="N143">
        <f>'1019 projects'!$U39</f>
        <v>1</v>
      </c>
      <c r="O143">
        <f>'1019 projects'!$U39</f>
        <v>1</v>
      </c>
      <c r="P143">
        <f>'1019 projects'!$U39</f>
        <v>1</v>
      </c>
      <c r="Q143">
        <f>'1019 projects'!$U39</f>
        <v>1</v>
      </c>
      <c r="R143">
        <f>'1019 projects'!$U39</f>
        <v>1</v>
      </c>
      <c r="S143">
        <f>'1019 projects'!$U39</f>
        <v>1</v>
      </c>
      <c r="T143">
        <f>'1019 projects'!$U39</f>
        <v>1</v>
      </c>
      <c r="U143">
        <f>'1019 projects'!$U39</f>
        <v>1</v>
      </c>
      <c r="V143">
        <f>'1019 projects'!$U39</f>
        <v>1</v>
      </c>
      <c r="W143">
        <f>'1019 projects'!$U39</f>
        <v>1</v>
      </c>
      <c r="X143">
        <f>'1019 projects'!$U39</f>
        <v>1</v>
      </c>
      <c r="Y143">
        <f>'1019 projects'!$U39</f>
        <v>1</v>
      </c>
      <c r="Z143">
        <f>'1019 projects'!$U39</f>
        <v>1</v>
      </c>
      <c r="AA143">
        <f>'1019 projects'!$U39</f>
        <v>1</v>
      </c>
      <c r="AB143">
        <f>'1019 projects'!$U39</f>
        <v>1</v>
      </c>
      <c r="AC143">
        <f>'1019 projects'!$U39</f>
        <v>1</v>
      </c>
      <c r="AD143">
        <f>'1019 projects'!$U39</f>
        <v>1</v>
      </c>
      <c r="AE143">
        <f>'1019 projects'!$U39</f>
        <v>1</v>
      </c>
      <c r="AF143">
        <f>'1019 projects'!$U39</f>
        <v>1</v>
      </c>
      <c r="AG143">
        <f>'1019 projects'!$U39</f>
        <v>1</v>
      </c>
    </row>
    <row r="144" spans="1:33" x14ac:dyDescent="0.3">
      <c r="A144">
        <v>35</v>
      </c>
      <c r="B144" s="48">
        <f t="shared" si="3"/>
        <v>0</v>
      </c>
      <c r="C144" s="7">
        <f t="shared" si="4"/>
        <v>30</v>
      </c>
      <c r="D144">
        <f>'1019 projects'!$U40</f>
        <v>1</v>
      </c>
      <c r="E144">
        <f>'1019 projects'!$U40</f>
        <v>1</v>
      </c>
      <c r="F144">
        <f>'1019 projects'!$U40</f>
        <v>1</v>
      </c>
      <c r="G144">
        <f>'1019 projects'!$U40</f>
        <v>1</v>
      </c>
      <c r="H144">
        <f>'1019 projects'!$U40</f>
        <v>1</v>
      </c>
      <c r="I144">
        <f>'1019 projects'!$U40</f>
        <v>1</v>
      </c>
      <c r="J144">
        <f>'1019 projects'!$U40</f>
        <v>1</v>
      </c>
      <c r="K144">
        <f>'1019 projects'!$U40</f>
        <v>1</v>
      </c>
      <c r="L144">
        <f>'1019 projects'!$U40</f>
        <v>1</v>
      </c>
      <c r="M144">
        <f>'1019 projects'!$U40</f>
        <v>1</v>
      </c>
      <c r="N144">
        <f>'1019 projects'!$U40</f>
        <v>1</v>
      </c>
      <c r="O144">
        <f>'1019 projects'!$U40</f>
        <v>1</v>
      </c>
      <c r="P144">
        <f>'1019 projects'!$U40</f>
        <v>1</v>
      </c>
      <c r="Q144">
        <f>'1019 projects'!$U40</f>
        <v>1</v>
      </c>
      <c r="R144">
        <f>'1019 projects'!$U40</f>
        <v>1</v>
      </c>
      <c r="S144">
        <f>'1019 projects'!$U40</f>
        <v>1</v>
      </c>
      <c r="T144">
        <f>'1019 projects'!$U40</f>
        <v>1</v>
      </c>
      <c r="U144">
        <f>'1019 projects'!$U40</f>
        <v>1</v>
      </c>
      <c r="V144">
        <f>'1019 projects'!$U40</f>
        <v>1</v>
      </c>
      <c r="W144">
        <f>'1019 projects'!$U40</f>
        <v>1</v>
      </c>
      <c r="X144">
        <f>'1019 projects'!$U40</f>
        <v>1</v>
      </c>
      <c r="Y144">
        <f>'1019 projects'!$U40</f>
        <v>1</v>
      </c>
      <c r="Z144">
        <f>'1019 projects'!$U40</f>
        <v>1</v>
      </c>
      <c r="AA144">
        <f>'1019 projects'!$U40</f>
        <v>1</v>
      </c>
      <c r="AB144">
        <f>'1019 projects'!$U40</f>
        <v>1</v>
      </c>
      <c r="AC144">
        <f>'1019 projects'!$U40</f>
        <v>1</v>
      </c>
      <c r="AD144">
        <f>'1019 projects'!$U40</f>
        <v>1</v>
      </c>
      <c r="AE144">
        <f>'1019 projects'!$U40</f>
        <v>1</v>
      </c>
      <c r="AF144">
        <f>'1019 projects'!$U40</f>
        <v>1</v>
      </c>
      <c r="AG144">
        <f>'1019 projects'!$U40</f>
        <v>1</v>
      </c>
    </row>
    <row r="145" spans="1:33" x14ac:dyDescent="0.3">
      <c r="A145">
        <v>36</v>
      </c>
      <c r="B145" s="48">
        <f t="shared" si="3"/>
        <v>0</v>
      </c>
      <c r="C145" s="7">
        <f t="shared" si="4"/>
        <v>30</v>
      </c>
      <c r="D145">
        <f>'1019 projects'!$U41</f>
        <v>1</v>
      </c>
      <c r="E145">
        <f>'1019 projects'!$U41</f>
        <v>1</v>
      </c>
      <c r="F145">
        <f>'1019 projects'!$U41</f>
        <v>1</v>
      </c>
      <c r="G145">
        <f>'1019 projects'!$U41</f>
        <v>1</v>
      </c>
      <c r="H145">
        <f>'1019 projects'!$U41</f>
        <v>1</v>
      </c>
      <c r="I145">
        <f>'1019 projects'!$U41</f>
        <v>1</v>
      </c>
      <c r="J145">
        <f>'1019 projects'!$U41</f>
        <v>1</v>
      </c>
      <c r="K145">
        <f>'1019 projects'!$U41</f>
        <v>1</v>
      </c>
      <c r="L145">
        <f>'1019 projects'!$U41</f>
        <v>1</v>
      </c>
      <c r="M145">
        <f>'1019 projects'!$U41</f>
        <v>1</v>
      </c>
      <c r="N145">
        <f>'1019 projects'!$U41</f>
        <v>1</v>
      </c>
      <c r="O145">
        <f>'1019 projects'!$U41</f>
        <v>1</v>
      </c>
      <c r="P145">
        <f>'1019 projects'!$U41</f>
        <v>1</v>
      </c>
      <c r="Q145">
        <f>'1019 projects'!$U41</f>
        <v>1</v>
      </c>
      <c r="R145">
        <f>'1019 projects'!$U41</f>
        <v>1</v>
      </c>
      <c r="S145">
        <f>'1019 projects'!$U41</f>
        <v>1</v>
      </c>
      <c r="T145">
        <f>'1019 projects'!$U41</f>
        <v>1</v>
      </c>
      <c r="U145">
        <f>'1019 projects'!$U41</f>
        <v>1</v>
      </c>
      <c r="V145">
        <f>'1019 projects'!$U41</f>
        <v>1</v>
      </c>
      <c r="W145">
        <f>'1019 projects'!$U41</f>
        <v>1</v>
      </c>
      <c r="X145">
        <f>'1019 projects'!$U41</f>
        <v>1</v>
      </c>
      <c r="Y145">
        <f>'1019 projects'!$U41</f>
        <v>1</v>
      </c>
      <c r="Z145">
        <f>'1019 projects'!$U41</f>
        <v>1</v>
      </c>
      <c r="AA145">
        <f>'1019 projects'!$U41</f>
        <v>1</v>
      </c>
      <c r="AB145">
        <f>'1019 projects'!$U41</f>
        <v>1</v>
      </c>
      <c r="AC145">
        <f>'1019 projects'!$U41</f>
        <v>1</v>
      </c>
      <c r="AD145">
        <f>'1019 projects'!$U41</f>
        <v>1</v>
      </c>
      <c r="AE145">
        <f>'1019 projects'!$U41</f>
        <v>1</v>
      </c>
      <c r="AF145">
        <f>'1019 projects'!$U41</f>
        <v>1</v>
      </c>
      <c r="AG145">
        <f>'1019 projects'!$U41</f>
        <v>1</v>
      </c>
    </row>
    <row r="146" spans="1:33" x14ac:dyDescent="0.3">
      <c r="A146">
        <v>37</v>
      </c>
      <c r="B146" s="48">
        <f t="shared" si="3"/>
        <v>0</v>
      </c>
      <c r="C146" s="7">
        <f t="shared" si="4"/>
        <v>30</v>
      </c>
      <c r="D146">
        <f>'1019 projects'!$U42</f>
        <v>1</v>
      </c>
      <c r="E146">
        <f>'1019 projects'!$U42</f>
        <v>1</v>
      </c>
      <c r="F146">
        <f>'1019 projects'!$U42</f>
        <v>1</v>
      </c>
      <c r="G146">
        <f>'1019 projects'!$U42</f>
        <v>1</v>
      </c>
      <c r="H146">
        <f>'1019 projects'!$U42</f>
        <v>1</v>
      </c>
      <c r="I146">
        <f>'1019 projects'!$U42</f>
        <v>1</v>
      </c>
      <c r="J146">
        <f>'1019 projects'!$U42</f>
        <v>1</v>
      </c>
      <c r="K146">
        <f>'1019 projects'!$U42</f>
        <v>1</v>
      </c>
      <c r="L146">
        <f>'1019 projects'!$U42</f>
        <v>1</v>
      </c>
      <c r="M146">
        <f>'1019 projects'!$U42</f>
        <v>1</v>
      </c>
      <c r="N146">
        <f>'1019 projects'!$U42</f>
        <v>1</v>
      </c>
      <c r="O146">
        <f>'1019 projects'!$U42</f>
        <v>1</v>
      </c>
      <c r="P146">
        <f>'1019 projects'!$U42</f>
        <v>1</v>
      </c>
      <c r="Q146">
        <f>'1019 projects'!$U42</f>
        <v>1</v>
      </c>
      <c r="R146">
        <f>'1019 projects'!$U42</f>
        <v>1</v>
      </c>
      <c r="S146">
        <f>'1019 projects'!$U42</f>
        <v>1</v>
      </c>
      <c r="T146">
        <f>'1019 projects'!$U42</f>
        <v>1</v>
      </c>
      <c r="U146">
        <f>'1019 projects'!$U42</f>
        <v>1</v>
      </c>
      <c r="V146">
        <f>'1019 projects'!$U42</f>
        <v>1</v>
      </c>
      <c r="W146">
        <f>'1019 projects'!$U42</f>
        <v>1</v>
      </c>
      <c r="X146">
        <f>'1019 projects'!$U42</f>
        <v>1</v>
      </c>
      <c r="Y146">
        <f>'1019 projects'!$U42</f>
        <v>1</v>
      </c>
      <c r="Z146">
        <f>'1019 projects'!$U42</f>
        <v>1</v>
      </c>
      <c r="AA146">
        <f>'1019 projects'!$U42</f>
        <v>1</v>
      </c>
      <c r="AB146">
        <f>'1019 projects'!$U42</f>
        <v>1</v>
      </c>
      <c r="AC146">
        <f>'1019 projects'!$U42</f>
        <v>1</v>
      </c>
      <c r="AD146">
        <f>'1019 projects'!$U42</f>
        <v>1</v>
      </c>
      <c r="AE146">
        <f>'1019 projects'!$U42</f>
        <v>1</v>
      </c>
      <c r="AF146">
        <f>'1019 projects'!$U42</f>
        <v>1</v>
      </c>
      <c r="AG146">
        <f>'1019 projects'!$U42</f>
        <v>1</v>
      </c>
    </row>
    <row r="147" spans="1:33" x14ac:dyDescent="0.3">
      <c r="A147">
        <v>38</v>
      </c>
      <c r="B147" s="48">
        <f t="shared" si="3"/>
        <v>0</v>
      </c>
      <c r="C147" s="7">
        <f t="shared" si="4"/>
        <v>30</v>
      </c>
      <c r="D147">
        <f>'1019 projects'!$U43</f>
        <v>1</v>
      </c>
      <c r="E147">
        <f>'1019 projects'!$U43</f>
        <v>1</v>
      </c>
      <c r="F147">
        <f>'1019 projects'!$U43</f>
        <v>1</v>
      </c>
      <c r="G147">
        <f>'1019 projects'!$U43</f>
        <v>1</v>
      </c>
      <c r="H147">
        <f>'1019 projects'!$U43</f>
        <v>1</v>
      </c>
      <c r="I147">
        <f>'1019 projects'!$U43</f>
        <v>1</v>
      </c>
      <c r="J147">
        <f>'1019 projects'!$U43</f>
        <v>1</v>
      </c>
      <c r="K147">
        <f>'1019 projects'!$U43</f>
        <v>1</v>
      </c>
      <c r="L147">
        <f>'1019 projects'!$U43</f>
        <v>1</v>
      </c>
      <c r="M147">
        <f>'1019 projects'!$U43</f>
        <v>1</v>
      </c>
      <c r="N147">
        <f>'1019 projects'!$U43</f>
        <v>1</v>
      </c>
      <c r="O147">
        <f>'1019 projects'!$U43</f>
        <v>1</v>
      </c>
      <c r="P147">
        <f>'1019 projects'!$U43</f>
        <v>1</v>
      </c>
      <c r="Q147">
        <f>'1019 projects'!$U43</f>
        <v>1</v>
      </c>
      <c r="R147">
        <f>'1019 projects'!$U43</f>
        <v>1</v>
      </c>
      <c r="S147">
        <f>'1019 projects'!$U43</f>
        <v>1</v>
      </c>
      <c r="T147">
        <f>'1019 projects'!$U43</f>
        <v>1</v>
      </c>
      <c r="U147">
        <f>'1019 projects'!$U43</f>
        <v>1</v>
      </c>
      <c r="V147">
        <f>'1019 projects'!$U43</f>
        <v>1</v>
      </c>
      <c r="W147">
        <f>'1019 projects'!$U43</f>
        <v>1</v>
      </c>
      <c r="X147">
        <f>'1019 projects'!$U43</f>
        <v>1</v>
      </c>
      <c r="Y147">
        <f>'1019 projects'!$U43</f>
        <v>1</v>
      </c>
      <c r="Z147">
        <f>'1019 projects'!$U43</f>
        <v>1</v>
      </c>
      <c r="AA147">
        <f>'1019 projects'!$U43</f>
        <v>1</v>
      </c>
      <c r="AB147">
        <f>'1019 projects'!$U43</f>
        <v>1</v>
      </c>
      <c r="AC147">
        <f>'1019 projects'!$U43</f>
        <v>1</v>
      </c>
      <c r="AD147">
        <f>'1019 projects'!$U43</f>
        <v>1</v>
      </c>
      <c r="AE147">
        <f>'1019 projects'!$U43</f>
        <v>1</v>
      </c>
      <c r="AF147">
        <f>'1019 projects'!$U43</f>
        <v>1</v>
      </c>
      <c r="AG147">
        <f>'1019 projects'!$U43</f>
        <v>1</v>
      </c>
    </row>
    <row r="148" spans="1:33" x14ac:dyDescent="0.3">
      <c r="A148">
        <v>39</v>
      </c>
      <c r="B148" s="48">
        <f t="shared" si="3"/>
        <v>0</v>
      </c>
      <c r="C148" s="7">
        <f t="shared" si="4"/>
        <v>30</v>
      </c>
      <c r="D148">
        <f>'1019 projects'!$U44</f>
        <v>1</v>
      </c>
      <c r="E148">
        <f>'1019 projects'!$U44</f>
        <v>1</v>
      </c>
      <c r="F148">
        <f>'1019 projects'!$U44</f>
        <v>1</v>
      </c>
      <c r="G148">
        <f>'1019 projects'!$U44</f>
        <v>1</v>
      </c>
      <c r="H148">
        <f>'1019 projects'!$U44</f>
        <v>1</v>
      </c>
      <c r="I148">
        <f>'1019 projects'!$U44</f>
        <v>1</v>
      </c>
      <c r="J148">
        <f>'1019 projects'!$U44</f>
        <v>1</v>
      </c>
      <c r="K148">
        <f>'1019 projects'!$U44</f>
        <v>1</v>
      </c>
      <c r="L148">
        <f>'1019 projects'!$U44</f>
        <v>1</v>
      </c>
      <c r="M148">
        <f>'1019 projects'!$U44</f>
        <v>1</v>
      </c>
      <c r="N148">
        <f>'1019 projects'!$U44</f>
        <v>1</v>
      </c>
      <c r="O148">
        <f>'1019 projects'!$U44</f>
        <v>1</v>
      </c>
      <c r="P148">
        <f>'1019 projects'!$U44</f>
        <v>1</v>
      </c>
      <c r="Q148">
        <f>'1019 projects'!$U44</f>
        <v>1</v>
      </c>
      <c r="R148">
        <f>'1019 projects'!$U44</f>
        <v>1</v>
      </c>
      <c r="S148">
        <f>'1019 projects'!$U44</f>
        <v>1</v>
      </c>
      <c r="T148">
        <f>'1019 projects'!$U44</f>
        <v>1</v>
      </c>
      <c r="U148">
        <f>'1019 projects'!$U44</f>
        <v>1</v>
      </c>
      <c r="V148">
        <f>'1019 projects'!$U44</f>
        <v>1</v>
      </c>
      <c r="W148">
        <f>'1019 projects'!$U44</f>
        <v>1</v>
      </c>
      <c r="X148">
        <f>'1019 projects'!$U44</f>
        <v>1</v>
      </c>
      <c r="Y148">
        <f>'1019 projects'!$U44</f>
        <v>1</v>
      </c>
      <c r="Z148">
        <f>'1019 projects'!$U44</f>
        <v>1</v>
      </c>
      <c r="AA148">
        <f>'1019 projects'!$U44</f>
        <v>1</v>
      </c>
      <c r="AB148">
        <f>'1019 projects'!$U44</f>
        <v>1</v>
      </c>
      <c r="AC148">
        <f>'1019 projects'!$U44</f>
        <v>1</v>
      </c>
      <c r="AD148">
        <f>'1019 projects'!$U44</f>
        <v>1</v>
      </c>
      <c r="AE148">
        <f>'1019 projects'!$U44</f>
        <v>1</v>
      </c>
      <c r="AF148">
        <f>'1019 projects'!$U44</f>
        <v>1</v>
      </c>
      <c r="AG148">
        <f>'1019 projects'!$U44</f>
        <v>1</v>
      </c>
    </row>
    <row r="149" spans="1:33" x14ac:dyDescent="0.3">
      <c r="A149">
        <v>40</v>
      </c>
      <c r="B149" s="48">
        <f t="shared" si="3"/>
        <v>0</v>
      </c>
      <c r="C149" s="7">
        <f t="shared" si="4"/>
        <v>30</v>
      </c>
      <c r="D149">
        <f>'1019 projects'!$U45</f>
        <v>1</v>
      </c>
      <c r="E149">
        <f>'1019 projects'!$U45</f>
        <v>1</v>
      </c>
      <c r="F149">
        <f>'1019 projects'!$U45</f>
        <v>1</v>
      </c>
      <c r="G149">
        <f>'1019 projects'!$U45</f>
        <v>1</v>
      </c>
      <c r="H149">
        <f>'1019 projects'!$U45</f>
        <v>1</v>
      </c>
      <c r="I149">
        <f>'1019 projects'!$U45</f>
        <v>1</v>
      </c>
      <c r="J149">
        <f>'1019 projects'!$U45</f>
        <v>1</v>
      </c>
      <c r="K149">
        <f>'1019 projects'!$U45</f>
        <v>1</v>
      </c>
      <c r="L149">
        <f>'1019 projects'!$U45</f>
        <v>1</v>
      </c>
      <c r="M149">
        <f>'1019 projects'!$U45</f>
        <v>1</v>
      </c>
      <c r="N149">
        <f>'1019 projects'!$U45</f>
        <v>1</v>
      </c>
      <c r="O149">
        <f>'1019 projects'!$U45</f>
        <v>1</v>
      </c>
      <c r="P149">
        <f>'1019 projects'!$U45</f>
        <v>1</v>
      </c>
      <c r="Q149">
        <f>'1019 projects'!$U45</f>
        <v>1</v>
      </c>
      <c r="R149">
        <f>'1019 projects'!$U45</f>
        <v>1</v>
      </c>
      <c r="S149">
        <f>'1019 projects'!$U45</f>
        <v>1</v>
      </c>
      <c r="T149">
        <f>'1019 projects'!$U45</f>
        <v>1</v>
      </c>
      <c r="U149">
        <f>'1019 projects'!$U45</f>
        <v>1</v>
      </c>
      <c r="V149">
        <f>'1019 projects'!$U45</f>
        <v>1</v>
      </c>
      <c r="W149">
        <f>'1019 projects'!$U45</f>
        <v>1</v>
      </c>
      <c r="X149">
        <f>'1019 projects'!$U45</f>
        <v>1</v>
      </c>
      <c r="Y149">
        <f>'1019 projects'!$U45</f>
        <v>1</v>
      </c>
      <c r="Z149">
        <f>'1019 projects'!$U45</f>
        <v>1</v>
      </c>
      <c r="AA149">
        <f>'1019 projects'!$U45</f>
        <v>1</v>
      </c>
      <c r="AB149">
        <f>'1019 projects'!$U45</f>
        <v>1</v>
      </c>
      <c r="AC149">
        <f>'1019 projects'!$U45</f>
        <v>1</v>
      </c>
      <c r="AD149">
        <f>'1019 projects'!$U45</f>
        <v>1</v>
      </c>
      <c r="AE149">
        <f>'1019 projects'!$U45</f>
        <v>1</v>
      </c>
      <c r="AF149">
        <f>'1019 projects'!$U45</f>
        <v>1</v>
      </c>
      <c r="AG149">
        <f>'1019 projects'!$U45</f>
        <v>1</v>
      </c>
    </row>
    <row r="150" spans="1:33" x14ac:dyDescent="0.3">
      <c r="A150">
        <v>41</v>
      </c>
      <c r="B150" s="48">
        <f t="shared" si="3"/>
        <v>0</v>
      </c>
      <c r="C150" s="7">
        <f t="shared" si="4"/>
        <v>30</v>
      </c>
      <c r="D150">
        <f>'1019 projects'!$U46</f>
        <v>1</v>
      </c>
      <c r="E150">
        <f>'1019 projects'!$U46</f>
        <v>1</v>
      </c>
      <c r="F150">
        <f>'1019 projects'!$U46</f>
        <v>1</v>
      </c>
      <c r="G150">
        <f>'1019 projects'!$U46</f>
        <v>1</v>
      </c>
      <c r="H150">
        <f>'1019 projects'!$U46</f>
        <v>1</v>
      </c>
      <c r="I150">
        <f>'1019 projects'!$U46</f>
        <v>1</v>
      </c>
      <c r="J150">
        <f>'1019 projects'!$U46</f>
        <v>1</v>
      </c>
      <c r="K150">
        <f>'1019 projects'!$U46</f>
        <v>1</v>
      </c>
      <c r="L150">
        <f>'1019 projects'!$U46</f>
        <v>1</v>
      </c>
      <c r="M150">
        <f>'1019 projects'!$U46</f>
        <v>1</v>
      </c>
      <c r="N150">
        <f>'1019 projects'!$U46</f>
        <v>1</v>
      </c>
      <c r="O150">
        <f>'1019 projects'!$U46</f>
        <v>1</v>
      </c>
      <c r="P150">
        <f>'1019 projects'!$U46</f>
        <v>1</v>
      </c>
      <c r="Q150">
        <f>'1019 projects'!$U46</f>
        <v>1</v>
      </c>
      <c r="R150">
        <f>'1019 projects'!$U46</f>
        <v>1</v>
      </c>
      <c r="S150">
        <f>'1019 projects'!$U46</f>
        <v>1</v>
      </c>
      <c r="T150">
        <f>'1019 projects'!$U46</f>
        <v>1</v>
      </c>
      <c r="U150">
        <f>'1019 projects'!$U46</f>
        <v>1</v>
      </c>
      <c r="V150">
        <f>'1019 projects'!$U46</f>
        <v>1</v>
      </c>
      <c r="W150">
        <f>'1019 projects'!$U46</f>
        <v>1</v>
      </c>
      <c r="X150">
        <f>'1019 projects'!$U46</f>
        <v>1</v>
      </c>
      <c r="Y150">
        <f>'1019 projects'!$U46</f>
        <v>1</v>
      </c>
      <c r="Z150">
        <f>'1019 projects'!$U46</f>
        <v>1</v>
      </c>
      <c r="AA150">
        <f>'1019 projects'!$U46</f>
        <v>1</v>
      </c>
      <c r="AB150">
        <f>'1019 projects'!$U46</f>
        <v>1</v>
      </c>
      <c r="AC150">
        <f>'1019 projects'!$U46</f>
        <v>1</v>
      </c>
      <c r="AD150">
        <f>'1019 projects'!$U46</f>
        <v>1</v>
      </c>
      <c r="AE150">
        <f>'1019 projects'!$U46</f>
        <v>1</v>
      </c>
      <c r="AF150">
        <f>'1019 projects'!$U46</f>
        <v>1</v>
      </c>
      <c r="AG150">
        <f>'1019 projects'!$U46</f>
        <v>1</v>
      </c>
    </row>
    <row r="151" spans="1:33" x14ac:dyDescent="0.3">
      <c r="A151">
        <v>42</v>
      </c>
      <c r="B151" s="48">
        <f t="shared" si="3"/>
        <v>0</v>
      </c>
      <c r="C151" s="7">
        <f t="shared" si="4"/>
        <v>30</v>
      </c>
      <c r="D151">
        <f>'1019 projects'!$U47</f>
        <v>1</v>
      </c>
      <c r="E151">
        <f>'1019 projects'!$U47</f>
        <v>1</v>
      </c>
      <c r="F151">
        <f>'1019 projects'!$U47</f>
        <v>1</v>
      </c>
      <c r="G151">
        <f>'1019 projects'!$U47</f>
        <v>1</v>
      </c>
      <c r="H151">
        <f>'1019 projects'!$U47</f>
        <v>1</v>
      </c>
      <c r="I151">
        <f>'1019 projects'!$U47</f>
        <v>1</v>
      </c>
      <c r="J151">
        <f>'1019 projects'!$U47</f>
        <v>1</v>
      </c>
      <c r="K151">
        <f>'1019 projects'!$U47</f>
        <v>1</v>
      </c>
      <c r="L151">
        <f>'1019 projects'!$U47</f>
        <v>1</v>
      </c>
      <c r="M151">
        <f>'1019 projects'!$U47</f>
        <v>1</v>
      </c>
      <c r="N151">
        <f>'1019 projects'!$U47</f>
        <v>1</v>
      </c>
      <c r="O151">
        <f>'1019 projects'!$U47</f>
        <v>1</v>
      </c>
      <c r="P151">
        <f>'1019 projects'!$U47</f>
        <v>1</v>
      </c>
      <c r="Q151">
        <f>'1019 projects'!$U47</f>
        <v>1</v>
      </c>
      <c r="R151">
        <f>'1019 projects'!$U47</f>
        <v>1</v>
      </c>
      <c r="S151">
        <f>'1019 projects'!$U47</f>
        <v>1</v>
      </c>
      <c r="T151">
        <f>'1019 projects'!$U47</f>
        <v>1</v>
      </c>
      <c r="U151">
        <f>'1019 projects'!$U47</f>
        <v>1</v>
      </c>
      <c r="V151">
        <f>'1019 projects'!$U47</f>
        <v>1</v>
      </c>
      <c r="W151">
        <f>'1019 projects'!$U47</f>
        <v>1</v>
      </c>
      <c r="X151">
        <f>'1019 projects'!$U47</f>
        <v>1</v>
      </c>
      <c r="Y151">
        <f>'1019 projects'!$U47</f>
        <v>1</v>
      </c>
      <c r="Z151">
        <f>'1019 projects'!$U47</f>
        <v>1</v>
      </c>
      <c r="AA151">
        <f>'1019 projects'!$U47</f>
        <v>1</v>
      </c>
      <c r="AB151">
        <f>'1019 projects'!$U47</f>
        <v>1</v>
      </c>
      <c r="AC151">
        <f>'1019 projects'!$U47</f>
        <v>1</v>
      </c>
      <c r="AD151">
        <f>'1019 projects'!$U47</f>
        <v>1</v>
      </c>
      <c r="AE151">
        <f>'1019 projects'!$U47</f>
        <v>1</v>
      </c>
      <c r="AF151">
        <f>'1019 projects'!$U47</f>
        <v>1</v>
      </c>
      <c r="AG151">
        <f>'1019 projects'!$U47</f>
        <v>1</v>
      </c>
    </row>
    <row r="152" spans="1:33" x14ac:dyDescent="0.3">
      <c r="A152">
        <v>43</v>
      </c>
      <c r="B152" s="48">
        <f t="shared" si="3"/>
        <v>0</v>
      </c>
      <c r="C152" s="7">
        <f t="shared" si="4"/>
        <v>30</v>
      </c>
      <c r="D152">
        <f>'1019 projects'!$U48</f>
        <v>1</v>
      </c>
      <c r="E152">
        <f>'1019 projects'!$U48</f>
        <v>1</v>
      </c>
      <c r="F152">
        <f>'1019 projects'!$U48</f>
        <v>1</v>
      </c>
      <c r="G152">
        <f>'1019 projects'!$U48</f>
        <v>1</v>
      </c>
      <c r="H152">
        <f>'1019 projects'!$U48</f>
        <v>1</v>
      </c>
      <c r="I152">
        <f>'1019 projects'!$U48</f>
        <v>1</v>
      </c>
      <c r="J152">
        <f>'1019 projects'!$U48</f>
        <v>1</v>
      </c>
      <c r="K152">
        <f>'1019 projects'!$U48</f>
        <v>1</v>
      </c>
      <c r="L152">
        <f>'1019 projects'!$U48</f>
        <v>1</v>
      </c>
      <c r="M152">
        <f>'1019 projects'!$U48</f>
        <v>1</v>
      </c>
      <c r="N152">
        <f>'1019 projects'!$U48</f>
        <v>1</v>
      </c>
      <c r="O152">
        <f>'1019 projects'!$U48</f>
        <v>1</v>
      </c>
      <c r="P152">
        <f>'1019 projects'!$U48</f>
        <v>1</v>
      </c>
      <c r="Q152">
        <f>'1019 projects'!$U48</f>
        <v>1</v>
      </c>
      <c r="R152">
        <f>'1019 projects'!$U48</f>
        <v>1</v>
      </c>
      <c r="S152">
        <f>'1019 projects'!$U48</f>
        <v>1</v>
      </c>
      <c r="T152">
        <f>'1019 projects'!$U48</f>
        <v>1</v>
      </c>
      <c r="U152">
        <f>'1019 projects'!$U48</f>
        <v>1</v>
      </c>
      <c r="V152">
        <f>'1019 projects'!$U48</f>
        <v>1</v>
      </c>
      <c r="W152">
        <f>'1019 projects'!$U48</f>
        <v>1</v>
      </c>
      <c r="X152">
        <f>'1019 projects'!$U48</f>
        <v>1</v>
      </c>
      <c r="Y152">
        <f>'1019 projects'!$U48</f>
        <v>1</v>
      </c>
      <c r="Z152">
        <f>'1019 projects'!$U48</f>
        <v>1</v>
      </c>
      <c r="AA152">
        <f>'1019 projects'!$U48</f>
        <v>1</v>
      </c>
      <c r="AB152">
        <f>'1019 projects'!$U48</f>
        <v>1</v>
      </c>
      <c r="AC152">
        <f>'1019 projects'!$U48</f>
        <v>1</v>
      </c>
      <c r="AD152">
        <f>'1019 projects'!$U48</f>
        <v>1</v>
      </c>
      <c r="AE152">
        <f>'1019 projects'!$U48</f>
        <v>1</v>
      </c>
      <c r="AF152">
        <f>'1019 projects'!$U48</f>
        <v>1</v>
      </c>
      <c r="AG152">
        <f>'1019 projects'!$U48</f>
        <v>1</v>
      </c>
    </row>
    <row r="153" spans="1:33" x14ac:dyDescent="0.3">
      <c r="A153">
        <v>44</v>
      </c>
      <c r="B153" s="48">
        <f t="shared" si="3"/>
        <v>0</v>
      </c>
      <c r="C153" s="7">
        <f t="shared" si="4"/>
        <v>30</v>
      </c>
      <c r="D153">
        <f>'1019 projects'!$U49</f>
        <v>1</v>
      </c>
      <c r="E153">
        <f>'1019 projects'!$U49</f>
        <v>1</v>
      </c>
      <c r="F153">
        <f>'1019 projects'!$U49</f>
        <v>1</v>
      </c>
      <c r="G153">
        <f>'1019 projects'!$U49</f>
        <v>1</v>
      </c>
      <c r="H153">
        <f>'1019 projects'!$U49</f>
        <v>1</v>
      </c>
      <c r="I153">
        <f>'1019 projects'!$U49</f>
        <v>1</v>
      </c>
      <c r="J153">
        <f>'1019 projects'!$U49</f>
        <v>1</v>
      </c>
      <c r="K153">
        <f>'1019 projects'!$U49</f>
        <v>1</v>
      </c>
      <c r="L153">
        <f>'1019 projects'!$U49</f>
        <v>1</v>
      </c>
      <c r="M153">
        <f>'1019 projects'!$U49</f>
        <v>1</v>
      </c>
      <c r="N153">
        <f>'1019 projects'!$U49</f>
        <v>1</v>
      </c>
      <c r="O153">
        <f>'1019 projects'!$U49</f>
        <v>1</v>
      </c>
      <c r="P153">
        <f>'1019 projects'!$U49</f>
        <v>1</v>
      </c>
      <c r="Q153">
        <f>'1019 projects'!$U49</f>
        <v>1</v>
      </c>
      <c r="R153">
        <f>'1019 projects'!$U49</f>
        <v>1</v>
      </c>
      <c r="S153">
        <f>'1019 projects'!$U49</f>
        <v>1</v>
      </c>
      <c r="T153">
        <f>'1019 projects'!$U49</f>
        <v>1</v>
      </c>
      <c r="U153">
        <f>'1019 projects'!$U49</f>
        <v>1</v>
      </c>
      <c r="V153">
        <f>'1019 projects'!$U49</f>
        <v>1</v>
      </c>
      <c r="W153">
        <f>'1019 projects'!$U49</f>
        <v>1</v>
      </c>
      <c r="X153">
        <f>'1019 projects'!$U49</f>
        <v>1</v>
      </c>
      <c r="Y153">
        <f>'1019 projects'!$U49</f>
        <v>1</v>
      </c>
      <c r="Z153">
        <f>'1019 projects'!$U49</f>
        <v>1</v>
      </c>
      <c r="AA153">
        <f>'1019 projects'!$U49</f>
        <v>1</v>
      </c>
      <c r="AB153">
        <f>'1019 projects'!$U49</f>
        <v>1</v>
      </c>
      <c r="AC153">
        <f>'1019 projects'!$U49</f>
        <v>1</v>
      </c>
      <c r="AD153">
        <f>'1019 projects'!$U49</f>
        <v>1</v>
      </c>
      <c r="AE153">
        <f>'1019 projects'!$U49</f>
        <v>1</v>
      </c>
      <c r="AF153">
        <f>'1019 projects'!$U49</f>
        <v>1</v>
      </c>
      <c r="AG153">
        <f>'1019 projects'!$U49</f>
        <v>1</v>
      </c>
    </row>
    <row r="154" spans="1:33" x14ac:dyDescent="0.3">
      <c r="A154">
        <v>45</v>
      </c>
      <c r="B154" s="48">
        <f t="shared" si="3"/>
        <v>0</v>
      </c>
      <c r="C154" s="7">
        <f t="shared" si="4"/>
        <v>30</v>
      </c>
      <c r="D154">
        <f>'1019 projects'!$U50</f>
        <v>1</v>
      </c>
      <c r="E154">
        <f>'1019 projects'!$U50</f>
        <v>1</v>
      </c>
      <c r="F154">
        <f>'1019 projects'!$U50</f>
        <v>1</v>
      </c>
      <c r="G154">
        <f>'1019 projects'!$U50</f>
        <v>1</v>
      </c>
      <c r="H154">
        <f>'1019 projects'!$U50</f>
        <v>1</v>
      </c>
      <c r="I154">
        <f>'1019 projects'!$U50</f>
        <v>1</v>
      </c>
      <c r="J154">
        <f>'1019 projects'!$U50</f>
        <v>1</v>
      </c>
      <c r="K154">
        <f>'1019 projects'!$U50</f>
        <v>1</v>
      </c>
      <c r="L154">
        <f>'1019 projects'!$U50</f>
        <v>1</v>
      </c>
      <c r="M154">
        <f>'1019 projects'!$U50</f>
        <v>1</v>
      </c>
      <c r="N154">
        <f>'1019 projects'!$U50</f>
        <v>1</v>
      </c>
      <c r="O154">
        <f>'1019 projects'!$U50</f>
        <v>1</v>
      </c>
      <c r="P154">
        <f>'1019 projects'!$U50</f>
        <v>1</v>
      </c>
      <c r="Q154">
        <f>'1019 projects'!$U50</f>
        <v>1</v>
      </c>
      <c r="R154">
        <f>'1019 projects'!$U50</f>
        <v>1</v>
      </c>
      <c r="S154">
        <f>'1019 projects'!$U50</f>
        <v>1</v>
      </c>
      <c r="T154">
        <f>'1019 projects'!$U50</f>
        <v>1</v>
      </c>
      <c r="U154">
        <f>'1019 projects'!$U50</f>
        <v>1</v>
      </c>
      <c r="V154">
        <f>'1019 projects'!$U50</f>
        <v>1</v>
      </c>
      <c r="W154">
        <f>'1019 projects'!$U50</f>
        <v>1</v>
      </c>
      <c r="X154">
        <f>'1019 projects'!$U50</f>
        <v>1</v>
      </c>
      <c r="Y154">
        <f>'1019 projects'!$U50</f>
        <v>1</v>
      </c>
      <c r="Z154">
        <f>'1019 projects'!$U50</f>
        <v>1</v>
      </c>
      <c r="AA154">
        <f>'1019 projects'!$U50</f>
        <v>1</v>
      </c>
      <c r="AB154">
        <f>'1019 projects'!$U50</f>
        <v>1</v>
      </c>
      <c r="AC154">
        <f>'1019 projects'!$U50</f>
        <v>1</v>
      </c>
      <c r="AD154">
        <f>'1019 projects'!$U50</f>
        <v>1</v>
      </c>
      <c r="AE154">
        <f>'1019 projects'!$U50</f>
        <v>1</v>
      </c>
      <c r="AF154">
        <f>'1019 projects'!$U50</f>
        <v>1</v>
      </c>
      <c r="AG154">
        <f>'1019 projects'!$U50</f>
        <v>1</v>
      </c>
    </row>
    <row r="155" spans="1:33" x14ac:dyDescent="0.3">
      <c r="A155">
        <v>46</v>
      </c>
      <c r="B155" s="48">
        <f t="shared" si="3"/>
        <v>0</v>
      </c>
      <c r="C155" s="7">
        <f t="shared" si="4"/>
        <v>30</v>
      </c>
      <c r="D155">
        <f>'1019 projects'!$U51</f>
        <v>1</v>
      </c>
      <c r="E155">
        <f>'1019 projects'!$U51</f>
        <v>1</v>
      </c>
      <c r="F155">
        <f>'1019 projects'!$U51</f>
        <v>1</v>
      </c>
      <c r="G155">
        <f>'1019 projects'!$U51</f>
        <v>1</v>
      </c>
      <c r="H155">
        <f>'1019 projects'!$U51</f>
        <v>1</v>
      </c>
      <c r="I155">
        <f>'1019 projects'!$U51</f>
        <v>1</v>
      </c>
      <c r="J155">
        <f>'1019 projects'!$U51</f>
        <v>1</v>
      </c>
      <c r="K155">
        <f>'1019 projects'!$U51</f>
        <v>1</v>
      </c>
      <c r="L155">
        <f>'1019 projects'!$U51</f>
        <v>1</v>
      </c>
      <c r="M155">
        <f>'1019 projects'!$U51</f>
        <v>1</v>
      </c>
      <c r="N155">
        <f>'1019 projects'!$U51</f>
        <v>1</v>
      </c>
      <c r="O155">
        <f>'1019 projects'!$U51</f>
        <v>1</v>
      </c>
      <c r="P155">
        <f>'1019 projects'!$U51</f>
        <v>1</v>
      </c>
      <c r="Q155">
        <f>'1019 projects'!$U51</f>
        <v>1</v>
      </c>
      <c r="R155">
        <f>'1019 projects'!$U51</f>
        <v>1</v>
      </c>
      <c r="S155">
        <f>'1019 projects'!$U51</f>
        <v>1</v>
      </c>
      <c r="T155">
        <f>'1019 projects'!$U51</f>
        <v>1</v>
      </c>
      <c r="U155">
        <f>'1019 projects'!$U51</f>
        <v>1</v>
      </c>
      <c r="V155">
        <f>'1019 projects'!$U51</f>
        <v>1</v>
      </c>
      <c r="W155">
        <f>'1019 projects'!$U51</f>
        <v>1</v>
      </c>
      <c r="X155">
        <f>'1019 projects'!$U51</f>
        <v>1</v>
      </c>
      <c r="Y155">
        <f>'1019 projects'!$U51</f>
        <v>1</v>
      </c>
      <c r="Z155">
        <f>'1019 projects'!$U51</f>
        <v>1</v>
      </c>
      <c r="AA155">
        <f>'1019 projects'!$U51</f>
        <v>1</v>
      </c>
      <c r="AB155">
        <f>'1019 projects'!$U51</f>
        <v>1</v>
      </c>
      <c r="AC155">
        <f>'1019 projects'!$U51</f>
        <v>1</v>
      </c>
      <c r="AD155">
        <f>'1019 projects'!$U51</f>
        <v>1</v>
      </c>
      <c r="AE155">
        <f>'1019 projects'!$U51</f>
        <v>1</v>
      </c>
      <c r="AF155">
        <f>'1019 projects'!$U51</f>
        <v>1</v>
      </c>
      <c r="AG155">
        <f>'1019 projects'!$U51</f>
        <v>1</v>
      </c>
    </row>
    <row r="156" spans="1:33" x14ac:dyDescent="0.3">
      <c r="A156">
        <v>47</v>
      </c>
      <c r="B156" s="48">
        <f t="shared" si="3"/>
        <v>0</v>
      </c>
      <c r="C156" s="7">
        <f t="shared" si="4"/>
        <v>30</v>
      </c>
      <c r="D156">
        <f>'1019 projects'!$U52</f>
        <v>1</v>
      </c>
      <c r="E156">
        <f>'1019 projects'!$U52</f>
        <v>1</v>
      </c>
      <c r="F156">
        <f>'1019 projects'!$U52</f>
        <v>1</v>
      </c>
      <c r="G156">
        <f>'1019 projects'!$U52</f>
        <v>1</v>
      </c>
      <c r="H156">
        <f>'1019 projects'!$U52</f>
        <v>1</v>
      </c>
      <c r="I156">
        <f>'1019 projects'!$U52</f>
        <v>1</v>
      </c>
      <c r="J156">
        <f>'1019 projects'!$U52</f>
        <v>1</v>
      </c>
      <c r="K156">
        <f>'1019 projects'!$U52</f>
        <v>1</v>
      </c>
      <c r="L156">
        <f>'1019 projects'!$U52</f>
        <v>1</v>
      </c>
      <c r="M156">
        <f>'1019 projects'!$U52</f>
        <v>1</v>
      </c>
      <c r="N156">
        <f>'1019 projects'!$U52</f>
        <v>1</v>
      </c>
      <c r="O156">
        <f>'1019 projects'!$U52</f>
        <v>1</v>
      </c>
      <c r="P156">
        <f>'1019 projects'!$U52</f>
        <v>1</v>
      </c>
      <c r="Q156">
        <f>'1019 projects'!$U52</f>
        <v>1</v>
      </c>
      <c r="R156">
        <f>'1019 projects'!$U52</f>
        <v>1</v>
      </c>
      <c r="S156">
        <f>'1019 projects'!$U52</f>
        <v>1</v>
      </c>
      <c r="T156">
        <f>'1019 projects'!$U52</f>
        <v>1</v>
      </c>
      <c r="U156">
        <f>'1019 projects'!$U52</f>
        <v>1</v>
      </c>
      <c r="V156">
        <f>'1019 projects'!$U52</f>
        <v>1</v>
      </c>
      <c r="W156">
        <f>'1019 projects'!$U52</f>
        <v>1</v>
      </c>
      <c r="X156">
        <f>'1019 projects'!$U52</f>
        <v>1</v>
      </c>
      <c r="Y156">
        <f>'1019 projects'!$U52</f>
        <v>1</v>
      </c>
      <c r="Z156">
        <f>'1019 projects'!$U52</f>
        <v>1</v>
      </c>
      <c r="AA156">
        <f>'1019 projects'!$U52</f>
        <v>1</v>
      </c>
      <c r="AB156">
        <f>'1019 projects'!$U52</f>
        <v>1</v>
      </c>
      <c r="AC156">
        <f>'1019 projects'!$U52</f>
        <v>1</v>
      </c>
      <c r="AD156">
        <f>'1019 projects'!$U52</f>
        <v>1</v>
      </c>
      <c r="AE156">
        <f>'1019 projects'!$U52</f>
        <v>1</v>
      </c>
      <c r="AF156">
        <f>'1019 projects'!$U52</f>
        <v>1</v>
      </c>
      <c r="AG156">
        <f>'1019 projects'!$U52</f>
        <v>1</v>
      </c>
    </row>
    <row r="157" spans="1:33" x14ac:dyDescent="0.3">
      <c r="A157">
        <v>48</v>
      </c>
      <c r="B157" s="48">
        <f t="shared" si="3"/>
        <v>0</v>
      </c>
      <c r="C157" s="7">
        <f t="shared" si="4"/>
        <v>30</v>
      </c>
      <c r="D157">
        <f>'1019 projects'!$U53</f>
        <v>1</v>
      </c>
      <c r="E157">
        <f>'1019 projects'!$U53</f>
        <v>1</v>
      </c>
      <c r="F157">
        <f>'1019 projects'!$U53</f>
        <v>1</v>
      </c>
      <c r="G157">
        <f>'1019 projects'!$U53</f>
        <v>1</v>
      </c>
      <c r="H157">
        <f>'1019 projects'!$U53</f>
        <v>1</v>
      </c>
      <c r="I157">
        <f>'1019 projects'!$U53</f>
        <v>1</v>
      </c>
      <c r="J157">
        <f>'1019 projects'!$U53</f>
        <v>1</v>
      </c>
      <c r="K157">
        <f>'1019 projects'!$U53</f>
        <v>1</v>
      </c>
      <c r="L157">
        <f>'1019 projects'!$U53</f>
        <v>1</v>
      </c>
      <c r="M157">
        <f>'1019 projects'!$U53</f>
        <v>1</v>
      </c>
      <c r="N157">
        <f>'1019 projects'!$U53</f>
        <v>1</v>
      </c>
      <c r="O157">
        <f>'1019 projects'!$U53</f>
        <v>1</v>
      </c>
      <c r="P157">
        <f>'1019 projects'!$U53</f>
        <v>1</v>
      </c>
      <c r="Q157">
        <f>'1019 projects'!$U53</f>
        <v>1</v>
      </c>
      <c r="R157">
        <f>'1019 projects'!$U53</f>
        <v>1</v>
      </c>
      <c r="S157">
        <f>'1019 projects'!$U53</f>
        <v>1</v>
      </c>
      <c r="T157">
        <f>'1019 projects'!$U53</f>
        <v>1</v>
      </c>
      <c r="U157">
        <f>'1019 projects'!$U53</f>
        <v>1</v>
      </c>
      <c r="V157">
        <f>'1019 projects'!$U53</f>
        <v>1</v>
      </c>
      <c r="W157">
        <f>'1019 projects'!$U53</f>
        <v>1</v>
      </c>
      <c r="X157">
        <f>'1019 projects'!$U53</f>
        <v>1</v>
      </c>
      <c r="Y157">
        <f>'1019 projects'!$U53</f>
        <v>1</v>
      </c>
      <c r="Z157">
        <f>'1019 projects'!$U53</f>
        <v>1</v>
      </c>
      <c r="AA157">
        <f>'1019 projects'!$U53</f>
        <v>1</v>
      </c>
      <c r="AB157">
        <f>'1019 projects'!$U53</f>
        <v>1</v>
      </c>
      <c r="AC157">
        <f>'1019 projects'!$U53</f>
        <v>1</v>
      </c>
      <c r="AD157">
        <f>'1019 projects'!$U53</f>
        <v>1</v>
      </c>
      <c r="AE157">
        <f>'1019 projects'!$U53</f>
        <v>1</v>
      </c>
      <c r="AF157">
        <f>'1019 projects'!$U53</f>
        <v>1</v>
      </c>
      <c r="AG157">
        <f>'1019 projects'!$U53</f>
        <v>1</v>
      </c>
    </row>
    <row r="158" spans="1:33" x14ac:dyDescent="0.3">
      <c r="A158">
        <v>49</v>
      </c>
      <c r="B158" s="48">
        <f t="shared" si="3"/>
        <v>0</v>
      </c>
      <c r="C158" s="7">
        <f t="shared" si="4"/>
        <v>30</v>
      </c>
      <c r="D158">
        <f>'1019 projects'!$U54</f>
        <v>1</v>
      </c>
      <c r="E158">
        <f>'1019 projects'!$U54</f>
        <v>1</v>
      </c>
      <c r="F158">
        <f>'1019 projects'!$U54</f>
        <v>1</v>
      </c>
      <c r="G158">
        <f>'1019 projects'!$U54</f>
        <v>1</v>
      </c>
      <c r="H158">
        <f>'1019 projects'!$U54</f>
        <v>1</v>
      </c>
      <c r="I158">
        <f>'1019 projects'!$U54</f>
        <v>1</v>
      </c>
      <c r="J158">
        <f>'1019 projects'!$U54</f>
        <v>1</v>
      </c>
      <c r="K158">
        <f>'1019 projects'!$U54</f>
        <v>1</v>
      </c>
      <c r="L158">
        <f>'1019 projects'!$U54</f>
        <v>1</v>
      </c>
      <c r="M158">
        <f>'1019 projects'!$U54</f>
        <v>1</v>
      </c>
      <c r="N158">
        <f>'1019 projects'!$U54</f>
        <v>1</v>
      </c>
      <c r="O158">
        <f>'1019 projects'!$U54</f>
        <v>1</v>
      </c>
      <c r="P158">
        <f>'1019 projects'!$U54</f>
        <v>1</v>
      </c>
      <c r="Q158">
        <f>'1019 projects'!$U54</f>
        <v>1</v>
      </c>
      <c r="R158">
        <f>'1019 projects'!$U54</f>
        <v>1</v>
      </c>
      <c r="S158">
        <f>'1019 projects'!$U54</f>
        <v>1</v>
      </c>
      <c r="T158">
        <f>'1019 projects'!$U54</f>
        <v>1</v>
      </c>
      <c r="U158">
        <f>'1019 projects'!$U54</f>
        <v>1</v>
      </c>
      <c r="V158">
        <f>'1019 projects'!$U54</f>
        <v>1</v>
      </c>
      <c r="W158">
        <f>'1019 projects'!$U54</f>
        <v>1</v>
      </c>
      <c r="X158">
        <f>'1019 projects'!$U54</f>
        <v>1</v>
      </c>
      <c r="Y158">
        <f>'1019 projects'!$U54</f>
        <v>1</v>
      </c>
      <c r="Z158">
        <f>'1019 projects'!$U54</f>
        <v>1</v>
      </c>
      <c r="AA158">
        <f>'1019 projects'!$U54</f>
        <v>1</v>
      </c>
      <c r="AB158">
        <f>'1019 projects'!$U54</f>
        <v>1</v>
      </c>
      <c r="AC158">
        <f>'1019 projects'!$U54</f>
        <v>1</v>
      </c>
      <c r="AD158">
        <f>'1019 projects'!$U54</f>
        <v>1</v>
      </c>
      <c r="AE158">
        <f>'1019 projects'!$U54</f>
        <v>1</v>
      </c>
      <c r="AF158">
        <f>'1019 projects'!$U54</f>
        <v>1</v>
      </c>
      <c r="AG158">
        <f>'1019 projects'!$U54</f>
        <v>1</v>
      </c>
    </row>
    <row r="159" spans="1:33" x14ac:dyDescent="0.3">
      <c r="A159">
        <v>50</v>
      </c>
      <c r="B159" s="48">
        <f t="shared" si="3"/>
        <v>0</v>
      </c>
      <c r="C159" s="7">
        <f t="shared" si="4"/>
        <v>30</v>
      </c>
      <c r="D159">
        <f>'1019 projects'!$U55</f>
        <v>1</v>
      </c>
      <c r="E159">
        <f>'1019 projects'!$U55</f>
        <v>1</v>
      </c>
      <c r="F159">
        <f>'1019 projects'!$U55</f>
        <v>1</v>
      </c>
      <c r="G159">
        <f>'1019 projects'!$U55</f>
        <v>1</v>
      </c>
      <c r="H159">
        <f>'1019 projects'!$U55</f>
        <v>1</v>
      </c>
      <c r="I159">
        <f>'1019 projects'!$U55</f>
        <v>1</v>
      </c>
      <c r="J159">
        <f>'1019 projects'!$U55</f>
        <v>1</v>
      </c>
      <c r="K159">
        <f>'1019 projects'!$U55</f>
        <v>1</v>
      </c>
      <c r="L159">
        <f>'1019 projects'!$U55</f>
        <v>1</v>
      </c>
      <c r="M159">
        <f>'1019 projects'!$U55</f>
        <v>1</v>
      </c>
      <c r="N159">
        <f>'1019 projects'!$U55</f>
        <v>1</v>
      </c>
      <c r="O159">
        <f>'1019 projects'!$U55</f>
        <v>1</v>
      </c>
      <c r="P159">
        <f>'1019 projects'!$U55</f>
        <v>1</v>
      </c>
      <c r="Q159">
        <f>'1019 projects'!$U55</f>
        <v>1</v>
      </c>
      <c r="R159">
        <f>'1019 projects'!$U55</f>
        <v>1</v>
      </c>
      <c r="S159">
        <f>'1019 projects'!$U55</f>
        <v>1</v>
      </c>
      <c r="T159">
        <f>'1019 projects'!$U55</f>
        <v>1</v>
      </c>
      <c r="U159">
        <f>'1019 projects'!$U55</f>
        <v>1</v>
      </c>
      <c r="V159">
        <f>'1019 projects'!$U55</f>
        <v>1</v>
      </c>
      <c r="W159">
        <f>'1019 projects'!$U55</f>
        <v>1</v>
      </c>
      <c r="X159">
        <f>'1019 projects'!$U55</f>
        <v>1</v>
      </c>
      <c r="Y159">
        <f>'1019 projects'!$U55</f>
        <v>1</v>
      </c>
      <c r="Z159">
        <f>'1019 projects'!$U55</f>
        <v>1</v>
      </c>
      <c r="AA159">
        <f>'1019 projects'!$U55</f>
        <v>1</v>
      </c>
      <c r="AB159">
        <f>'1019 projects'!$U55</f>
        <v>1</v>
      </c>
      <c r="AC159">
        <f>'1019 projects'!$U55</f>
        <v>1</v>
      </c>
      <c r="AD159">
        <f>'1019 projects'!$U55</f>
        <v>1</v>
      </c>
      <c r="AE159">
        <f>'1019 projects'!$U55</f>
        <v>1</v>
      </c>
      <c r="AF159">
        <f>'1019 projects'!$U55</f>
        <v>1</v>
      </c>
      <c r="AG159">
        <f>'1019 projects'!$U55</f>
        <v>1</v>
      </c>
    </row>
    <row r="161" spans="1:33" x14ac:dyDescent="0.3">
      <c r="A161" s="5" t="s">
        <v>179</v>
      </c>
    </row>
    <row r="162" spans="1:33" ht="29.35" x14ac:dyDescent="0.3">
      <c r="A162" s="5" t="s">
        <v>46</v>
      </c>
      <c r="B162" s="58" t="s">
        <v>0</v>
      </c>
      <c r="C162" s="58" t="s">
        <v>26</v>
      </c>
      <c r="D162" s="34" t="str">
        <f>D$3</f>
        <v>2023-24</v>
      </c>
      <c r="E162" s="34" t="str">
        <f t="shared" ref="E162:AG162" si="5">E$3</f>
        <v>2024-25</v>
      </c>
      <c r="F162" s="34" t="str">
        <f t="shared" si="5"/>
        <v>2025-26</v>
      </c>
      <c r="G162" s="34" t="str">
        <f t="shared" si="5"/>
        <v>2026-27</v>
      </c>
      <c r="H162" s="34" t="str">
        <f t="shared" si="5"/>
        <v>2027-28</v>
      </c>
      <c r="I162" s="34" t="str">
        <f t="shared" si="5"/>
        <v>2028-29</v>
      </c>
      <c r="J162" s="34" t="str">
        <f t="shared" si="5"/>
        <v>2029-30</v>
      </c>
      <c r="K162" s="34" t="str">
        <f t="shared" si="5"/>
        <v>2030-31</v>
      </c>
      <c r="L162" s="34" t="str">
        <f t="shared" si="5"/>
        <v>2031-32</v>
      </c>
      <c r="M162" s="34" t="str">
        <f t="shared" si="5"/>
        <v>2032-33</v>
      </c>
      <c r="N162" s="34" t="str">
        <f t="shared" si="5"/>
        <v>2033-34</v>
      </c>
      <c r="O162" s="34" t="str">
        <f t="shared" si="5"/>
        <v>2034-35</v>
      </c>
      <c r="P162" s="34" t="str">
        <f t="shared" si="5"/>
        <v>2035-36</v>
      </c>
      <c r="Q162" s="34" t="str">
        <f t="shared" si="5"/>
        <v>2036-37</v>
      </c>
      <c r="R162" s="34" t="str">
        <f t="shared" si="5"/>
        <v>2037-38</v>
      </c>
      <c r="S162" s="34" t="str">
        <f t="shared" si="5"/>
        <v>2038-39</v>
      </c>
      <c r="T162" s="34" t="str">
        <f t="shared" si="5"/>
        <v>2039-40</v>
      </c>
      <c r="U162" s="34" t="str">
        <f t="shared" si="5"/>
        <v>2040-41</v>
      </c>
      <c r="V162" s="34" t="str">
        <f t="shared" si="5"/>
        <v>2041-42</v>
      </c>
      <c r="W162" s="34" t="str">
        <f t="shared" si="5"/>
        <v>2042-43</v>
      </c>
      <c r="X162" s="34" t="str">
        <f t="shared" si="5"/>
        <v>2043-44</v>
      </c>
      <c r="Y162" s="34" t="str">
        <f t="shared" si="5"/>
        <v>2044-45</v>
      </c>
      <c r="Z162" s="34" t="str">
        <f t="shared" si="5"/>
        <v>2045-46</v>
      </c>
      <c r="AA162" s="34" t="str">
        <f t="shared" si="5"/>
        <v>2046-47</v>
      </c>
      <c r="AB162" s="34" t="str">
        <f t="shared" si="5"/>
        <v>2047-48</v>
      </c>
      <c r="AC162" s="34" t="str">
        <f t="shared" si="5"/>
        <v>2048-49</v>
      </c>
      <c r="AD162" s="34" t="str">
        <f t="shared" si="5"/>
        <v>2049-50</v>
      </c>
      <c r="AE162" s="34" t="str">
        <f t="shared" si="5"/>
        <v>2050-51</v>
      </c>
      <c r="AF162" s="34" t="str">
        <f t="shared" si="5"/>
        <v>2051-52</v>
      </c>
      <c r="AG162" s="34" t="str">
        <f t="shared" si="5"/>
        <v>2052-53</v>
      </c>
    </row>
    <row r="163" spans="1:33" x14ac:dyDescent="0.3">
      <c r="A163">
        <v>1</v>
      </c>
      <c r="B163" s="48" t="str">
        <f>B4</f>
        <v>75094089</v>
      </c>
      <c r="C163" s="7">
        <f>C57</f>
        <v>30</v>
      </c>
      <c r="D163" s="49">
        <f t="shared" ref="D163:R163" si="6">D4*D57*D110</f>
        <v>1330.6649351579965</v>
      </c>
      <c r="E163" s="49">
        <f t="shared" si="6"/>
        <v>1330.6649351579965</v>
      </c>
      <c r="F163" s="49">
        <f t="shared" si="6"/>
        <v>1330.6649351579965</v>
      </c>
      <c r="G163" s="49">
        <f t="shared" si="6"/>
        <v>1330.6649351579965</v>
      </c>
      <c r="H163" s="49">
        <f t="shared" si="6"/>
        <v>1330.6649351579965</v>
      </c>
      <c r="I163" s="49">
        <f t="shared" si="6"/>
        <v>1330.6649351579965</v>
      </c>
      <c r="J163" s="49">
        <f t="shared" si="6"/>
        <v>1330.6649351579965</v>
      </c>
      <c r="K163" s="49">
        <f t="shared" si="6"/>
        <v>1330.6649351579965</v>
      </c>
      <c r="L163" s="49">
        <f t="shared" si="6"/>
        <v>1330.6649351579965</v>
      </c>
      <c r="M163" s="49">
        <f t="shared" si="6"/>
        <v>1330.6649351579965</v>
      </c>
      <c r="N163" s="49">
        <f t="shared" si="6"/>
        <v>1330.6649351579965</v>
      </c>
      <c r="O163" s="49">
        <f t="shared" si="6"/>
        <v>1330.6649351579965</v>
      </c>
      <c r="P163" s="49">
        <f t="shared" si="6"/>
        <v>1330.6649351579965</v>
      </c>
      <c r="Q163" s="49">
        <f t="shared" si="6"/>
        <v>1330.6649351579965</v>
      </c>
      <c r="R163" s="49">
        <f t="shared" si="6"/>
        <v>1330.6649351579965</v>
      </c>
      <c r="S163" s="49">
        <f t="shared" ref="S163:AG163" si="7">S4*S57*S110</f>
        <v>1330.6649351579965</v>
      </c>
      <c r="T163" s="49">
        <f t="shared" si="7"/>
        <v>1330.6649351579965</v>
      </c>
      <c r="U163" s="49">
        <f t="shared" si="7"/>
        <v>1330.6649351579965</v>
      </c>
      <c r="V163" s="49">
        <f t="shared" si="7"/>
        <v>1330.6649351579965</v>
      </c>
      <c r="W163" s="49">
        <f t="shared" si="7"/>
        <v>1330.6649351579965</v>
      </c>
      <c r="X163" s="49">
        <f t="shared" si="7"/>
        <v>1330.6649351579965</v>
      </c>
      <c r="Y163" s="49">
        <f t="shared" si="7"/>
        <v>1330.6649351579965</v>
      </c>
      <c r="Z163" s="49">
        <f t="shared" si="7"/>
        <v>1330.6649351579965</v>
      </c>
      <c r="AA163" s="49">
        <f t="shared" si="7"/>
        <v>1330.6649351579965</v>
      </c>
      <c r="AB163" s="49">
        <f t="shared" si="7"/>
        <v>1330.6649351579965</v>
      </c>
      <c r="AC163" s="49">
        <f t="shared" si="7"/>
        <v>1330.6649351579965</v>
      </c>
      <c r="AD163" s="49">
        <f t="shared" si="7"/>
        <v>1330.6649351579965</v>
      </c>
      <c r="AE163" s="49">
        <f t="shared" si="7"/>
        <v>1330.6649351579965</v>
      </c>
      <c r="AF163" s="49">
        <f t="shared" si="7"/>
        <v>1330.6649351579965</v>
      </c>
      <c r="AG163" s="49">
        <f t="shared" si="7"/>
        <v>1330.6649351579965</v>
      </c>
    </row>
    <row r="164" spans="1:33" x14ac:dyDescent="0.3">
      <c r="A164">
        <v>2</v>
      </c>
      <c r="B164" s="48" t="str">
        <f t="shared" ref="B164:B212" si="8">B5</f>
        <v>75079631</v>
      </c>
      <c r="C164" s="7">
        <f t="shared" ref="C164:C212" si="9">C58</f>
        <v>30</v>
      </c>
      <c r="D164" s="49">
        <f t="shared" ref="D164:R164" si="10">D5*D58*D111</f>
        <v>0</v>
      </c>
      <c r="E164" s="49">
        <f t="shared" si="10"/>
        <v>0</v>
      </c>
      <c r="F164" s="49">
        <f t="shared" si="10"/>
        <v>925.98358288262068</v>
      </c>
      <c r="G164" s="49">
        <f t="shared" si="10"/>
        <v>1851.9671657652414</v>
      </c>
      <c r="H164" s="49">
        <f t="shared" si="10"/>
        <v>1851.9671657652414</v>
      </c>
      <c r="I164" s="49">
        <f t="shared" si="10"/>
        <v>1851.9671657652414</v>
      </c>
      <c r="J164" s="49">
        <f t="shared" si="10"/>
        <v>1851.9671657652414</v>
      </c>
      <c r="K164" s="49">
        <f t="shared" si="10"/>
        <v>1851.9671657652414</v>
      </c>
      <c r="L164" s="49">
        <f t="shared" si="10"/>
        <v>1851.9671657652414</v>
      </c>
      <c r="M164" s="49">
        <f t="shared" si="10"/>
        <v>1851.9671657652414</v>
      </c>
      <c r="N164" s="49">
        <f t="shared" si="10"/>
        <v>1851.9671657652414</v>
      </c>
      <c r="O164" s="49">
        <f t="shared" si="10"/>
        <v>1851.9671657652414</v>
      </c>
      <c r="P164" s="49">
        <f t="shared" si="10"/>
        <v>1851.9671657652414</v>
      </c>
      <c r="Q164" s="49">
        <f t="shared" si="10"/>
        <v>1851.9671657652414</v>
      </c>
      <c r="R164" s="49">
        <f t="shared" si="10"/>
        <v>1851.9671657652414</v>
      </c>
      <c r="S164" s="49">
        <f t="shared" ref="S164:AG164" si="11">S5*S58*S111</f>
        <v>1851.9671657652414</v>
      </c>
      <c r="T164" s="49">
        <f t="shared" si="11"/>
        <v>1851.9671657652414</v>
      </c>
      <c r="U164" s="49">
        <f t="shared" si="11"/>
        <v>1851.9671657652414</v>
      </c>
      <c r="V164" s="49">
        <f t="shared" si="11"/>
        <v>1851.9671657652414</v>
      </c>
      <c r="W164" s="49">
        <f t="shared" si="11"/>
        <v>1851.9671657652414</v>
      </c>
      <c r="X164" s="49">
        <f t="shared" si="11"/>
        <v>1851.9671657652414</v>
      </c>
      <c r="Y164" s="49">
        <f t="shared" si="11"/>
        <v>1851.9671657652414</v>
      </c>
      <c r="Z164" s="49">
        <f t="shared" si="11"/>
        <v>1851.9671657652414</v>
      </c>
      <c r="AA164" s="49">
        <f t="shared" si="11"/>
        <v>1851.9671657652414</v>
      </c>
      <c r="AB164" s="49">
        <f t="shared" si="11"/>
        <v>1851.9671657652414</v>
      </c>
      <c r="AC164" s="49">
        <f t="shared" si="11"/>
        <v>1851.9671657652414</v>
      </c>
      <c r="AD164" s="49">
        <f t="shared" si="11"/>
        <v>1851.9671657652414</v>
      </c>
      <c r="AE164" s="49">
        <f t="shared" si="11"/>
        <v>1851.9671657652414</v>
      </c>
      <c r="AF164" s="49">
        <f t="shared" si="11"/>
        <v>1851.9671657652414</v>
      </c>
      <c r="AG164" s="49">
        <f t="shared" si="11"/>
        <v>1851.9671657652414</v>
      </c>
    </row>
    <row r="165" spans="1:33" x14ac:dyDescent="0.3">
      <c r="A165">
        <v>3</v>
      </c>
      <c r="B165" s="48" t="str">
        <f t="shared" si="8"/>
        <v>75075953</v>
      </c>
      <c r="C165" s="7">
        <f t="shared" si="9"/>
        <v>30</v>
      </c>
      <c r="D165" s="49">
        <f t="shared" ref="D165:R165" si="12">D6*D59*D112</f>
        <v>1024.7576657364368</v>
      </c>
      <c r="E165" s="49">
        <f t="shared" si="12"/>
        <v>2049.5153314728736</v>
      </c>
      <c r="F165" s="49">
        <f t="shared" si="12"/>
        <v>2049.5153314728736</v>
      </c>
      <c r="G165" s="49">
        <f t="shared" si="12"/>
        <v>2049.5153314728736</v>
      </c>
      <c r="H165" s="49">
        <f t="shared" si="12"/>
        <v>2049.5153314728736</v>
      </c>
      <c r="I165" s="49">
        <f t="shared" si="12"/>
        <v>2049.5153314728736</v>
      </c>
      <c r="J165" s="49">
        <f t="shared" si="12"/>
        <v>2049.5153314728736</v>
      </c>
      <c r="K165" s="49">
        <f t="shared" si="12"/>
        <v>2049.5153314728736</v>
      </c>
      <c r="L165" s="49">
        <f t="shared" si="12"/>
        <v>2049.5153314728736</v>
      </c>
      <c r="M165" s="49">
        <f t="shared" si="12"/>
        <v>2049.5153314728736</v>
      </c>
      <c r="N165" s="49">
        <f t="shared" si="12"/>
        <v>2049.5153314728736</v>
      </c>
      <c r="O165" s="49">
        <f t="shared" si="12"/>
        <v>2049.5153314728736</v>
      </c>
      <c r="P165" s="49">
        <f t="shared" si="12"/>
        <v>2049.5153314728736</v>
      </c>
      <c r="Q165" s="49">
        <f t="shared" si="12"/>
        <v>2049.5153314728736</v>
      </c>
      <c r="R165" s="49">
        <f t="shared" si="12"/>
        <v>2049.5153314728736</v>
      </c>
      <c r="S165" s="49">
        <f t="shared" ref="S165:AG165" si="13">S6*S59*S112</f>
        <v>2049.5153314728736</v>
      </c>
      <c r="T165" s="49">
        <f t="shared" si="13"/>
        <v>2049.5153314728736</v>
      </c>
      <c r="U165" s="49">
        <f t="shared" si="13"/>
        <v>2049.5153314728736</v>
      </c>
      <c r="V165" s="49">
        <f t="shared" si="13"/>
        <v>2049.5153314728736</v>
      </c>
      <c r="W165" s="49">
        <f t="shared" si="13"/>
        <v>2049.5153314728736</v>
      </c>
      <c r="X165" s="49">
        <f t="shared" si="13"/>
        <v>2049.5153314728736</v>
      </c>
      <c r="Y165" s="49">
        <f t="shared" si="13"/>
        <v>2049.5153314728736</v>
      </c>
      <c r="Z165" s="49">
        <f t="shared" si="13"/>
        <v>2049.5153314728736</v>
      </c>
      <c r="AA165" s="49">
        <f t="shared" si="13"/>
        <v>2049.5153314728736</v>
      </c>
      <c r="AB165" s="49">
        <f t="shared" si="13"/>
        <v>2049.5153314728736</v>
      </c>
      <c r="AC165" s="49">
        <f t="shared" si="13"/>
        <v>2049.5153314728736</v>
      </c>
      <c r="AD165" s="49">
        <f t="shared" si="13"/>
        <v>2049.5153314728736</v>
      </c>
      <c r="AE165" s="49">
        <f t="shared" si="13"/>
        <v>2049.5153314728736</v>
      </c>
      <c r="AF165" s="49">
        <f t="shared" si="13"/>
        <v>2049.5153314728736</v>
      </c>
      <c r="AG165" s="49">
        <f t="shared" si="13"/>
        <v>2049.5153314728736</v>
      </c>
    </row>
    <row r="166" spans="1:33" x14ac:dyDescent="0.3">
      <c r="A166">
        <v>4</v>
      </c>
      <c r="B166" s="48" t="str">
        <f t="shared" si="8"/>
        <v>75074922</v>
      </c>
      <c r="C166" s="7">
        <f t="shared" si="9"/>
        <v>30</v>
      </c>
      <c r="D166" s="49">
        <f t="shared" ref="D166:R166" si="14">D7*D60*D113</f>
        <v>3086.6119429420687</v>
      </c>
      <c r="E166" s="49">
        <f t="shared" si="14"/>
        <v>3086.6119429420687</v>
      </c>
      <c r="F166" s="49">
        <f t="shared" si="14"/>
        <v>3086.6119429420687</v>
      </c>
      <c r="G166" s="49">
        <f t="shared" si="14"/>
        <v>3086.6119429420687</v>
      </c>
      <c r="H166" s="49">
        <f t="shared" si="14"/>
        <v>3086.6119429420687</v>
      </c>
      <c r="I166" s="49">
        <f t="shared" si="14"/>
        <v>3086.6119429420687</v>
      </c>
      <c r="J166" s="49">
        <f t="shared" si="14"/>
        <v>3086.6119429420687</v>
      </c>
      <c r="K166" s="49">
        <f t="shared" si="14"/>
        <v>3086.6119429420687</v>
      </c>
      <c r="L166" s="49">
        <f t="shared" si="14"/>
        <v>3086.6119429420687</v>
      </c>
      <c r="M166" s="49">
        <f t="shared" si="14"/>
        <v>3086.6119429420687</v>
      </c>
      <c r="N166" s="49">
        <f t="shared" si="14"/>
        <v>3086.6119429420687</v>
      </c>
      <c r="O166" s="49">
        <f t="shared" si="14"/>
        <v>3086.6119429420687</v>
      </c>
      <c r="P166" s="49">
        <f t="shared" si="14"/>
        <v>3086.6119429420687</v>
      </c>
      <c r="Q166" s="49">
        <f t="shared" si="14"/>
        <v>3086.6119429420687</v>
      </c>
      <c r="R166" s="49">
        <f t="shared" si="14"/>
        <v>3086.6119429420687</v>
      </c>
      <c r="S166" s="49">
        <f t="shared" ref="S166:AG166" si="15">S7*S60*S113</f>
        <v>3086.6119429420687</v>
      </c>
      <c r="T166" s="49">
        <f t="shared" si="15"/>
        <v>3086.6119429420687</v>
      </c>
      <c r="U166" s="49">
        <f t="shared" si="15"/>
        <v>3086.6119429420687</v>
      </c>
      <c r="V166" s="49">
        <f t="shared" si="15"/>
        <v>3086.6119429420687</v>
      </c>
      <c r="W166" s="49">
        <f t="shared" si="15"/>
        <v>3086.6119429420687</v>
      </c>
      <c r="X166" s="49">
        <f t="shared" si="15"/>
        <v>3086.6119429420687</v>
      </c>
      <c r="Y166" s="49">
        <f t="shared" si="15"/>
        <v>3086.6119429420687</v>
      </c>
      <c r="Z166" s="49">
        <f t="shared" si="15"/>
        <v>3086.6119429420687</v>
      </c>
      <c r="AA166" s="49">
        <f t="shared" si="15"/>
        <v>3086.6119429420687</v>
      </c>
      <c r="AB166" s="49">
        <f t="shared" si="15"/>
        <v>3086.6119429420687</v>
      </c>
      <c r="AC166" s="49">
        <f t="shared" si="15"/>
        <v>3086.6119429420687</v>
      </c>
      <c r="AD166" s="49">
        <f t="shared" si="15"/>
        <v>3086.6119429420687</v>
      </c>
      <c r="AE166" s="49">
        <f t="shared" si="15"/>
        <v>3086.6119429420687</v>
      </c>
      <c r="AF166" s="49">
        <f t="shared" si="15"/>
        <v>3086.6119429420687</v>
      </c>
      <c r="AG166" s="49">
        <f t="shared" si="15"/>
        <v>3086.6119429420687</v>
      </c>
    </row>
    <row r="167" spans="1:33" x14ac:dyDescent="0.3">
      <c r="A167">
        <v>5</v>
      </c>
      <c r="B167" s="48" t="str">
        <f t="shared" si="8"/>
        <v>75079180</v>
      </c>
      <c r="C167" s="7">
        <f t="shared" si="9"/>
        <v>30</v>
      </c>
      <c r="D167" s="49">
        <f t="shared" ref="D167:R167" si="16">D8*D61*D114</f>
        <v>1851.9671657652414</v>
      </c>
      <c r="E167" s="49">
        <f t="shared" si="16"/>
        <v>1851.9671657652414</v>
      </c>
      <c r="F167" s="49">
        <f t="shared" si="16"/>
        <v>1851.9671657652414</v>
      </c>
      <c r="G167" s="49">
        <f t="shared" si="16"/>
        <v>1851.9671657652414</v>
      </c>
      <c r="H167" s="49">
        <f t="shared" si="16"/>
        <v>1851.9671657652414</v>
      </c>
      <c r="I167" s="49">
        <f t="shared" si="16"/>
        <v>1851.9671657652414</v>
      </c>
      <c r="J167" s="49">
        <f t="shared" si="16"/>
        <v>1851.9671657652414</v>
      </c>
      <c r="K167" s="49">
        <f t="shared" si="16"/>
        <v>1851.9671657652414</v>
      </c>
      <c r="L167" s="49">
        <f t="shared" si="16"/>
        <v>1851.9671657652414</v>
      </c>
      <c r="M167" s="49">
        <f t="shared" si="16"/>
        <v>1851.9671657652414</v>
      </c>
      <c r="N167" s="49">
        <f t="shared" si="16"/>
        <v>1851.9671657652414</v>
      </c>
      <c r="O167" s="49">
        <f t="shared" si="16"/>
        <v>1851.9671657652414</v>
      </c>
      <c r="P167" s="49">
        <f t="shared" si="16"/>
        <v>1851.9671657652414</v>
      </c>
      <c r="Q167" s="49">
        <f t="shared" si="16"/>
        <v>1851.9671657652414</v>
      </c>
      <c r="R167" s="49">
        <f t="shared" si="16"/>
        <v>1851.9671657652414</v>
      </c>
      <c r="S167" s="49">
        <f t="shared" ref="S167:AG167" si="17">S8*S61*S114</f>
        <v>1851.9671657652414</v>
      </c>
      <c r="T167" s="49">
        <f t="shared" si="17"/>
        <v>1851.9671657652414</v>
      </c>
      <c r="U167" s="49">
        <f t="shared" si="17"/>
        <v>1851.9671657652414</v>
      </c>
      <c r="V167" s="49">
        <f t="shared" si="17"/>
        <v>1851.9671657652414</v>
      </c>
      <c r="W167" s="49">
        <f t="shared" si="17"/>
        <v>1851.9671657652414</v>
      </c>
      <c r="X167" s="49">
        <f t="shared" si="17"/>
        <v>1851.9671657652414</v>
      </c>
      <c r="Y167" s="49">
        <f t="shared" si="17"/>
        <v>1851.9671657652414</v>
      </c>
      <c r="Z167" s="49">
        <f t="shared" si="17"/>
        <v>1851.9671657652414</v>
      </c>
      <c r="AA167" s="49">
        <f t="shared" si="17"/>
        <v>1851.9671657652414</v>
      </c>
      <c r="AB167" s="49">
        <f t="shared" si="17"/>
        <v>1851.9671657652414</v>
      </c>
      <c r="AC167" s="49">
        <f t="shared" si="17"/>
        <v>1851.9671657652414</v>
      </c>
      <c r="AD167" s="49">
        <f t="shared" si="17"/>
        <v>1851.9671657652414</v>
      </c>
      <c r="AE167" s="49">
        <f t="shared" si="17"/>
        <v>1851.9671657652414</v>
      </c>
      <c r="AF167" s="49">
        <f t="shared" si="17"/>
        <v>1851.9671657652414</v>
      </c>
      <c r="AG167" s="49">
        <f t="shared" si="17"/>
        <v>1851.9671657652414</v>
      </c>
    </row>
    <row r="168" spans="1:33" x14ac:dyDescent="0.3">
      <c r="A168">
        <v>6</v>
      </c>
      <c r="B168" s="48" t="str">
        <f t="shared" si="8"/>
        <v>75077565</v>
      </c>
      <c r="C168" s="7">
        <f t="shared" si="9"/>
        <v>30</v>
      </c>
      <c r="D168" s="49">
        <f t="shared" ref="D168:R168" si="18">D9*D62*D115</f>
        <v>623.87389745041287</v>
      </c>
      <c r="E168" s="49">
        <f t="shared" si="18"/>
        <v>623.87389745041287</v>
      </c>
      <c r="F168" s="49">
        <f t="shared" si="18"/>
        <v>623.87389745041287</v>
      </c>
      <c r="G168" s="49">
        <f t="shared" si="18"/>
        <v>623.87389745041287</v>
      </c>
      <c r="H168" s="49">
        <f t="shared" si="18"/>
        <v>623.87389745041287</v>
      </c>
      <c r="I168" s="49">
        <f t="shared" si="18"/>
        <v>623.87389745041287</v>
      </c>
      <c r="J168" s="49">
        <f t="shared" si="18"/>
        <v>623.87389745041287</v>
      </c>
      <c r="K168" s="49">
        <f t="shared" si="18"/>
        <v>623.87389745041287</v>
      </c>
      <c r="L168" s="49">
        <f t="shared" si="18"/>
        <v>623.87389745041287</v>
      </c>
      <c r="M168" s="49">
        <f t="shared" si="18"/>
        <v>623.87389745041287</v>
      </c>
      <c r="N168" s="49">
        <f t="shared" si="18"/>
        <v>623.87389745041287</v>
      </c>
      <c r="O168" s="49">
        <f t="shared" si="18"/>
        <v>623.87389745041287</v>
      </c>
      <c r="P168" s="49">
        <f t="shared" si="18"/>
        <v>623.87389745041287</v>
      </c>
      <c r="Q168" s="49">
        <f t="shared" si="18"/>
        <v>623.87389745041287</v>
      </c>
      <c r="R168" s="49">
        <f t="shared" si="18"/>
        <v>623.87389745041287</v>
      </c>
      <c r="S168" s="49">
        <f t="shared" ref="S168:AG168" si="19">S9*S62*S115</f>
        <v>623.87389745041287</v>
      </c>
      <c r="T168" s="49">
        <f t="shared" si="19"/>
        <v>623.87389745041287</v>
      </c>
      <c r="U168" s="49">
        <f t="shared" si="19"/>
        <v>623.87389745041287</v>
      </c>
      <c r="V168" s="49">
        <f t="shared" si="19"/>
        <v>623.87389745041287</v>
      </c>
      <c r="W168" s="49">
        <f t="shared" si="19"/>
        <v>623.87389745041287</v>
      </c>
      <c r="X168" s="49">
        <f t="shared" si="19"/>
        <v>623.87389745041287</v>
      </c>
      <c r="Y168" s="49">
        <f t="shared" si="19"/>
        <v>623.87389745041287</v>
      </c>
      <c r="Z168" s="49">
        <f t="shared" si="19"/>
        <v>623.87389745041287</v>
      </c>
      <c r="AA168" s="49">
        <f t="shared" si="19"/>
        <v>623.87389745041287</v>
      </c>
      <c r="AB168" s="49">
        <f t="shared" si="19"/>
        <v>623.87389745041287</v>
      </c>
      <c r="AC168" s="49">
        <f t="shared" si="19"/>
        <v>623.87389745041287</v>
      </c>
      <c r="AD168" s="49">
        <f t="shared" si="19"/>
        <v>623.87389745041287</v>
      </c>
      <c r="AE168" s="49">
        <f t="shared" si="19"/>
        <v>623.87389745041287</v>
      </c>
      <c r="AF168" s="49">
        <f t="shared" si="19"/>
        <v>623.87389745041287</v>
      </c>
      <c r="AG168" s="49">
        <f t="shared" si="19"/>
        <v>623.87389745041287</v>
      </c>
    </row>
    <row r="169" spans="1:33" x14ac:dyDescent="0.3">
      <c r="A169">
        <v>7</v>
      </c>
      <c r="B169" s="48" t="str">
        <f t="shared" si="8"/>
        <v>75060706</v>
      </c>
      <c r="C169" s="7">
        <f t="shared" si="9"/>
        <v>30</v>
      </c>
      <c r="D169" s="49">
        <f t="shared" ref="D169:R169" si="20">D10*D63*D116</f>
        <v>0</v>
      </c>
      <c r="E169" s="49">
        <f t="shared" si="20"/>
        <v>717.12809753141175</v>
      </c>
      <c r="F169" s="49">
        <f t="shared" si="20"/>
        <v>1434.2561950628235</v>
      </c>
      <c r="G169" s="49">
        <f t="shared" si="20"/>
        <v>2151.3842925942354</v>
      </c>
      <c r="H169" s="49">
        <f t="shared" si="20"/>
        <v>2868.512390125647</v>
      </c>
      <c r="I169" s="49">
        <f t="shared" si="20"/>
        <v>2868.512390125647</v>
      </c>
      <c r="J169" s="49">
        <f t="shared" si="20"/>
        <v>2868.512390125647</v>
      </c>
      <c r="K169" s="49">
        <f t="shared" si="20"/>
        <v>2868.512390125647</v>
      </c>
      <c r="L169" s="49">
        <f t="shared" si="20"/>
        <v>2868.512390125647</v>
      </c>
      <c r="M169" s="49">
        <f t="shared" si="20"/>
        <v>2868.512390125647</v>
      </c>
      <c r="N169" s="49">
        <f t="shared" si="20"/>
        <v>2868.512390125647</v>
      </c>
      <c r="O169" s="49">
        <f t="shared" si="20"/>
        <v>2868.512390125647</v>
      </c>
      <c r="P169" s="49">
        <f t="shared" si="20"/>
        <v>2868.512390125647</v>
      </c>
      <c r="Q169" s="49">
        <f t="shared" si="20"/>
        <v>2868.512390125647</v>
      </c>
      <c r="R169" s="49">
        <f t="shared" si="20"/>
        <v>2868.512390125647</v>
      </c>
      <c r="S169" s="49">
        <f t="shared" ref="S169:AG169" si="21">S10*S63*S116</f>
        <v>2868.512390125647</v>
      </c>
      <c r="T169" s="49">
        <f t="shared" si="21"/>
        <v>2868.512390125647</v>
      </c>
      <c r="U169" s="49">
        <f t="shared" si="21"/>
        <v>2868.512390125647</v>
      </c>
      <c r="V169" s="49">
        <f t="shared" si="21"/>
        <v>2868.512390125647</v>
      </c>
      <c r="W169" s="49">
        <f t="shared" si="21"/>
        <v>2868.512390125647</v>
      </c>
      <c r="X169" s="49">
        <f t="shared" si="21"/>
        <v>2868.512390125647</v>
      </c>
      <c r="Y169" s="49">
        <f t="shared" si="21"/>
        <v>2868.512390125647</v>
      </c>
      <c r="Z169" s="49">
        <f t="shared" si="21"/>
        <v>2868.512390125647</v>
      </c>
      <c r="AA169" s="49">
        <f t="shared" si="21"/>
        <v>2868.512390125647</v>
      </c>
      <c r="AB169" s="49">
        <f t="shared" si="21"/>
        <v>2868.512390125647</v>
      </c>
      <c r="AC169" s="49">
        <f t="shared" si="21"/>
        <v>2868.512390125647</v>
      </c>
      <c r="AD169" s="49">
        <f t="shared" si="21"/>
        <v>2868.512390125647</v>
      </c>
      <c r="AE169" s="49">
        <f t="shared" si="21"/>
        <v>2868.512390125647</v>
      </c>
      <c r="AF169" s="49">
        <f t="shared" si="21"/>
        <v>2868.512390125647</v>
      </c>
      <c r="AG169" s="49">
        <f t="shared" si="21"/>
        <v>2868.512390125647</v>
      </c>
    </row>
    <row r="170" spans="1:33" x14ac:dyDescent="0.3">
      <c r="A170">
        <v>8</v>
      </c>
      <c r="B170" s="48" t="str">
        <f t="shared" si="8"/>
        <v>75080696</v>
      </c>
      <c r="C170" s="7">
        <f t="shared" si="9"/>
        <v>30</v>
      </c>
      <c r="D170" s="49">
        <f t="shared" ref="D170:R170" si="22">D11*D64*D117</f>
        <v>602.49098765038127</v>
      </c>
      <c r="E170" s="49">
        <f t="shared" si="22"/>
        <v>722.98918518045753</v>
      </c>
      <c r="F170" s="49">
        <f t="shared" si="22"/>
        <v>1204.9819753007625</v>
      </c>
      <c r="G170" s="49">
        <f t="shared" si="22"/>
        <v>1204.9819753007625</v>
      </c>
      <c r="H170" s="49">
        <f t="shared" si="22"/>
        <v>1204.9819753007625</v>
      </c>
      <c r="I170" s="49">
        <f t="shared" si="22"/>
        <v>1204.9819753007625</v>
      </c>
      <c r="J170" s="49">
        <f t="shared" si="22"/>
        <v>1204.9819753007625</v>
      </c>
      <c r="K170" s="49">
        <f t="shared" si="22"/>
        <v>1204.9819753007625</v>
      </c>
      <c r="L170" s="49">
        <f t="shared" si="22"/>
        <v>1204.9819753007625</v>
      </c>
      <c r="M170" s="49">
        <f t="shared" si="22"/>
        <v>1204.9819753007625</v>
      </c>
      <c r="N170" s="49">
        <f t="shared" si="22"/>
        <v>1204.9819753007625</v>
      </c>
      <c r="O170" s="49">
        <f t="shared" si="22"/>
        <v>1204.9819753007625</v>
      </c>
      <c r="P170" s="49">
        <f t="shared" si="22"/>
        <v>1204.9819753007625</v>
      </c>
      <c r="Q170" s="49">
        <f t="shared" si="22"/>
        <v>1204.9819753007625</v>
      </c>
      <c r="R170" s="49">
        <f t="shared" si="22"/>
        <v>1204.9819753007625</v>
      </c>
      <c r="S170" s="49">
        <f t="shared" ref="S170:AG170" si="23">S11*S64*S117</f>
        <v>1204.9819753007625</v>
      </c>
      <c r="T170" s="49">
        <f t="shared" si="23"/>
        <v>1204.9819753007625</v>
      </c>
      <c r="U170" s="49">
        <f t="shared" si="23"/>
        <v>1204.9819753007625</v>
      </c>
      <c r="V170" s="49">
        <f t="shared" si="23"/>
        <v>1204.9819753007625</v>
      </c>
      <c r="W170" s="49">
        <f t="shared" si="23"/>
        <v>1204.9819753007625</v>
      </c>
      <c r="X170" s="49">
        <f t="shared" si="23"/>
        <v>1204.9819753007625</v>
      </c>
      <c r="Y170" s="49">
        <f t="shared" si="23"/>
        <v>1204.9819753007625</v>
      </c>
      <c r="Z170" s="49">
        <f t="shared" si="23"/>
        <v>1204.9819753007625</v>
      </c>
      <c r="AA170" s="49">
        <f t="shared" si="23"/>
        <v>1204.9819753007625</v>
      </c>
      <c r="AB170" s="49">
        <f t="shared" si="23"/>
        <v>1204.9819753007625</v>
      </c>
      <c r="AC170" s="49">
        <f t="shared" si="23"/>
        <v>1204.9819753007625</v>
      </c>
      <c r="AD170" s="49">
        <f t="shared" si="23"/>
        <v>1204.9819753007625</v>
      </c>
      <c r="AE170" s="49">
        <f t="shared" si="23"/>
        <v>1204.9819753007625</v>
      </c>
      <c r="AF170" s="49">
        <f t="shared" si="23"/>
        <v>1204.9819753007625</v>
      </c>
      <c r="AG170" s="49">
        <f t="shared" si="23"/>
        <v>1204.9819753007625</v>
      </c>
    </row>
    <row r="171" spans="1:33" x14ac:dyDescent="0.3">
      <c r="A171">
        <v>9</v>
      </c>
      <c r="B171" s="48">
        <f t="shared" si="8"/>
        <v>0</v>
      </c>
      <c r="C171" s="7">
        <f t="shared" si="9"/>
        <v>0</v>
      </c>
      <c r="D171" s="49">
        <f t="shared" ref="D171:R171" si="24">D12*D65*D118</f>
        <v>0</v>
      </c>
      <c r="E171" s="49">
        <f t="shared" si="24"/>
        <v>0</v>
      </c>
      <c r="F171" s="49">
        <f t="shared" si="24"/>
        <v>0</v>
      </c>
      <c r="G171" s="49">
        <f t="shared" si="24"/>
        <v>0</v>
      </c>
      <c r="H171" s="49">
        <f t="shared" si="24"/>
        <v>0</v>
      </c>
      <c r="I171" s="49">
        <f t="shared" si="24"/>
        <v>0</v>
      </c>
      <c r="J171" s="49">
        <f t="shared" si="24"/>
        <v>0</v>
      </c>
      <c r="K171" s="49">
        <f t="shared" si="24"/>
        <v>0</v>
      </c>
      <c r="L171" s="49">
        <f t="shared" si="24"/>
        <v>0</v>
      </c>
      <c r="M171" s="49">
        <f t="shared" si="24"/>
        <v>0</v>
      </c>
      <c r="N171" s="49">
        <f t="shared" si="24"/>
        <v>0</v>
      </c>
      <c r="O171" s="49">
        <f t="shared" si="24"/>
        <v>0</v>
      </c>
      <c r="P171" s="49">
        <f t="shared" si="24"/>
        <v>0</v>
      </c>
      <c r="Q171" s="49">
        <f t="shared" si="24"/>
        <v>0</v>
      </c>
      <c r="R171" s="49">
        <f t="shared" si="24"/>
        <v>0</v>
      </c>
      <c r="S171" s="49">
        <f t="shared" ref="S171:AG171" si="25">S12*S65*S118</f>
        <v>0</v>
      </c>
      <c r="T171" s="49">
        <f t="shared" si="25"/>
        <v>0</v>
      </c>
      <c r="U171" s="49">
        <f t="shared" si="25"/>
        <v>0</v>
      </c>
      <c r="V171" s="49">
        <f t="shared" si="25"/>
        <v>0</v>
      </c>
      <c r="W171" s="49">
        <f t="shared" si="25"/>
        <v>0</v>
      </c>
      <c r="X171" s="49">
        <f t="shared" si="25"/>
        <v>0</v>
      </c>
      <c r="Y171" s="49">
        <f t="shared" si="25"/>
        <v>0</v>
      </c>
      <c r="Z171" s="49">
        <f t="shared" si="25"/>
        <v>0</v>
      </c>
      <c r="AA171" s="49">
        <f t="shared" si="25"/>
        <v>0</v>
      </c>
      <c r="AB171" s="49">
        <f t="shared" si="25"/>
        <v>0</v>
      </c>
      <c r="AC171" s="49">
        <f t="shared" si="25"/>
        <v>0</v>
      </c>
      <c r="AD171" s="49">
        <f t="shared" si="25"/>
        <v>0</v>
      </c>
      <c r="AE171" s="49">
        <f t="shared" si="25"/>
        <v>0</v>
      </c>
      <c r="AF171" s="49">
        <f t="shared" si="25"/>
        <v>0</v>
      </c>
      <c r="AG171" s="49">
        <f t="shared" si="25"/>
        <v>0</v>
      </c>
    </row>
    <row r="172" spans="1:33" x14ac:dyDescent="0.3">
      <c r="A172">
        <v>10</v>
      </c>
      <c r="B172" s="48" t="str">
        <f t="shared" si="8"/>
        <v>75080954</v>
      </c>
      <c r="C172" s="7">
        <f t="shared" si="9"/>
        <v>30</v>
      </c>
      <c r="D172" s="49">
        <f t="shared" ref="D172:R172" si="26">D13*D66*D119</f>
        <v>1548.6321328383842</v>
      </c>
      <c r="E172" s="49">
        <f t="shared" si="26"/>
        <v>1548.6321328383842</v>
      </c>
      <c r="F172" s="49">
        <f t="shared" si="26"/>
        <v>1548.6321328383842</v>
      </c>
      <c r="G172" s="49">
        <f t="shared" si="26"/>
        <v>1548.6321328383842</v>
      </c>
      <c r="H172" s="49">
        <f t="shared" si="26"/>
        <v>1548.6321328383842</v>
      </c>
      <c r="I172" s="49">
        <f t="shared" si="26"/>
        <v>1548.6321328383842</v>
      </c>
      <c r="J172" s="49">
        <f t="shared" si="26"/>
        <v>1548.6321328383842</v>
      </c>
      <c r="K172" s="49">
        <f t="shared" si="26"/>
        <v>1548.6321328383842</v>
      </c>
      <c r="L172" s="49">
        <f t="shared" si="26"/>
        <v>1548.6321328383842</v>
      </c>
      <c r="M172" s="49">
        <f t="shared" si="26"/>
        <v>1548.6321328383842</v>
      </c>
      <c r="N172" s="49">
        <f t="shared" si="26"/>
        <v>1548.6321328383842</v>
      </c>
      <c r="O172" s="49">
        <f t="shared" si="26"/>
        <v>1548.6321328383842</v>
      </c>
      <c r="P172" s="49">
        <f t="shared" si="26"/>
        <v>1548.6321328383842</v>
      </c>
      <c r="Q172" s="49">
        <f t="shared" si="26"/>
        <v>1548.6321328383842</v>
      </c>
      <c r="R172" s="49">
        <f t="shared" si="26"/>
        <v>1548.6321328383842</v>
      </c>
      <c r="S172" s="49">
        <f t="shared" ref="S172:AG172" si="27">S13*S66*S119</f>
        <v>1548.6321328383842</v>
      </c>
      <c r="T172" s="49">
        <f t="shared" si="27"/>
        <v>1548.6321328383842</v>
      </c>
      <c r="U172" s="49">
        <f t="shared" si="27"/>
        <v>1548.6321328383842</v>
      </c>
      <c r="V172" s="49">
        <f t="shared" si="27"/>
        <v>1548.6321328383842</v>
      </c>
      <c r="W172" s="49">
        <f t="shared" si="27"/>
        <v>1548.6321328383842</v>
      </c>
      <c r="X172" s="49">
        <f t="shared" si="27"/>
        <v>1548.6321328383842</v>
      </c>
      <c r="Y172" s="49">
        <f t="shared" si="27"/>
        <v>1548.6321328383842</v>
      </c>
      <c r="Z172" s="49">
        <f t="shared" si="27"/>
        <v>1548.6321328383842</v>
      </c>
      <c r="AA172" s="49">
        <f t="shared" si="27"/>
        <v>1548.6321328383842</v>
      </c>
      <c r="AB172" s="49">
        <f t="shared" si="27"/>
        <v>1548.6321328383842</v>
      </c>
      <c r="AC172" s="49">
        <f t="shared" si="27"/>
        <v>1548.6321328383842</v>
      </c>
      <c r="AD172" s="49">
        <f t="shared" si="27"/>
        <v>1548.6321328383842</v>
      </c>
      <c r="AE172" s="49">
        <f t="shared" si="27"/>
        <v>1548.6321328383842</v>
      </c>
      <c r="AF172" s="49">
        <f t="shared" si="27"/>
        <v>1548.6321328383842</v>
      </c>
      <c r="AG172" s="49">
        <f t="shared" si="27"/>
        <v>1548.6321328383842</v>
      </c>
    </row>
    <row r="173" spans="1:33" x14ac:dyDescent="0.3">
      <c r="A173">
        <v>11</v>
      </c>
      <c r="B173" s="48" t="str">
        <f t="shared" si="8"/>
        <v>75086267</v>
      </c>
      <c r="C173" s="7">
        <f t="shared" si="9"/>
        <v>30</v>
      </c>
      <c r="D173" s="49">
        <f t="shared" ref="D173:R173" si="28">D14*D67*D120</f>
        <v>1146.4442757551246</v>
      </c>
      <c r="E173" s="49">
        <f t="shared" si="28"/>
        <v>1146.4442757551246</v>
      </c>
      <c r="F173" s="49">
        <f t="shared" si="28"/>
        <v>1146.4442757551246</v>
      </c>
      <c r="G173" s="49">
        <f t="shared" si="28"/>
        <v>1146.4442757551246</v>
      </c>
      <c r="H173" s="49">
        <f t="shared" si="28"/>
        <v>1146.4442757551246</v>
      </c>
      <c r="I173" s="49">
        <f t="shared" si="28"/>
        <v>1146.4442757551246</v>
      </c>
      <c r="J173" s="49">
        <f t="shared" si="28"/>
        <v>1146.4442757551246</v>
      </c>
      <c r="K173" s="49">
        <f t="shared" si="28"/>
        <v>1146.4442757551246</v>
      </c>
      <c r="L173" s="49">
        <f t="shared" si="28"/>
        <v>1146.4442757551246</v>
      </c>
      <c r="M173" s="49">
        <f t="shared" si="28"/>
        <v>1146.4442757551246</v>
      </c>
      <c r="N173" s="49">
        <f t="shared" si="28"/>
        <v>1146.4442757551246</v>
      </c>
      <c r="O173" s="49">
        <f t="shared" si="28"/>
        <v>1146.4442757551246</v>
      </c>
      <c r="P173" s="49">
        <f t="shared" si="28"/>
        <v>1146.4442757551246</v>
      </c>
      <c r="Q173" s="49">
        <f t="shared" si="28"/>
        <v>1146.4442757551246</v>
      </c>
      <c r="R173" s="49">
        <f t="shared" si="28"/>
        <v>1146.4442757551246</v>
      </c>
      <c r="S173" s="49">
        <f t="shared" ref="S173:AG173" si="29">S14*S67*S120</f>
        <v>1146.4442757551246</v>
      </c>
      <c r="T173" s="49">
        <f t="shared" si="29"/>
        <v>1146.4442757551246</v>
      </c>
      <c r="U173" s="49">
        <f t="shared" si="29"/>
        <v>1146.4442757551246</v>
      </c>
      <c r="V173" s="49">
        <f t="shared" si="29"/>
        <v>1146.4442757551246</v>
      </c>
      <c r="W173" s="49">
        <f t="shared" si="29"/>
        <v>1146.4442757551246</v>
      </c>
      <c r="X173" s="49">
        <f t="shared" si="29"/>
        <v>1146.4442757551246</v>
      </c>
      <c r="Y173" s="49">
        <f t="shared" si="29"/>
        <v>1146.4442757551246</v>
      </c>
      <c r="Z173" s="49">
        <f t="shared" si="29"/>
        <v>1146.4442757551246</v>
      </c>
      <c r="AA173" s="49">
        <f t="shared" si="29"/>
        <v>1146.4442757551246</v>
      </c>
      <c r="AB173" s="49">
        <f t="shared" si="29"/>
        <v>1146.4442757551246</v>
      </c>
      <c r="AC173" s="49">
        <f t="shared" si="29"/>
        <v>1146.4442757551246</v>
      </c>
      <c r="AD173" s="49">
        <f t="shared" si="29"/>
        <v>1146.4442757551246</v>
      </c>
      <c r="AE173" s="49">
        <f t="shared" si="29"/>
        <v>1146.4442757551246</v>
      </c>
      <c r="AF173" s="49">
        <f t="shared" si="29"/>
        <v>1146.4442757551246</v>
      </c>
      <c r="AG173" s="49">
        <f t="shared" si="29"/>
        <v>1146.4442757551246</v>
      </c>
    </row>
    <row r="174" spans="1:33" x14ac:dyDescent="0.3">
      <c r="A174">
        <v>12</v>
      </c>
      <c r="B174" s="48" t="str">
        <f t="shared" si="8"/>
        <v>75078092</v>
      </c>
      <c r="C174" s="7">
        <f t="shared" si="9"/>
        <v>30</v>
      </c>
      <c r="D174" s="49">
        <f t="shared" ref="D174:R174" si="30">D15*D68*D121</f>
        <v>0</v>
      </c>
      <c r="E174" s="49">
        <f t="shared" si="30"/>
        <v>817.43773791794092</v>
      </c>
      <c r="F174" s="49">
        <f t="shared" si="30"/>
        <v>1089.916983890588</v>
      </c>
      <c r="G174" s="49">
        <f t="shared" si="30"/>
        <v>1089.916983890588</v>
      </c>
      <c r="H174" s="49">
        <f t="shared" si="30"/>
        <v>1089.916983890588</v>
      </c>
      <c r="I174" s="49">
        <f t="shared" si="30"/>
        <v>1089.916983890588</v>
      </c>
      <c r="J174" s="49">
        <f t="shared" si="30"/>
        <v>1089.916983890588</v>
      </c>
      <c r="K174" s="49">
        <f t="shared" si="30"/>
        <v>1089.916983890588</v>
      </c>
      <c r="L174" s="49">
        <f t="shared" si="30"/>
        <v>1089.916983890588</v>
      </c>
      <c r="M174" s="49">
        <f t="shared" si="30"/>
        <v>1089.916983890588</v>
      </c>
      <c r="N174" s="49">
        <f t="shared" si="30"/>
        <v>1089.916983890588</v>
      </c>
      <c r="O174" s="49">
        <f t="shared" si="30"/>
        <v>1089.916983890588</v>
      </c>
      <c r="P174" s="49">
        <f t="shared" si="30"/>
        <v>1089.916983890588</v>
      </c>
      <c r="Q174" s="49">
        <f t="shared" si="30"/>
        <v>1089.916983890588</v>
      </c>
      <c r="R174" s="49">
        <f t="shared" si="30"/>
        <v>1089.916983890588</v>
      </c>
      <c r="S174" s="49">
        <f t="shared" ref="S174:AG174" si="31">S15*S68*S121</f>
        <v>1089.916983890588</v>
      </c>
      <c r="T174" s="49">
        <f t="shared" si="31"/>
        <v>1089.916983890588</v>
      </c>
      <c r="U174" s="49">
        <f t="shared" si="31"/>
        <v>1089.916983890588</v>
      </c>
      <c r="V174" s="49">
        <f t="shared" si="31"/>
        <v>1089.916983890588</v>
      </c>
      <c r="W174" s="49">
        <f t="shared" si="31"/>
        <v>1089.916983890588</v>
      </c>
      <c r="X174" s="49">
        <f t="shared" si="31"/>
        <v>1089.916983890588</v>
      </c>
      <c r="Y174" s="49">
        <f t="shared" si="31"/>
        <v>1089.916983890588</v>
      </c>
      <c r="Z174" s="49">
        <f t="shared" si="31"/>
        <v>1089.916983890588</v>
      </c>
      <c r="AA174" s="49">
        <f t="shared" si="31"/>
        <v>1089.916983890588</v>
      </c>
      <c r="AB174" s="49">
        <f t="shared" si="31"/>
        <v>1089.916983890588</v>
      </c>
      <c r="AC174" s="49">
        <f t="shared" si="31"/>
        <v>1089.916983890588</v>
      </c>
      <c r="AD174" s="49">
        <f t="shared" si="31"/>
        <v>1089.916983890588</v>
      </c>
      <c r="AE174" s="49">
        <f t="shared" si="31"/>
        <v>1089.916983890588</v>
      </c>
      <c r="AF174" s="49">
        <f t="shared" si="31"/>
        <v>1089.916983890588</v>
      </c>
      <c r="AG174" s="49">
        <f t="shared" si="31"/>
        <v>1089.916983890588</v>
      </c>
    </row>
    <row r="175" spans="1:33" x14ac:dyDescent="0.3">
      <c r="A175">
        <v>13</v>
      </c>
      <c r="B175" s="48" t="str">
        <f t="shared" si="8"/>
        <v>75067646</v>
      </c>
      <c r="C175" s="7">
        <f t="shared" si="9"/>
        <v>30</v>
      </c>
      <c r="D175" s="49">
        <f t="shared" ref="D175:R175" si="32">D16*D69*D122</f>
        <v>3424.9161912612858</v>
      </c>
      <c r="E175" s="49">
        <f t="shared" si="32"/>
        <v>3424.9161912612858</v>
      </c>
      <c r="F175" s="49">
        <f t="shared" si="32"/>
        <v>6849.8323825225716</v>
      </c>
      <c r="G175" s="49">
        <f t="shared" si="32"/>
        <v>6849.8323825225716</v>
      </c>
      <c r="H175" s="49">
        <f t="shared" si="32"/>
        <v>6849.8323825225716</v>
      </c>
      <c r="I175" s="49">
        <f t="shared" si="32"/>
        <v>6849.8323825225716</v>
      </c>
      <c r="J175" s="49">
        <f t="shared" si="32"/>
        <v>6849.8323825225716</v>
      </c>
      <c r="K175" s="49">
        <f t="shared" si="32"/>
        <v>6849.8323825225716</v>
      </c>
      <c r="L175" s="49">
        <f t="shared" si="32"/>
        <v>6849.8323825225716</v>
      </c>
      <c r="M175" s="49">
        <f t="shared" si="32"/>
        <v>6849.8323825225716</v>
      </c>
      <c r="N175" s="49">
        <f t="shared" si="32"/>
        <v>6849.8323825225716</v>
      </c>
      <c r="O175" s="49">
        <f t="shared" si="32"/>
        <v>6849.8323825225716</v>
      </c>
      <c r="P175" s="49">
        <f t="shared" si="32"/>
        <v>6849.8323825225716</v>
      </c>
      <c r="Q175" s="49">
        <f t="shared" si="32"/>
        <v>6849.8323825225716</v>
      </c>
      <c r="R175" s="49">
        <f t="shared" si="32"/>
        <v>6849.8323825225716</v>
      </c>
      <c r="S175" s="49">
        <f t="shared" ref="S175:AG175" si="33">S16*S69*S122</f>
        <v>6849.8323825225716</v>
      </c>
      <c r="T175" s="49">
        <f t="shared" si="33"/>
        <v>6849.8323825225716</v>
      </c>
      <c r="U175" s="49">
        <f t="shared" si="33"/>
        <v>6849.8323825225716</v>
      </c>
      <c r="V175" s="49">
        <f t="shared" si="33"/>
        <v>6849.8323825225716</v>
      </c>
      <c r="W175" s="49">
        <f t="shared" si="33"/>
        <v>6849.8323825225716</v>
      </c>
      <c r="X175" s="49">
        <f t="shared" si="33"/>
        <v>6849.8323825225716</v>
      </c>
      <c r="Y175" s="49">
        <f t="shared" si="33"/>
        <v>6849.8323825225716</v>
      </c>
      <c r="Z175" s="49">
        <f t="shared" si="33"/>
        <v>6849.8323825225716</v>
      </c>
      <c r="AA175" s="49">
        <f t="shared" si="33"/>
        <v>6849.8323825225716</v>
      </c>
      <c r="AB175" s="49">
        <f t="shared" si="33"/>
        <v>6849.8323825225716</v>
      </c>
      <c r="AC175" s="49">
        <f t="shared" si="33"/>
        <v>6849.8323825225716</v>
      </c>
      <c r="AD175" s="49">
        <f t="shared" si="33"/>
        <v>6849.8323825225716</v>
      </c>
      <c r="AE175" s="49">
        <f t="shared" si="33"/>
        <v>6849.8323825225716</v>
      </c>
      <c r="AF175" s="49">
        <f t="shared" si="33"/>
        <v>6849.8323825225716</v>
      </c>
      <c r="AG175" s="49">
        <f t="shared" si="33"/>
        <v>6849.8323825225716</v>
      </c>
    </row>
    <row r="176" spans="1:33" x14ac:dyDescent="0.3">
      <c r="A176">
        <v>14</v>
      </c>
      <c r="B176" s="48" t="str">
        <f t="shared" si="8"/>
        <v>75053636</v>
      </c>
      <c r="C176" s="7">
        <f t="shared" si="9"/>
        <v>30</v>
      </c>
      <c r="D176" s="49">
        <f t="shared" ref="D176:R176" si="34">D17*D70*D123</f>
        <v>753.35939414449513</v>
      </c>
      <c r="E176" s="49">
        <f t="shared" si="34"/>
        <v>753.35939414449513</v>
      </c>
      <c r="F176" s="49">
        <f t="shared" si="34"/>
        <v>753.35939414449513</v>
      </c>
      <c r="G176" s="49">
        <f t="shared" si="34"/>
        <v>753.35939414449513</v>
      </c>
      <c r="H176" s="49">
        <f t="shared" si="34"/>
        <v>753.35939414449513</v>
      </c>
      <c r="I176" s="49">
        <f t="shared" si="34"/>
        <v>753.35939414449513</v>
      </c>
      <c r="J176" s="49">
        <f t="shared" si="34"/>
        <v>753.35939414449513</v>
      </c>
      <c r="K176" s="49">
        <f t="shared" si="34"/>
        <v>753.35939414449513</v>
      </c>
      <c r="L176" s="49">
        <f t="shared" si="34"/>
        <v>753.35939414449513</v>
      </c>
      <c r="M176" s="49">
        <f t="shared" si="34"/>
        <v>753.35939414449513</v>
      </c>
      <c r="N176" s="49">
        <f t="shared" si="34"/>
        <v>753.35939414449513</v>
      </c>
      <c r="O176" s="49">
        <f t="shared" si="34"/>
        <v>753.35939414449513</v>
      </c>
      <c r="P176" s="49">
        <f t="shared" si="34"/>
        <v>753.35939414449513</v>
      </c>
      <c r="Q176" s="49">
        <f t="shared" si="34"/>
        <v>753.35939414449513</v>
      </c>
      <c r="R176" s="49">
        <f t="shared" si="34"/>
        <v>753.35939414449513</v>
      </c>
      <c r="S176" s="49">
        <f t="shared" ref="S176:AG176" si="35">S17*S70*S123</f>
        <v>753.35939414449513</v>
      </c>
      <c r="T176" s="49">
        <f t="shared" si="35"/>
        <v>753.35939414449513</v>
      </c>
      <c r="U176" s="49">
        <f t="shared" si="35"/>
        <v>753.35939414449513</v>
      </c>
      <c r="V176" s="49">
        <f t="shared" si="35"/>
        <v>753.35939414449513</v>
      </c>
      <c r="W176" s="49">
        <f t="shared" si="35"/>
        <v>753.35939414449513</v>
      </c>
      <c r="X176" s="49">
        <f t="shared" si="35"/>
        <v>753.35939414449513</v>
      </c>
      <c r="Y176" s="49">
        <f t="shared" si="35"/>
        <v>753.35939414449513</v>
      </c>
      <c r="Z176" s="49">
        <f t="shared" si="35"/>
        <v>753.35939414449513</v>
      </c>
      <c r="AA176" s="49">
        <f t="shared" si="35"/>
        <v>753.35939414449513</v>
      </c>
      <c r="AB176" s="49">
        <f t="shared" si="35"/>
        <v>753.35939414449513</v>
      </c>
      <c r="AC176" s="49">
        <f t="shared" si="35"/>
        <v>753.35939414449513</v>
      </c>
      <c r="AD176" s="49">
        <f t="shared" si="35"/>
        <v>753.35939414449513</v>
      </c>
      <c r="AE176" s="49">
        <f t="shared" si="35"/>
        <v>753.35939414449513</v>
      </c>
      <c r="AF176" s="49">
        <f t="shared" si="35"/>
        <v>753.35939414449513</v>
      </c>
      <c r="AG176" s="49">
        <f t="shared" si="35"/>
        <v>753.35939414449513</v>
      </c>
    </row>
    <row r="177" spans="1:33" x14ac:dyDescent="0.3">
      <c r="A177">
        <v>15</v>
      </c>
      <c r="B177" s="48" t="str">
        <f t="shared" si="8"/>
        <v>75059208</v>
      </c>
      <c r="C177" s="7">
        <f t="shared" si="9"/>
        <v>30</v>
      </c>
      <c r="D177" s="49">
        <f t="shared" ref="D177:R177" si="36">D18*D71*D124</f>
        <v>0</v>
      </c>
      <c r="E177" s="49">
        <f t="shared" si="36"/>
        <v>392.77792976711271</v>
      </c>
      <c r="F177" s="49">
        <f t="shared" si="36"/>
        <v>392.77792976711271</v>
      </c>
      <c r="G177" s="49">
        <f t="shared" si="36"/>
        <v>392.77792976711271</v>
      </c>
      <c r="H177" s="49">
        <f t="shared" si="36"/>
        <v>392.77792976711271</v>
      </c>
      <c r="I177" s="49">
        <f t="shared" si="36"/>
        <v>392.77792976711271</v>
      </c>
      <c r="J177" s="49">
        <f t="shared" si="36"/>
        <v>392.77792976711271</v>
      </c>
      <c r="K177" s="49">
        <f t="shared" si="36"/>
        <v>392.77792976711271</v>
      </c>
      <c r="L177" s="49">
        <f t="shared" si="36"/>
        <v>392.77792976711271</v>
      </c>
      <c r="M177" s="49">
        <f t="shared" si="36"/>
        <v>392.77792976711271</v>
      </c>
      <c r="N177" s="49">
        <f t="shared" si="36"/>
        <v>392.77792976711271</v>
      </c>
      <c r="O177" s="49">
        <f t="shared" si="36"/>
        <v>392.77792976711271</v>
      </c>
      <c r="P177" s="49">
        <f t="shared" si="36"/>
        <v>392.77792976711271</v>
      </c>
      <c r="Q177" s="49">
        <f t="shared" si="36"/>
        <v>392.77792976711271</v>
      </c>
      <c r="R177" s="49">
        <f t="shared" si="36"/>
        <v>392.77792976711271</v>
      </c>
      <c r="S177" s="49">
        <f t="shared" ref="S177:AG177" si="37">S18*S71*S124</f>
        <v>392.77792976711271</v>
      </c>
      <c r="T177" s="49">
        <f t="shared" si="37"/>
        <v>392.77792976711271</v>
      </c>
      <c r="U177" s="49">
        <f t="shared" si="37"/>
        <v>392.77792976711271</v>
      </c>
      <c r="V177" s="49">
        <f t="shared" si="37"/>
        <v>392.77792976711271</v>
      </c>
      <c r="W177" s="49">
        <f t="shared" si="37"/>
        <v>392.77792976711271</v>
      </c>
      <c r="X177" s="49">
        <f t="shared" si="37"/>
        <v>392.77792976711271</v>
      </c>
      <c r="Y177" s="49">
        <f t="shared" si="37"/>
        <v>392.77792976711271</v>
      </c>
      <c r="Z177" s="49">
        <f t="shared" si="37"/>
        <v>392.77792976711271</v>
      </c>
      <c r="AA177" s="49">
        <f t="shared" si="37"/>
        <v>392.77792976711271</v>
      </c>
      <c r="AB177" s="49">
        <f t="shared" si="37"/>
        <v>392.77792976711271</v>
      </c>
      <c r="AC177" s="49">
        <f t="shared" si="37"/>
        <v>392.77792976711271</v>
      </c>
      <c r="AD177" s="49">
        <f t="shared" si="37"/>
        <v>392.77792976711271</v>
      </c>
      <c r="AE177" s="49">
        <f t="shared" si="37"/>
        <v>392.77792976711271</v>
      </c>
      <c r="AF177" s="49">
        <f t="shared" si="37"/>
        <v>392.77792976711271</v>
      </c>
      <c r="AG177" s="49">
        <f t="shared" si="37"/>
        <v>392.77792976711271</v>
      </c>
    </row>
    <row r="178" spans="1:33" x14ac:dyDescent="0.3">
      <c r="A178">
        <v>16</v>
      </c>
      <c r="B178" s="48" t="str">
        <f t="shared" si="8"/>
        <v>75091431</v>
      </c>
      <c r="C178" s="7">
        <f t="shared" si="9"/>
        <v>30</v>
      </c>
      <c r="D178" s="49">
        <f t="shared" ref="D178:R178" si="38">D19*D72*D125</f>
        <v>420.02677972460316</v>
      </c>
      <c r="E178" s="49">
        <f t="shared" si="38"/>
        <v>420.02677972460316</v>
      </c>
      <c r="F178" s="49">
        <f t="shared" si="38"/>
        <v>420.02677972460316</v>
      </c>
      <c r="G178" s="49">
        <f t="shared" si="38"/>
        <v>420.02677972460316</v>
      </c>
      <c r="H178" s="49">
        <f t="shared" si="38"/>
        <v>420.02677972460316</v>
      </c>
      <c r="I178" s="49">
        <f t="shared" si="38"/>
        <v>420.02677972460316</v>
      </c>
      <c r="J178" s="49">
        <f t="shared" si="38"/>
        <v>420.02677972460316</v>
      </c>
      <c r="K178" s="49">
        <f t="shared" si="38"/>
        <v>420.02677972460316</v>
      </c>
      <c r="L178" s="49">
        <f t="shared" si="38"/>
        <v>420.02677972460316</v>
      </c>
      <c r="M178" s="49">
        <f t="shared" si="38"/>
        <v>420.02677972460316</v>
      </c>
      <c r="N178" s="49">
        <f t="shared" si="38"/>
        <v>420.02677972460316</v>
      </c>
      <c r="O178" s="49">
        <f t="shared" si="38"/>
        <v>420.02677972460316</v>
      </c>
      <c r="P178" s="49">
        <f t="shared" si="38"/>
        <v>420.02677972460316</v>
      </c>
      <c r="Q178" s="49">
        <f t="shared" si="38"/>
        <v>420.02677972460316</v>
      </c>
      <c r="R178" s="49">
        <f t="shared" si="38"/>
        <v>420.02677972460316</v>
      </c>
      <c r="S178" s="49">
        <f t="shared" ref="S178:AG178" si="39">S19*S72*S125</f>
        <v>420.02677972460316</v>
      </c>
      <c r="T178" s="49">
        <f t="shared" si="39"/>
        <v>420.02677972460316</v>
      </c>
      <c r="U178" s="49">
        <f t="shared" si="39"/>
        <v>420.02677972460316</v>
      </c>
      <c r="V178" s="49">
        <f t="shared" si="39"/>
        <v>420.02677972460316</v>
      </c>
      <c r="W178" s="49">
        <f t="shared" si="39"/>
        <v>420.02677972460316</v>
      </c>
      <c r="X178" s="49">
        <f t="shared" si="39"/>
        <v>420.02677972460316</v>
      </c>
      <c r="Y178" s="49">
        <f t="shared" si="39"/>
        <v>420.02677972460316</v>
      </c>
      <c r="Z178" s="49">
        <f t="shared" si="39"/>
        <v>420.02677972460316</v>
      </c>
      <c r="AA178" s="49">
        <f t="shared" si="39"/>
        <v>420.02677972460316</v>
      </c>
      <c r="AB178" s="49">
        <f t="shared" si="39"/>
        <v>420.02677972460316</v>
      </c>
      <c r="AC178" s="49">
        <f t="shared" si="39"/>
        <v>420.02677972460316</v>
      </c>
      <c r="AD178" s="49">
        <f t="shared" si="39"/>
        <v>420.02677972460316</v>
      </c>
      <c r="AE178" s="49">
        <f t="shared" si="39"/>
        <v>420.02677972460316</v>
      </c>
      <c r="AF178" s="49">
        <f t="shared" si="39"/>
        <v>420.02677972460316</v>
      </c>
      <c r="AG178" s="49">
        <f t="shared" si="39"/>
        <v>420.02677972460316</v>
      </c>
    </row>
    <row r="179" spans="1:33" x14ac:dyDescent="0.3">
      <c r="A179">
        <v>17</v>
      </c>
      <c r="B179" s="48" t="str">
        <f t="shared" si="8"/>
        <v>75081161</v>
      </c>
      <c r="C179" s="7">
        <f t="shared" si="9"/>
        <v>30</v>
      </c>
      <c r="D179" s="49">
        <f t="shared" ref="D179:R179" si="40">D20*D73*D126</f>
        <v>338.36608629805409</v>
      </c>
      <c r="E179" s="49">
        <f t="shared" si="40"/>
        <v>338.36608629805409</v>
      </c>
      <c r="F179" s="49">
        <f t="shared" si="40"/>
        <v>338.36608629805409</v>
      </c>
      <c r="G179" s="49">
        <f t="shared" si="40"/>
        <v>338.36608629805409</v>
      </c>
      <c r="H179" s="49">
        <f t="shared" si="40"/>
        <v>338.36608629805409</v>
      </c>
      <c r="I179" s="49">
        <f t="shared" si="40"/>
        <v>338.36608629805409</v>
      </c>
      <c r="J179" s="49">
        <f t="shared" si="40"/>
        <v>338.36608629805409</v>
      </c>
      <c r="K179" s="49">
        <f t="shared" si="40"/>
        <v>338.36608629805409</v>
      </c>
      <c r="L179" s="49">
        <f t="shared" si="40"/>
        <v>338.36608629805409</v>
      </c>
      <c r="M179" s="49">
        <f t="shared" si="40"/>
        <v>338.36608629805409</v>
      </c>
      <c r="N179" s="49">
        <f t="shared" si="40"/>
        <v>338.36608629805409</v>
      </c>
      <c r="O179" s="49">
        <f t="shared" si="40"/>
        <v>338.36608629805409</v>
      </c>
      <c r="P179" s="49">
        <f t="shared" si="40"/>
        <v>338.36608629805409</v>
      </c>
      <c r="Q179" s="49">
        <f t="shared" si="40"/>
        <v>338.36608629805409</v>
      </c>
      <c r="R179" s="49">
        <f t="shared" si="40"/>
        <v>338.36608629805409</v>
      </c>
      <c r="S179" s="49">
        <f t="shared" ref="S179:AG179" si="41">S20*S73*S126</f>
        <v>338.36608629805409</v>
      </c>
      <c r="T179" s="49">
        <f t="shared" si="41"/>
        <v>338.36608629805409</v>
      </c>
      <c r="U179" s="49">
        <f t="shared" si="41"/>
        <v>338.36608629805409</v>
      </c>
      <c r="V179" s="49">
        <f t="shared" si="41"/>
        <v>338.36608629805409</v>
      </c>
      <c r="W179" s="49">
        <f t="shared" si="41"/>
        <v>338.36608629805409</v>
      </c>
      <c r="X179" s="49">
        <f t="shared" si="41"/>
        <v>338.36608629805409</v>
      </c>
      <c r="Y179" s="49">
        <f t="shared" si="41"/>
        <v>338.36608629805409</v>
      </c>
      <c r="Z179" s="49">
        <f t="shared" si="41"/>
        <v>338.36608629805409</v>
      </c>
      <c r="AA179" s="49">
        <f t="shared" si="41"/>
        <v>338.36608629805409</v>
      </c>
      <c r="AB179" s="49">
        <f t="shared" si="41"/>
        <v>338.36608629805409</v>
      </c>
      <c r="AC179" s="49">
        <f t="shared" si="41"/>
        <v>338.36608629805409</v>
      </c>
      <c r="AD179" s="49">
        <f t="shared" si="41"/>
        <v>338.36608629805409</v>
      </c>
      <c r="AE179" s="49">
        <f t="shared" si="41"/>
        <v>338.36608629805409</v>
      </c>
      <c r="AF179" s="49">
        <f t="shared" si="41"/>
        <v>338.36608629805409</v>
      </c>
      <c r="AG179" s="49">
        <f t="shared" si="41"/>
        <v>338.36608629805409</v>
      </c>
    </row>
    <row r="180" spans="1:33" x14ac:dyDescent="0.3">
      <c r="A180">
        <v>18</v>
      </c>
      <c r="B180" s="48" t="str">
        <f t="shared" si="8"/>
        <v>75070707</v>
      </c>
      <c r="C180" s="7">
        <f t="shared" si="9"/>
        <v>30</v>
      </c>
      <c r="D180" s="49">
        <f t="shared" ref="D180:R180" si="42">D21*D74*D127</f>
        <v>644.42967359959766</v>
      </c>
      <c r="E180" s="49">
        <f t="shared" si="42"/>
        <v>644.42967359959766</v>
      </c>
      <c r="F180" s="49">
        <f t="shared" si="42"/>
        <v>644.42967359959766</v>
      </c>
      <c r="G180" s="49">
        <f t="shared" si="42"/>
        <v>644.42967359959766</v>
      </c>
      <c r="H180" s="49">
        <f t="shared" si="42"/>
        <v>644.42967359959766</v>
      </c>
      <c r="I180" s="49">
        <f t="shared" si="42"/>
        <v>644.42967359959766</v>
      </c>
      <c r="J180" s="49">
        <f t="shared" si="42"/>
        <v>644.42967359959766</v>
      </c>
      <c r="K180" s="49">
        <f t="shared" si="42"/>
        <v>644.42967359959766</v>
      </c>
      <c r="L180" s="49">
        <f t="shared" si="42"/>
        <v>644.42967359959766</v>
      </c>
      <c r="M180" s="49">
        <f t="shared" si="42"/>
        <v>644.42967359959766</v>
      </c>
      <c r="N180" s="49">
        <f t="shared" si="42"/>
        <v>644.42967359959766</v>
      </c>
      <c r="O180" s="49">
        <f t="shared" si="42"/>
        <v>644.42967359959766</v>
      </c>
      <c r="P180" s="49">
        <f t="shared" si="42"/>
        <v>644.42967359959766</v>
      </c>
      <c r="Q180" s="49">
        <f t="shared" si="42"/>
        <v>644.42967359959766</v>
      </c>
      <c r="R180" s="49">
        <f t="shared" si="42"/>
        <v>644.42967359959766</v>
      </c>
      <c r="S180" s="49">
        <f t="shared" ref="S180:AG180" si="43">S21*S74*S127</f>
        <v>644.42967359959766</v>
      </c>
      <c r="T180" s="49">
        <f t="shared" si="43"/>
        <v>644.42967359959766</v>
      </c>
      <c r="U180" s="49">
        <f t="shared" si="43"/>
        <v>644.42967359959766</v>
      </c>
      <c r="V180" s="49">
        <f t="shared" si="43"/>
        <v>644.42967359959766</v>
      </c>
      <c r="W180" s="49">
        <f t="shared" si="43"/>
        <v>644.42967359959766</v>
      </c>
      <c r="X180" s="49">
        <f t="shared" si="43"/>
        <v>644.42967359959766</v>
      </c>
      <c r="Y180" s="49">
        <f t="shared" si="43"/>
        <v>644.42967359959766</v>
      </c>
      <c r="Z180" s="49">
        <f t="shared" si="43"/>
        <v>644.42967359959766</v>
      </c>
      <c r="AA180" s="49">
        <f t="shared" si="43"/>
        <v>644.42967359959766</v>
      </c>
      <c r="AB180" s="49">
        <f t="shared" si="43"/>
        <v>644.42967359959766</v>
      </c>
      <c r="AC180" s="49">
        <f t="shared" si="43"/>
        <v>644.42967359959766</v>
      </c>
      <c r="AD180" s="49">
        <f t="shared" si="43"/>
        <v>644.42967359959766</v>
      </c>
      <c r="AE180" s="49">
        <f t="shared" si="43"/>
        <v>644.42967359959766</v>
      </c>
      <c r="AF180" s="49">
        <f t="shared" si="43"/>
        <v>644.42967359959766</v>
      </c>
      <c r="AG180" s="49">
        <f t="shared" si="43"/>
        <v>644.42967359959766</v>
      </c>
    </row>
    <row r="181" spans="1:33" x14ac:dyDescent="0.3">
      <c r="A181">
        <v>19</v>
      </c>
      <c r="B181" s="48" t="str">
        <f t="shared" si="8"/>
        <v>75093830</v>
      </c>
      <c r="C181" s="7">
        <f t="shared" si="9"/>
        <v>30</v>
      </c>
      <c r="D181" s="49">
        <f t="shared" ref="D181:R181" si="44">D22*D75*D128</f>
        <v>338</v>
      </c>
      <c r="E181" s="49">
        <f t="shared" si="44"/>
        <v>338</v>
      </c>
      <c r="F181" s="49">
        <f t="shared" si="44"/>
        <v>338</v>
      </c>
      <c r="G181" s="49">
        <f t="shared" si="44"/>
        <v>338</v>
      </c>
      <c r="H181" s="49">
        <f t="shared" si="44"/>
        <v>338</v>
      </c>
      <c r="I181" s="49">
        <f t="shared" si="44"/>
        <v>338</v>
      </c>
      <c r="J181" s="49">
        <f t="shared" si="44"/>
        <v>338</v>
      </c>
      <c r="K181" s="49">
        <f t="shared" si="44"/>
        <v>338</v>
      </c>
      <c r="L181" s="49">
        <f t="shared" si="44"/>
        <v>338</v>
      </c>
      <c r="M181" s="49">
        <f t="shared" si="44"/>
        <v>338</v>
      </c>
      <c r="N181" s="49">
        <f t="shared" si="44"/>
        <v>338</v>
      </c>
      <c r="O181" s="49">
        <f t="shared" si="44"/>
        <v>338</v>
      </c>
      <c r="P181" s="49">
        <f t="shared" si="44"/>
        <v>338</v>
      </c>
      <c r="Q181" s="49">
        <f t="shared" si="44"/>
        <v>338</v>
      </c>
      <c r="R181" s="49">
        <f t="shared" si="44"/>
        <v>338</v>
      </c>
      <c r="S181" s="49">
        <f t="shared" ref="S181:AG181" si="45">S22*S75*S128</f>
        <v>338</v>
      </c>
      <c r="T181" s="49">
        <f t="shared" si="45"/>
        <v>338</v>
      </c>
      <c r="U181" s="49">
        <f t="shared" si="45"/>
        <v>338</v>
      </c>
      <c r="V181" s="49">
        <f t="shared" si="45"/>
        <v>338</v>
      </c>
      <c r="W181" s="49">
        <f t="shared" si="45"/>
        <v>338</v>
      </c>
      <c r="X181" s="49">
        <f t="shared" si="45"/>
        <v>338</v>
      </c>
      <c r="Y181" s="49">
        <f t="shared" si="45"/>
        <v>338</v>
      </c>
      <c r="Z181" s="49">
        <f t="shared" si="45"/>
        <v>338</v>
      </c>
      <c r="AA181" s="49">
        <f t="shared" si="45"/>
        <v>338</v>
      </c>
      <c r="AB181" s="49">
        <f t="shared" si="45"/>
        <v>338</v>
      </c>
      <c r="AC181" s="49">
        <f t="shared" si="45"/>
        <v>338</v>
      </c>
      <c r="AD181" s="49">
        <f t="shared" si="45"/>
        <v>338</v>
      </c>
      <c r="AE181" s="49">
        <f t="shared" si="45"/>
        <v>338</v>
      </c>
      <c r="AF181" s="49">
        <f t="shared" si="45"/>
        <v>338</v>
      </c>
      <c r="AG181" s="49">
        <f t="shared" si="45"/>
        <v>338</v>
      </c>
    </row>
    <row r="182" spans="1:33" x14ac:dyDescent="0.3">
      <c r="A182">
        <v>20</v>
      </c>
      <c r="B182" s="48" t="str">
        <f t="shared" si="8"/>
        <v>75080267</v>
      </c>
      <c r="C182" s="7">
        <f t="shared" si="9"/>
        <v>30</v>
      </c>
      <c r="D182" s="49">
        <f t="shared" ref="D182:R182" si="46">D23*D76*D129</f>
        <v>285</v>
      </c>
      <c r="E182" s="49">
        <f t="shared" si="46"/>
        <v>285</v>
      </c>
      <c r="F182" s="49">
        <f t="shared" si="46"/>
        <v>285</v>
      </c>
      <c r="G182" s="49">
        <f t="shared" si="46"/>
        <v>285</v>
      </c>
      <c r="H182" s="49">
        <f t="shared" si="46"/>
        <v>285</v>
      </c>
      <c r="I182" s="49">
        <f t="shared" si="46"/>
        <v>285</v>
      </c>
      <c r="J182" s="49">
        <f t="shared" si="46"/>
        <v>285</v>
      </c>
      <c r="K182" s="49">
        <f t="shared" si="46"/>
        <v>285</v>
      </c>
      <c r="L182" s="49">
        <f t="shared" si="46"/>
        <v>285</v>
      </c>
      <c r="M182" s="49">
        <f t="shared" si="46"/>
        <v>285</v>
      </c>
      <c r="N182" s="49">
        <f t="shared" si="46"/>
        <v>285</v>
      </c>
      <c r="O182" s="49">
        <f t="shared" si="46"/>
        <v>285</v>
      </c>
      <c r="P182" s="49">
        <f t="shared" si="46"/>
        <v>285</v>
      </c>
      <c r="Q182" s="49">
        <f t="shared" si="46"/>
        <v>285</v>
      </c>
      <c r="R182" s="49">
        <f t="shared" si="46"/>
        <v>285</v>
      </c>
      <c r="S182" s="49">
        <f t="shared" ref="S182:AG182" si="47">S23*S76*S129</f>
        <v>285</v>
      </c>
      <c r="T182" s="49">
        <f t="shared" si="47"/>
        <v>285</v>
      </c>
      <c r="U182" s="49">
        <f t="shared" si="47"/>
        <v>285</v>
      </c>
      <c r="V182" s="49">
        <f t="shared" si="47"/>
        <v>285</v>
      </c>
      <c r="W182" s="49">
        <f t="shared" si="47"/>
        <v>285</v>
      </c>
      <c r="X182" s="49">
        <f t="shared" si="47"/>
        <v>285</v>
      </c>
      <c r="Y182" s="49">
        <f t="shared" si="47"/>
        <v>285</v>
      </c>
      <c r="Z182" s="49">
        <f t="shared" si="47"/>
        <v>285</v>
      </c>
      <c r="AA182" s="49">
        <f t="shared" si="47"/>
        <v>285</v>
      </c>
      <c r="AB182" s="49">
        <f t="shared" si="47"/>
        <v>285</v>
      </c>
      <c r="AC182" s="49">
        <f t="shared" si="47"/>
        <v>285</v>
      </c>
      <c r="AD182" s="49">
        <f t="shared" si="47"/>
        <v>285</v>
      </c>
      <c r="AE182" s="49">
        <f t="shared" si="47"/>
        <v>285</v>
      </c>
      <c r="AF182" s="49">
        <f t="shared" si="47"/>
        <v>285</v>
      </c>
      <c r="AG182" s="49">
        <f t="shared" si="47"/>
        <v>285</v>
      </c>
    </row>
    <row r="183" spans="1:33" x14ac:dyDescent="0.3">
      <c r="A183">
        <v>21</v>
      </c>
      <c r="B183" s="48" t="str">
        <f t="shared" si="8"/>
        <v>75051007</v>
      </c>
      <c r="C183" s="7">
        <f t="shared" si="9"/>
        <v>30</v>
      </c>
      <c r="D183" s="49">
        <f t="shared" ref="D183:R183" si="48">D24*D77*D130</f>
        <v>285</v>
      </c>
      <c r="E183" s="49">
        <f t="shared" si="48"/>
        <v>285</v>
      </c>
      <c r="F183" s="49">
        <f t="shared" si="48"/>
        <v>285</v>
      </c>
      <c r="G183" s="49">
        <f t="shared" si="48"/>
        <v>285</v>
      </c>
      <c r="H183" s="49">
        <f t="shared" si="48"/>
        <v>285</v>
      </c>
      <c r="I183" s="49">
        <f t="shared" si="48"/>
        <v>285</v>
      </c>
      <c r="J183" s="49">
        <f t="shared" si="48"/>
        <v>285</v>
      </c>
      <c r="K183" s="49">
        <f t="shared" si="48"/>
        <v>285</v>
      </c>
      <c r="L183" s="49">
        <f t="shared" si="48"/>
        <v>285</v>
      </c>
      <c r="M183" s="49">
        <f t="shared" si="48"/>
        <v>285</v>
      </c>
      <c r="N183" s="49">
        <f t="shared" si="48"/>
        <v>285</v>
      </c>
      <c r="O183" s="49">
        <f t="shared" si="48"/>
        <v>285</v>
      </c>
      <c r="P183" s="49">
        <f t="shared" si="48"/>
        <v>285</v>
      </c>
      <c r="Q183" s="49">
        <f t="shared" si="48"/>
        <v>285</v>
      </c>
      <c r="R183" s="49">
        <f t="shared" si="48"/>
        <v>285</v>
      </c>
      <c r="S183" s="49">
        <f t="shared" ref="S183:AG183" si="49">S24*S77*S130</f>
        <v>285</v>
      </c>
      <c r="T183" s="49">
        <f t="shared" si="49"/>
        <v>285</v>
      </c>
      <c r="U183" s="49">
        <f t="shared" si="49"/>
        <v>285</v>
      </c>
      <c r="V183" s="49">
        <f t="shared" si="49"/>
        <v>285</v>
      </c>
      <c r="W183" s="49">
        <f t="shared" si="49"/>
        <v>285</v>
      </c>
      <c r="X183" s="49">
        <f t="shared" si="49"/>
        <v>285</v>
      </c>
      <c r="Y183" s="49">
        <f t="shared" si="49"/>
        <v>285</v>
      </c>
      <c r="Z183" s="49">
        <f t="shared" si="49"/>
        <v>285</v>
      </c>
      <c r="AA183" s="49">
        <f t="shared" si="49"/>
        <v>285</v>
      </c>
      <c r="AB183" s="49">
        <f t="shared" si="49"/>
        <v>285</v>
      </c>
      <c r="AC183" s="49">
        <f t="shared" si="49"/>
        <v>285</v>
      </c>
      <c r="AD183" s="49">
        <f t="shared" si="49"/>
        <v>285</v>
      </c>
      <c r="AE183" s="49">
        <f t="shared" si="49"/>
        <v>285</v>
      </c>
      <c r="AF183" s="49">
        <f t="shared" si="49"/>
        <v>285</v>
      </c>
      <c r="AG183" s="49">
        <f t="shared" si="49"/>
        <v>285</v>
      </c>
    </row>
    <row r="184" spans="1:33" x14ac:dyDescent="0.3">
      <c r="A184">
        <v>22</v>
      </c>
      <c r="B184" s="48">
        <f t="shared" si="8"/>
        <v>0</v>
      </c>
      <c r="C184" s="7">
        <f t="shared" si="9"/>
        <v>30</v>
      </c>
      <c r="D184" s="49">
        <f t="shared" ref="D184:R184" si="50">D25*D78*D131</f>
        <v>0</v>
      </c>
      <c r="E184" s="49">
        <f t="shared" si="50"/>
        <v>0</v>
      </c>
      <c r="F184" s="49">
        <f t="shared" si="50"/>
        <v>0</v>
      </c>
      <c r="G184" s="49">
        <f t="shared" si="50"/>
        <v>0</v>
      </c>
      <c r="H184" s="49">
        <f t="shared" si="50"/>
        <v>0</v>
      </c>
      <c r="I184" s="49">
        <f t="shared" si="50"/>
        <v>0</v>
      </c>
      <c r="J184" s="49">
        <f t="shared" si="50"/>
        <v>0</v>
      </c>
      <c r="K184" s="49">
        <f t="shared" si="50"/>
        <v>0</v>
      </c>
      <c r="L184" s="49">
        <f t="shared" si="50"/>
        <v>0</v>
      </c>
      <c r="M184" s="49">
        <f t="shared" si="50"/>
        <v>0</v>
      </c>
      <c r="N184" s="49">
        <f t="shared" si="50"/>
        <v>0</v>
      </c>
      <c r="O184" s="49">
        <f t="shared" si="50"/>
        <v>0</v>
      </c>
      <c r="P184" s="49">
        <f t="shared" si="50"/>
        <v>0</v>
      </c>
      <c r="Q184" s="49">
        <f t="shared" si="50"/>
        <v>0</v>
      </c>
      <c r="R184" s="49">
        <f t="shared" si="50"/>
        <v>0</v>
      </c>
      <c r="S184" s="49">
        <f t="shared" ref="S184:AG184" si="51">S25*S78*S131</f>
        <v>0</v>
      </c>
      <c r="T184" s="49">
        <f t="shared" si="51"/>
        <v>0</v>
      </c>
      <c r="U184" s="49">
        <f t="shared" si="51"/>
        <v>0</v>
      </c>
      <c r="V184" s="49">
        <f t="shared" si="51"/>
        <v>0</v>
      </c>
      <c r="W184" s="49">
        <f t="shared" si="51"/>
        <v>0</v>
      </c>
      <c r="X184" s="49">
        <f t="shared" si="51"/>
        <v>0</v>
      </c>
      <c r="Y184" s="49">
        <f t="shared" si="51"/>
        <v>0</v>
      </c>
      <c r="Z184" s="49">
        <f t="shared" si="51"/>
        <v>0</v>
      </c>
      <c r="AA184" s="49">
        <f t="shared" si="51"/>
        <v>0</v>
      </c>
      <c r="AB184" s="49">
        <f t="shared" si="51"/>
        <v>0</v>
      </c>
      <c r="AC184" s="49">
        <f t="shared" si="51"/>
        <v>0</v>
      </c>
      <c r="AD184" s="49">
        <f t="shared" si="51"/>
        <v>0</v>
      </c>
      <c r="AE184" s="49">
        <f t="shared" si="51"/>
        <v>0</v>
      </c>
      <c r="AF184" s="49">
        <f t="shared" si="51"/>
        <v>0</v>
      </c>
      <c r="AG184" s="49">
        <f t="shared" si="51"/>
        <v>0</v>
      </c>
    </row>
    <row r="185" spans="1:33" x14ac:dyDescent="0.3">
      <c r="A185">
        <v>23</v>
      </c>
      <c r="B185" s="48">
        <f t="shared" si="8"/>
        <v>0</v>
      </c>
      <c r="C185" s="7">
        <f t="shared" si="9"/>
        <v>30</v>
      </c>
      <c r="D185" s="49">
        <f t="shared" ref="D185:R185" si="52">D26*D79*D132</f>
        <v>0</v>
      </c>
      <c r="E185" s="49">
        <f t="shared" si="52"/>
        <v>0</v>
      </c>
      <c r="F185" s="49">
        <f t="shared" si="52"/>
        <v>0</v>
      </c>
      <c r="G185" s="49">
        <f t="shared" si="52"/>
        <v>0</v>
      </c>
      <c r="H185" s="49">
        <f t="shared" si="52"/>
        <v>0</v>
      </c>
      <c r="I185" s="49">
        <f t="shared" si="52"/>
        <v>0</v>
      </c>
      <c r="J185" s="49">
        <f t="shared" si="52"/>
        <v>0</v>
      </c>
      <c r="K185" s="49">
        <f t="shared" si="52"/>
        <v>0</v>
      </c>
      <c r="L185" s="49">
        <f t="shared" si="52"/>
        <v>0</v>
      </c>
      <c r="M185" s="49">
        <f t="shared" si="52"/>
        <v>0</v>
      </c>
      <c r="N185" s="49">
        <f t="shared" si="52"/>
        <v>0</v>
      </c>
      <c r="O185" s="49">
        <f t="shared" si="52"/>
        <v>0</v>
      </c>
      <c r="P185" s="49">
        <f t="shared" si="52"/>
        <v>0</v>
      </c>
      <c r="Q185" s="49">
        <f t="shared" si="52"/>
        <v>0</v>
      </c>
      <c r="R185" s="49">
        <f t="shared" si="52"/>
        <v>0</v>
      </c>
      <c r="S185" s="49">
        <f t="shared" ref="S185:AG185" si="53">S26*S79*S132</f>
        <v>0</v>
      </c>
      <c r="T185" s="49">
        <f t="shared" si="53"/>
        <v>0</v>
      </c>
      <c r="U185" s="49">
        <f t="shared" si="53"/>
        <v>0</v>
      </c>
      <c r="V185" s="49">
        <f t="shared" si="53"/>
        <v>0</v>
      </c>
      <c r="W185" s="49">
        <f t="shared" si="53"/>
        <v>0</v>
      </c>
      <c r="X185" s="49">
        <f t="shared" si="53"/>
        <v>0</v>
      </c>
      <c r="Y185" s="49">
        <f t="shared" si="53"/>
        <v>0</v>
      </c>
      <c r="Z185" s="49">
        <f t="shared" si="53"/>
        <v>0</v>
      </c>
      <c r="AA185" s="49">
        <f t="shared" si="53"/>
        <v>0</v>
      </c>
      <c r="AB185" s="49">
        <f t="shared" si="53"/>
        <v>0</v>
      </c>
      <c r="AC185" s="49">
        <f t="shared" si="53"/>
        <v>0</v>
      </c>
      <c r="AD185" s="49">
        <f t="shared" si="53"/>
        <v>0</v>
      </c>
      <c r="AE185" s="49">
        <f t="shared" si="53"/>
        <v>0</v>
      </c>
      <c r="AF185" s="49">
        <f t="shared" si="53"/>
        <v>0</v>
      </c>
      <c r="AG185" s="49">
        <f t="shared" si="53"/>
        <v>0</v>
      </c>
    </row>
    <row r="186" spans="1:33" x14ac:dyDescent="0.3">
      <c r="A186">
        <v>24</v>
      </c>
      <c r="B186" s="48">
        <f t="shared" si="8"/>
        <v>0</v>
      </c>
      <c r="C186" s="7">
        <f t="shared" si="9"/>
        <v>30</v>
      </c>
      <c r="D186" s="49">
        <f t="shared" ref="D186:R186" si="54">D27*D80*D133</f>
        <v>0</v>
      </c>
      <c r="E186" s="49">
        <f t="shared" si="54"/>
        <v>0</v>
      </c>
      <c r="F186" s="49">
        <f t="shared" si="54"/>
        <v>0</v>
      </c>
      <c r="G186" s="49">
        <f t="shared" si="54"/>
        <v>0</v>
      </c>
      <c r="H186" s="49">
        <f t="shared" si="54"/>
        <v>0</v>
      </c>
      <c r="I186" s="49">
        <f t="shared" si="54"/>
        <v>0</v>
      </c>
      <c r="J186" s="49">
        <f t="shared" si="54"/>
        <v>0</v>
      </c>
      <c r="K186" s="49">
        <f t="shared" si="54"/>
        <v>0</v>
      </c>
      <c r="L186" s="49">
        <f t="shared" si="54"/>
        <v>0</v>
      </c>
      <c r="M186" s="49">
        <f t="shared" si="54"/>
        <v>0</v>
      </c>
      <c r="N186" s="49">
        <f t="shared" si="54"/>
        <v>0</v>
      </c>
      <c r="O186" s="49">
        <f t="shared" si="54"/>
        <v>0</v>
      </c>
      <c r="P186" s="49">
        <f t="shared" si="54"/>
        <v>0</v>
      </c>
      <c r="Q186" s="49">
        <f t="shared" si="54"/>
        <v>0</v>
      </c>
      <c r="R186" s="49">
        <f t="shared" si="54"/>
        <v>0</v>
      </c>
      <c r="S186" s="49">
        <f t="shared" ref="S186:AG186" si="55">S27*S80*S133</f>
        <v>0</v>
      </c>
      <c r="T186" s="49">
        <f t="shared" si="55"/>
        <v>0</v>
      </c>
      <c r="U186" s="49">
        <f t="shared" si="55"/>
        <v>0</v>
      </c>
      <c r="V186" s="49">
        <f t="shared" si="55"/>
        <v>0</v>
      </c>
      <c r="W186" s="49">
        <f t="shared" si="55"/>
        <v>0</v>
      </c>
      <c r="X186" s="49">
        <f t="shared" si="55"/>
        <v>0</v>
      </c>
      <c r="Y186" s="49">
        <f t="shared" si="55"/>
        <v>0</v>
      </c>
      <c r="Z186" s="49">
        <f t="shared" si="55"/>
        <v>0</v>
      </c>
      <c r="AA186" s="49">
        <f t="shared" si="55"/>
        <v>0</v>
      </c>
      <c r="AB186" s="49">
        <f t="shared" si="55"/>
        <v>0</v>
      </c>
      <c r="AC186" s="49">
        <f t="shared" si="55"/>
        <v>0</v>
      </c>
      <c r="AD186" s="49">
        <f t="shared" si="55"/>
        <v>0</v>
      </c>
      <c r="AE186" s="49">
        <f t="shared" si="55"/>
        <v>0</v>
      </c>
      <c r="AF186" s="49">
        <f t="shared" si="55"/>
        <v>0</v>
      </c>
      <c r="AG186" s="49">
        <f t="shared" si="55"/>
        <v>0</v>
      </c>
    </row>
    <row r="187" spans="1:33" x14ac:dyDescent="0.3">
      <c r="A187">
        <v>25</v>
      </c>
      <c r="B187" s="48">
        <f t="shared" si="8"/>
        <v>0</v>
      </c>
      <c r="C187" s="7">
        <f t="shared" si="9"/>
        <v>30</v>
      </c>
      <c r="D187" s="49">
        <f t="shared" ref="D187:R187" si="56">D28*D81*D134</f>
        <v>0</v>
      </c>
      <c r="E187" s="49">
        <f t="shared" si="56"/>
        <v>0</v>
      </c>
      <c r="F187" s="49">
        <f t="shared" si="56"/>
        <v>0</v>
      </c>
      <c r="G187" s="49">
        <f t="shared" si="56"/>
        <v>0</v>
      </c>
      <c r="H187" s="49">
        <f t="shared" si="56"/>
        <v>0</v>
      </c>
      <c r="I187" s="49">
        <f t="shared" si="56"/>
        <v>0</v>
      </c>
      <c r="J187" s="49">
        <f t="shared" si="56"/>
        <v>0</v>
      </c>
      <c r="K187" s="49">
        <f t="shared" si="56"/>
        <v>0</v>
      </c>
      <c r="L187" s="49">
        <f t="shared" si="56"/>
        <v>0</v>
      </c>
      <c r="M187" s="49">
        <f t="shared" si="56"/>
        <v>0</v>
      </c>
      <c r="N187" s="49">
        <f t="shared" si="56"/>
        <v>0</v>
      </c>
      <c r="O187" s="49">
        <f t="shared" si="56"/>
        <v>0</v>
      </c>
      <c r="P187" s="49">
        <f t="shared" si="56"/>
        <v>0</v>
      </c>
      <c r="Q187" s="49">
        <f t="shared" si="56"/>
        <v>0</v>
      </c>
      <c r="R187" s="49">
        <f t="shared" si="56"/>
        <v>0</v>
      </c>
      <c r="S187" s="49">
        <f t="shared" ref="S187:AG187" si="57">S28*S81*S134</f>
        <v>0</v>
      </c>
      <c r="T187" s="49">
        <f t="shared" si="57"/>
        <v>0</v>
      </c>
      <c r="U187" s="49">
        <f t="shared" si="57"/>
        <v>0</v>
      </c>
      <c r="V187" s="49">
        <f t="shared" si="57"/>
        <v>0</v>
      </c>
      <c r="W187" s="49">
        <f t="shared" si="57"/>
        <v>0</v>
      </c>
      <c r="X187" s="49">
        <f t="shared" si="57"/>
        <v>0</v>
      </c>
      <c r="Y187" s="49">
        <f t="shared" si="57"/>
        <v>0</v>
      </c>
      <c r="Z187" s="49">
        <f t="shared" si="57"/>
        <v>0</v>
      </c>
      <c r="AA187" s="49">
        <f t="shared" si="57"/>
        <v>0</v>
      </c>
      <c r="AB187" s="49">
        <f t="shared" si="57"/>
        <v>0</v>
      </c>
      <c r="AC187" s="49">
        <f t="shared" si="57"/>
        <v>0</v>
      </c>
      <c r="AD187" s="49">
        <f t="shared" si="57"/>
        <v>0</v>
      </c>
      <c r="AE187" s="49">
        <f t="shared" si="57"/>
        <v>0</v>
      </c>
      <c r="AF187" s="49">
        <f t="shared" si="57"/>
        <v>0</v>
      </c>
      <c r="AG187" s="49">
        <f t="shared" si="57"/>
        <v>0</v>
      </c>
    </row>
    <row r="188" spans="1:33" x14ac:dyDescent="0.3">
      <c r="A188">
        <v>26</v>
      </c>
      <c r="B188" s="48">
        <f t="shared" si="8"/>
        <v>0</v>
      </c>
      <c r="C188" s="7">
        <f t="shared" si="9"/>
        <v>30</v>
      </c>
      <c r="D188" s="49">
        <f t="shared" ref="D188:R188" si="58">D29*D82*D135</f>
        <v>0</v>
      </c>
      <c r="E188" s="49">
        <f t="shared" si="58"/>
        <v>0</v>
      </c>
      <c r="F188" s="49">
        <f t="shared" si="58"/>
        <v>0</v>
      </c>
      <c r="G188" s="49">
        <f t="shared" si="58"/>
        <v>0</v>
      </c>
      <c r="H188" s="49">
        <f t="shared" si="58"/>
        <v>0</v>
      </c>
      <c r="I188" s="49">
        <f t="shared" si="58"/>
        <v>0</v>
      </c>
      <c r="J188" s="49">
        <f t="shared" si="58"/>
        <v>0</v>
      </c>
      <c r="K188" s="49">
        <f t="shared" si="58"/>
        <v>0</v>
      </c>
      <c r="L188" s="49">
        <f t="shared" si="58"/>
        <v>0</v>
      </c>
      <c r="M188" s="49">
        <f t="shared" si="58"/>
        <v>0</v>
      </c>
      <c r="N188" s="49">
        <f t="shared" si="58"/>
        <v>0</v>
      </c>
      <c r="O188" s="49">
        <f t="shared" si="58"/>
        <v>0</v>
      </c>
      <c r="P188" s="49">
        <f t="shared" si="58"/>
        <v>0</v>
      </c>
      <c r="Q188" s="49">
        <f t="shared" si="58"/>
        <v>0</v>
      </c>
      <c r="R188" s="49">
        <f t="shared" si="58"/>
        <v>0</v>
      </c>
      <c r="S188" s="49">
        <f t="shared" ref="S188:AG188" si="59">S29*S82*S135</f>
        <v>0</v>
      </c>
      <c r="T188" s="49">
        <f t="shared" si="59"/>
        <v>0</v>
      </c>
      <c r="U188" s="49">
        <f t="shared" si="59"/>
        <v>0</v>
      </c>
      <c r="V188" s="49">
        <f t="shared" si="59"/>
        <v>0</v>
      </c>
      <c r="W188" s="49">
        <f t="shared" si="59"/>
        <v>0</v>
      </c>
      <c r="X188" s="49">
        <f t="shared" si="59"/>
        <v>0</v>
      </c>
      <c r="Y188" s="49">
        <f t="shared" si="59"/>
        <v>0</v>
      </c>
      <c r="Z188" s="49">
        <f t="shared" si="59"/>
        <v>0</v>
      </c>
      <c r="AA188" s="49">
        <f t="shared" si="59"/>
        <v>0</v>
      </c>
      <c r="AB188" s="49">
        <f t="shared" si="59"/>
        <v>0</v>
      </c>
      <c r="AC188" s="49">
        <f t="shared" si="59"/>
        <v>0</v>
      </c>
      <c r="AD188" s="49">
        <f t="shared" si="59"/>
        <v>0</v>
      </c>
      <c r="AE188" s="49">
        <f t="shared" si="59"/>
        <v>0</v>
      </c>
      <c r="AF188" s="49">
        <f t="shared" si="59"/>
        <v>0</v>
      </c>
      <c r="AG188" s="49">
        <f t="shared" si="59"/>
        <v>0</v>
      </c>
    </row>
    <row r="189" spans="1:33" x14ac:dyDescent="0.3">
      <c r="A189">
        <v>27</v>
      </c>
      <c r="B189" s="48">
        <f t="shared" si="8"/>
        <v>0</v>
      </c>
      <c r="C189" s="7">
        <f t="shared" si="9"/>
        <v>30</v>
      </c>
      <c r="D189" s="49">
        <f t="shared" ref="D189:R189" si="60">D30*D83*D136</f>
        <v>0</v>
      </c>
      <c r="E189" s="49">
        <f t="shared" si="60"/>
        <v>0</v>
      </c>
      <c r="F189" s="49">
        <f t="shared" si="60"/>
        <v>0</v>
      </c>
      <c r="G189" s="49">
        <f t="shared" si="60"/>
        <v>0</v>
      </c>
      <c r="H189" s="49">
        <f t="shared" si="60"/>
        <v>0</v>
      </c>
      <c r="I189" s="49">
        <f t="shared" si="60"/>
        <v>0</v>
      </c>
      <c r="J189" s="49">
        <f t="shared" si="60"/>
        <v>0</v>
      </c>
      <c r="K189" s="49">
        <f t="shared" si="60"/>
        <v>0</v>
      </c>
      <c r="L189" s="49">
        <f t="shared" si="60"/>
        <v>0</v>
      </c>
      <c r="M189" s="49">
        <f t="shared" si="60"/>
        <v>0</v>
      </c>
      <c r="N189" s="49">
        <f t="shared" si="60"/>
        <v>0</v>
      </c>
      <c r="O189" s="49">
        <f t="shared" si="60"/>
        <v>0</v>
      </c>
      <c r="P189" s="49">
        <f t="shared" si="60"/>
        <v>0</v>
      </c>
      <c r="Q189" s="49">
        <f t="shared" si="60"/>
        <v>0</v>
      </c>
      <c r="R189" s="49">
        <f t="shared" si="60"/>
        <v>0</v>
      </c>
      <c r="S189" s="49">
        <f t="shared" ref="S189:AG189" si="61">S30*S83*S136</f>
        <v>0</v>
      </c>
      <c r="T189" s="49">
        <f t="shared" si="61"/>
        <v>0</v>
      </c>
      <c r="U189" s="49">
        <f t="shared" si="61"/>
        <v>0</v>
      </c>
      <c r="V189" s="49">
        <f t="shared" si="61"/>
        <v>0</v>
      </c>
      <c r="W189" s="49">
        <f t="shared" si="61"/>
        <v>0</v>
      </c>
      <c r="X189" s="49">
        <f t="shared" si="61"/>
        <v>0</v>
      </c>
      <c r="Y189" s="49">
        <f t="shared" si="61"/>
        <v>0</v>
      </c>
      <c r="Z189" s="49">
        <f t="shared" si="61"/>
        <v>0</v>
      </c>
      <c r="AA189" s="49">
        <f t="shared" si="61"/>
        <v>0</v>
      </c>
      <c r="AB189" s="49">
        <f t="shared" si="61"/>
        <v>0</v>
      </c>
      <c r="AC189" s="49">
        <f t="shared" si="61"/>
        <v>0</v>
      </c>
      <c r="AD189" s="49">
        <f t="shared" si="61"/>
        <v>0</v>
      </c>
      <c r="AE189" s="49">
        <f t="shared" si="61"/>
        <v>0</v>
      </c>
      <c r="AF189" s="49">
        <f t="shared" si="61"/>
        <v>0</v>
      </c>
      <c r="AG189" s="49">
        <f t="shared" si="61"/>
        <v>0</v>
      </c>
    </row>
    <row r="190" spans="1:33" x14ac:dyDescent="0.3">
      <c r="A190">
        <v>28</v>
      </c>
      <c r="B190" s="48">
        <f t="shared" si="8"/>
        <v>0</v>
      </c>
      <c r="C190" s="7">
        <f t="shared" si="9"/>
        <v>30</v>
      </c>
      <c r="D190" s="49">
        <f t="shared" ref="D190:R190" si="62">D31*D84*D137</f>
        <v>0</v>
      </c>
      <c r="E190" s="49">
        <f t="shared" si="62"/>
        <v>0</v>
      </c>
      <c r="F190" s="49">
        <f t="shared" si="62"/>
        <v>0</v>
      </c>
      <c r="G190" s="49">
        <f t="shared" si="62"/>
        <v>0</v>
      </c>
      <c r="H190" s="49">
        <f t="shared" si="62"/>
        <v>0</v>
      </c>
      <c r="I190" s="49">
        <f t="shared" si="62"/>
        <v>0</v>
      </c>
      <c r="J190" s="49">
        <f t="shared" si="62"/>
        <v>0</v>
      </c>
      <c r="K190" s="49">
        <f t="shared" si="62"/>
        <v>0</v>
      </c>
      <c r="L190" s="49">
        <f t="shared" si="62"/>
        <v>0</v>
      </c>
      <c r="M190" s="49">
        <f t="shared" si="62"/>
        <v>0</v>
      </c>
      <c r="N190" s="49">
        <f t="shared" si="62"/>
        <v>0</v>
      </c>
      <c r="O190" s="49">
        <f t="shared" si="62"/>
        <v>0</v>
      </c>
      <c r="P190" s="49">
        <f t="shared" si="62"/>
        <v>0</v>
      </c>
      <c r="Q190" s="49">
        <f t="shared" si="62"/>
        <v>0</v>
      </c>
      <c r="R190" s="49">
        <f t="shared" si="62"/>
        <v>0</v>
      </c>
      <c r="S190" s="49">
        <f t="shared" ref="S190:AG190" si="63">S31*S84*S137</f>
        <v>0</v>
      </c>
      <c r="T190" s="49">
        <f t="shared" si="63"/>
        <v>0</v>
      </c>
      <c r="U190" s="49">
        <f t="shared" si="63"/>
        <v>0</v>
      </c>
      <c r="V190" s="49">
        <f t="shared" si="63"/>
        <v>0</v>
      </c>
      <c r="W190" s="49">
        <f t="shared" si="63"/>
        <v>0</v>
      </c>
      <c r="X190" s="49">
        <f t="shared" si="63"/>
        <v>0</v>
      </c>
      <c r="Y190" s="49">
        <f t="shared" si="63"/>
        <v>0</v>
      </c>
      <c r="Z190" s="49">
        <f t="shared" si="63"/>
        <v>0</v>
      </c>
      <c r="AA190" s="49">
        <f t="shared" si="63"/>
        <v>0</v>
      </c>
      <c r="AB190" s="49">
        <f t="shared" si="63"/>
        <v>0</v>
      </c>
      <c r="AC190" s="49">
        <f t="shared" si="63"/>
        <v>0</v>
      </c>
      <c r="AD190" s="49">
        <f t="shared" si="63"/>
        <v>0</v>
      </c>
      <c r="AE190" s="49">
        <f t="shared" si="63"/>
        <v>0</v>
      </c>
      <c r="AF190" s="49">
        <f t="shared" si="63"/>
        <v>0</v>
      </c>
      <c r="AG190" s="49">
        <f t="shared" si="63"/>
        <v>0</v>
      </c>
    </row>
    <row r="191" spans="1:33" x14ac:dyDescent="0.3">
      <c r="A191">
        <v>29</v>
      </c>
      <c r="B191" s="48">
        <f t="shared" si="8"/>
        <v>0</v>
      </c>
      <c r="C191" s="7">
        <f t="shared" si="9"/>
        <v>30</v>
      </c>
      <c r="D191" s="49">
        <f t="shared" ref="D191:R191" si="64">D32*D85*D138</f>
        <v>0</v>
      </c>
      <c r="E191" s="49">
        <f t="shared" si="64"/>
        <v>0</v>
      </c>
      <c r="F191" s="49">
        <f t="shared" si="64"/>
        <v>0</v>
      </c>
      <c r="G191" s="49">
        <f t="shared" si="64"/>
        <v>0</v>
      </c>
      <c r="H191" s="49">
        <f t="shared" si="64"/>
        <v>0</v>
      </c>
      <c r="I191" s="49">
        <f t="shared" si="64"/>
        <v>0</v>
      </c>
      <c r="J191" s="49">
        <f t="shared" si="64"/>
        <v>0</v>
      </c>
      <c r="K191" s="49">
        <f t="shared" si="64"/>
        <v>0</v>
      </c>
      <c r="L191" s="49">
        <f t="shared" si="64"/>
        <v>0</v>
      </c>
      <c r="M191" s="49">
        <f t="shared" si="64"/>
        <v>0</v>
      </c>
      <c r="N191" s="49">
        <f t="shared" si="64"/>
        <v>0</v>
      </c>
      <c r="O191" s="49">
        <f t="shared" si="64"/>
        <v>0</v>
      </c>
      <c r="P191" s="49">
        <f t="shared" si="64"/>
        <v>0</v>
      </c>
      <c r="Q191" s="49">
        <f t="shared" si="64"/>
        <v>0</v>
      </c>
      <c r="R191" s="49">
        <f t="shared" si="64"/>
        <v>0</v>
      </c>
      <c r="S191" s="49">
        <f t="shared" ref="S191:AG191" si="65">S32*S85*S138</f>
        <v>0</v>
      </c>
      <c r="T191" s="49">
        <f t="shared" si="65"/>
        <v>0</v>
      </c>
      <c r="U191" s="49">
        <f t="shared" si="65"/>
        <v>0</v>
      </c>
      <c r="V191" s="49">
        <f t="shared" si="65"/>
        <v>0</v>
      </c>
      <c r="W191" s="49">
        <f t="shared" si="65"/>
        <v>0</v>
      </c>
      <c r="X191" s="49">
        <f t="shared" si="65"/>
        <v>0</v>
      </c>
      <c r="Y191" s="49">
        <f t="shared" si="65"/>
        <v>0</v>
      </c>
      <c r="Z191" s="49">
        <f t="shared" si="65"/>
        <v>0</v>
      </c>
      <c r="AA191" s="49">
        <f t="shared" si="65"/>
        <v>0</v>
      </c>
      <c r="AB191" s="49">
        <f t="shared" si="65"/>
        <v>0</v>
      </c>
      <c r="AC191" s="49">
        <f t="shared" si="65"/>
        <v>0</v>
      </c>
      <c r="AD191" s="49">
        <f t="shared" si="65"/>
        <v>0</v>
      </c>
      <c r="AE191" s="49">
        <f t="shared" si="65"/>
        <v>0</v>
      </c>
      <c r="AF191" s="49">
        <f t="shared" si="65"/>
        <v>0</v>
      </c>
      <c r="AG191" s="49">
        <f t="shared" si="65"/>
        <v>0</v>
      </c>
    </row>
    <row r="192" spans="1:33" x14ac:dyDescent="0.3">
      <c r="A192">
        <v>30</v>
      </c>
      <c r="B192" s="48">
        <f t="shared" si="8"/>
        <v>0</v>
      </c>
      <c r="C192" s="7">
        <f t="shared" si="9"/>
        <v>30</v>
      </c>
      <c r="D192" s="49">
        <f t="shared" ref="D192:R192" si="66">D33*D86*D139</f>
        <v>0</v>
      </c>
      <c r="E192" s="49">
        <f t="shared" si="66"/>
        <v>0</v>
      </c>
      <c r="F192" s="49">
        <f t="shared" si="66"/>
        <v>0</v>
      </c>
      <c r="G192" s="49">
        <f t="shared" si="66"/>
        <v>0</v>
      </c>
      <c r="H192" s="49">
        <f t="shared" si="66"/>
        <v>0</v>
      </c>
      <c r="I192" s="49">
        <f t="shared" si="66"/>
        <v>0</v>
      </c>
      <c r="J192" s="49">
        <f t="shared" si="66"/>
        <v>0</v>
      </c>
      <c r="K192" s="49">
        <f t="shared" si="66"/>
        <v>0</v>
      </c>
      <c r="L192" s="49">
        <f t="shared" si="66"/>
        <v>0</v>
      </c>
      <c r="M192" s="49">
        <f t="shared" si="66"/>
        <v>0</v>
      </c>
      <c r="N192" s="49">
        <f t="shared" si="66"/>
        <v>0</v>
      </c>
      <c r="O192" s="49">
        <f t="shared" si="66"/>
        <v>0</v>
      </c>
      <c r="P192" s="49">
        <f t="shared" si="66"/>
        <v>0</v>
      </c>
      <c r="Q192" s="49">
        <f t="shared" si="66"/>
        <v>0</v>
      </c>
      <c r="R192" s="49">
        <f t="shared" si="66"/>
        <v>0</v>
      </c>
      <c r="S192" s="49">
        <f t="shared" ref="S192:AG192" si="67">S33*S86*S139</f>
        <v>0</v>
      </c>
      <c r="T192" s="49">
        <f t="shared" si="67"/>
        <v>0</v>
      </c>
      <c r="U192" s="49">
        <f t="shared" si="67"/>
        <v>0</v>
      </c>
      <c r="V192" s="49">
        <f t="shared" si="67"/>
        <v>0</v>
      </c>
      <c r="W192" s="49">
        <f t="shared" si="67"/>
        <v>0</v>
      </c>
      <c r="X192" s="49">
        <f t="shared" si="67"/>
        <v>0</v>
      </c>
      <c r="Y192" s="49">
        <f t="shared" si="67"/>
        <v>0</v>
      </c>
      <c r="Z192" s="49">
        <f t="shared" si="67"/>
        <v>0</v>
      </c>
      <c r="AA192" s="49">
        <f t="shared" si="67"/>
        <v>0</v>
      </c>
      <c r="AB192" s="49">
        <f t="shared" si="67"/>
        <v>0</v>
      </c>
      <c r="AC192" s="49">
        <f t="shared" si="67"/>
        <v>0</v>
      </c>
      <c r="AD192" s="49">
        <f t="shared" si="67"/>
        <v>0</v>
      </c>
      <c r="AE192" s="49">
        <f t="shared" si="67"/>
        <v>0</v>
      </c>
      <c r="AF192" s="49">
        <f t="shared" si="67"/>
        <v>0</v>
      </c>
      <c r="AG192" s="49">
        <f t="shared" si="67"/>
        <v>0</v>
      </c>
    </row>
    <row r="193" spans="1:33" x14ac:dyDescent="0.3">
      <c r="A193">
        <v>31</v>
      </c>
      <c r="B193" s="48">
        <f t="shared" si="8"/>
        <v>0</v>
      </c>
      <c r="C193" s="7">
        <f t="shared" si="9"/>
        <v>30</v>
      </c>
      <c r="D193" s="49">
        <f t="shared" ref="D193:R193" si="68">D34*D87*D140</f>
        <v>0</v>
      </c>
      <c r="E193" s="49">
        <f t="shared" si="68"/>
        <v>0</v>
      </c>
      <c r="F193" s="49">
        <f t="shared" si="68"/>
        <v>0</v>
      </c>
      <c r="G193" s="49">
        <f t="shared" si="68"/>
        <v>0</v>
      </c>
      <c r="H193" s="49">
        <f t="shared" si="68"/>
        <v>0</v>
      </c>
      <c r="I193" s="49">
        <f t="shared" si="68"/>
        <v>0</v>
      </c>
      <c r="J193" s="49">
        <f t="shared" si="68"/>
        <v>0</v>
      </c>
      <c r="K193" s="49">
        <f t="shared" si="68"/>
        <v>0</v>
      </c>
      <c r="L193" s="49">
        <f t="shared" si="68"/>
        <v>0</v>
      </c>
      <c r="M193" s="49">
        <f t="shared" si="68"/>
        <v>0</v>
      </c>
      <c r="N193" s="49">
        <f t="shared" si="68"/>
        <v>0</v>
      </c>
      <c r="O193" s="49">
        <f t="shared" si="68"/>
        <v>0</v>
      </c>
      <c r="P193" s="49">
        <f t="shared" si="68"/>
        <v>0</v>
      </c>
      <c r="Q193" s="49">
        <f t="shared" si="68"/>
        <v>0</v>
      </c>
      <c r="R193" s="49">
        <f t="shared" si="68"/>
        <v>0</v>
      </c>
      <c r="S193" s="49">
        <f t="shared" ref="S193:AG193" si="69">S34*S87*S140</f>
        <v>0</v>
      </c>
      <c r="T193" s="49">
        <f t="shared" si="69"/>
        <v>0</v>
      </c>
      <c r="U193" s="49">
        <f t="shared" si="69"/>
        <v>0</v>
      </c>
      <c r="V193" s="49">
        <f t="shared" si="69"/>
        <v>0</v>
      </c>
      <c r="W193" s="49">
        <f t="shared" si="69"/>
        <v>0</v>
      </c>
      <c r="X193" s="49">
        <f t="shared" si="69"/>
        <v>0</v>
      </c>
      <c r="Y193" s="49">
        <f t="shared" si="69"/>
        <v>0</v>
      </c>
      <c r="Z193" s="49">
        <f t="shared" si="69"/>
        <v>0</v>
      </c>
      <c r="AA193" s="49">
        <f t="shared" si="69"/>
        <v>0</v>
      </c>
      <c r="AB193" s="49">
        <f t="shared" si="69"/>
        <v>0</v>
      </c>
      <c r="AC193" s="49">
        <f t="shared" si="69"/>
        <v>0</v>
      </c>
      <c r="AD193" s="49">
        <f t="shared" si="69"/>
        <v>0</v>
      </c>
      <c r="AE193" s="49">
        <f t="shared" si="69"/>
        <v>0</v>
      </c>
      <c r="AF193" s="49">
        <f t="shared" si="69"/>
        <v>0</v>
      </c>
      <c r="AG193" s="49">
        <f t="shared" si="69"/>
        <v>0</v>
      </c>
    </row>
    <row r="194" spans="1:33" x14ac:dyDescent="0.3">
      <c r="A194">
        <v>32</v>
      </c>
      <c r="B194" s="48">
        <f t="shared" si="8"/>
        <v>0</v>
      </c>
      <c r="C194" s="7">
        <f t="shared" si="9"/>
        <v>30</v>
      </c>
      <c r="D194" s="49">
        <f t="shared" ref="D194:R194" si="70">D35*D88*D141</f>
        <v>0</v>
      </c>
      <c r="E194" s="49">
        <f t="shared" si="70"/>
        <v>0</v>
      </c>
      <c r="F194" s="49">
        <f t="shared" si="70"/>
        <v>0</v>
      </c>
      <c r="G194" s="49">
        <f t="shared" si="70"/>
        <v>0</v>
      </c>
      <c r="H194" s="49">
        <f t="shared" si="70"/>
        <v>0</v>
      </c>
      <c r="I194" s="49">
        <f t="shared" si="70"/>
        <v>0</v>
      </c>
      <c r="J194" s="49">
        <f t="shared" si="70"/>
        <v>0</v>
      </c>
      <c r="K194" s="49">
        <f t="shared" si="70"/>
        <v>0</v>
      </c>
      <c r="L194" s="49">
        <f t="shared" si="70"/>
        <v>0</v>
      </c>
      <c r="M194" s="49">
        <f t="shared" si="70"/>
        <v>0</v>
      </c>
      <c r="N194" s="49">
        <f t="shared" si="70"/>
        <v>0</v>
      </c>
      <c r="O194" s="49">
        <f t="shared" si="70"/>
        <v>0</v>
      </c>
      <c r="P194" s="49">
        <f t="shared" si="70"/>
        <v>0</v>
      </c>
      <c r="Q194" s="49">
        <f t="shared" si="70"/>
        <v>0</v>
      </c>
      <c r="R194" s="49">
        <f t="shared" si="70"/>
        <v>0</v>
      </c>
      <c r="S194" s="49">
        <f t="shared" ref="S194:AG194" si="71">S35*S88*S141</f>
        <v>0</v>
      </c>
      <c r="T194" s="49">
        <f t="shared" si="71"/>
        <v>0</v>
      </c>
      <c r="U194" s="49">
        <f t="shared" si="71"/>
        <v>0</v>
      </c>
      <c r="V194" s="49">
        <f t="shared" si="71"/>
        <v>0</v>
      </c>
      <c r="W194" s="49">
        <f t="shared" si="71"/>
        <v>0</v>
      </c>
      <c r="X194" s="49">
        <f t="shared" si="71"/>
        <v>0</v>
      </c>
      <c r="Y194" s="49">
        <f t="shared" si="71"/>
        <v>0</v>
      </c>
      <c r="Z194" s="49">
        <f t="shared" si="71"/>
        <v>0</v>
      </c>
      <c r="AA194" s="49">
        <f t="shared" si="71"/>
        <v>0</v>
      </c>
      <c r="AB194" s="49">
        <f t="shared" si="71"/>
        <v>0</v>
      </c>
      <c r="AC194" s="49">
        <f t="shared" si="71"/>
        <v>0</v>
      </c>
      <c r="AD194" s="49">
        <f t="shared" si="71"/>
        <v>0</v>
      </c>
      <c r="AE194" s="49">
        <f t="shared" si="71"/>
        <v>0</v>
      </c>
      <c r="AF194" s="49">
        <f t="shared" si="71"/>
        <v>0</v>
      </c>
      <c r="AG194" s="49">
        <f t="shared" si="71"/>
        <v>0</v>
      </c>
    </row>
    <row r="195" spans="1:33" x14ac:dyDescent="0.3">
      <c r="A195">
        <v>33</v>
      </c>
      <c r="B195" s="48">
        <f t="shared" si="8"/>
        <v>0</v>
      </c>
      <c r="C195" s="7">
        <f t="shared" si="9"/>
        <v>30</v>
      </c>
      <c r="D195" s="49">
        <f t="shared" ref="D195:R195" si="72">D36*D89*D142</f>
        <v>0</v>
      </c>
      <c r="E195" s="49">
        <f t="shared" si="72"/>
        <v>0</v>
      </c>
      <c r="F195" s="49">
        <f t="shared" si="72"/>
        <v>0</v>
      </c>
      <c r="G195" s="49">
        <f t="shared" si="72"/>
        <v>0</v>
      </c>
      <c r="H195" s="49">
        <f t="shared" si="72"/>
        <v>0</v>
      </c>
      <c r="I195" s="49">
        <f t="shared" si="72"/>
        <v>0</v>
      </c>
      <c r="J195" s="49">
        <f t="shared" si="72"/>
        <v>0</v>
      </c>
      <c r="K195" s="49">
        <f t="shared" si="72"/>
        <v>0</v>
      </c>
      <c r="L195" s="49">
        <f t="shared" si="72"/>
        <v>0</v>
      </c>
      <c r="M195" s="49">
        <f t="shared" si="72"/>
        <v>0</v>
      </c>
      <c r="N195" s="49">
        <f t="shared" si="72"/>
        <v>0</v>
      </c>
      <c r="O195" s="49">
        <f t="shared" si="72"/>
        <v>0</v>
      </c>
      <c r="P195" s="49">
        <f t="shared" si="72"/>
        <v>0</v>
      </c>
      <c r="Q195" s="49">
        <f t="shared" si="72"/>
        <v>0</v>
      </c>
      <c r="R195" s="49">
        <f t="shared" si="72"/>
        <v>0</v>
      </c>
      <c r="S195" s="49">
        <f t="shared" ref="S195:AG195" si="73">S36*S89*S142</f>
        <v>0</v>
      </c>
      <c r="T195" s="49">
        <f t="shared" si="73"/>
        <v>0</v>
      </c>
      <c r="U195" s="49">
        <f t="shared" si="73"/>
        <v>0</v>
      </c>
      <c r="V195" s="49">
        <f t="shared" si="73"/>
        <v>0</v>
      </c>
      <c r="W195" s="49">
        <f t="shared" si="73"/>
        <v>0</v>
      </c>
      <c r="X195" s="49">
        <f t="shared" si="73"/>
        <v>0</v>
      </c>
      <c r="Y195" s="49">
        <f t="shared" si="73"/>
        <v>0</v>
      </c>
      <c r="Z195" s="49">
        <f t="shared" si="73"/>
        <v>0</v>
      </c>
      <c r="AA195" s="49">
        <f t="shared" si="73"/>
        <v>0</v>
      </c>
      <c r="AB195" s="49">
        <f t="shared" si="73"/>
        <v>0</v>
      </c>
      <c r="AC195" s="49">
        <f t="shared" si="73"/>
        <v>0</v>
      </c>
      <c r="AD195" s="49">
        <f t="shared" si="73"/>
        <v>0</v>
      </c>
      <c r="AE195" s="49">
        <f t="shared" si="73"/>
        <v>0</v>
      </c>
      <c r="AF195" s="49">
        <f t="shared" si="73"/>
        <v>0</v>
      </c>
      <c r="AG195" s="49">
        <f t="shared" si="73"/>
        <v>0</v>
      </c>
    </row>
    <row r="196" spans="1:33" x14ac:dyDescent="0.3">
      <c r="A196">
        <v>34</v>
      </c>
      <c r="B196" s="48">
        <f t="shared" si="8"/>
        <v>0</v>
      </c>
      <c r="C196" s="7">
        <f t="shared" si="9"/>
        <v>30</v>
      </c>
      <c r="D196" s="49">
        <f t="shared" ref="D196:R196" si="74">D37*D90*D143</f>
        <v>0</v>
      </c>
      <c r="E196" s="49">
        <f t="shared" si="74"/>
        <v>0</v>
      </c>
      <c r="F196" s="49">
        <f t="shared" si="74"/>
        <v>0</v>
      </c>
      <c r="G196" s="49">
        <f t="shared" si="74"/>
        <v>0</v>
      </c>
      <c r="H196" s="49">
        <f t="shared" si="74"/>
        <v>0</v>
      </c>
      <c r="I196" s="49">
        <f t="shared" si="74"/>
        <v>0</v>
      </c>
      <c r="J196" s="49">
        <f t="shared" si="74"/>
        <v>0</v>
      </c>
      <c r="K196" s="49">
        <f t="shared" si="74"/>
        <v>0</v>
      </c>
      <c r="L196" s="49">
        <f t="shared" si="74"/>
        <v>0</v>
      </c>
      <c r="M196" s="49">
        <f t="shared" si="74"/>
        <v>0</v>
      </c>
      <c r="N196" s="49">
        <f t="shared" si="74"/>
        <v>0</v>
      </c>
      <c r="O196" s="49">
        <f t="shared" si="74"/>
        <v>0</v>
      </c>
      <c r="P196" s="49">
        <f t="shared" si="74"/>
        <v>0</v>
      </c>
      <c r="Q196" s="49">
        <f t="shared" si="74"/>
        <v>0</v>
      </c>
      <c r="R196" s="49">
        <f t="shared" si="74"/>
        <v>0</v>
      </c>
      <c r="S196" s="49">
        <f t="shared" ref="S196:AG196" si="75">S37*S90*S143</f>
        <v>0</v>
      </c>
      <c r="T196" s="49">
        <f t="shared" si="75"/>
        <v>0</v>
      </c>
      <c r="U196" s="49">
        <f t="shared" si="75"/>
        <v>0</v>
      </c>
      <c r="V196" s="49">
        <f t="shared" si="75"/>
        <v>0</v>
      </c>
      <c r="W196" s="49">
        <f t="shared" si="75"/>
        <v>0</v>
      </c>
      <c r="X196" s="49">
        <f t="shared" si="75"/>
        <v>0</v>
      </c>
      <c r="Y196" s="49">
        <f t="shared" si="75"/>
        <v>0</v>
      </c>
      <c r="Z196" s="49">
        <f t="shared" si="75"/>
        <v>0</v>
      </c>
      <c r="AA196" s="49">
        <f t="shared" si="75"/>
        <v>0</v>
      </c>
      <c r="AB196" s="49">
        <f t="shared" si="75"/>
        <v>0</v>
      </c>
      <c r="AC196" s="49">
        <f t="shared" si="75"/>
        <v>0</v>
      </c>
      <c r="AD196" s="49">
        <f t="shared" si="75"/>
        <v>0</v>
      </c>
      <c r="AE196" s="49">
        <f t="shared" si="75"/>
        <v>0</v>
      </c>
      <c r="AF196" s="49">
        <f t="shared" si="75"/>
        <v>0</v>
      </c>
      <c r="AG196" s="49">
        <f t="shared" si="75"/>
        <v>0</v>
      </c>
    </row>
    <row r="197" spans="1:33" x14ac:dyDescent="0.3">
      <c r="A197">
        <v>35</v>
      </c>
      <c r="B197" s="48">
        <f t="shared" si="8"/>
        <v>0</v>
      </c>
      <c r="C197" s="7">
        <f t="shared" si="9"/>
        <v>30</v>
      </c>
      <c r="D197" s="49">
        <f t="shared" ref="D197:R197" si="76">D38*D91*D144</f>
        <v>0</v>
      </c>
      <c r="E197" s="49">
        <f t="shared" si="76"/>
        <v>0</v>
      </c>
      <c r="F197" s="49">
        <f t="shared" si="76"/>
        <v>0</v>
      </c>
      <c r="G197" s="49">
        <f t="shared" si="76"/>
        <v>0</v>
      </c>
      <c r="H197" s="49">
        <f t="shared" si="76"/>
        <v>0</v>
      </c>
      <c r="I197" s="49">
        <f t="shared" si="76"/>
        <v>0</v>
      </c>
      <c r="J197" s="49">
        <f t="shared" si="76"/>
        <v>0</v>
      </c>
      <c r="K197" s="49">
        <f t="shared" si="76"/>
        <v>0</v>
      </c>
      <c r="L197" s="49">
        <f t="shared" si="76"/>
        <v>0</v>
      </c>
      <c r="M197" s="49">
        <f t="shared" si="76"/>
        <v>0</v>
      </c>
      <c r="N197" s="49">
        <f t="shared" si="76"/>
        <v>0</v>
      </c>
      <c r="O197" s="49">
        <f t="shared" si="76"/>
        <v>0</v>
      </c>
      <c r="P197" s="49">
        <f t="shared" si="76"/>
        <v>0</v>
      </c>
      <c r="Q197" s="49">
        <f t="shared" si="76"/>
        <v>0</v>
      </c>
      <c r="R197" s="49">
        <f t="shared" si="76"/>
        <v>0</v>
      </c>
      <c r="S197" s="49">
        <f t="shared" ref="S197:AG197" si="77">S38*S91*S144</f>
        <v>0</v>
      </c>
      <c r="T197" s="49">
        <f t="shared" si="77"/>
        <v>0</v>
      </c>
      <c r="U197" s="49">
        <f t="shared" si="77"/>
        <v>0</v>
      </c>
      <c r="V197" s="49">
        <f t="shared" si="77"/>
        <v>0</v>
      </c>
      <c r="W197" s="49">
        <f t="shared" si="77"/>
        <v>0</v>
      </c>
      <c r="X197" s="49">
        <f t="shared" si="77"/>
        <v>0</v>
      </c>
      <c r="Y197" s="49">
        <f t="shared" si="77"/>
        <v>0</v>
      </c>
      <c r="Z197" s="49">
        <f t="shared" si="77"/>
        <v>0</v>
      </c>
      <c r="AA197" s="49">
        <f t="shared" si="77"/>
        <v>0</v>
      </c>
      <c r="AB197" s="49">
        <f t="shared" si="77"/>
        <v>0</v>
      </c>
      <c r="AC197" s="49">
        <f t="shared" si="77"/>
        <v>0</v>
      </c>
      <c r="AD197" s="49">
        <f t="shared" si="77"/>
        <v>0</v>
      </c>
      <c r="AE197" s="49">
        <f t="shared" si="77"/>
        <v>0</v>
      </c>
      <c r="AF197" s="49">
        <f t="shared" si="77"/>
        <v>0</v>
      </c>
      <c r="AG197" s="49">
        <f t="shared" si="77"/>
        <v>0</v>
      </c>
    </row>
    <row r="198" spans="1:33" x14ac:dyDescent="0.3">
      <c r="A198">
        <v>36</v>
      </c>
      <c r="B198" s="48">
        <f t="shared" si="8"/>
        <v>0</v>
      </c>
      <c r="C198" s="7">
        <f t="shared" si="9"/>
        <v>30</v>
      </c>
      <c r="D198" s="49">
        <f t="shared" ref="D198:R198" si="78">D39*D92*D145</f>
        <v>0</v>
      </c>
      <c r="E198" s="49">
        <f t="shared" si="78"/>
        <v>0</v>
      </c>
      <c r="F198" s="49">
        <f t="shared" si="78"/>
        <v>0</v>
      </c>
      <c r="G198" s="49">
        <f t="shared" si="78"/>
        <v>0</v>
      </c>
      <c r="H198" s="49">
        <f t="shared" si="78"/>
        <v>0</v>
      </c>
      <c r="I198" s="49">
        <f t="shared" si="78"/>
        <v>0</v>
      </c>
      <c r="J198" s="49">
        <f t="shared" si="78"/>
        <v>0</v>
      </c>
      <c r="K198" s="49">
        <f t="shared" si="78"/>
        <v>0</v>
      </c>
      <c r="L198" s="49">
        <f t="shared" si="78"/>
        <v>0</v>
      </c>
      <c r="M198" s="49">
        <f t="shared" si="78"/>
        <v>0</v>
      </c>
      <c r="N198" s="49">
        <f t="shared" si="78"/>
        <v>0</v>
      </c>
      <c r="O198" s="49">
        <f t="shared" si="78"/>
        <v>0</v>
      </c>
      <c r="P198" s="49">
        <f t="shared" si="78"/>
        <v>0</v>
      </c>
      <c r="Q198" s="49">
        <f t="shared" si="78"/>
        <v>0</v>
      </c>
      <c r="R198" s="49">
        <f t="shared" si="78"/>
        <v>0</v>
      </c>
      <c r="S198" s="49">
        <f t="shared" ref="S198:AG198" si="79">S39*S92*S145</f>
        <v>0</v>
      </c>
      <c r="T198" s="49">
        <f t="shared" si="79"/>
        <v>0</v>
      </c>
      <c r="U198" s="49">
        <f t="shared" si="79"/>
        <v>0</v>
      </c>
      <c r="V198" s="49">
        <f t="shared" si="79"/>
        <v>0</v>
      </c>
      <c r="W198" s="49">
        <f t="shared" si="79"/>
        <v>0</v>
      </c>
      <c r="X198" s="49">
        <f t="shared" si="79"/>
        <v>0</v>
      </c>
      <c r="Y198" s="49">
        <f t="shared" si="79"/>
        <v>0</v>
      </c>
      <c r="Z198" s="49">
        <f t="shared" si="79"/>
        <v>0</v>
      </c>
      <c r="AA198" s="49">
        <f t="shared" si="79"/>
        <v>0</v>
      </c>
      <c r="AB198" s="49">
        <f t="shared" si="79"/>
        <v>0</v>
      </c>
      <c r="AC198" s="49">
        <f t="shared" si="79"/>
        <v>0</v>
      </c>
      <c r="AD198" s="49">
        <f t="shared" si="79"/>
        <v>0</v>
      </c>
      <c r="AE198" s="49">
        <f t="shared" si="79"/>
        <v>0</v>
      </c>
      <c r="AF198" s="49">
        <f t="shared" si="79"/>
        <v>0</v>
      </c>
      <c r="AG198" s="49">
        <f t="shared" si="79"/>
        <v>0</v>
      </c>
    </row>
    <row r="199" spans="1:33" x14ac:dyDescent="0.3">
      <c r="A199">
        <v>37</v>
      </c>
      <c r="B199" s="48">
        <f t="shared" si="8"/>
        <v>0</v>
      </c>
      <c r="C199" s="7">
        <f t="shared" si="9"/>
        <v>30</v>
      </c>
      <c r="D199" s="49">
        <f t="shared" ref="D199:R199" si="80">D40*D93*D146</f>
        <v>0</v>
      </c>
      <c r="E199" s="49">
        <f t="shared" si="80"/>
        <v>0</v>
      </c>
      <c r="F199" s="49">
        <f t="shared" si="80"/>
        <v>0</v>
      </c>
      <c r="G199" s="49">
        <f t="shared" si="80"/>
        <v>0</v>
      </c>
      <c r="H199" s="49">
        <f t="shared" si="80"/>
        <v>0</v>
      </c>
      <c r="I199" s="49">
        <f t="shared" si="80"/>
        <v>0</v>
      </c>
      <c r="J199" s="49">
        <f t="shared" si="80"/>
        <v>0</v>
      </c>
      <c r="K199" s="49">
        <f t="shared" si="80"/>
        <v>0</v>
      </c>
      <c r="L199" s="49">
        <f t="shared" si="80"/>
        <v>0</v>
      </c>
      <c r="M199" s="49">
        <f t="shared" si="80"/>
        <v>0</v>
      </c>
      <c r="N199" s="49">
        <f t="shared" si="80"/>
        <v>0</v>
      </c>
      <c r="O199" s="49">
        <f t="shared" si="80"/>
        <v>0</v>
      </c>
      <c r="P199" s="49">
        <f t="shared" si="80"/>
        <v>0</v>
      </c>
      <c r="Q199" s="49">
        <f t="shared" si="80"/>
        <v>0</v>
      </c>
      <c r="R199" s="49">
        <f t="shared" si="80"/>
        <v>0</v>
      </c>
      <c r="S199" s="49">
        <f t="shared" ref="S199:AG199" si="81">S40*S93*S146</f>
        <v>0</v>
      </c>
      <c r="T199" s="49">
        <f t="shared" si="81"/>
        <v>0</v>
      </c>
      <c r="U199" s="49">
        <f t="shared" si="81"/>
        <v>0</v>
      </c>
      <c r="V199" s="49">
        <f t="shared" si="81"/>
        <v>0</v>
      </c>
      <c r="W199" s="49">
        <f t="shared" si="81"/>
        <v>0</v>
      </c>
      <c r="X199" s="49">
        <f t="shared" si="81"/>
        <v>0</v>
      </c>
      <c r="Y199" s="49">
        <f t="shared" si="81"/>
        <v>0</v>
      </c>
      <c r="Z199" s="49">
        <f t="shared" si="81"/>
        <v>0</v>
      </c>
      <c r="AA199" s="49">
        <f t="shared" si="81"/>
        <v>0</v>
      </c>
      <c r="AB199" s="49">
        <f t="shared" si="81"/>
        <v>0</v>
      </c>
      <c r="AC199" s="49">
        <f t="shared" si="81"/>
        <v>0</v>
      </c>
      <c r="AD199" s="49">
        <f t="shared" si="81"/>
        <v>0</v>
      </c>
      <c r="AE199" s="49">
        <f t="shared" si="81"/>
        <v>0</v>
      </c>
      <c r="AF199" s="49">
        <f t="shared" si="81"/>
        <v>0</v>
      </c>
      <c r="AG199" s="49">
        <f t="shared" si="81"/>
        <v>0</v>
      </c>
    </row>
    <row r="200" spans="1:33" x14ac:dyDescent="0.3">
      <c r="A200">
        <v>38</v>
      </c>
      <c r="B200" s="48">
        <f t="shared" si="8"/>
        <v>0</v>
      </c>
      <c r="C200" s="7">
        <f t="shared" si="9"/>
        <v>30</v>
      </c>
      <c r="D200" s="49">
        <f t="shared" ref="D200:R200" si="82">D41*D94*D147</f>
        <v>0</v>
      </c>
      <c r="E200" s="49">
        <f t="shared" si="82"/>
        <v>0</v>
      </c>
      <c r="F200" s="49">
        <f t="shared" si="82"/>
        <v>0</v>
      </c>
      <c r="G200" s="49">
        <f t="shared" si="82"/>
        <v>0</v>
      </c>
      <c r="H200" s="49">
        <f t="shared" si="82"/>
        <v>0</v>
      </c>
      <c r="I200" s="49">
        <f t="shared" si="82"/>
        <v>0</v>
      </c>
      <c r="J200" s="49">
        <f t="shared" si="82"/>
        <v>0</v>
      </c>
      <c r="K200" s="49">
        <f t="shared" si="82"/>
        <v>0</v>
      </c>
      <c r="L200" s="49">
        <f t="shared" si="82"/>
        <v>0</v>
      </c>
      <c r="M200" s="49">
        <f t="shared" si="82"/>
        <v>0</v>
      </c>
      <c r="N200" s="49">
        <f t="shared" si="82"/>
        <v>0</v>
      </c>
      <c r="O200" s="49">
        <f t="shared" si="82"/>
        <v>0</v>
      </c>
      <c r="P200" s="49">
        <f t="shared" si="82"/>
        <v>0</v>
      </c>
      <c r="Q200" s="49">
        <f t="shared" si="82"/>
        <v>0</v>
      </c>
      <c r="R200" s="49">
        <f t="shared" si="82"/>
        <v>0</v>
      </c>
      <c r="S200" s="49">
        <f t="shared" ref="S200:AG200" si="83">S41*S94*S147</f>
        <v>0</v>
      </c>
      <c r="T200" s="49">
        <f t="shared" si="83"/>
        <v>0</v>
      </c>
      <c r="U200" s="49">
        <f t="shared" si="83"/>
        <v>0</v>
      </c>
      <c r="V200" s="49">
        <f t="shared" si="83"/>
        <v>0</v>
      </c>
      <c r="W200" s="49">
        <f t="shared" si="83"/>
        <v>0</v>
      </c>
      <c r="X200" s="49">
        <f t="shared" si="83"/>
        <v>0</v>
      </c>
      <c r="Y200" s="49">
        <f t="shared" si="83"/>
        <v>0</v>
      </c>
      <c r="Z200" s="49">
        <f t="shared" si="83"/>
        <v>0</v>
      </c>
      <c r="AA200" s="49">
        <f t="shared" si="83"/>
        <v>0</v>
      </c>
      <c r="AB200" s="49">
        <f t="shared" si="83"/>
        <v>0</v>
      </c>
      <c r="AC200" s="49">
        <f t="shared" si="83"/>
        <v>0</v>
      </c>
      <c r="AD200" s="49">
        <f t="shared" si="83"/>
        <v>0</v>
      </c>
      <c r="AE200" s="49">
        <f t="shared" si="83"/>
        <v>0</v>
      </c>
      <c r="AF200" s="49">
        <f t="shared" si="83"/>
        <v>0</v>
      </c>
      <c r="AG200" s="49">
        <f t="shared" si="83"/>
        <v>0</v>
      </c>
    </row>
    <row r="201" spans="1:33" x14ac:dyDescent="0.3">
      <c r="A201">
        <v>39</v>
      </c>
      <c r="B201" s="48">
        <f t="shared" si="8"/>
        <v>0</v>
      </c>
      <c r="C201" s="7">
        <f t="shared" si="9"/>
        <v>30</v>
      </c>
      <c r="D201" s="49">
        <f t="shared" ref="D201:R201" si="84">D42*D95*D148</f>
        <v>0</v>
      </c>
      <c r="E201" s="49">
        <f t="shared" si="84"/>
        <v>0</v>
      </c>
      <c r="F201" s="49">
        <f t="shared" si="84"/>
        <v>0</v>
      </c>
      <c r="G201" s="49">
        <f t="shared" si="84"/>
        <v>0</v>
      </c>
      <c r="H201" s="49">
        <f t="shared" si="84"/>
        <v>0</v>
      </c>
      <c r="I201" s="49">
        <f t="shared" si="84"/>
        <v>0</v>
      </c>
      <c r="J201" s="49">
        <f t="shared" si="84"/>
        <v>0</v>
      </c>
      <c r="K201" s="49">
        <f t="shared" si="84"/>
        <v>0</v>
      </c>
      <c r="L201" s="49">
        <f t="shared" si="84"/>
        <v>0</v>
      </c>
      <c r="M201" s="49">
        <f t="shared" si="84"/>
        <v>0</v>
      </c>
      <c r="N201" s="49">
        <f t="shared" si="84"/>
        <v>0</v>
      </c>
      <c r="O201" s="49">
        <f t="shared" si="84"/>
        <v>0</v>
      </c>
      <c r="P201" s="49">
        <f t="shared" si="84"/>
        <v>0</v>
      </c>
      <c r="Q201" s="49">
        <f t="shared" si="84"/>
        <v>0</v>
      </c>
      <c r="R201" s="49">
        <f t="shared" si="84"/>
        <v>0</v>
      </c>
      <c r="S201" s="49">
        <f t="shared" ref="S201:AG201" si="85">S42*S95*S148</f>
        <v>0</v>
      </c>
      <c r="T201" s="49">
        <f t="shared" si="85"/>
        <v>0</v>
      </c>
      <c r="U201" s="49">
        <f t="shared" si="85"/>
        <v>0</v>
      </c>
      <c r="V201" s="49">
        <f t="shared" si="85"/>
        <v>0</v>
      </c>
      <c r="W201" s="49">
        <f t="shared" si="85"/>
        <v>0</v>
      </c>
      <c r="X201" s="49">
        <f t="shared" si="85"/>
        <v>0</v>
      </c>
      <c r="Y201" s="49">
        <f t="shared" si="85"/>
        <v>0</v>
      </c>
      <c r="Z201" s="49">
        <f t="shared" si="85"/>
        <v>0</v>
      </c>
      <c r="AA201" s="49">
        <f t="shared" si="85"/>
        <v>0</v>
      </c>
      <c r="AB201" s="49">
        <f t="shared" si="85"/>
        <v>0</v>
      </c>
      <c r="AC201" s="49">
        <f t="shared" si="85"/>
        <v>0</v>
      </c>
      <c r="AD201" s="49">
        <f t="shared" si="85"/>
        <v>0</v>
      </c>
      <c r="AE201" s="49">
        <f t="shared" si="85"/>
        <v>0</v>
      </c>
      <c r="AF201" s="49">
        <f t="shared" si="85"/>
        <v>0</v>
      </c>
      <c r="AG201" s="49">
        <f t="shared" si="85"/>
        <v>0</v>
      </c>
    </row>
    <row r="202" spans="1:33" x14ac:dyDescent="0.3">
      <c r="A202">
        <v>40</v>
      </c>
      <c r="B202" s="48">
        <f t="shared" si="8"/>
        <v>0</v>
      </c>
      <c r="C202" s="7">
        <f t="shared" si="9"/>
        <v>30</v>
      </c>
      <c r="D202" s="49">
        <f t="shared" ref="D202:R202" si="86">D43*D96*D149</f>
        <v>0</v>
      </c>
      <c r="E202" s="49">
        <f t="shared" si="86"/>
        <v>0</v>
      </c>
      <c r="F202" s="49">
        <f t="shared" si="86"/>
        <v>0</v>
      </c>
      <c r="G202" s="49">
        <f t="shared" si="86"/>
        <v>0</v>
      </c>
      <c r="H202" s="49">
        <f t="shared" si="86"/>
        <v>0</v>
      </c>
      <c r="I202" s="49">
        <f t="shared" si="86"/>
        <v>0</v>
      </c>
      <c r="J202" s="49">
        <f t="shared" si="86"/>
        <v>0</v>
      </c>
      <c r="K202" s="49">
        <f t="shared" si="86"/>
        <v>0</v>
      </c>
      <c r="L202" s="49">
        <f t="shared" si="86"/>
        <v>0</v>
      </c>
      <c r="M202" s="49">
        <f t="shared" si="86"/>
        <v>0</v>
      </c>
      <c r="N202" s="49">
        <f t="shared" si="86"/>
        <v>0</v>
      </c>
      <c r="O202" s="49">
        <f t="shared" si="86"/>
        <v>0</v>
      </c>
      <c r="P202" s="49">
        <f t="shared" si="86"/>
        <v>0</v>
      </c>
      <c r="Q202" s="49">
        <f t="shared" si="86"/>
        <v>0</v>
      </c>
      <c r="R202" s="49">
        <f t="shared" si="86"/>
        <v>0</v>
      </c>
      <c r="S202" s="49">
        <f t="shared" ref="S202:AG202" si="87">S43*S96*S149</f>
        <v>0</v>
      </c>
      <c r="T202" s="49">
        <f t="shared" si="87"/>
        <v>0</v>
      </c>
      <c r="U202" s="49">
        <f t="shared" si="87"/>
        <v>0</v>
      </c>
      <c r="V202" s="49">
        <f t="shared" si="87"/>
        <v>0</v>
      </c>
      <c r="W202" s="49">
        <f t="shared" si="87"/>
        <v>0</v>
      </c>
      <c r="X202" s="49">
        <f t="shared" si="87"/>
        <v>0</v>
      </c>
      <c r="Y202" s="49">
        <f t="shared" si="87"/>
        <v>0</v>
      </c>
      <c r="Z202" s="49">
        <f t="shared" si="87"/>
        <v>0</v>
      </c>
      <c r="AA202" s="49">
        <f t="shared" si="87"/>
        <v>0</v>
      </c>
      <c r="AB202" s="49">
        <f t="shared" si="87"/>
        <v>0</v>
      </c>
      <c r="AC202" s="49">
        <f t="shared" si="87"/>
        <v>0</v>
      </c>
      <c r="AD202" s="49">
        <f t="shared" si="87"/>
        <v>0</v>
      </c>
      <c r="AE202" s="49">
        <f t="shared" si="87"/>
        <v>0</v>
      </c>
      <c r="AF202" s="49">
        <f t="shared" si="87"/>
        <v>0</v>
      </c>
      <c r="AG202" s="49">
        <f t="shared" si="87"/>
        <v>0</v>
      </c>
    </row>
    <row r="203" spans="1:33" x14ac:dyDescent="0.3">
      <c r="A203">
        <v>41</v>
      </c>
      <c r="B203" s="48">
        <f t="shared" si="8"/>
        <v>0</v>
      </c>
      <c r="C203" s="7">
        <f t="shared" si="9"/>
        <v>30</v>
      </c>
      <c r="D203" s="49">
        <f t="shared" ref="D203:R203" si="88">D44*D97*D150</f>
        <v>0</v>
      </c>
      <c r="E203" s="49">
        <f t="shared" si="88"/>
        <v>0</v>
      </c>
      <c r="F203" s="49">
        <f t="shared" si="88"/>
        <v>0</v>
      </c>
      <c r="G203" s="49">
        <f t="shared" si="88"/>
        <v>0</v>
      </c>
      <c r="H203" s="49">
        <f t="shared" si="88"/>
        <v>0</v>
      </c>
      <c r="I203" s="49">
        <f t="shared" si="88"/>
        <v>0</v>
      </c>
      <c r="J203" s="49">
        <f t="shared" si="88"/>
        <v>0</v>
      </c>
      <c r="K203" s="49">
        <f t="shared" si="88"/>
        <v>0</v>
      </c>
      <c r="L203" s="49">
        <f t="shared" si="88"/>
        <v>0</v>
      </c>
      <c r="M203" s="49">
        <f t="shared" si="88"/>
        <v>0</v>
      </c>
      <c r="N203" s="49">
        <f t="shared" si="88"/>
        <v>0</v>
      </c>
      <c r="O203" s="49">
        <f t="shared" si="88"/>
        <v>0</v>
      </c>
      <c r="P203" s="49">
        <f t="shared" si="88"/>
        <v>0</v>
      </c>
      <c r="Q203" s="49">
        <f t="shared" si="88"/>
        <v>0</v>
      </c>
      <c r="R203" s="49">
        <f t="shared" si="88"/>
        <v>0</v>
      </c>
      <c r="S203" s="49">
        <f t="shared" ref="S203:AG203" si="89">S44*S97*S150</f>
        <v>0</v>
      </c>
      <c r="T203" s="49">
        <f t="shared" si="89"/>
        <v>0</v>
      </c>
      <c r="U203" s="49">
        <f t="shared" si="89"/>
        <v>0</v>
      </c>
      <c r="V203" s="49">
        <f t="shared" si="89"/>
        <v>0</v>
      </c>
      <c r="W203" s="49">
        <f t="shared" si="89"/>
        <v>0</v>
      </c>
      <c r="X203" s="49">
        <f t="shared" si="89"/>
        <v>0</v>
      </c>
      <c r="Y203" s="49">
        <f t="shared" si="89"/>
        <v>0</v>
      </c>
      <c r="Z203" s="49">
        <f t="shared" si="89"/>
        <v>0</v>
      </c>
      <c r="AA203" s="49">
        <f t="shared" si="89"/>
        <v>0</v>
      </c>
      <c r="AB203" s="49">
        <f t="shared" si="89"/>
        <v>0</v>
      </c>
      <c r="AC203" s="49">
        <f t="shared" si="89"/>
        <v>0</v>
      </c>
      <c r="AD203" s="49">
        <f t="shared" si="89"/>
        <v>0</v>
      </c>
      <c r="AE203" s="49">
        <f t="shared" si="89"/>
        <v>0</v>
      </c>
      <c r="AF203" s="49">
        <f t="shared" si="89"/>
        <v>0</v>
      </c>
      <c r="AG203" s="49">
        <f t="shared" si="89"/>
        <v>0</v>
      </c>
    </row>
    <row r="204" spans="1:33" x14ac:dyDescent="0.3">
      <c r="A204">
        <v>42</v>
      </c>
      <c r="B204" s="48">
        <f t="shared" si="8"/>
        <v>0</v>
      </c>
      <c r="C204" s="7">
        <f t="shared" si="9"/>
        <v>30</v>
      </c>
      <c r="D204" s="49">
        <f t="shared" ref="D204:R204" si="90">D45*D98*D151</f>
        <v>0</v>
      </c>
      <c r="E204" s="49">
        <f t="shared" si="90"/>
        <v>0</v>
      </c>
      <c r="F204" s="49">
        <f t="shared" si="90"/>
        <v>0</v>
      </c>
      <c r="G204" s="49">
        <f t="shared" si="90"/>
        <v>0</v>
      </c>
      <c r="H204" s="49">
        <f t="shared" si="90"/>
        <v>0</v>
      </c>
      <c r="I204" s="49">
        <f t="shared" si="90"/>
        <v>0</v>
      </c>
      <c r="J204" s="49">
        <f t="shared" si="90"/>
        <v>0</v>
      </c>
      <c r="K204" s="49">
        <f t="shared" si="90"/>
        <v>0</v>
      </c>
      <c r="L204" s="49">
        <f t="shared" si="90"/>
        <v>0</v>
      </c>
      <c r="M204" s="49">
        <f t="shared" si="90"/>
        <v>0</v>
      </c>
      <c r="N204" s="49">
        <f t="shared" si="90"/>
        <v>0</v>
      </c>
      <c r="O204" s="49">
        <f t="shared" si="90"/>
        <v>0</v>
      </c>
      <c r="P204" s="49">
        <f t="shared" si="90"/>
        <v>0</v>
      </c>
      <c r="Q204" s="49">
        <f t="shared" si="90"/>
        <v>0</v>
      </c>
      <c r="R204" s="49">
        <f t="shared" si="90"/>
        <v>0</v>
      </c>
      <c r="S204" s="49">
        <f t="shared" ref="S204:AG204" si="91">S45*S98*S151</f>
        <v>0</v>
      </c>
      <c r="T204" s="49">
        <f t="shared" si="91"/>
        <v>0</v>
      </c>
      <c r="U204" s="49">
        <f t="shared" si="91"/>
        <v>0</v>
      </c>
      <c r="V204" s="49">
        <f t="shared" si="91"/>
        <v>0</v>
      </c>
      <c r="W204" s="49">
        <f t="shared" si="91"/>
        <v>0</v>
      </c>
      <c r="X204" s="49">
        <f t="shared" si="91"/>
        <v>0</v>
      </c>
      <c r="Y204" s="49">
        <f t="shared" si="91"/>
        <v>0</v>
      </c>
      <c r="Z204" s="49">
        <f t="shared" si="91"/>
        <v>0</v>
      </c>
      <c r="AA204" s="49">
        <f t="shared" si="91"/>
        <v>0</v>
      </c>
      <c r="AB204" s="49">
        <f t="shared" si="91"/>
        <v>0</v>
      </c>
      <c r="AC204" s="49">
        <f t="shared" si="91"/>
        <v>0</v>
      </c>
      <c r="AD204" s="49">
        <f t="shared" si="91"/>
        <v>0</v>
      </c>
      <c r="AE204" s="49">
        <f t="shared" si="91"/>
        <v>0</v>
      </c>
      <c r="AF204" s="49">
        <f t="shared" si="91"/>
        <v>0</v>
      </c>
      <c r="AG204" s="49">
        <f t="shared" si="91"/>
        <v>0</v>
      </c>
    </row>
    <row r="205" spans="1:33" x14ac:dyDescent="0.3">
      <c r="A205">
        <v>43</v>
      </c>
      <c r="B205" s="48">
        <f t="shared" si="8"/>
        <v>0</v>
      </c>
      <c r="C205" s="7">
        <f t="shared" si="9"/>
        <v>30</v>
      </c>
      <c r="D205" s="49">
        <f t="shared" ref="D205:R205" si="92">D46*D99*D152</f>
        <v>0</v>
      </c>
      <c r="E205" s="49">
        <f t="shared" si="92"/>
        <v>0</v>
      </c>
      <c r="F205" s="49">
        <f t="shared" si="92"/>
        <v>0</v>
      </c>
      <c r="G205" s="49">
        <f t="shared" si="92"/>
        <v>0</v>
      </c>
      <c r="H205" s="49">
        <f t="shared" si="92"/>
        <v>0</v>
      </c>
      <c r="I205" s="49">
        <f t="shared" si="92"/>
        <v>0</v>
      </c>
      <c r="J205" s="49">
        <f t="shared" si="92"/>
        <v>0</v>
      </c>
      <c r="K205" s="49">
        <f t="shared" si="92"/>
        <v>0</v>
      </c>
      <c r="L205" s="49">
        <f t="shared" si="92"/>
        <v>0</v>
      </c>
      <c r="M205" s="49">
        <f t="shared" si="92"/>
        <v>0</v>
      </c>
      <c r="N205" s="49">
        <f t="shared" si="92"/>
        <v>0</v>
      </c>
      <c r="O205" s="49">
        <f t="shared" si="92"/>
        <v>0</v>
      </c>
      <c r="P205" s="49">
        <f t="shared" si="92"/>
        <v>0</v>
      </c>
      <c r="Q205" s="49">
        <f t="shared" si="92"/>
        <v>0</v>
      </c>
      <c r="R205" s="49">
        <f t="shared" si="92"/>
        <v>0</v>
      </c>
      <c r="S205" s="49">
        <f t="shared" ref="S205:AG205" si="93">S46*S99*S152</f>
        <v>0</v>
      </c>
      <c r="T205" s="49">
        <f t="shared" si="93"/>
        <v>0</v>
      </c>
      <c r="U205" s="49">
        <f t="shared" si="93"/>
        <v>0</v>
      </c>
      <c r="V205" s="49">
        <f t="shared" si="93"/>
        <v>0</v>
      </c>
      <c r="W205" s="49">
        <f t="shared" si="93"/>
        <v>0</v>
      </c>
      <c r="X205" s="49">
        <f t="shared" si="93"/>
        <v>0</v>
      </c>
      <c r="Y205" s="49">
        <f t="shared" si="93"/>
        <v>0</v>
      </c>
      <c r="Z205" s="49">
        <f t="shared" si="93"/>
        <v>0</v>
      </c>
      <c r="AA205" s="49">
        <f t="shared" si="93"/>
        <v>0</v>
      </c>
      <c r="AB205" s="49">
        <f t="shared" si="93"/>
        <v>0</v>
      </c>
      <c r="AC205" s="49">
        <f t="shared" si="93"/>
        <v>0</v>
      </c>
      <c r="AD205" s="49">
        <f t="shared" si="93"/>
        <v>0</v>
      </c>
      <c r="AE205" s="49">
        <f t="shared" si="93"/>
        <v>0</v>
      </c>
      <c r="AF205" s="49">
        <f t="shared" si="93"/>
        <v>0</v>
      </c>
      <c r="AG205" s="49">
        <f t="shared" si="93"/>
        <v>0</v>
      </c>
    </row>
    <row r="206" spans="1:33" x14ac:dyDescent="0.3">
      <c r="A206">
        <v>44</v>
      </c>
      <c r="B206" s="48">
        <f t="shared" si="8"/>
        <v>0</v>
      </c>
      <c r="C206" s="7">
        <f t="shared" si="9"/>
        <v>30</v>
      </c>
      <c r="D206" s="49">
        <f t="shared" ref="D206:R206" si="94">D47*D100*D153</f>
        <v>0</v>
      </c>
      <c r="E206" s="49">
        <f t="shared" si="94"/>
        <v>0</v>
      </c>
      <c r="F206" s="49">
        <f t="shared" si="94"/>
        <v>0</v>
      </c>
      <c r="G206" s="49">
        <f t="shared" si="94"/>
        <v>0</v>
      </c>
      <c r="H206" s="49">
        <f t="shared" si="94"/>
        <v>0</v>
      </c>
      <c r="I206" s="49">
        <f t="shared" si="94"/>
        <v>0</v>
      </c>
      <c r="J206" s="49">
        <f t="shared" si="94"/>
        <v>0</v>
      </c>
      <c r="K206" s="49">
        <f t="shared" si="94"/>
        <v>0</v>
      </c>
      <c r="L206" s="49">
        <f t="shared" si="94"/>
        <v>0</v>
      </c>
      <c r="M206" s="49">
        <f t="shared" si="94"/>
        <v>0</v>
      </c>
      <c r="N206" s="49">
        <f t="shared" si="94"/>
        <v>0</v>
      </c>
      <c r="O206" s="49">
        <f t="shared" si="94"/>
        <v>0</v>
      </c>
      <c r="P206" s="49">
        <f t="shared" si="94"/>
        <v>0</v>
      </c>
      <c r="Q206" s="49">
        <f t="shared" si="94"/>
        <v>0</v>
      </c>
      <c r="R206" s="49">
        <f t="shared" si="94"/>
        <v>0</v>
      </c>
      <c r="S206" s="49">
        <f t="shared" ref="S206:AG206" si="95">S47*S100*S153</f>
        <v>0</v>
      </c>
      <c r="T206" s="49">
        <f t="shared" si="95"/>
        <v>0</v>
      </c>
      <c r="U206" s="49">
        <f t="shared" si="95"/>
        <v>0</v>
      </c>
      <c r="V206" s="49">
        <f t="shared" si="95"/>
        <v>0</v>
      </c>
      <c r="W206" s="49">
        <f t="shared" si="95"/>
        <v>0</v>
      </c>
      <c r="X206" s="49">
        <f t="shared" si="95"/>
        <v>0</v>
      </c>
      <c r="Y206" s="49">
        <f t="shared" si="95"/>
        <v>0</v>
      </c>
      <c r="Z206" s="49">
        <f t="shared" si="95"/>
        <v>0</v>
      </c>
      <c r="AA206" s="49">
        <f t="shared" si="95"/>
        <v>0</v>
      </c>
      <c r="AB206" s="49">
        <f t="shared" si="95"/>
        <v>0</v>
      </c>
      <c r="AC206" s="49">
        <f t="shared" si="95"/>
        <v>0</v>
      </c>
      <c r="AD206" s="49">
        <f t="shared" si="95"/>
        <v>0</v>
      </c>
      <c r="AE206" s="49">
        <f t="shared" si="95"/>
        <v>0</v>
      </c>
      <c r="AF206" s="49">
        <f t="shared" si="95"/>
        <v>0</v>
      </c>
      <c r="AG206" s="49">
        <f t="shared" si="95"/>
        <v>0</v>
      </c>
    </row>
    <row r="207" spans="1:33" x14ac:dyDescent="0.3">
      <c r="A207">
        <v>45</v>
      </c>
      <c r="B207" s="48">
        <f t="shared" si="8"/>
        <v>0</v>
      </c>
      <c r="C207" s="7">
        <f t="shared" si="9"/>
        <v>30</v>
      </c>
      <c r="D207" s="49">
        <f t="shared" ref="D207:R207" si="96">D48*D101*D154</f>
        <v>0</v>
      </c>
      <c r="E207" s="49">
        <f t="shared" si="96"/>
        <v>0</v>
      </c>
      <c r="F207" s="49">
        <f t="shared" si="96"/>
        <v>0</v>
      </c>
      <c r="G207" s="49">
        <f t="shared" si="96"/>
        <v>0</v>
      </c>
      <c r="H207" s="49">
        <f t="shared" si="96"/>
        <v>0</v>
      </c>
      <c r="I207" s="49">
        <f t="shared" si="96"/>
        <v>0</v>
      </c>
      <c r="J207" s="49">
        <f t="shared" si="96"/>
        <v>0</v>
      </c>
      <c r="K207" s="49">
        <f t="shared" si="96"/>
        <v>0</v>
      </c>
      <c r="L207" s="49">
        <f t="shared" si="96"/>
        <v>0</v>
      </c>
      <c r="M207" s="49">
        <f t="shared" si="96"/>
        <v>0</v>
      </c>
      <c r="N207" s="49">
        <f t="shared" si="96"/>
        <v>0</v>
      </c>
      <c r="O207" s="49">
        <f t="shared" si="96"/>
        <v>0</v>
      </c>
      <c r="P207" s="49">
        <f t="shared" si="96"/>
        <v>0</v>
      </c>
      <c r="Q207" s="49">
        <f t="shared" si="96"/>
        <v>0</v>
      </c>
      <c r="R207" s="49">
        <f t="shared" si="96"/>
        <v>0</v>
      </c>
      <c r="S207" s="49">
        <f t="shared" ref="S207:AG207" si="97">S48*S101*S154</f>
        <v>0</v>
      </c>
      <c r="T207" s="49">
        <f t="shared" si="97"/>
        <v>0</v>
      </c>
      <c r="U207" s="49">
        <f t="shared" si="97"/>
        <v>0</v>
      </c>
      <c r="V207" s="49">
        <f t="shared" si="97"/>
        <v>0</v>
      </c>
      <c r="W207" s="49">
        <f t="shared" si="97"/>
        <v>0</v>
      </c>
      <c r="X207" s="49">
        <f t="shared" si="97"/>
        <v>0</v>
      </c>
      <c r="Y207" s="49">
        <f t="shared" si="97"/>
        <v>0</v>
      </c>
      <c r="Z207" s="49">
        <f t="shared" si="97"/>
        <v>0</v>
      </c>
      <c r="AA207" s="49">
        <f t="shared" si="97"/>
        <v>0</v>
      </c>
      <c r="AB207" s="49">
        <f t="shared" si="97"/>
        <v>0</v>
      </c>
      <c r="AC207" s="49">
        <f t="shared" si="97"/>
        <v>0</v>
      </c>
      <c r="AD207" s="49">
        <f t="shared" si="97"/>
        <v>0</v>
      </c>
      <c r="AE207" s="49">
        <f t="shared" si="97"/>
        <v>0</v>
      </c>
      <c r="AF207" s="49">
        <f t="shared" si="97"/>
        <v>0</v>
      </c>
      <c r="AG207" s="49">
        <f t="shared" si="97"/>
        <v>0</v>
      </c>
    </row>
    <row r="208" spans="1:33" x14ac:dyDescent="0.3">
      <c r="A208">
        <v>46</v>
      </c>
      <c r="B208" s="48">
        <f t="shared" si="8"/>
        <v>0</v>
      </c>
      <c r="C208" s="7">
        <f t="shared" si="9"/>
        <v>30</v>
      </c>
      <c r="D208" s="49">
        <f t="shared" ref="D208:R208" si="98">D49*D102*D155</f>
        <v>0</v>
      </c>
      <c r="E208" s="49">
        <f t="shared" si="98"/>
        <v>0</v>
      </c>
      <c r="F208" s="49">
        <f t="shared" si="98"/>
        <v>0</v>
      </c>
      <c r="G208" s="49">
        <f t="shared" si="98"/>
        <v>0</v>
      </c>
      <c r="H208" s="49">
        <f t="shared" si="98"/>
        <v>0</v>
      </c>
      <c r="I208" s="49">
        <f t="shared" si="98"/>
        <v>0</v>
      </c>
      <c r="J208" s="49">
        <f t="shared" si="98"/>
        <v>0</v>
      </c>
      <c r="K208" s="49">
        <f t="shared" si="98"/>
        <v>0</v>
      </c>
      <c r="L208" s="49">
        <f t="shared" si="98"/>
        <v>0</v>
      </c>
      <c r="M208" s="49">
        <f t="shared" si="98"/>
        <v>0</v>
      </c>
      <c r="N208" s="49">
        <f t="shared" si="98"/>
        <v>0</v>
      </c>
      <c r="O208" s="49">
        <f t="shared" si="98"/>
        <v>0</v>
      </c>
      <c r="P208" s="49">
        <f t="shared" si="98"/>
        <v>0</v>
      </c>
      <c r="Q208" s="49">
        <f t="shared" si="98"/>
        <v>0</v>
      </c>
      <c r="R208" s="49">
        <f t="shared" si="98"/>
        <v>0</v>
      </c>
      <c r="S208" s="49">
        <f t="shared" ref="S208:AG208" si="99">S49*S102*S155</f>
        <v>0</v>
      </c>
      <c r="T208" s="49">
        <f t="shared" si="99"/>
        <v>0</v>
      </c>
      <c r="U208" s="49">
        <f t="shared" si="99"/>
        <v>0</v>
      </c>
      <c r="V208" s="49">
        <f t="shared" si="99"/>
        <v>0</v>
      </c>
      <c r="W208" s="49">
        <f t="shared" si="99"/>
        <v>0</v>
      </c>
      <c r="X208" s="49">
        <f t="shared" si="99"/>
        <v>0</v>
      </c>
      <c r="Y208" s="49">
        <f t="shared" si="99"/>
        <v>0</v>
      </c>
      <c r="Z208" s="49">
        <f t="shared" si="99"/>
        <v>0</v>
      </c>
      <c r="AA208" s="49">
        <f t="shared" si="99"/>
        <v>0</v>
      </c>
      <c r="AB208" s="49">
        <f t="shared" si="99"/>
        <v>0</v>
      </c>
      <c r="AC208" s="49">
        <f t="shared" si="99"/>
        <v>0</v>
      </c>
      <c r="AD208" s="49">
        <f t="shared" si="99"/>
        <v>0</v>
      </c>
      <c r="AE208" s="49">
        <f t="shared" si="99"/>
        <v>0</v>
      </c>
      <c r="AF208" s="49">
        <f t="shared" si="99"/>
        <v>0</v>
      </c>
      <c r="AG208" s="49">
        <f t="shared" si="99"/>
        <v>0</v>
      </c>
    </row>
    <row r="209" spans="1:33" x14ac:dyDescent="0.3">
      <c r="A209">
        <v>47</v>
      </c>
      <c r="B209" s="48">
        <f t="shared" si="8"/>
        <v>0</v>
      </c>
      <c r="C209" s="7">
        <f t="shared" si="9"/>
        <v>30</v>
      </c>
      <c r="D209" s="49">
        <f t="shared" ref="D209:R209" si="100">D50*D103*D156</f>
        <v>0</v>
      </c>
      <c r="E209" s="49">
        <f t="shared" si="100"/>
        <v>0</v>
      </c>
      <c r="F209" s="49">
        <f t="shared" si="100"/>
        <v>0</v>
      </c>
      <c r="G209" s="49">
        <f t="shared" si="100"/>
        <v>0</v>
      </c>
      <c r="H209" s="49">
        <f t="shared" si="100"/>
        <v>0</v>
      </c>
      <c r="I209" s="49">
        <f t="shared" si="100"/>
        <v>0</v>
      </c>
      <c r="J209" s="49">
        <f t="shared" si="100"/>
        <v>0</v>
      </c>
      <c r="K209" s="49">
        <f t="shared" si="100"/>
        <v>0</v>
      </c>
      <c r="L209" s="49">
        <f t="shared" si="100"/>
        <v>0</v>
      </c>
      <c r="M209" s="49">
        <f t="shared" si="100"/>
        <v>0</v>
      </c>
      <c r="N209" s="49">
        <f t="shared" si="100"/>
        <v>0</v>
      </c>
      <c r="O209" s="49">
        <f t="shared" si="100"/>
        <v>0</v>
      </c>
      <c r="P209" s="49">
        <f t="shared" si="100"/>
        <v>0</v>
      </c>
      <c r="Q209" s="49">
        <f t="shared" si="100"/>
        <v>0</v>
      </c>
      <c r="R209" s="49">
        <f t="shared" si="100"/>
        <v>0</v>
      </c>
      <c r="S209" s="49">
        <f t="shared" ref="S209:AG209" si="101">S50*S103*S156</f>
        <v>0</v>
      </c>
      <c r="T209" s="49">
        <f t="shared" si="101"/>
        <v>0</v>
      </c>
      <c r="U209" s="49">
        <f t="shared" si="101"/>
        <v>0</v>
      </c>
      <c r="V209" s="49">
        <f t="shared" si="101"/>
        <v>0</v>
      </c>
      <c r="W209" s="49">
        <f t="shared" si="101"/>
        <v>0</v>
      </c>
      <c r="X209" s="49">
        <f t="shared" si="101"/>
        <v>0</v>
      </c>
      <c r="Y209" s="49">
        <f t="shared" si="101"/>
        <v>0</v>
      </c>
      <c r="Z209" s="49">
        <f t="shared" si="101"/>
        <v>0</v>
      </c>
      <c r="AA209" s="49">
        <f t="shared" si="101"/>
        <v>0</v>
      </c>
      <c r="AB209" s="49">
        <f t="shared" si="101"/>
        <v>0</v>
      </c>
      <c r="AC209" s="49">
        <f t="shared" si="101"/>
        <v>0</v>
      </c>
      <c r="AD209" s="49">
        <f t="shared" si="101"/>
        <v>0</v>
      </c>
      <c r="AE209" s="49">
        <f t="shared" si="101"/>
        <v>0</v>
      </c>
      <c r="AF209" s="49">
        <f t="shared" si="101"/>
        <v>0</v>
      </c>
      <c r="AG209" s="49">
        <f t="shared" si="101"/>
        <v>0</v>
      </c>
    </row>
    <row r="210" spans="1:33" x14ac:dyDescent="0.3">
      <c r="A210">
        <v>48</v>
      </c>
      <c r="B210" s="48">
        <f t="shared" si="8"/>
        <v>0</v>
      </c>
      <c r="C210" s="7">
        <f t="shared" si="9"/>
        <v>30</v>
      </c>
      <c r="D210" s="49">
        <f t="shared" ref="D210:R210" si="102">D51*D104*D157</f>
        <v>0</v>
      </c>
      <c r="E210" s="49">
        <f t="shared" si="102"/>
        <v>0</v>
      </c>
      <c r="F210" s="49">
        <f t="shared" si="102"/>
        <v>0</v>
      </c>
      <c r="G210" s="49">
        <f t="shared" si="102"/>
        <v>0</v>
      </c>
      <c r="H210" s="49">
        <f t="shared" si="102"/>
        <v>0</v>
      </c>
      <c r="I210" s="49">
        <f t="shared" si="102"/>
        <v>0</v>
      </c>
      <c r="J210" s="49">
        <f t="shared" si="102"/>
        <v>0</v>
      </c>
      <c r="K210" s="49">
        <f t="shared" si="102"/>
        <v>0</v>
      </c>
      <c r="L210" s="49">
        <f t="shared" si="102"/>
        <v>0</v>
      </c>
      <c r="M210" s="49">
        <f t="shared" si="102"/>
        <v>0</v>
      </c>
      <c r="N210" s="49">
        <f t="shared" si="102"/>
        <v>0</v>
      </c>
      <c r="O210" s="49">
        <f t="shared" si="102"/>
        <v>0</v>
      </c>
      <c r="P210" s="49">
        <f t="shared" si="102"/>
        <v>0</v>
      </c>
      <c r="Q210" s="49">
        <f t="shared" si="102"/>
        <v>0</v>
      </c>
      <c r="R210" s="49">
        <f t="shared" si="102"/>
        <v>0</v>
      </c>
      <c r="S210" s="49">
        <f t="shared" ref="S210:AG210" si="103">S51*S104*S157</f>
        <v>0</v>
      </c>
      <c r="T210" s="49">
        <f t="shared" si="103"/>
        <v>0</v>
      </c>
      <c r="U210" s="49">
        <f t="shared" si="103"/>
        <v>0</v>
      </c>
      <c r="V210" s="49">
        <f t="shared" si="103"/>
        <v>0</v>
      </c>
      <c r="W210" s="49">
        <f t="shared" si="103"/>
        <v>0</v>
      </c>
      <c r="X210" s="49">
        <f t="shared" si="103"/>
        <v>0</v>
      </c>
      <c r="Y210" s="49">
        <f t="shared" si="103"/>
        <v>0</v>
      </c>
      <c r="Z210" s="49">
        <f t="shared" si="103"/>
        <v>0</v>
      </c>
      <c r="AA210" s="49">
        <f t="shared" si="103"/>
        <v>0</v>
      </c>
      <c r="AB210" s="49">
        <f t="shared" si="103"/>
        <v>0</v>
      </c>
      <c r="AC210" s="49">
        <f t="shared" si="103"/>
        <v>0</v>
      </c>
      <c r="AD210" s="49">
        <f t="shared" si="103"/>
        <v>0</v>
      </c>
      <c r="AE210" s="49">
        <f t="shared" si="103"/>
        <v>0</v>
      </c>
      <c r="AF210" s="49">
        <f t="shared" si="103"/>
        <v>0</v>
      </c>
      <c r="AG210" s="49">
        <f t="shared" si="103"/>
        <v>0</v>
      </c>
    </row>
    <row r="211" spans="1:33" x14ac:dyDescent="0.3">
      <c r="A211">
        <v>49</v>
      </c>
      <c r="B211" s="48">
        <f t="shared" si="8"/>
        <v>0</v>
      </c>
      <c r="C211" s="7">
        <f t="shared" si="9"/>
        <v>30</v>
      </c>
      <c r="D211" s="49">
        <f t="shared" ref="D211:R211" si="104">D52*D105*D158</f>
        <v>0</v>
      </c>
      <c r="E211" s="49">
        <f t="shared" si="104"/>
        <v>0</v>
      </c>
      <c r="F211" s="49">
        <f t="shared" si="104"/>
        <v>0</v>
      </c>
      <c r="G211" s="49">
        <f t="shared" si="104"/>
        <v>0</v>
      </c>
      <c r="H211" s="49">
        <f t="shared" si="104"/>
        <v>0</v>
      </c>
      <c r="I211" s="49">
        <f t="shared" si="104"/>
        <v>0</v>
      </c>
      <c r="J211" s="49">
        <f t="shared" si="104"/>
        <v>0</v>
      </c>
      <c r="K211" s="49">
        <f t="shared" si="104"/>
        <v>0</v>
      </c>
      <c r="L211" s="49">
        <f t="shared" si="104"/>
        <v>0</v>
      </c>
      <c r="M211" s="49">
        <f t="shared" si="104"/>
        <v>0</v>
      </c>
      <c r="N211" s="49">
        <f t="shared" si="104"/>
        <v>0</v>
      </c>
      <c r="O211" s="49">
        <f t="shared" si="104"/>
        <v>0</v>
      </c>
      <c r="P211" s="49">
        <f t="shared" si="104"/>
        <v>0</v>
      </c>
      <c r="Q211" s="49">
        <f t="shared" si="104"/>
        <v>0</v>
      </c>
      <c r="R211" s="49">
        <f t="shared" si="104"/>
        <v>0</v>
      </c>
      <c r="S211" s="49">
        <f t="shared" ref="S211:AG211" si="105">S52*S105*S158</f>
        <v>0</v>
      </c>
      <c r="T211" s="49">
        <f t="shared" si="105"/>
        <v>0</v>
      </c>
      <c r="U211" s="49">
        <f t="shared" si="105"/>
        <v>0</v>
      </c>
      <c r="V211" s="49">
        <f t="shared" si="105"/>
        <v>0</v>
      </c>
      <c r="W211" s="49">
        <f t="shared" si="105"/>
        <v>0</v>
      </c>
      <c r="X211" s="49">
        <f t="shared" si="105"/>
        <v>0</v>
      </c>
      <c r="Y211" s="49">
        <f t="shared" si="105"/>
        <v>0</v>
      </c>
      <c r="Z211" s="49">
        <f t="shared" si="105"/>
        <v>0</v>
      </c>
      <c r="AA211" s="49">
        <f t="shared" si="105"/>
        <v>0</v>
      </c>
      <c r="AB211" s="49">
        <f t="shared" si="105"/>
        <v>0</v>
      </c>
      <c r="AC211" s="49">
        <f t="shared" si="105"/>
        <v>0</v>
      </c>
      <c r="AD211" s="49">
        <f t="shared" si="105"/>
        <v>0</v>
      </c>
      <c r="AE211" s="49">
        <f t="shared" si="105"/>
        <v>0</v>
      </c>
      <c r="AF211" s="49">
        <f t="shared" si="105"/>
        <v>0</v>
      </c>
      <c r="AG211" s="49">
        <f t="shared" si="105"/>
        <v>0</v>
      </c>
    </row>
    <row r="212" spans="1:33" x14ac:dyDescent="0.3">
      <c r="A212">
        <v>50</v>
      </c>
      <c r="B212" s="48">
        <f t="shared" si="8"/>
        <v>0</v>
      </c>
      <c r="C212" s="7">
        <f t="shared" si="9"/>
        <v>30</v>
      </c>
      <c r="D212" s="49">
        <f t="shared" ref="D212:R212" si="106">D53*D106*D159</f>
        <v>0</v>
      </c>
      <c r="E212" s="49">
        <f t="shared" si="106"/>
        <v>0</v>
      </c>
      <c r="F212" s="49">
        <f t="shared" si="106"/>
        <v>0</v>
      </c>
      <c r="G212" s="49">
        <f t="shared" si="106"/>
        <v>0</v>
      </c>
      <c r="H212" s="49">
        <f t="shared" si="106"/>
        <v>0</v>
      </c>
      <c r="I212" s="49">
        <f t="shared" si="106"/>
        <v>0</v>
      </c>
      <c r="J212" s="49">
        <f t="shared" si="106"/>
        <v>0</v>
      </c>
      <c r="K212" s="49">
        <f t="shared" si="106"/>
        <v>0</v>
      </c>
      <c r="L212" s="49">
        <f t="shared" si="106"/>
        <v>0</v>
      </c>
      <c r="M212" s="49">
        <f t="shared" si="106"/>
        <v>0</v>
      </c>
      <c r="N212" s="49">
        <f t="shared" si="106"/>
        <v>0</v>
      </c>
      <c r="O212" s="49">
        <f t="shared" si="106"/>
        <v>0</v>
      </c>
      <c r="P212" s="49">
        <f t="shared" si="106"/>
        <v>0</v>
      </c>
      <c r="Q212" s="49">
        <f t="shared" si="106"/>
        <v>0</v>
      </c>
      <c r="R212" s="49">
        <f t="shared" si="106"/>
        <v>0</v>
      </c>
      <c r="S212" s="49">
        <f t="shared" ref="S212:AG212" si="107">S53*S106*S159</f>
        <v>0</v>
      </c>
      <c r="T212" s="49">
        <f t="shared" si="107"/>
        <v>0</v>
      </c>
      <c r="U212" s="49">
        <f t="shared" si="107"/>
        <v>0</v>
      </c>
      <c r="V212" s="49">
        <f t="shared" si="107"/>
        <v>0</v>
      </c>
      <c r="W212" s="49">
        <f t="shared" si="107"/>
        <v>0</v>
      </c>
      <c r="X212" s="49">
        <f t="shared" si="107"/>
        <v>0</v>
      </c>
      <c r="Y212" s="49">
        <f t="shared" si="107"/>
        <v>0</v>
      </c>
      <c r="Z212" s="49">
        <f t="shared" si="107"/>
        <v>0</v>
      </c>
      <c r="AA212" s="49">
        <f t="shared" si="107"/>
        <v>0</v>
      </c>
      <c r="AB212" s="49">
        <f t="shared" si="107"/>
        <v>0</v>
      </c>
      <c r="AC212" s="49">
        <f t="shared" si="107"/>
        <v>0</v>
      </c>
      <c r="AD212" s="49">
        <f t="shared" si="107"/>
        <v>0</v>
      </c>
      <c r="AE212" s="49">
        <f t="shared" si="107"/>
        <v>0</v>
      </c>
      <c r="AF212" s="49">
        <f t="shared" si="107"/>
        <v>0</v>
      </c>
      <c r="AG212" s="49">
        <f t="shared" si="107"/>
        <v>0</v>
      </c>
    </row>
    <row r="214" spans="1:33" x14ac:dyDescent="0.3">
      <c r="B214" s="5"/>
      <c r="D214" s="34" t="str">
        <f>D$3</f>
        <v>2023-24</v>
      </c>
      <c r="E214" s="34" t="str">
        <f t="shared" ref="E214:AG214" si="108">E$3</f>
        <v>2024-25</v>
      </c>
      <c r="F214" s="34" t="str">
        <f t="shared" si="108"/>
        <v>2025-26</v>
      </c>
      <c r="G214" s="34" t="str">
        <f t="shared" si="108"/>
        <v>2026-27</v>
      </c>
      <c r="H214" s="34" t="str">
        <f t="shared" si="108"/>
        <v>2027-28</v>
      </c>
      <c r="I214" s="34" t="str">
        <f t="shared" si="108"/>
        <v>2028-29</v>
      </c>
      <c r="J214" s="34" t="str">
        <f t="shared" si="108"/>
        <v>2029-30</v>
      </c>
      <c r="K214" s="34" t="str">
        <f t="shared" si="108"/>
        <v>2030-31</v>
      </c>
      <c r="L214" s="34" t="str">
        <f t="shared" si="108"/>
        <v>2031-32</v>
      </c>
      <c r="M214" s="34" t="str">
        <f t="shared" si="108"/>
        <v>2032-33</v>
      </c>
      <c r="N214" s="34" t="str">
        <f t="shared" si="108"/>
        <v>2033-34</v>
      </c>
      <c r="O214" s="34" t="str">
        <f t="shared" si="108"/>
        <v>2034-35</v>
      </c>
      <c r="P214" s="34" t="str">
        <f t="shared" si="108"/>
        <v>2035-36</v>
      </c>
      <c r="Q214" s="34" t="str">
        <f t="shared" si="108"/>
        <v>2036-37</v>
      </c>
      <c r="R214" s="34" t="str">
        <f t="shared" si="108"/>
        <v>2037-38</v>
      </c>
      <c r="S214" s="34" t="str">
        <f t="shared" si="108"/>
        <v>2038-39</v>
      </c>
      <c r="T214" s="34" t="str">
        <f t="shared" si="108"/>
        <v>2039-40</v>
      </c>
      <c r="U214" s="34" t="str">
        <f t="shared" si="108"/>
        <v>2040-41</v>
      </c>
      <c r="V214" s="34" t="str">
        <f t="shared" si="108"/>
        <v>2041-42</v>
      </c>
      <c r="W214" s="34" t="str">
        <f t="shared" si="108"/>
        <v>2042-43</v>
      </c>
      <c r="X214" s="34" t="str">
        <f t="shared" si="108"/>
        <v>2043-44</v>
      </c>
      <c r="Y214" s="34" t="str">
        <f t="shared" si="108"/>
        <v>2044-45</v>
      </c>
      <c r="Z214" s="34" t="str">
        <f t="shared" si="108"/>
        <v>2045-46</v>
      </c>
      <c r="AA214" s="34" t="str">
        <f t="shared" si="108"/>
        <v>2046-47</v>
      </c>
      <c r="AB214" s="34" t="str">
        <f t="shared" si="108"/>
        <v>2047-48</v>
      </c>
      <c r="AC214" s="34" t="str">
        <f t="shared" si="108"/>
        <v>2048-49</v>
      </c>
      <c r="AD214" s="34" t="str">
        <f t="shared" si="108"/>
        <v>2049-50</v>
      </c>
      <c r="AE214" s="34" t="str">
        <f t="shared" si="108"/>
        <v>2050-51</v>
      </c>
      <c r="AF214" s="34" t="str">
        <f t="shared" si="108"/>
        <v>2051-52</v>
      </c>
      <c r="AG214" s="34" t="str">
        <f t="shared" si="108"/>
        <v>2052-53</v>
      </c>
    </row>
    <row r="215" spans="1:33" x14ac:dyDescent="0.3">
      <c r="B215" s="55" t="s">
        <v>59</v>
      </c>
      <c r="D215" s="161">
        <f>WACC!D24</f>
        <v>1</v>
      </c>
      <c r="E215" s="161">
        <f>WACC!E24</f>
        <v>1.0042143892331377</v>
      </c>
      <c r="F215" s="161">
        <f>WACC!F24</f>
        <v>1.124659376067592</v>
      </c>
      <c r="G215" s="161">
        <f>WACC!G24</f>
        <v>1.0740497041445503</v>
      </c>
      <c r="H215" s="161">
        <f>WACC!H24</f>
        <v>1.1114114356080944</v>
      </c>
      <c r="I215" s="161">
        <f>WACC!I24</f>
        <v>1.1500728266428553</v>
      </c>
      <c r="J215" s="161">
        <f>WACC!J24</f>
        <v>1.190079087011199</v>
      </c>
      <c r="K215" s="161">
        <f>WACC!K24</f>
        <v>1.2314769991354857</v>
      </c>
      <c r="L215" s="161">
        <f>WACC!L24</f>
        <v>1.2314769991354857</v>
      </c>
      <c r="M215" s="161">
        <f>WACC!M24</f>
        <v>1.2314769991354857</v>
      </c>
      <c r="N215" s="161">
        <f>WACC!N24</f>
        <v>1.2314769991354857</v>
      </c>
      <c r="O215" s="161">
        <f>WACC!O24</f>
        <v>1.2314769991354857</v>
      </c>
      <c r="P215" s="161">
        <f>WACC!P24</f>
        <v>1.2314769991354857</v>
      </c>
      <c r="Q215" s="161">
        <f>WACC!Q24</f>
        <v>1.2314769991354857</v>
      </c>
      <c r="R215" s="161">
        <f>WACC!R24</f>
        <v>1.2314769991354857</v>
      </c>
      <c r="S215" s="161">
        <f>WACC!S24</f>
        <v>1.2314769991354857</v>
      </c>
      <c r="T215" s="161">
        <f>WACC!T24</f>
        <v>1.2314769991354857</v>
      </c>
      <c r="U215" s="161">
        <f>WACC!U24</f>
        <v>1.2314769991354857</v>
      </c>
      <c r="V215" s="161">
        <f>WACC!V24</f>
        <v>1.2314769991354857</v>
      </c>
      <c r="W215" s="161">
        <f>WACC!W24</f>
        <v>1.2314769991354857</v>
      </c>
      <c r="X215" s="161">
        <f>WACC!X24</f>
        <v>1.2314769991354857</v>
      </c>
      <c r="Y215" s="161">
        <f>WACC!Y24</f>
        <v>1.2314769991354857</v>
      </c>
      <c r="Z215" s="161">
        <f>WACC!Z24</f>
        <v>1.2314769991354857</v>
      </c>
      <c r="AA215" s="161">
        <f>WACC!AA24</f>
        <v>1.2314769991354857</v>
      </c>
      <c r="AB215" s="161">
        <f>WACC!AB24</f>
        <v>1.2314769991354857</v>
      </c>
      <c r="AC215" s="161">
        <f>WACC!AC24</f>
        <v>1.2314769991354857</v>
      </c>
      <c r="AD215" s="161">
        <f>WACC!AD24</f>
        <v>1.2314769991354857</v>
      </c>
      <c r="AE215" s="161">
        <f>WACC!AE24</f>
        <v>1.2314769991354857</v>
      </c>
      <c r="AF215" s="161">
        <f>WACC!AF24</f>
        <v>1.2314769991354857</v>
      </c>
      <c r="AG215" s="161">
        <f>WACC!AG24</f>
        <v>1.2314769991354857</v>
      </c>
    </row>
    <row r="216" spans="1:33" x14ac:dyDescent="0.3">
      <c r="B216" s="55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</row>
    <row r="217" spans="1:33" x14ac:dyDescent="0.3">
      <c r="B217" s="5" t="s">
        <v>180</v>
      </c>
    </row>
    <row r="218" spans="1:33" ht="44" x14ac:dyDescent="0.3">
      <c r="A218" s="5" t="s">
        <v>46</v>
      </c>
      <c r="B218" s="58" t="s">
        <v>0</v>
      </c>
      <c r="C218" s="58" t="s">
        <v>60</v>
      </c>
      <c r="D218" s="34" t="str">
        <f>D$3</f>
        <v>2023-24</v>
      </c>
      <c r="E218" s="34" t="str">
        <f t="shared" ref="E218:AG218" si="109">E$3</f>
        <v>2024-25</v>
      </c>
      <c r="F218" s="34" t="str">
        <f t="shared" si="109"/>
        <v>2025-26</v>
      </c>
      <c r="G218" s="34" t="str">
        <f t="shared" si="109"/>
        <v>2026-27</v>
      </c>
      <c r="H218" s="34" t="str">
        <f t="shared" si="109"/>
        <v>2027-28</v>
      </c>
      <c r="I218" s="34" t="str">
        <f t="shared" si="109"/>
        <v>2028-29</v>
      </c>
      <c r="J218" s="34" t="str">
        <f t="shared" si="109"/>
        <v>2029-30</v>
      </c>
      <c r="K218" s="34" t="str">
        <f t="shared" si="109"/>
        <v>2030-31</v>
      </c>
      <c r="L218" s="34" t="str">
        <f t="shared" si="109"/>
        <v>2031-32</v>
      </c>
      <c r="M218" s="34" t="str">
        <f t="shared" si="109"/>
        <v>2032-33</v>
      </c>
      <c r="N218" s="34" t="str">
        <f t="shared" si="109"/>
        <v>2033-34</v>
      </c>
      <c r="O218" s="34" t="str">
        <f t="shared" si="109"/>
        <v>2034-35</v>
      </c>
      <c r="P218" s="34" t="str">
        <f t="shared" si="109"/>
        <v>2035-36</v>
      </c>
      <c r="Q218" s="34" t="str">
        <f t="shared" si="109"/>
        <v>2036-37</v>
      </c>
      <c r="R218" s="34" t="str">
        <f t="shared" si="109"/>
        <v>2037-38</v>
      </c>
      <c r="S218" s="34" t="str">
        <f t="shared" si="109"/>
        <v>2038-39</v>
      </c>
      <c r="T218" s="34" t="str">
        <f t="shared" si="109"/>
        <v>2039-40</v>
      </c>
      <c r="U218" s="34" t="str">
        <f t="shared" si="109"/>
        <v>2040-41</v>
      </c>
      <c r="V218" s="34" t="str">
        <f t="shared" si="109"/>
        <v>2041-42</v>
      </c>
      <c r="W218" s="34" t="str">
        <f t="shared" si="109"/>
        <v>2042-43</v>
      </c>
      <c r="X218" s="34" t="str">
        <f t="shared" si="109"/>
        <v>2043-44</v>
      </c>
      <c r="Y218" s="34" t="str">
        <f t="shared" si="109"/>
        <v>2044-45</v>
      </c>
      <c r="Z218" s="34" t="str">
        <f t="shared" si="109"/>
        <v>2045-46</v>
      </c>
      <c r="AA218" s="34" t="str">
        <f t="shared" si="109"/>
        <v>2046-47</v>
      </c>
      <c r="AB218" s="34" t="str">
        <f t="shared" si="109"/>
        <v>2047-48</v>
      </c>
      <c r="AC218" s="34" t="str">
        <f t="shared" si="109"/>
        <v>2048-49</v>
      </c>
      <c r="AD218" s="34" t="str">
        <f t="shared" si="109"/>
        <v>2049-50</v>
      </c>
      <c r="AE218" s="34" t="str">
        <f t="shared" si="109"/>
        <v>2050-51</v>
      </c>
      <c r="AF218" s="34" t="str">
        <f t="shared" si="109"/>
        <v>2051-52</v>
      </c>
      <c r="AG218" s="34" t="str">
        <f t="shared" si="109"/>
        <v>2052-53</v>
      </c>
    </row>
    <row r="219" spans="1:33" x14ac:dyDescent="0.3">
      <c r="A219">
        <v>1</v>
      </c>
      <c r="B219" s="48" t="str">
        <f>B4</f>
        <v>75094089</v>
      </c>
      <c r="C219" s="68">
        <f ca="1">SUMPRODUCT(D219:AG219,WACC!$D$11:$AG$11)</f>
        <v>28191.226264590907</v>
      </c>
      <c r="D219" s="49">
        <f t="shared" ref="D219:R219" si="110">D163*D$215</f>
        <v>1330.6649351579965</v>
      </c>
      <c r="E219" s="49">
        <f t="shared" si="110"/>
        <v>1336.2728751336401</v>
      </c>
      <c r="F219" s="49">
        <f t="shared" si="110"/>
        <v>1496.5447957298152</v>
      </c>
      <c r="G219" s="49">
        <f t="shared" si="110"/>
        <v>1429.2002799219733</v>
      </c>
      <c r="H219" s="49">
        <f t="shared" si="110"/>
        <v>1478.9162258973008</v>
      </c>
      <c r="I219" s="49">
        <f t="shared" si="110"/>
        <v>1530.3615832916887</v>
      </c>
      <c r="J219" s="49">
        <f>J163*J$215</f>
        <v>1583.5965111506448</v>
      </c>
      <c r="K219" s="49">
        <f t="shared" si="110"/>
        <v>1638.6832612031851</v>
      </c>
      <c r="L219" s="49">
        <f t="shared" si="110"/>
        <v>1638.6832612031851</v>
      </c>
      <c r="M219" s="49">
        <f t="shared" si="110"/>
        <v>1638.6832612031851</v>
      </c>
      <c r="N219" s="49">
        <f t="shared" si="110"/>
        <v>1638.6832612031851</v>
      </c>
      <c r="O219" s="49">
        <f t="shared" si="110"/>
        <v>1638.6832612031851</v>
      </c>
      <c r="P219" s="49">
        <f t="shared" si="110"/>
        <v>1638.6832612031851</v>
      </c>
      <c r="Q219" s="49">
        <f t="shared" si="110"/>
        <v>1638.6832612031851</v>
      </c>
      <c r="R219" s="49">
        <f t="shared" si="110"/>
        <v>1638.6832612031851</v>
      </c>
      <c r="S219" s="49">
        <f t="shared" ref="S219:AG219" si="111">S163*S$215</f>
        <v>1638.6832612031851</v>
      </c>
      <c r="T219" s="49">
        <f t="shared" si="111"/>
        <v>1638.6832612031851</v>
      </c>
      <c r="U219" s="49">
        <f t="shared" si="111"/>
        <v>1638.6832612031851</v>
      </c>
      <c r="V219" s="49">
        <f t="shared" si="111"/>
        <v>1638.6832612031851</v>
      </c>
      <c r="W219" s="49">
        <f t="shared" si="111"/>
        <v>1638.6832612031851</v>
      </c>
      <c r="X219" s="49">
        <f t="shared" si="111"/>
        <v>1638.6832612031851</v>
      </c>
      <c r="Y219" s="49">
        <f t="shared" si="111"/>
        <v>1638.6832612031851</v>
      </c>
      <c r="Z219" s="49">
        <f t="shared" si="111"/>
        <v>1638.6832612031851</v>
      </c>
      <c r="AA219" s="49">
        <f t="shared" si="111"/>
        <v>1638.6832612031851</v>
      </c>
      <c r="AB219" s="49">
        <f t="shared" si="111"/>
        <v>1638.6832612031851</v>
      </c>
      <c r="AC219" s="49">
        <f t="shared" si="111"/>
        <v>1638.6832612031851</v>
      </c>
      <c r="AD219" s="49">
        <f t="shared" si="111"/>
        <v>1638.6832612031851</v>
      </c>
      <c r="AE219" s="49">
        <f t="shared" si="111"/>
        <v>1638.6832612031851</v>
      </c>
      <c r="AF219" s="49">
        <f t="shared" si="111"/>
        <v>1638.6832612031851</v>
      </c>
      <c r="AG219" s="49">
        <f t="shared" si="111"/>
        <v>1638.6832612031851</v>
      </c>
    </row>
    <row r="220" spans="1:33" x14ac:dyDescent="0.3">
      <c r="A220">
        <v>2</v>
      </c>
      <c r="B220" s="48" t="str">
        <f t="shared" ref="B220:B268" si="112">B5</f>
        <v>75079631</v>
      </c>
      <c r="C220" s="68">
        <f ca="1">SUMPRODUCT(D220:AG220,WACC!$D$11:$AG$11)</f>
        <v>34730.284037060112</v>
      </c>
      <c r="D220" s="49">
        <f t="shared" ref="D220:R220" si="113">D164*D$215</f>
        <v>0</v>
      </c>
      <c r="E220" s="49">
        <f t="shared" si="113"/>
        <v>0</v>
      </c>
      <c r="F220" s="49">
        <f t="shared" si="113"/>
        <v>1041.4161185736016</v>
      </c>
      <c r="G220" s="49">
        <f t="shared" si="113"/>
        <v>1989.1047864755787</v>
      </c>
      <c r="H220" s="49">
        <f t="shared" si="113"/>
        <v>2058.2974864022008</v>
      </c>
      <c r="I220" s="49">
        <f t="shared" si="113"/>
        <v>2129.8971131813882</v>
      </c>
      <c r="J220" s="49">
        <f t="shared" si="113"/>
        <v>2203.9873938086162</v>
      </c>
      <c r="K220" s="49">
        <f t="shared" si="113"/>
        <v>2280.6549677940302</v>
      </c>
      <c r="L220" s="49">
        <f t="shared" si="113"/>
        <v>2280.6549677940302</v>
      </c>
      <c r="M220" s="49">
        <f t="shared" si="113"/>
        <v>2280.6549677940302</v>
      </c>
      <c r="N220" s="49">
        <f t="shared" si="113"/>
        <v>2280.6549677940302</v>
      </c>
      <c r="O220" s="49">
        <f t="shared" si="113"/>
        <v>2280.6549677940302</v>
      </c>
      <c r="P220" s="49">
        <f t="shared" si="113"/>
        <v>2280.6549677940302</v>
      </c>
      <c r="Q220" s="49">
        <f t="shared" si="113"/>
        <v>2280.6549677940302</v>
      </c>
      <c r="R220" s="49">
        <f t="shared" si="113"/>
        <v>2280.6549677940302</v>
      </c>
      <c r="S220" s="49">
        <f t="shared" ref="S220:AG220" si="114">S164*S$215</f>
        <v>2280.6549677940302</v>
      </c>
      <c r="T220" s="49">
        <f t="shared" si="114"/>
        <v>2280.6549677940302</v>
      </c>
      <c r="U220" s="49">
        <f t="shared" si="114"/>
        <v>2280.6549677940302</v>
      </c>
      <c r="V220" s="49">
        <f t="shared" si="114"/>
        <v>2280.6549677940302</v>
      </c>
      <c r="W220" s="49">
        <f t="shared" si="114"/>
        <v>2280.6549677940302</v>
      </c>
      <c r="X220" s="49">
        <f t="shared" si="114"/>
        <v>2280.6549677940302</v>
      </c>
      <c r="Y220" s="49">
        <f t="shared" si="114"/>
        <v>2280.6549677940302</v>
      </c>
      <c r="Z220" s="49">
        <f t="shared" si="114"/>
        <v>2280.6549677940302</v>
      </c>
      <c r="AA220" s="49">
        <f t="shared" si="114"/>
        <v>2280.6549677940302</v>
      </c>
      <c r="AB220" s="49">
        <f t="shared" si="114"/>
        <v>2280.6549677940302</v>
      </c>
      <c r="AC220" s="49">
        <f t="shared" si="114"/>
        <v>2280.6549677940302</v>
      </c>
      <c r="AD220" s="49">
        <f t="shared" si="114"/>
        <v>2280.6549677940302</v>
      </c>
      <c r="AE220" s="49">
        <f t="shared" si="114"/>
        <v>2280.6549677940302</v>
      </c>
      <c r="AF220" s="49">
        <f t="shared" si="114"/>
        <v>2280.6549677940302</v>
      </c>
      <c r="AG220" s="49">
        <f t="shared" si="114"/>
        <v>2280.6549677940302</v>
      </c>
    </row>
    <row r="221" spans="1:33" x14ac:dyDescent="0.3">
      <c r="A221">
        <v>3</v>
      </c>
      <c r="B221" s="48" t="str">
        <f t="shared" si="112"/>
        <v>75075953</v>
      </c>
      <c r="C221" s="68">
        <f ca="1">SUMPRODUCT(D221:AG221,WACC!$D$11:$AG$11)</f>
        <v>42425.35801789142</v>
      </c>
      <c r="D221" s="49">
        <f t="shared" ref="D221:R221" si="115">D165*D$215</f>
        <v>1024.7576657364368</v>
      </c>
      <c r="E221" s="49">
        <f t="shared" si="115"/>
        <v>2058.1527868189833</v>
      </c>
      <c r="F221" s="49">
        <f t="shared" si="115"/>
        <v>2305.0066339352461</v>
      </c>
      <c r="G221" s="49">
        <f t="shared" si="115"/>
        <v>2201.28133540816</v>
      </c>
      <c r="H221" s="49">
        <f t="shared" si="115"/>
        <v>2277.8547768530661</v>
      </c>
      <c r="I221" s="49">
        <f t="shared" si="115"/>
        <v>2357.0918905148765</v>
      </c>
      <c r="J221" s="49">
        <f t="shared" si="115"/>
        <v>2439.0853344946922</v>
      </c>
      <c r="K221" s="49">
        <f t="shared" si="115"/>
        <v>2523.9309900843846</v>
      </c>
      <c r="L221" s="49">
        <f t="shared" si="115"/>
        <v>2523.9309900843846</v>
      </c>
      <c r="M221" s="49">
        <f t="shared" si="115"/>
        <v>2523.9309900843846</v>
      </c>
      <c r="N221" s="49">
        <f t="shared" si="115"/>
        <v>2523.9309900843846</v>
      </c>
      <c r="O221" s="49">
        <f t="shared" si="115"/>
        <v>2523.9309900843846</v>
      </c>
      <c r="P221" s="49">
        <f t="shared" si="115"/>
        <v>2523.9309900843846</v>
      </c>
      <c r="Q221" s="49">
        <f t="shared" si="115"/>
        <v>2523.9309900843846</v>
      </c>
      <c r="R221" s="49">
        <f t="shared" si="115"/>
        <v>2523.9309900843846</v>
      </c>
      <c r="S221" s="49">
        <f t="shared" ref="S221:AG221" si="116">S165*S$215</f>
        <v>2523.9309900843846</v>
      </c>
      <c r="T221" s="49">
        <f t="shared" si="116"/>
        <v>2523.9309900843846</v>
      </c>
      <c r="U221" s="49">
        <f t="shared" si="116"/>
        <v>2523.9309900843846</v>
      </c>
      <c r="V221" s="49">
        <f t="shared" si="116"/>
        <v>2523.9309900843846</v>
      </c>
      <c r="W221" s="49">
        <f t="shared" si="116"/>
        <v>2523.9309900843846</v>
      </c>
      <c r="X221" s="49">
        <f t="shared" si="116"/>
        <v>2523.9309900843846</v>
      </c>
      <c r="Y221" s="49">
        <f t="shared" si="116"/>
        <v>2523.9309900843846</v>
      </c>
      <c r="Z221" s="49">
        <f t="shared" si="116"/>
        <v>2523.9309900843846</v>
      </c>
      <c r="AA221" s="49">
        <f t="shared" si="116"/>
        <v>2523.9309900843846</v>
      </c>
      <c r="AB221" s="49">
        <f t="shared" si="116"/>
        <v>2523.9309900843846</v>
      </c>
      <c r="AC221" s="49">
        <f t="shared" si="116"/>
        <v>2523.9309900843846</v>
      </c>
      <c r="AD221" s="49">
        <f t="shared" si="116"/>
        <v>2523.9309900843846</v>
      </c>
      <c r="AE221" s="49">
        <f t="shared" si="116"/>
        <v>2523.9309900843846</v>
      </c>
      <c r="AF221" s="49">
        <f t="shared" si="116"/>
        <v>2523.9309900843846</v>
      </c>
      <c r="AG221" s="49">
        <f t="shared" si="116"/>
        <v>2523.9309900843846</v>
      </c>
    </row>
    <row r="222" spans="1:33" x14ac:dyDescent="0.3">
      <c r="A222">
        <v>4</v>
      </c>
      <c r="B222" s="48" t="str">
        <f t="shared" si="112"/>
        <v>75074922</v>
      </c>
      <c r="C222" s="68">
        <f ca="1">SUMPRODUCT(D222:AG222,WACC!$D$11:$AG$11)</f>
        <v>65392.401479442771</v>
      </c>
      <c r="D222" s="49">
        <f t="shared" ref="D222:R222" si="117">D166*D$215</f>
        <v>3086.6119429420687</v>
      </c>
      <c r="E222" s="49">
        <f t="shared" si="117"/>
        <v>3099.620127081278</v>
      </c>
      <c r="F222" s="49">
        <f t="shared" si="117"/>
        <v>3471.3870619120048</v>
      </c>
      <c r="G222" s="49">
        <f t="shared" si="117"/>
        <v>3315.1746441259643</v>
      </c>
      <c r="H222" s="49">
        <f t="shared" si="117"/>
        <v>3430.4958106703343</v>
      </c>
      <c r="I222" s="49">
        <f t="shared" si="117"/>
        <v>3549.8285219689806</v>
      </c>
      <c r="J222" s="49">
        <f t="shared" si="117"/>
        <v>3673.3123230143601</v>
      </c>
      <c r="K222" s="49">
        <f t="shared" si="117"/>
        <v>3801.0916129900497</v>
      </c>
      <c r="L222" s="49">
        <f t="shared" si="117"/>
        <v>3801.0916129900497</v>
      </c>
      <c r="M222" s="49">
        <f t="shared" si="117"/>
        <v>3801.0916129900497</v>
      </c>
      <c r="N222" s="49">
        <f t="shared" si="117"/>
        <v>3801.0916129900497</v>
      </c>
      <c r="O222" s="49">
        <f t="shared" si="117"/>
        <v>3801.0916129900497</v>
      </c>
      <c r="P222" s="49">
        <f t="shared" si="117"/>
        <v>3801.0916129900497</v>
      </c>
      <c r="Q222" s="49">
        <f t="shared" si="117"/>
        <v>3801.0916129900497</v>
      </c>
      <c r="R222" s="49">
        <f t="shared" si="117"/>
        <v>3801.0916129900497</v>
      </c>
      <c r="S222" s="49">
        <f t="shared" ref="S222:AG222" si="118">S166*S$215</f>
        <v>3801.0916129900497</v>
      </c>
      <c r="T222" s="49">
        <f t="shared" si="118"/>
        <v>3801.0916129900497</v>
      </c>
      <c r="U222" s="49">
        <f t="shared" si="118"/>
        <v>3801.0916129900497</v>
      </c>
      <c r="V222" s="49">
        <f t="shared" si="118"/>
        <v>3801.0916129900497</v>
      </c>
      <c r="W222" s="49">
        <f t="shared" si="118"/>
        <v>3801.0916129900497</v>
      </c>
      <c r="X222" s="49">
        <f t="shared" si="118"/>
        <v>3801.0916129900497</v>
      </c>
      <c r="Y222" s="49">
        <f t="shared" si="118"/>
        <v>3801.0916129900497</v>
      </c>
      <c r="Z222" s="49">
        <f t="shared" si="118"/>
        <v>3801.0916129900497</v>
      </c>
      <c r="AA222" s="49">
        <f t="shared" si="118"/>
        <v>3801.0916129900497</v>
      </c>
      <c r="AB222" s="49">
        <f t="shared" si="118"/>
        <v>3801.0916129900497</v>
      </c>
      <c r="AC222" s="49">
        <f t="shared" si="118"/>
        <v>3801.0916129900497</v>
      </c>
      <c r="AD222" s="49">
        <f t="shared" si="118"/>
        <v>3801.0916129900497</v>
      </c>
      <c r="AE222" s="49">
        <f t="shared" si="118"/>
        <v>3801.0916129900497</v>
      </c>
      <c r="AF222" s="49">
        <f t="shared" si="118"/>
        <v>3801.0916129900497</v>
      </c>
      <c r="AG222" s="49">
        <f t="shared" si="118"/>
        <v>3801.0916129900497</v>
      </c>
    </row>
    <row r="223" spans="1:33" x14ac:dyDescent="0.3">
      <c r="A223">
        <v>5</v>
      </c>
      <c r="B223" s="48" t="str">
        <f t="shared" si="112"/>
        <v>75079180</v>
      </c>
      <c r="C223" s="68">
        <f ca="1">SUMPRODUCT(D223:AG223,WACC!$D$11:$AG$11)</f>
        <v>39235.440887665689</v>
      </c>
      <c r="D223" s="49">
        <f t="shared" ref="D223:R223" si="119">D167*D$215</f>
        <v>1851.9671657652414</v>
      </c>
      <c r="E223" s="49">
        <f t="shared" si="119"/>
        <v>1859.7720762487668</v>
      </c>
      <c r="F223" s="49">
        <f t="shared" si="119"/>
        <v>2082.8322371472032</v>
      </c>
      <c r="G223" s="49">
        <f t="shared" si="119"/>
        <v>1989.1047864755787</v>
      </c>
      <c r="H223" s="49">
        <f t="shared" si="119"/>
        <v>2058.2974864022008</v>
      </c>
      <c r="I223" s="49">
        <f t="shared" si="119"/>
        <v>2129.8971131813882</v>
      </c>
      <c r="J223" s="49">
        <f t="shared" si="119"/>
        <v>2203.9873938086162</v>
      </c>
      <c r="K223" s="49">
        <f t="shared" si="119"/>
        <v>2280.6549677940302</v>
      </c>
      <c r="L223" s="49">
        <f t="shared" si="119"/>
        <v>2280.6549677940302</v>
      </c>
      <c r="M223" s="49">
        <f t="shared" si="119"/>
        <v>2280.6549677940302</v>
      </c>
      <c r="N223" s="49">
        <f t="shared" si="119"/>
        <v>2280.6549677940302</v>
      </c>
      <c r="O223" s="49">
        <f t="shared" si="119"/>
        <v>2280.6549677940302</v>
      </c>
      <c r="P223" s="49">
        <f t="shared" si="119"/>
        <v>2280.6549677940302</v>
      </c>
      <c r="Q223" s="49">
        <f t="shared" si="119"/>
        <v>2280.6549677940302</v>
      </c>
      <c r="R223" s="49">
        <f t="shared" si="119"/>
        <v>2280.6549677940302</v>
      </c>
      <c r="S223" s="49">
        <f t="shared" ref="S223:AG223" si="120">S167*S$215</f>
        <v>2280.6549677940302</v>
      </c>
      <c r="T223" s="49">
        <f t="shared" si="120"/>
        <v>2280.6549677940302</v>
      </c>
      <c r="U223" s="49">
        <f t="shared" si="120"/>
        <v>2280.6549677940302</v>
      </c>
      <c r="V223" s="49">
        <f t="shared" si="120"/>
        <v>2280.6549677940302</v>
      </c>
      <c r="W223" s="49">
        <f t="shared" si="120"/>
        <v>2280.6549677940302</v>
      </c>
      <c r="X223" s="49">
        <f t="shared" si="120"/>
        <v>2280.6549677940302</v>
      </c>
      <c r="Y223" s="49">
        <f t="shared" si="120"/>
        <v>2280.6549677940302</v>
      </c>
      <c r="Z223" s="49">
        <f t="shared" si="120"/>
        <v>2280.6549677940302</v>
      </c>
      <c r="AA223" s="49">
        <f t="shared" si="120"/>
        <v>2280.6549677940302</v>
      </c>
      <c r="AB223" s="49">
        <f t="shared" si="120"/>
        <v>2280.6549677940302</v>
      </c>
      <c r="AC223" s="49">
        <f t="shared" si="120"/>
        <v>2280.6549677940302</v>
      </c>
      <c r="AD223" s="49">
        <f t="shared" si="120"/>
        <v>2280.6549677940302</v>
      </c>
      <c r="AE223" s="49">
        <f t="shared" si="120"/>
        <v>2280.6549677940302</v>
      </c>
      <c r="AF223" s="49">
        <f t="shared" si="120"/>
        <v>2280.6549677940302</v>
      </c>
      <c r="AG223" s="49">
        <f t="shared" si="120"/>
        <v>2280.6549677940302</v>
      </c>
    </row>
    <row r="224" spans="1:33" x14ac:dyDescent="0.3">
      <c r="A224">
        <v>6</v>
      </c>
      <c r="B224" s="48" t="str">
        <f t="shared" si="112"/>
        <v>75077565</v>
      </c>
      <c r="C224" s="68">
        <f ca="1">SUMPRODUCT(D224:AG224,WACC!$D$11:$AG$11)</f>
        <v>13217.279375824608</v>
      </c>
      <c r="D224" s="49">
        <f t="shared" ref="D224:R224" si="121">D168*D$215</f>
        <v>623.87389745041287</v>
      </c>
      <c r="E224" s="49">
        <f t="shared" si="121"/>
        <v>626.50314488666356</v>
      </c>
      <c r="F224" s="49">
        <f t="shared" si="121"/>
        <v>701.64562825143821</v>
      </c>
      <c r="G224" s="49">
        <f t="shared" si="121"/>
        <v>670.07157498012339</v>
      </c>
      <c r="H224" s="49">
        <f t="shared" si="121"/>
        <v>693.38058400378043</v>
      </c>
      <c r="I224" s="49">
        <f t="shared" si="121"/>
        <v>717.50041670949111</v>
      </c>
      <c r="J224" s="49">
        <f t="shared" si="121"/>
        <v>742.4592782879057</v>
      </c>
      <c r="K224" s="49">
        <f t="shared" si="121"/>
        <v>768.28635507119418</v>
      </c>
      <c r="L224" s="49">
        <f t="shared" si="121"/>
        <v>768.28635507119418</v>
      </c>
      <c r="M224" s="49">
        <f t="shared" si="121"/>
        <v>768.28635507119418</v>
      </c>
      <c r="N224" s="49">
        <f t="shared" si="121"/>
        <v>768.28635507119418</v>
      </c>
      <c r="O224" s="49">
        <f t="shared" si="121"/>
        <v>768.28635507119418</v>
      </c>
      <c r="P224" s="49">
        <f t="shared" si="121"/>
        <v>768.28635507119418</v>
      </c>
      <c r="Q224" s="49">
        <f t="shared" si="121"/>
        <v>768.28635507119418</v>
      </c>
      <c r="R224" s="49">
        <f t="shared" si="121"/>
        <v>768.28635507119418</v>
      </c>
      <c r="S224" s="49">
        <f t="shared" ref="S224:AG224" si="122">S168*S$215</f>
        <v>768.28635507119418</v>
      </c>
      <c r="T224" s="49">
        <f t="shared" si="122"/>
        <v>768.28635507119418</v>
      </c>
      <c r="U224" s="49">
        <f t="shared" si="122"/>
        <v>768.28635507119418</v>
      </c>
      <c r="V224" s="49">
        <f t="shared" si="122"/>
        <v>768.28635507119418</v>
      </c>
      <c r="W224" s="49">
        <f t="shared" si="122"/>
        <v>768.28635507119418</v>
      </c>
      <c r="X224" s="49">
        <f t="shared" si="122"/>
        <v>768.28635507119418</v>
      </c>
      <c r="Y224" s="49">
        <f t="shared" si="122"/>
        <v>768.28635507119418</v>
      </c>
      <c r="Z224" s="49">
        <f t="shared" si="122"/>
        <v>768.28635507119418</v>
      </c>
      <c r="AA224" s="49">
        <f t="shared" si="122"/>
        <v>768.28635507119418</v>
      </c>
      <c r="AB224" s="49">
        <f t="shared" si="122"/>
        <v>768.28635507119418</v>
      </c>
      <c r="AC224" s="49">
        <f t="shared" si="122"/>
        <v>768.28635507119418</v>
      </c>
      <c r="AD224" s="49">
        <f t="shared" si="122"/>
        <v>768.28635507119418</v>
      </c>
      <c r="AE224" s="49">
        <f t="shared" si="122"/>
        <v>768.28635507119418</v>
      </c>
      <c r="AF224" s="49">
        <f t="shared" si="122"/>
        <v>768.28635507119418</v>
      </c>
      <c r="AG224" s="49">
        <f t="shared" si="122"/>
        <v>768.28635507119418</v>
      </c>
    </row>
    <row r="225" spans="1:33" x14ac:dyDescent="0.3">
      <c r="A225">
        <v>7</v>
      </c>
      <c r="B225" s="48" t="str">
        <f t="shared" si="112"/>
        <v>75060706</v>
      </c>
      <c r="C225" s="68">
        <f ca="1">SUMPRODUCT(D225:AG225,WACC!$D$11:$AG$11)</f>
        <v>53792.507248320668</v>
      </c>
      <c r="D225" s="49">
        <f t="shared" ref="D225:R225" si="123">D169*D$215</f>
        <v>0</v>
      </c>
      <c r="E225" s="49">
        <f t="shared" si="123"/>
        <v>720.15035446442857</v>
      </c>
      <c r="F225" s="49">
        <f t="shared" si="123"/>
        <v>1613.0496774604337</v>
      </c>
      <c r="G225" s="49">
        <f t="shared" si="123"/>
        <v>2310.6936629620709</v>
      </c>
      <c r="H225" s="49">
        <f t="shared" si="123"/>
        <v>3188.0974735691516</v>
      </c>
      <c r="I225" s="49">
        <f t="shared" si="123"/>
        <v>3298.9981527718555</v>
      </c>
      <c r="J225" s="49">
        <f t="shared" si="123"/>
        <v>3413.7566063210425</v>
      </c>
      <c r="K225" s="49">
        <f t="shared" si="123"/>
        <v>3532.5070301748915</v>
      </c>
      <c r="L225" s="49">
        <f t="shared" si="123"/>
        <v>3532.5070301748915</v>
      </c>
      <c r="M225" s="49">
        <f t="shared" si="123"/>
        <v>3532.5070301748915</v>
      </c>
      <c r="N225" s="49">
        <f t="shared" si="123"/>
        <v>3532.5070301748915</v>
      </c>
      <c r="O225" s="49">
        <f t="shared" si="123"/>
        <v>3532.5070301748915</v>
      </c>
      <c r="P225" s="49">
        <f t="shared" si="123"/>
        <v>3532.5070301748915</v>
      </c>
      <c r="Q225" s="49">
        <f t="shared" si="123"/>
        <v>3532.5070301748915</v>
      </c>
      <c r="R225" s="49">
        <f t="shared" si="123"/>
        <v>3532.5070301748915</v>
      </c>
      <c r="S225" s="49">
        <f t="shared" ref="S225:AG225" si="124">S169*S$215</f>
        <v>3532.5070301748915</v>
      </c>
      <c r="T225" s="49">
        <f t="shared" si="124"/>
        <v>3532.5070301748915</v>
      </c>
      <c r="U225" s="49">
        <f t="shared" si="124"/>
        <v>3532.5070301748915</v>
      </c>
      <c r="V225" s="49">
        <f t="shared" si="124"/>
        <v>3532.5070301748915</v>
      </c>
      <c r="W225" s="49">
        <f t="shared" si="124"/>
        <v>3532.5070301748915</v>
      </c>
      <c r="X225" s="49">
        <f t="shared" si="124"/>
        <v>3532.5070301748915</v>
      </c>
      <c r="Y225" s="49">
        <f t="shared" si="124"/>
        <v>3532.5070301748915</v>
      </c>
      <c r="Z225" s="49">
        <f t="shared" si="124"/>
        <v>3532.5070301748915</v>
      </c>
      <c r="AA225" s="49">
        <f t="shared" si="124"/>
        <v>3532.5070301748915</v>
      </c>
      <c r="AB225" s="49">
        <f t="shared" si="124"/>
        <v>3532.5070301748915</v>
      </c>
      <c r="AC225" s="49">
        <f t="shared" si="124"/>
        <v>3532.5070301748915</v>
      </c>
      <c r="AD225" s="49">
        <f t="shared" si="124"/>
        <v>3532.5070301748915</v>
      </c>
      <c r="AE225" s="49">
        <f t="shared" si="124"/>
        <v>3532.5070301748915</v>
      </c>
      <c r="AF225" s="49">
        <f t="shared" si="124"/>
        <v>3532.5070301748915</v>
      </c>
      <c r="AG225" s="49">
        <f t="shared" si="124"/>
        <v>3532.5070301748915</v>
      </c>
    </row>
    <row r="226" spans="1:33" x14ac:dyDescent="0.3">
      <c r="A226">
        <v>8</v>
      </c>
      <c r="B226" s="48" t="str">
        <f t="shared" si="112"/>
        <v>75080696</v>
      </c>
      <c r="C226" s="68">
        <f ca="1">SUMPRODUCT(D226:AG226,WACC!$D$11:$AG$11)</f>
        <v>24487.001183616481</v>
      </c>
      <c r="D226" s="49">
        <f t="shared" ref="D226:R226" si="125">D170*D$215</f>
        <v>602.49098765038127</v>
      </c>
      <c r="E226" s="49">
        <f t="shared" si="125"/>
        <v>726.03614301815696</v>
      </c>
      <c r="F226" s="49">
        <f t="shared" si="125"/>
        <v>1355.1942765144502</v>
      </c>
      <c r="G226" s="49">
        <f t="shared" si="125"/>
        <v>1294.2105340712997</v>
      </c>
      <c r="H226" s="49">
        <f t="shared" si="125"/>
        <v>1339.2307470508979</v>
      </c>
      <c r="I226" s="49">
        <f t="shared" si="125"/>
        <v>1385.8170263878392</v>
      </c>
      <c r="J226" s="49">
        <f t="shared" si="125"/>
        <v>1434.0238490308827</v>
      </c>
      <c r="K226" s="49">
        <f t="shared" si="125"/>
        <v>1483.907586955733</v>
      </c>
      <c r="L226" s="49">
        <f t="shared" si="125"/>
        <v>1483.907586955733</v>
      </c>
      <c r="M226" s="49">
        <f t="shared" si="125"/>
        <v>1483.907586955733</v>
      </c>
      <c r="N226" s="49">
        <f t="shared" si="125"/>
        <v>1483.907586955733</v>
      </c>
      <c r="O226" s="49">
        <f t="shared" si="125"/>
        <v>1483.907586955733</v>
      </c>
      <c r="P226" s="49">
        <f t="shared" si="125"/>
        <v>1483.907586955733</v>
      </c>
      <c r="Q226" s="49">
        <f t="shared" si="125"/>
        <v>1483.907586955733</v>
      </c>
      <c r="R226" s="49">
        <f t="shared" si="125"/>
        <v>1483.907586955733</v>
      </c>
      <c r="S226" s="49">
        <f t="shared" ref="S226:AG226" si="126">S170*S$215</f>
        <v>1483.907586955733</v>
      </c>
      <c r="T226" s="49">
        <f t="shared" si="126"/>
        <v>1483.907586955733</v>
      </c>
      <c r="U226" s="49">
        <f t="shared" si="126"/>
        <v>1483.907586955733</v>
      </c>
      <c r="V226" s="49">
        <f t="shared" si="126"/>
        <v>1483.907586955733</v>
      </c>
      <c r="W226" s="49">
        <f t="shared" si="126"/>
        <v>1483.907586955733</v>
      </c>
      <c r="X226" s="49">
        <f t="shared" si="126"/>
        <v>1483.907586955733</v>
      </c>
      <c r="Y226" s="49">
        <f t="shared" si="126"/>
        <v>1483.907586955733</v>
      </c>
      <c r="Z226" s="49">
        <f t="shared" si="126"/>
        <v>1483.907586955733</v>
      </c>
      <c r="AA226" s="49">
        <f t="shared" si="126"/>
        <v>1483.907586955733</v>
      </c>
      <c r="AB226" s="49">
        <f t="shared" si="126"/>
        <v>1483.907586955733</v>
      </c>
      <c r="AC226" s="49">
        <f t="shared" si="126"/>
        <v>1483.907586955733</v>
      </c>
      <c r="AD226" s="49">
        <f t="shared" si="126"/>
        <v>1483.907586955733</v>
      </c>
      <c r="AE226" s="49">
        <f t="shared" si="126"/>
        <v>1483.907586955733</v>
      </c>
      <c r="AF226" s="49">
        <f t="shared" si="126"/>
        <v>1483.907586955733</v>
      </c>
      <c r="AG226" s="49">
        <f t="shared" si="126"/>
        <v>1483.907586955733</v>
      </c>
    </row>
    <row r="227" spans="1:33" x14ac:dyDescent="0.3">
      <c r="A227">
        <v>9</v>
      </c>
      <c r="B227" s="48">
        <f t="shared" si="112"/>
        <v>0</v>
      </c>
      <c r="C227" s="68">
        <f ca="1">SUMPRODUCT(D227:AG227,WACC!$D$11:$AG$11)</f>
        <v>0</v>
      </c>
      <c r="D227" s="49">
        <f t="shared" ref="D227:R227" si="127">D171*D$215</f>
        <v>0</v>
      </c>
      <c r="E227" s="49">
        <f t="shared" si="127"/>
        <v>0</v>
      </c>
      <c r="F227" s="49">
        <f t="shared" si="127"/>
        <v>0</v>
      </c>
      <c r="G227" s="49">
        <f t="shared" si="127"/>
        <v>0</v>
      </c>
      <c r="H227" s="49">
        <f t="shared" si="127"/>
        <v>0</v>
      </c>
      <c r="I227" s="49">
        <f t="shared" si="127"/>
        <v>0</v>
      </c>
      <c r="J227" s="49">
        <f t="shared" si="127"/>
        <v>0</v>
      </c>
      <c r="K227" s="49">
        <f t="shared" si="127"/>
        <v>0</v>
      </c>
      <c r="L227" s="49">
        <f t="shared" si="127"/>
        <v>0</v>
      </c>
      <c r="M227" s="49">
        <f t="shared" si="127"/>
        <v>0</v>
      </c>
      <c r="N227" s="49">
        <f t="shared" si="127"/>
        <v>0</v>
      </c>
      <c r="O227" s="49">
        <f t="shared" si="127"/>
        <v>0</v>
      </c>
      <c r="P227" s="49">
        <f t="shared" si="127"/>
        <v>0</v>
      </c>
      <c r="Q227" s="49">
        <f t="shared" si="127"/>
        <v>0</v>
      </c>
      <c r="R227" s="49">
        <f t="shared" si="127"/>
        <v>0</v>
      </c>
      <c r="S227" s="49">
        <f t="shared" ref="S227:AG227" si="128">S171*S$215</f>
        <v>0</v>
      </c>
      <c r="T227" s="49">
        <f t="shared" si="128"/>
        <v>0</v>
      </c>
      <c r="U227" s="49">
        <f t="shared" si="128"/>
        <v>0</v>
      </c>
      <c r="V227" s="49">
        <f t="shared" si="128"/>
        <v>0</v>
      </c>
      <c r="W227" s="49">
        <f t="shared" si="128"/>
        <v>0</v>
      </c>
      <c r="X227" s="49">
        <f t="shared" si="128"/>
        <v>0</v>
      </c>
      <c r="Y227" s="49">
        <f t="shared" si="128"/>
        <v>0</v>
      </c>
      <c r="Z227" s="49">
        <f t="shared" si="128"/>
        <v>0</v>
      </c>
      <c r="AA227" s="49">
        <f t="shared" si="128"/>
        <v>0</v>
      </c>
      <c r="AB227" s="49">
        <f t="shared" si="128"/>
        <v>0</v>
      </c>
      <c r="AC227" s="49">
        <f t="shared" si="128"/>
        <v>0</v>
      </c>
      <c r="AD227" s="49">
        <f t="shared" si="128"/>
        <v>0</v>
      </c>
      <c r="AE227" s="49">
        <f t="shared" si="128"/>
        <v>0</v>
      </c>
      <c r="AF227" s="49">
        <f t="shared" si="128"/>
        <v>0</v>
      </c>
      <c r="AG227" s="49">
        <f t="shared" si="128"/>
        <v>0</v>
      </c>
    </row>
    <row r="228" spans="1:33" x14ac:dyDescent="0.3">
      <c r="A228">
        <v>10</v>
      </c>
      <c r="B228" s="48" t="str">
        <f t="shared" si="112"/>
        <v>75080954</v>
      </c>
      <c r="C228" s="68">
        <f ca="1">SUMPRODUCT(D228:AG228,WACC!$D$11:$AG$11)</f>
        <v>32809.039829609086</v>
      </c>
      <c r="D228" s="49">
        <f t="shared" ref="D228:R228" si="129">D172*D$215</f>
        <v>1548.6321328383842</v>
      </c>
      <c r="E228" s="49">
        <f t="shared" si="129"/>
        <v>1555.1586714251093</v>
      </c>
      <c r="F228" s="49">
        <f t="shared" si="129"/>
        <v>1741.6836482762415</v>
      </c>
      <c r="G228" s="49">
        <f t="shared" si="129"/>
        <v>1663.3078841038105</v>
      </c>
      <c r="H228" s="49">
        <f t="shared" si="129"/>
        <v>1721.1674619867338</v>
      </c>
      <c r="I228" s="49">
        <f t="shared" si="129"/>
        <v>1781.0397344433943</v>
      </c>
      <c r="J228" s="49">
        <f t="shared" si="129"/>
        <v>1842.9947147645103</v>
      </c>
      <c r="K228" s="49">
        <f t="shared" si="129"/>
        <v>1907.1048517126003</v>
      </c>
      <c r="L228" s="49">
        <f t="shared" si="129"/>
        <v>1907.1048517126003</v>
      </c>
      <c r="M228" s="49">
        <f t="shared" si="129"/>
        <v>1907.1048517126003</v>
      </c>
      <c r="N228" s="49">
        <f t="shared" si="129"/>
        <v>1907.1048517126003</v>
      </c>
      <c r="O228" s="49">
        <f t="shared" si="129"/>
        <v>1907.1048517126003</v>
      </c>
      <c r="P228" s="49">
        <f t="shared" si="129"/>
        <v>1907.1048517126003</v>
      </c>
      <c r="Q228" s="49">
        <f t="shared" si="129"/>
        <v>1907.1048517126003</v>
      </c>
      <c r="R228" s="49">
        <f t="shared" si="129"/>
        <v>1907.1048517126003</v>
      </c>
      <c r="S228" s="49">
        <f t="shared" ref="S228:AG228" si="130">S172*S$215</f>
        <v>1907.1048517126003</v>
      </c>
      <c r="T228" s="49">
        <f t="shared" si="130"/>
        <v>1907.1048517126003</v>
      </c>
      <c r="U228" s="49">
        <f t="shared" si="130"/>
        <v>1907.1048517126003</v>
      </c>
      <c r="V228" s="49">
        <f t="shared" si="130"/>
        <v>1907.1048517126003</v>
      </c>
      <c r="W228" s="49">
        <f t="shared" si="130"/>
        <v>1907.1048517126003</v>
      </c>
      <c r="X228" s="49">
        <f t="shared" si="130"/>
        <v>1907.1048517126003</v>
      </c>
      <c r="Y228" s="49">
        <f t="shared" si="130"/>
        <v>1907.1048517126003</v>
      </c>
      <c r="Z228" s="49">
        <f t="shared" si="130"/>
        <v>1907.1048517126003</v>
      </c>
      <c r="AA228" s="49">
        <f t="shared" si="130"/>
        <v>1907.1048517126003</v>
      </c>
      <c r="AB228" s="49">
        <f t="shared" si="130"/>
        <v>1907.1048517126003</v>
      </c>
      <c r="AC228" s="49">
        <f t="shared" si="130"/>
        <v>1907.1048517126003</v>
      </c>
      <c r="AD228" s="49">
        <f t="shared" si="130"/>
        <v>1907.1048517126003</v>
      </c>
      <c r="AE228" s="49">
        <f t="shared" si="130"/>
        <v>1907.1048517126003</v>
      </c>
      <c r="AF228" s="49">
        <f t="shared" si="130"/>
        <v>1907.1048517126003</v>
      </c>
      <c r="AG228" s="49">
        <f t="shared" si="130"/>
        <v>1907.1048517126003</v>
      </c>
    </row>
    <row r="229" spans="1:33" x14ac:dyDescent="0.3">
      <c r="A229">
        <v>11</v>
      </c>
      <c r="B229" s="48" t="str">
        <f t="shared" si="112"/>
        <v>75086267</v>
      </c>
      <c r="C229" s="68">
        <f ca="1">SUMPRODUCT(D229:AG229,WACC!$D$11:$AG$11)</f>
        <v>24288.360746291324</v>
      </c>
      <c r="D229" s="49">
        <f t="shared" ref="D229:R229" si="131">D173*D$215</f>
        <v>1146.4442757551246</v>
      </c>
      <c r="E229" s="49">
        <f t="shared" si="131"/>
        <v>1151.2758381672593</v>
      </c>
      <c r="F229" s="49">
        <f t="shared" si="131"/>
        <v>1289.3593038670208</v>
      </c>
      <c r="G229" s="49">
        <f t="shared" si="131"/>
        <v>1231.3381351930047</v>
      </c>
      <c r="H229" s="49">
        <f t="shared" si="131"/>
        <v>1274.1712783616852</v>
      </c>
      <c r="I229" s="49">
        <f t="shared" si="131"/>
        <v>1318.4944088062173</v>
      </c>
      <c r="J229" s="49">
        <f t="shared" si="131"/>
        <v>1364.3593569998741</v>
      </c>
      <c r="K229" s="49">
        <f t="shared" si="131"/>
        <v>1411.819756382976</v>
      </c>
      <c r="L229" s="49">
        <f t="shared" si="131"/>
        <v>1411.819756382976</v>
      </c>
      <c r="M229" s="49">
        <f t="shared" si="131"/>
        <v>1411.819756382976</v>
      </c>
      <c r="N229" s="49">
        <f t="shared" si="131"/>
        <v>1411.819756382976</v>
      </c>
      <c r="O229" s="49">
        <f t="shared" si="131"/>
        <v>1411.819756382976</v>
      </c>
      <c r="P229" s="49">
        <f t="shared" si="131"/>
        <v>1411.819756382976</v>
      </c>
      <c r="Q229" s="49">
        <f t="shared" si="131"/>
        <v>1411.819756382976</v>
      </c>
      <c r="R229" s="49">
        <f t="shared" si="131"/>
        <v>1411.819756382976</v>
      </c>
      <c r="S229" s="49">
        <f t="shared" ref="S229:AG229" si="132">S173*S$215</f>
        <v>1411.819756382976</v>
      </c>
      <c r="T229" s="49">
        <f t="shared" si="132"/>
        <v>1411.819756382976</v>
      </c>
      <c r="U229" s="49">
        <f t="shared" si="132"/>
        <v>1411.819756382976</v>
      </c>
      <c r="V229" s="49">
        <f t="shared" si="132"/>
        <v>1411.819756382976</v>
      </c>
      <c r="W229" s="49">
        <f t="shared" si="132"/>
        <v>1411.819756382976</v>
      </c>
      <c r="X229" s="49">
        <f t="shared" si="132"/>
        <v>1411.819756382976</v>
      </c>
      <c r="Y229" s="49">
        <f t="shared" si="132"/>
        <v>1411.819756382976</v>
      </c>
      <c r="Z229" s="49">
        <f t="shared" si="132"/>
        <v>1411.819756382976</v>
      </c>
      <c r="AA229" s="49">
        <f t="shared" si="132"/>
        <v>1411.819756382976</v>
      </c>
      <c r="AB229" s="49">
        <f t="shared" si="132"/>
        <v>1411.819756382976</v>
      </c>
      <c r="AC229" s="49">
        <f t="shared" si="132"/>
        <v>1411.819756382976</v>
      </c>
      <c r="AD229" s="49">
        <f t="shared" si="132"/>
        <v>1411.819756382976</v>
      </c>
      <c r="AE229" s="49">
        <f t="shared" si="132"/>
        <v>1411.819756382976</v>
      </c>
      <c r="AF229" s="49">
        <f t="shared" si="132"/>
        <v>1411.819756382976</v>
      </c>
      <c r="AG229" s="49">
        <f t="shared" si="132"/>
        <v>1411.819756382976</v>
      </c>
    </row>
    <row r="230" spans="1:33" x14ac:dyDescent="0.3">
      <c r="A230">
        <v>12</v>
      </c>
      <c r="B230" s="48" t="str">
        <f t="shared" si="112"/>
        <v>75078092</v>
      </c>
      <c r="C230" s="68">
        <f ca="1">SUMPRODUCT(D230:AG230,WACC!$D$11:$AG$11)</f>
        <v>21774.2088912078</v>
      </c>
      <c r="D230" s="49">
        <f t="shared" ref="D230:R230" si="133">D174*D$215</f>
        <v>0</v>
      </c>
      <c r="E230" s="49">
        <f t="shared" si="133"/>
        <v>820.8827387193827</v>
      </c>
      <c r="F230" s="49">
        <f t="shared" si="133"/>
        <v>1225.7853550678603</v>
      </c>
      <c r="G230" s="49">
        <f t="shared" si="133"/>
        <v>1170.6250140898067</v>
      </c>
      <c r="H230" s="49">
        <f t="shared" si="133"/>
        <v>1211.3461997594827</v>
      </c>
      <c r="I230" s="49">
        <f t="shared" si="133"/>
        <v>1253.4839064691039</v>
      </c>
      <c r="J230" s="49">
        <f t="shared" si="133"/>
        <v>1297.0874091065107</v>
      </c>
      <c r="K230" s="49">
        <f t="shared" si="133"/>
        <v>1342.2076966283807</v>
      </c>
      <c r="L230" s="49">
        <f t="shared" si="133"/>
        <v>1342.2076966283807</v>
      </c>
      <c r="M230" s="49">
        <f t="shared" si="133"/>
        <v>1342.2076966283807</v>
      </c>
      <c r="N230" s="49">
        <f t="shared" si="133"/>
        <v>1342.2076966283807</v>
      </c>
      <c r="O230" s="49">
        <f t="shared" si="133"/>
        <v>1342.2076966283807</v>
      </c>
      <c r="P230" s="49">
        <f t="shared" si="133"/>
        <v>1342.2076966283807</v>
      </c>
      <c r="Q230" s="49">
        <f t="shared" si="133"/>
        <v>1342.2076966283807</v>
      </c>
      <c r="R230" s="49">
        <f t="shared" si="133"/>
        <v>1342.2076966283807</v>
      </c>
      <c r="S230" s="49">
        <f t="shared" ref="S230:AG230" si="134">S174*S$215</f>
        <v>1342.2076966283807</v>
      </c>
      <c r="T230" s="49">
        <f t="shared" si="134"/>
        <v>1342.2076966283807</v>
      </c>
      <c r="U230" s="49">
        <f t="shared" si="134"/>
        <v>1342.2076966283807</v>
      </c>
      <c r="V230" s="49">
        <f t="shared" si="134"/>
        <v>1342.2076966283807</v>
      </c>
      <c r="W230" s="49">
        <f t="shared" si="134"/>
        <v>1342.2076966283807</v>
      </c>
      <c r="X230" s="49">
        <f t="shared" si="134"/>
        <v>1342.2076966283807</v>
      </c>
      <c r="Y230" s="49">
        <f t="shared" si="134"/>
        <v>1342.2076966283807</v>
      </c>
      <c r="Z230" s="49">
        <f t="shared" si="134"/>
        <v>1342.2076966283807</v>
      </c>
      <c r="AA230" s="49">
        <f t="shared" si="134"/>
        <v>1342.2076966283807</v>
      </c>
      <c r="AB230" s="49">
        <f t="shared" si="134"/>
        <v>1342.2076966283807</v>
      </c>
      <c r="AC230" s="49">
        <f t="shared" si="134"/>
        <v>1342.2076966283807</v>
      </c>
      <c r="AD230" s="49">
        <f t="shared" si="134"/>
        <v>1342.2076966283807</v>
      </c>
      <c r="AE230" s="49">
        <f t="shared" si="134"/>
        <v>1342.2076966283807</v>
      </c>
      <c r="AF230" s="49">
        <f t="shared" si="134"/>
        <v>1342.2076966283807</v>
      </c>
      <c r="AG230" s="49">
        <f t="shared" si="134"/>
        <v>1342.2076966283807</v>
      </c>
    </row>
    <row r="231" spans="1:33" x14ac:dyDescent="0.3">
      <c r="A231">
        <v>13</v>
      </c>
      <c r="B231" s="48" t="str">
        <f t="shared" si="112"/>
        <v>75067646</v>
      </c>
      <c r="C231" s="68">
        <f ca="1">SUMPRODUCT(D231:AG231,WACC!$D$11:$AG$11)</f>
        <v>138550.09253726024</v>
      </c>
      <c r="D231" s="49">
        <f t="shared" ref="D231:R231" si="135">D175*D$215</f>
        <v>3424.9161912612858</v>
      </c>
      <c r="E231" s="49">
        <f t="shared" si="135"/>
        <v>3439.3501211821363</v>
      </c>
      <c r="F231" s="49">
        <f t="shared" si="135"/>
        <v>7703.728213495423</v>
      </c>
      <c r="G231" s="49">
        <f t="shared" si="135"/>
        <v>7357.0604438881282</v>
      </c>
      <c r="H231" s="49">
        <f t="shared" si="135"/>
        <v>7612.982041934225</v>
      </c>
      <c r="I231" s="49">
        <f t="shared" si="135"/>
        <v>7877.8060901974977</v>
      </c>
      <c r="J231" s="49">
        <f t="shared" si="135"/>
        <v>8151.842267972208</v>
      </c>
      <c r="K231" s="49">
        <f t="shared" si="135"/>
        <v>8435.41102700997</v>
      </c>
      <c r="L231" s="49">
        <f t="shared" si="135"/>
        <v>8435.41102700997</v>
      </c>
      <c r="M231" s="49">
        <f t="shared" si="135"/>
        <v>8435.41102700997</v>
      </c>
      <c r="N231" s="49">
        <f t="shared" si="135"/>
        <v>8435.41102700997</v>
      </c>
      <c r="O231" s="49">
        <f t="shared" si="135"/>
        <v>8435.41102700997</v>
      </c>
      <c r="P231" s="49">
        <f t="shared" si="135"/>
        <v>8435.41102700997</v>
      </c>
      <c r="Q231" s="49">
        <f t="shared" si="135"/>
        <v>8435.41102700997</v>
      </c>
      <c r="R231" s="49">
        <f t="shared" si="135"/>
        <v>8435.41102700997</v>
      </c>
      <c r="S231" s="49">
        <f t="shared" ref="S231:AG231" si="136">S175*S$215</f>
        <v>8435.41102700997</v>
      </c>
      <c r="T231" s="49">
        <f t="shared" si="136"/>
        <v>8435.41102700997</v>
      </c>
      <c r="U231" s="49">
        <f t="shared" si="136"/>
        <v>8435.41102700997</v>
      </c>
      <c r="V231" s="49">
        <f t="shared" si="136"/>
        <v>8435.41102700997</v>
      </c>
      <c r="W231" s="49">
        <f t="shared" si="136"/>
        <v>8435.41102700997</v>
      </c>
      <c r="X231" s="49">
        <f t="shared" si="136"/>
        <v>8435.41102700997</v>
      </c>
      <c r="Y231" s="49">
        <f t="shared" si="136"/>
        <v>8435.41102700997</v>
      </c>
      <c r="Z231" s="49">
        <f t="shared" si="136"/>
        <v>8435.41102700997</v>
      </c>
      <c r="AA231" s="49">
        <f t="shared" si="136"/>
        <v>8435.41102700997</v>
      </c>
      <c r="AB231" s="49">
        <f t="shared" si="136"/>
        <v>8435.41102700997</v>
      </c>
      <c r="AC231" s="49">
        <f t="shared" si="136"/>
        <v>8435.41102700997</v>
      </c>
      <c r="AD231" s="49">
        <f t="shared" si="136"/>
        <v>8435.41102700997</v>
      </c>
      <c r="AE231" s="49">
        <f t="shared" si="136"/>
        <v>8435.41102700997</v>
      </c>
      <c r="AF231" s="49">
        <f t="shared" si="136"/>
        <v>8435.41102700997</v>
      </c>
      <c r="AG231" s="49">
        <f t="shared" si="136"/>
        <v>8435.41102700997</v>
      </c>
    </row>
    <row r="232" spans="1:33" x14ac:dyDescent="0.3">
      <c r="A232">
        <v>14</v>
      </c>
      <c r="B232" s="48" t="str">
        <f t="shared" si="112"/>
        <v>75053636</v>
      </c>
      <c r="C232" s="68">
        <f ca="1">SUMPRODUCT(D232:AG232,WACC!$D$11:$AG$11)</f>
        <v>15960.535652320974</v>
      </c>
      <c r="D232" s="49">
        <f t="shared" ref="D232:R232" si="137">D176*D$215</f>
        <v>753.35939414449513</v>
      </c>
      <c r="E232" s="49">
        <f t="shared" si="137"/>
        <v>756.53434386386084</v>
      </c>
      <c r="F232" s="49">
        <f t="shared" si="137"/>
        <v>847.27270617320698</v>
      </c>
      <c r="G232" s="49">
        <f t="shared" si="137"/>
        <v>809.14543439541262</v>
      </c>
      <c r="H232" s="49">
        <f t="shared" si="137"/>
        <v>837.29224577497757</v>
      </c>
      <c r="I232" s="49">
        <f t="shared" si="137"/>
        <v>866.41816790170844</v>
      </c>
      <c r="J232" s="49">
        <f t="shared" si="137"/>
        <v>896.55725997479078</v>
      </c>
      <c r="K232" s="49">
        <f t="shared" si="137"/>
        <v>927.74476597159048</v>
      </c>
      <c r="L232" s="49">
        <f t="shared" si="137"/>
        <v>927.74476597159048</v>
      </c>
      <c r="M232" s="49">
        <f t="shared" si="137"/>
        <v>927.74476597159048</v>
      </c>
      <c r="N232" s="49">
        <f t="shared" si="137"/>
        <v>927.74476597159048</v>
      </c>
      <c r="O232" s="49">
        <f t="shared" si="137"/>
        <v>927.74476597159048</v>
      </c>
      <c r="P232" s="49">
        <f t="shared" si="137"/>
        <v>927.74476597159048</v>
      </c>
      <c r="Q232" s="49">
        <f t="shared" si="137"/>
        <v>927.74476597159048</v>
      </c>
      <c r="R232" s="49">
        <f t="shared" si="137"/>
        <v>927.74476597159048</v>
      </c>
      <c r="S232" s="49">
        <f t="shared" ref="S232:AG232" si="138">S176*S$215</f>
        <v>927.74476597159048</v>
      </c>
      <c r="T232" s="49">
        <f t="shared" si="138"/>
        <v>927.74476597159048</v>
      </c>
      <c r="U232" s="49">
        <f t="shared" si="138"/>
        <v>927.74476597159048</v>
      </c>
      <c r="V232" s="49">
        <f t="shared" si="138"/>
        <v>927.74476597159048</v>
      </c>
      <c r="W232" s="49">
        <f t="shared" si="138"/>
        <v>927.74476597159048</v>
      </c>
      <c r="X232" s="49">
        <f t="shared" si="138"/>
        <v>927.74476597159048</v>
      </c>
      <c r="Y232" s="49">
        <f t="shared" si="138"/>
        <v>927.74476597159048</v>
      </c>
      <c r="Z232" s="49">
        <f t="shared" si="138"/>
        <v>927.74476597159048</v>
      </c>
      <c r="AA232" s="49">
        <f t="shared" si="138"/>
        <v>927.74476597159048</v>
      </c>
      <c r="AB232" s="49">
        <f t="shared" si="138"/>
        <v>927.74476597159048</v>
      </c>
      <c r="AC232" s="49">
        <f t="shared" si="138"/>
        <v>927.74476597159048</v>
      </c>
      <c r="AD232" s="49">
        <f t="shared" si="138"/>
        <v>927.74476597159048</v>
      </c>
      <c r="AE232" s="49">
        <f t="shared" si="138"/>
        <v>927.74476597159048</v>
      </c>
      <c r="AF232" s="49">
        <f t="shared" si="138"/>
        <v>927.74476597159048</v>
      </c>
      <c r="AG232" s="49">
        <f t="shared" si="138"/>
        <v>927.74476597159048</v>
      </c>
    </row>
    <row r="233" spans="1:33" x14ac:dyDescent="0.3">
      <c r="A233">
        <v>15</v>
      </c>
      <c r="B233" s="48" t="str">
        <f t="shared" si="112"/>
        <v>75059208</v>
      </c>
      <c r="C233" s="68">
        <f ca="1">SUMPRODUCT(D233:AG233,WACC!$D$11:$AG$11)</f>
        <v>7939.8339586854227</v>
      </c>
      <c r="D233" s="49">
        <f t="shared" ref="D233:R233" si="139">D177*D$215</f>
        <v>0</v>
      </c>
      <c r="E233" s="49">
        <f t="shared" si="139"/>
        <v>394.43324884533735</v>
      </c>
      <c r="F233" s="49">
        <f t="shared" si="139"/>
        <v>441.74138142500146</v>
      </c>
      <c r="G233" s="49">
        <f t="shared" si="139"/>
        <v>421.86301926087634</v>
      </c>
      <c r="H233" s="49">
        <f t="shared" si="139"/>
        <v>436.537882797642</v>
      </c>
      <c r="I233" s="49">
        <f t="shared" si="139"/>
        <v>451.7232239301922</v>
      </c>
      <c r="J233" s="49">
        <f t="shared" si="139"/>
        <v>467.43680005539437</v>
      </c>
      <c r="K233" s="49">
        <f t="shared" si="139"/>
        <v>483.69698627625252</v>
      </c>
      <c r="L233" s="49">
        <f t="shared" si="139"/>
        <v>483.69698627625252</v>
      </c>
      <c r="M233" s="49">
        <f t="shared" si="139"/>
        <v>483.69698627625252</v>
      </c>
      <c r="N233" s="49">
        <f t="shared" si="139"/>
        <v>483.69698627625252</v>
      </c>
      <c r="O233" s="49">
        <f t="shared" si="139"/>
        <v>483.69698627625252</v>
      </c>
      <c r="P233" s="49">
        <f t="shared" si="139"/>
        <v>483.69698627625252</v>
      </c>
      <c r="Q233" s="49">
        <f t="shared" si="139"/>
        <v>483.69698627625252</v>
      </c>
      <c r="R233" s="49">
        <f t="shared" si="139"/>
        <v>483.69698627625252</v>
      </c>
      <c r="S233" s="49">
        <f t="shared" ref="S233:AG233" si="140">S177*S$215</f>
        <v>483.69698627625252</v>
      </c>
      <c r="T233" s="49">
        <f t="shared" si="140"/>
        <v>483.69698627625252</v>
      </c>
      <c r="U233" s="49">
        <f t="shared" si="140"/>
        <v>483.69698627625252</v>
      </c>
      <c r="V233" s="49">
        <f t="shared" si="140"/>
        <v>483.69698627625252</v>
      </c>
      <c r="W233" s="49">
        <f t="shared" si="140"/>
        <v>483.69698627625252</v>
      </c>
      <c r="X233" s="49">
        <f t="shared" si="140"/>
        <v>483.69698627625252</v>
      </c>
      <c r="Y233" s="49">
        <f t="shared" si="140"/>
        <v>483.69698627625252</v>
      </c>
      <c r="Z233" s="49">
        <f t="shared" si="140"/>
        <v>483.69698627625252</v>
      </c>
      <c r="AA233" s="49">
        <f t="shared" si="140"/>
        <v>483.69698627625252</v>
      </c>
      <c r="AB233" s="49">
        <f t="shared" si="140"/>
        <v>483.69698627625252</v>
      </c>
      <c r="AC233" s="49">
        <f t="shared" si="140"/>
        <v>483.69698627625252</v>
      </c>
      <c r="AD233" s="49">
        <f t="shared" si="140"/>
        <v>483.69698627625252</v>
      </c>
      <c r="AE233" s="49">
        <f t="shared" si="140"/>
        <v>483.69698627625252</v>
      </c>
      <c r="AF233" s="49">
        <f t="shared" si="140"/>
        <v>483.69698627625252</v>
      </c>
      <c r="AG233" s="49">
        <f t="shared" si="140"/>
        <v>483.69698627625252</v>
      </c>
    </row>
    <row r="234" spans="1:33" x14ac:dyDescent="0.3">
      <c r="A234">
        <v>16</v>
      </c>
      <c r="B234" s="48" t="str">
        <f t="shared" si="112"/>
        <v>75091431</v>
      </c>
      <c r="C234" s="68">
        <f ca="1">SUMPRODUCT(D234:AG234,WACC!$D$11:$AG$11)</f>
        <v>8898.6112668534533</v>
      </c>
      <c r="D234" s="49">
        <f t="shared" ref="D234:R234" si="141">D178*D$215</f>
        <v>420.02677972460316</v>
      </c>
      <c r="E234" s="49">
        <f t="shared" si="141"/>
        <v>421.79693606270399</v>
      </c>
      <c r="F234" s="49">
        <f t="shared" si="141"/>
        <v>472.38705601675213</v>
      </c>
      <c r="G234" s="49">
        <f t="shared" si="141"/>
        <v>451.12963849599822</v>
      </c>
      <c r="H234" s="49">
        <f t="shared" si="141"/>
        <v>466.82256624756604</v>
      </c>
      <c r="I234" s="49">
        <f t="shared" si="141"/>
        <v>483.06138582357028</v>
      </c>
      <c r="J234" s="49">
        <f t="shared" si="141"/>
        <v>499.86508653490972</v>
      </c>
      <c r="K234" s="49">
        <f t="shared" si="141"/>
        <v>517.25331825179592</v>
      </c>
      <c r="L234" s="49">
        <f t="shared" si="141"/>
        <v>517.25331825179592</v>
      </c>
      <c r="M234" s="49">
        <f t="shared" si="141"/>
        <v>517.25331825179592</v>
      </c>
      <c r="N234" s="49">
        <f t="shared" si="141"/>
        <v>517.25331825179592</v>
      </c>
      <c r="O234" s="49">
        <f t="shared" si="141"/>
        <v>517.25331825179592</v>
      </c>
      <c r="P234" s="49">
        <f t="shared" si="141"/>
        <v>517.25331825179592</v>
      </c>
      <c r="Q234" s="49">
        <f t="shared" si="141"/>
        <v>517.25331825179592</v>
      </c>
      <c r="R234" s="49">
        <f t="shared" si="141"/>
        <v>517.25331825179592</v>
      </c>
      <c r="S234" s="49">
        <f t="shared" ref="S234:AG234" si="142">S178*S$215</f>
        <v>517.25331825179592</v>
      </c>
      <c r="T234" s="49">
        <f t="shared" si="142"/>
        <v>517.25331825179592</v>
      </c>
      <c r="U234" s="49">
        <f t="shared" si="142"/>
        <v>517.25331825179592</v>
      </c>
      <c r="V234" s="49">
        <f t="shared" si="142"/>
        <v>517.25331825179592</v>
      </c>
      <c r="W234" s="49">
        <f t="shared" si="142"/>
        <v>517.25331825179592</v>
      </c>
      <c r="X234" s="49">
        <f t="shared" si="142"/>
        <v>517.25331825179592</v>
      </c>
      <c r="Y234" s="49">
        <f t="shared" si="142"/>
        <v>517.25331825179592</v>
      </c>
      <c r="Z234" s="49">
        <f t="shared" si="142"/>
        <v>517.25331825179592</v>
      </c>
      <c r="AA234" s="49">
        <f t="shared" si="142"/>
        <v>517.25331825179592</v>
      </c>
      <c r="AB234" s="49">
        <f t="shared" si="142"/>
        <v>517.25331825179592</v>
      </c>
      <c r="AC234" s="49">
        <f t="shared" si="142"/>
        <v>517.25331825179592</v>
      </c>
      <c r="AD234" s="49">
        <f t="shared" si="142"/>
        <v>517.25331825179592</v>
      </c>
      <c r="AE234" s="49">
        <f t="shared" si="142"/>
        <v>517.25331825179592</v>
      </c>
      <c r="AF234" s="49">
        <f t="shared" si="142"/>
        <v>517.25331825179592</v>
      </c>
      <c r="AG234" s="49">
        <f t="shared" si="142"/>
        <v>517.25331825179592</v>
      </c>
    </row>
    <row r="235" spans="1:33" x14ac:dyDescent="0.3">
      <c r="A235">
        <v>17</v>
      </c>
      <c r="B235" s="48" t="str">
        <f t="shared" si="112"/>
        <v>75081161</v>
      </c>
      <c r="C235" s="68">
        <f ca="1">SUMPRODUCT(D235:AG235,WACC!$D$11:$AG$11)</f>
        <v>7168.5626088583522</v>
      </c>
      <c r="D235" s="49">
        <f t="shared" ref="D235:R235" si="143">D179*D$215</f>
        <v>338.36608629805409</v>
      </c>
      <c r="E235" s="49">
        <f t="shared" si="143"/>
        <v>339.79209268900752</v>
      </c>
      <c r="F235" s="49">
        <f t="shared" si="143"/>
        <v>380.54659149840251</v>
      </c>
      <c r="G235" s="49">
        <f t="shared" si="143"/>
        <v>363.42199488097435</v>
      </c>
      <c r="H235" s="49">
        <f t="shared" si="143"/>
        <v>376.06393773361265</v>
      </c>
      <c r="I235" s="49">
        <f t="shared" si="143"/>
        <v>389.14564130888334</v>
      </c>
      <c r="J235" s="49">
        <f t="shared" si="143"/>
        <v>402.68240305714079</v>
      </c>
      <c r="K235" s="49">
        <f t="shared" si="143"/>
        <v>416.69005256354643</v>
      </c>
      <c r="L235" s="49">
        <f t="shared" si="143"/>
        <v>416.69005256354643</v>
      </c>
      <c r="M235" s="49">
        <f t="shared" si="143"/>
        <v>416.69005256354643</v>
      </c>
      <c r="N235" s="49">
        <f t="shared" si="143"/>
        <v>416.69005256354643</v>
      </c>
      <c r="O235" s="49">
        <f t="shared" si="143"/>
        <v>416.69005256354643</v>
      </c>
      <c r="P235" s="49">
        <f t="shared" si="143"/>
        <v>416.69005256354643</v>
      </c>
      <c r="Q235" s="49">
        <f t="shared" si="143"/>
        <v>416.69005256354643</v>
      </c>
      <c r="R235" s="49">
        <f t="shared" si="143"/>
        <v>416.69005256354643</v>
      </c>
      <c r="S235" s="49">
        <f t="shared" ref="S235:AG235" si="144">S179*S$215</f>
        <v>416.69005256354643</v>
      </c>
      <c r="T235" s="49">
        <f t="shared" si="144"/>
        <v>416.69005256354643</v>
      </c>
      <c r="U235" s="49">
        <f t="shared" si="144"/>
        <v>416.69005256354643</v>
      </c>
      <c r="V235" s="49">
        <f t="shared" si="144"/>
        <v>416.69005256354643</v>
      </c>
      <c r="W235" s="49">
        <f t="shared" si="144"/>
        <v>416.69005256354643</v>
      </c>
      <c r="X235" s="49">
        <f t="shared" si="144"/>
        <v>416.69005256354643</v>
      </c>
      <c r="Y235" s="49">
        <f t="shared" si="144"/>
        <v>416.69005256354643</v>
      </c>
      <c r="Z235" s="49">
        <f t="shared" si="144"/>
        <v>416.69005256354643</v>
      </c>
      <c r="AA235" s="49">
        <f t="shared" si="144"/>
        <v>416.69005256354643</v>
      </c>
      <c r="AB235" s="49">
        <f t="shared" si="144"/>
        <v>416.69005256354643</v>
      </c>
      <c r="AC235" s="49">
        <f t="shared" si="144"/>
        <v>416.69005256354643</v>
      </c>
      <c r="AD235" s="49">
        <f t="shared" si="144"/>
        <v>416.69005256354643</v>
      </c>
      <c r="AE235" s="49">
        <f t="shared" si="144"/>
        <v>416.69005256354643</v>
      </c>
      <c r="AF235" s="49">
        <f t="shared" si="144"/>
        <v>416.69005256354643</v>
      </c>
      <c r="AG235" s="49">
        <f t="shared" si="144"/>
        <v>416.69005256354643</v>
      </c>
    </row>
    <row r="236" spans="1:33" x14ac:dyDescent="0.3">
      <c r="A236">
        <v>18</v>
      </c>
      <c r="B236" s="48" t="str">
        <f t="shared" si="112"/>
        <v>75070707</v>
      </c>
      <c r="C236" s="68">
        <f ca="1">SUMPRODUCT(D236:AG236,WACC!$D$11:$AG$11)</f>
        <v>13652.770325615917</v>
      </c>
      <c r="D236" s="49">
        <f t="shared" ref="D236:R236" si="145">D180*D$215</f>
        <v>644.42967359959766</v>
      </c>
      <c r="E236" s="49">
        <f t="shared" si="145"/>
        <v>647.14555107753017</v>
      </c>
      <c r="F236" s="49">
        <f t="shared" si="145"/>
        <v>724.76387462996547</v>
      </c>
      <c r="G236" s="49">
        <f t="shared" si="145"/>
        <v>692.14950027161694</v>
      </c>
      <c r="H236" s="49">
        <f t="shared" si="145"/>
        <v>716.22650868378457</v>
      </c>
      <c r="I236" s="49">
        <f t="shared" si="145"/>
        <v>741.14105628922186</v>
      </c>
      <c r="J236" s="49">
        <f t="shared" si="145"/>
        <v>766.92227760033416</v>
      </c>
      <c r="K236" s="49">
        <f t="shared" si="145"/>
        <v>793.60032059829302</v>
      </c>
      <c r="L236" s="49">
        <f t="shared" si="145"/>
        <v>793.60032059829302</v>
      </c>
      <c r="M236" s="49">
        <f t="shared" si="145"/>
        <v>793.60032059829302</v>
      </c>
      <c r="N236" s="49">
        <f t="shared" si="145"/>
        <v>793.60032059829302</v>
      </c>
      <c r="O236" s="49">
        <f t="shared" si="145"/>
        <v>793.60032059829302</v>
      </c>
      <c r="P236" s="49">
        <f t="shared" si="145"/>
        <v>793.60032059829302</v>
      </c>
      <c r="Q236" s="49">
        <f t="shared" si="145"/>
        <v>793.60032059829302</v>
      </c>
      <c r="R236" s="49">
        <f t="shared" si="145"/>
        <v>793.60032059829302</v>
      </c>
      <c r="S236" s="49">
        <f t="shared" ref="S236:AG236" si="146">S180*S$215</f>
        <v>793.60032059829302</v>
      </c>
      <c r="T236" s="49">
        <f t="shared" si="146"/>
        <v>793.60032059829302</v>
      </c>
      <c r="U236" s="49">
        <f t="shared" si="146"/>
        <v>793.60032059829302</v>
      </c>
      <c r="V236" s="49">
        <f t="shared" si="146"/>
        <v>793.60032059829302</v>
      </c>
      <c r="W236" s="49">
        <f t="shared" si="146"/>
        <v>793.60032059829302</v>
      </c>
      <c r="X236" s="49">
        <f t="shared" si="146"/>
        <v>793.60032059829302</v>
      </c>
      <c r="Y236" s="49">
        <f t="shared" si="146"/>
        <v>793.60032059829302</v>
      </c>
      <c r="Z236" s="49">
        <f t="shared" si="146"/>
        <v>793.60032059829302</v>
      </c>
      <c r="AA236" s="49">
        <f t="shared" si="146"/>
        <v>793.60032059829302</v>
      </c>
      <c r="AB236" s="49">
        <f t="shared" si="146"/>
        <v>793.60032059829302</v>
      </c>
      <c r="AC236" s="49">
        <f t="shared" si="146"/>
        <v>793.60032059829302</v>
      </c>
      <c r="AD236" s="49">
        <f t="shared" si="146"/>
        <v>793.60032059829302</v>
      </c>
      <c r="AE236" s="49">
        <f t="shared" si="146"/>
        <v>793.60032059829302</v>
      </c>
      <c r="AF236" s="49">
        <f t="shared" si="146"/>
        <v>793.60032059829302</v>
      </c>
      <c r="AG236" s="49">
        <f t="shared" si="146"/>
        <v>793.60032059829302</v>
      </c>
    </row>
    <row r="237" spans="1:33" x14ac:dyDescent="0.3">
      <c r="A237">
        <v>19</v>
      </c>
      <c r="B237" s="48" t="str">
        <f t="shared" si="112"/>
        <v>75093830</v>
      </c>
      <c r="C237" s="68">
        <f ca="1">SUMPRODUCT(D237:AG237,WACC!$D$11:$AG$11)</f>
        <v>7160.8067708647823</v>
      </c>
      <c r="D237" s="49">
        <f t="shared" ref="D237:R237" si="147">D181*D$215</f>
        <v>338</v>
      </c>
      <c r="E237" s="49">
        <f t="shared" si="147"/>
        <v>339.42446356080052</v>
      </c>
      <c r="F237" s="49">
        <f t="shared" si="147"/>
        <v>380.13486911084613</v>
      </c>
      <c r="G237" s="49">
        <f t="shared" si="147"/>
        <v>363.02880000085798</v>
      </c>
      <c r="H237" s="49">
        <f t="shared" si="147"/>
        <v>375.65706523553592</v>
      </c>
      <c r="I237" s="49">
        <f t="shared" si="147"/>
        <v>388.72461540528508</v>
      </c>
      <c r="J237" s="49">
        <f t="shared" si="147"/>
        <v>402.2467314097853</v>
      </c>
      <c r="K237" s="49">
        <f t="shared" si="147"/>
        <v>416.23922570779416</v>
      </c>
      <c r="L237" s="49">
        <f t="shared" si="147"/>
        <v>416.23922570779416</v>
      </c>
      <c r="M237" s="49">
        <f t="shared" si="147"/>
        <v>416.23922570779416</v>
      </c>
      <c r="N237" s="49">
        <f t="shared" si="147"/>
        <v>416.23922570779416</v>
      </c>
      <c r="O237" s="49">
        <f t="shared" si="147"/>
        <v>416.23922570779416</v>
      </c>
      <c r="P237" s="49">
        <f t="shared" si="147"/>
        <v>416.23922570779416</v>
      </c>
      <c r="Q237" s="49">
        <f t="shared" si="147"/>
        <v>416.23922570779416</v>
      </c>
      <c r="R237" s="49">
        <f t="shared" si="147"/>
        <v>416.23922570779416</v>
      </c>
      <c r="S237" s="49">
        <f t="shared" ref="S237:AG237" si="148">S181*S$215</f>
        <v>416.23922570779416</v>
      </c>
      <c r="T237" s="49">
        <f t="shared" si="148"/>
        <v>416.23922570779416</v>
      </c>
      <c r="U237" s="49">
        <f t="shared" si="148"/>
        <v>416.23922570779416</v>
      </c>
      <c r="V237" s="49">
        <f t="shared" si="148"/>
        <v>416.23922570779416</v>
      </c>
      <c r="W237" s="49">
        <f t="shared" si="148"/>
        <v>416.23922570779416</v>
      </c>
      <c r="X237" s="49">
        <f t="shared" si="148"/>
        <v>416.23922570779416</v>
      </c>
      <c r="Y237" s="49">
        <f t="shared" si="148"/>
        <v>416.23922570779416</v>
      </c>
      <c r="Z237" s="49">
        <f t="shared" si="148"/>
        <v>416.23922570779416</v>
      </c>
      <c r="AA237" s="49">
        <f t="shared" si="148"/>
        <v>416.23922570779416</v>
      </c>
      <c r="AB237" s="49">
        <f t="shared" si="148"/>
        <v>416.23922570779416</v>
      </c>
      <c r="AC237" s="49">
        <f t="shared" si="148"/>
        <v>416.23922570779416</v>
      </c>
      <c r="AD237" s="49">
        <f t="shared" si="148"/>
        <v>416.23922570779416</v>
      </c>
      <c r="AE237" s="49">
        <f t="shared" si="148"/>
        <v>416.23922570779416</v>
      </c>
      <c r="AF237" s="49">
        <f t="shared" si="148"/>
        <v>416.23922570779416</v>
      </c>
      <c r="AG237" s="49">
        <f t="shared" si="148"/>
        <v>416.23922570779416</v>
      </c>
    </row>
    <row r="238" spans="1:33" x14ac:dyDescent="0.3">
      <c r="A238">
        <v>20</v>
      </c>
      <c r="B238" s="48" t="str">
        <f t="shared" si="112"/>
        <v>75080267</v>
      </c>
      <c r="C238" s="68">
        <f ca="1">SUMPRODUCT(D238:AG238,WACC!$D$11:$AG$11)</f>
        <v>6037.9583718830263</v>
      </c>
      <c r="D238" s="49">
        <f t="shared" ref="D238:R238" si="149">D182*D$215</f>
        <v>285</v>
      </c>
      <c r="E238" s="49">
        <f t="shared" si="149"/>
        <v>286.20110093144422</v>
      </c>
      <c r="F238" s="49">
        <f t="shared" si="149"/>
        <v>320.52792217926373</v>
      </c>
      <c r="G238" s="49">
        <f t="shared" si="149"/>
        <v>306.10416568119683</v>
      </c>
      <c r="H238" s="49">
        <f t="shared" si="149"/>
        <v>316.7522591483069</v>
      </c>
      <c r="I238" s="49">
        <f t="shared" si="149"/>
        <v>327.77075559321372</v>
      </c>
      <c r="J238" s="49">
        <f t="shared" si="149"/>
        <v>339.17253979819174</v>
      </c>
      <c r="K238" s="49">
        <f t="shared" si="149"/>
        <v>350.97094475361342</v>
      </c>
      <c r="L238" s="49">
        <f t="shared" si="149"/>
        <v>350.97094475361342</v>
      </c>
      <c r="M238" s="49">
        <f t="shared" si="149"/>
        <v>350.97094475361342</v>
      </c>
      <c r="N238" s="49">
        <f t="shared" si="149"/>
        <v>350.97094475361342</v>
      </c>
      <c r="O238" s="49">
        <f t="shared" si="149"/>
        <v>350.97094475361342</v>
      </c>
      <c r="P238" s="49">
        <f t="shared" si="149"/>
        <v>350.97094475361342</v>
      </c>
      <c r="Q238" s="49">
        <f t="shared" si="149"/>
        <v>350.97094475361342</v>
      </c>
      <c r="R238" s="49">
        <f t="shared" si="149"/>
        <v>350.97094475361342</v>
      </c>
      <c r="S238" s="49">
        <f t="shared" ref="S238:AG238" si="150">S182*S$215</f>
        <v>350.97094475361342</v>
      </c>
      <c r="T238" s="49">
        <f t="shared" si="150"/>
        <v>350.97094475361342</v>
      </c>
      <c r="U238" s="49">
        <f t="shared" si="150"/>
        <v>350.97094475361342</v>
      </c>
      <c r="V238" s="49">
        <f t="shared" si="150"/>
        <v>350.97094475361342</v>
      </c>
      <c r="W238" s="49">
        <f t="shared" si="150"/>
        <v>350.97094475361342</v>
      </c>
      <c r="X238" s="49">
        <f t="shared" si="150"/>
        <v>350.97094475361342</v>
      </c>
      <c r="Y238" s="49">
        <f t="shared" si="150"/>
        <v>350.97094475361342</v>
      </c>
      <c r="Z238" s="49">
        <f t="shared" si="150"/>
        <v>350.97094475361342</v>
      </c>
      <c r="AA238" s="49">
        <f t="shared" si="150"/>
        <v>350.97094475361342</v>
      </c>
      <c r="AB238" s="49">
        <f t="shared" si="150"/>
        <v>350.97094475361342</v>
      </c>
      <c r="AC238" s="49">
        <f t="shared" si="150"/>
        <v>350.97094475361342</v>
      </c>
      <c r="AD238" s="49">
        <f t="shared" si="150"/>
        <v>350.97094475361342</v>
      </c>
      <c r="AE238" s="49">
        <f t="shared" si="150"/>
        <v>350.97094475361342</v>
      </c>
      <c r="AF238" s="49">
        <f t="shared" si="150"/>
        <v>350.97094475361342</v>
      </c>
      <c r="AG238" s="49">
        <f t="shared" si="150"/>
        <v>350.97094475361342</v>
      </c>
    </row>
    <row r="239" spans="1:33" x14ac:dyDescent="0.3">
      <c r="A239">
        <v>21</v>
      </c>
      <c r="B239" s="48" t="str">
        <f t="shared" si="112"/>
        <v>75051007</v>
      </c>
      <c r="C239" s="68">
        <f ca="1">SUMPRODUCT(D239:AG239,WACC!$D$11:$AG$11)</f>
        <v>6037.9583718830263</v>
      </c>
      <c r="D239" s="49">
        <f t="shared" ref="D239:R239" si="151">D183*D$215</f>
        <v>285</v>
      </c>
      <c r="E239" s="49">
        <f t="shared" si="151"/>
        <v>286.20110093144422</v>
      </c>
      <c r="F239" s="49">
        <f t="shared" si="151"/>
        <v>320.52792217926373</v>
      </c>
      <c r="G239" s="49">
        <f t="shared" si="151"/>
        <v>306.10416568119683</v>
      </c>
      <c r="H239" s="49">
        <f t="shared" si="151"/>
        <v>316.7522591483069</v>
      </c>
      <c r="I239" s="49">
        <f t="shared" si="151"/>
        <v>327.77075559321372</v>
      </c>
      <c r="J239" s="49">
        <f t="shared" si="151"/>
        <v>339.17253979819174</v>
      </c>
      <c r="K239" s="49">
        <f t="shared" si="151"/>
        <v>350.97094475361342</v>
      </c>
      <c r="L239" s="49">
        <f t="shared" si="151"/>
        <v>350.97094475361342</v>
      </c>
      <c r="M239" s="49">
        <f t="shared" si="151"/>
        <v>350.97094475361342</v>
      </c>
      <c r="N239" s="49">
        <f t="shared" si="151"/>
        <v>350.97094475361342</v>
      </c>
      <c r="O239" s="49">
        <f t="shared" si="151"/>
        <v>350.97094475361342</v>
      </c>
      <c r="P239" s="49">
        <f t="shared" si="151"/>
        <v>350.97094475361342</v>
      </c>
      <c r="Q239" s="49">
        <f t="shared" si="151"/>
        <v>350.97094475361342</v>
      </c>
      <c r="R239" s="49">
        <f t="shared" si="151"/>
        <v>350.97094475361342</v>
      </c>
      <c r="S239" s="49">
        <f t="shared" ref="S239:AG239" si="152">S183*S$215</f>
        <v>350.97094475361342</v>
      </c>
      <c r="T239" s="49">
        <f t="shared" si="152"/>
        <v>350.97094475361342</v>
      </c>
      <c r="U239" s="49">
        <f t="shared" si="152"/>
        <v>350.97094475361342</v>
      </c>
      <c r="V239" s="49">
        <f t="shared" si="152"/>
        <v>350.97094475361342</v>
      </c>
      <c r="W239" s="49">
        <f t="shared" si="152"/>
        <v>350.97094475361342</v>
      </c>
      <c r="X239" s="49">
        <f t="shared" si="152"/>
        <v>350.97094475361342</v>
      </c>
      <c r="Y239" s="49">
        <f t="shared" si="152"/>
        <v>350.97094475361342</v>
      </c>
      <c r="Z239" s="49">
        <f t="shared" si="152"/>
        <v>350.97094475361342</v>
      </c>
      <c r="AA239" s="49">
        <f t="shared" si="152"/>
        <v>350.97094475361342</v>
      </c>
      <c r="AB239" s="49">
        <f t="shared" si="152"/>
        <v>350.97094475361342</v>
      </c>
      <c r="AC239" s="49">
        <f t="shared" si="152"/>
        <v>350.97094475361342</v>
      </c>
      <c r="AD239" s="49">
        <f t="shared" si="152"/>
        <v>350.97094475361342</v>
      </c>
      <c r="AE239" s="49">
        <f t="shared" si="152"/>
        <v>350.97094475361342</v>
      </c>
      <c r="AF239" s="49">
        <f t="shared" si="152"/>
        <v>350.97094475361342</v>
      </c>
      <c r="AG239" s="49">
        <f t="shared" si="152"/>
        <v>350.97094475361342</v>
      </c>
    </row>
    <row r="240" spans="1:33" x14ac:dyDescent="0.3">
      <c r="A240">
        <v>22</v>
      </c>
      <c r="B240" s="48">
        <f t="shared" si="112"/>
        <v>0</v>
      </c>
      <c r="C240" s="68">
        <f ca="1">SUMPRODUCT(D240:AG240,WACC!$D$11:$AG$11)</f>
        <v>0</v>
      </c>
      <c r="D240" s="49">
        <f t="shared" ref="D240:R240" si="153">D184*D$215</f>
        <v>0</v>
      </c>
      <c r="E240" s="49">
        <f t="shared" si="153"/>
        <v>0</v>
      </c>
      <c r="F240" s="49">
        <f t="shared" si="153"/>
        <v>0</v>
      </c>
      <c r="G240" s="49">
        <f t="shared" si="153"/>
        <v>0</v>
      </c>
      <c r="H240" s="49">
        <f t="shared" si="153"/>
        <v>0</v>
      </c>
      <c r="I240" s="49">
        <f t="shared" si="153"/>
        <v>0</v>
      </c>
      <c r="J240" s="49">
        <f t="shared" si="153"/>
        <v>0</v>
      </c>
      <c r="K240" s="49">
        <f t="shared" si="153"/>
        <v>0</v>
      </c>
      <c r="L240" s="49">
        <f t="shared" si="153"/>
        <v>0</v>
      </c>
      <c r="M240" s="49">
        <f t="shared" si="153"/>
        <v>0</v>
      </c>
      <c r="N240" s="49">
        <f t="shared" si="153"/>
        <v>0</v>
      </c>
      <c r="O240" s="49">
        <f t="shared" si="153"/>
        <v>0</v>
      </c>
      <c r="P240" s="49">
        <f t="shared" si="153"/>
        <v>0</v>
      </c>
      <c r="Q240" s="49">
        <f t="shared" si="153"/>
        <v>0</v>
      </c>
      <c r="R240" s="49">
        <f t="shared" si="153"/>
        <v>0</v>
      </c>
      <c r="S240" s="49">
        <f t="shared" ref="S240:AG240" si="154">S184*S$215</f>
        <v>0</v>
      </c>
      <c r="T240" s="49">
        <f t="shared" si="154"/>
        <v>0</v>
      </c>
      <c r="U240" s="49">
        <f t="shared" si="154"/>
        <v>0</v>
      </c>
      <c r="V240" s="49">
        <f t="shared" si="154"/>
        <v>0</v>
      </c>
      <c r="W240" s="49">
        <f t="shared" si="154"/>
        <v>0</v>
      </c>
      <c r="X240" s="49">
        <f t="shared" si="154"/>
        <v>0</v>
      </c>
      <c r="Y240" s="49">
        <f t="shared" si="154"/>
        <v>0</v>
      </c>
      <c r="Z240" s="49">
        <f t="shared" si="154"/>
        <v>0</v>
      </c>
      <c r="AA240" s="49">
        <f t="shared" si="154"/>
        <v>0</v>
      </c>
      <c r="AB240" s="49">
        <f t="shared" si="154"/>
        <v>0</v>
      </c>
      <c r="AC240" s="49">
        <f t="shared" si="154"/>
        <v>0</v>
      </c>
      <c r="AD240" s="49">
        <f t="shared" si="154"/>
        <v>0</v>
      </c>
      <c r="AE240" s="49">
        <f t="shared" si="154"/>
        <v>0</v>
      </c>
      <c r="AF240" s="49">
        <f t="shared" si="154"/>
        <v>0</v>
      </c>
      <c r="AG240" s="49">
        <f t="shared" si="154"/>
        <v>0</v>
      </c>
    </row>
    <row r="241" spans="1:33" x14ac:dyDescent="0.3">
      <c r="A241">
        <v>23</v>
      </c>
      <c r="B241" s="48">
        <f t="shared" si="112"/>
        <v>0</v>
      </c>
      <c r="C241" s="68">
        <f ca="1">SUMPRODUCT(D241:AG241,WACC!$D$11:$AG$11)</f>
        <v>0</v>
      </c>
      <c r="D241" s="49">
        <f t="shared" ref="D241:R241" si="155">D185*D$215</f>
        <v>0</v>
      </c>
      <c r="E241" s="49">
        <f t="shared" si="155"/>
        <v>0</v>
      </c>
      <c r="F241" s="49">
        <f t="shared" si="155"/>
        <v>0</v>
      </c>
      <c r="G241" s="49">
        <f t="shared" si="155"/>
        <v>0</v>
      </c>
      <c r="H241" s="49">
        <f t="shared" si="155"/>
        <v>0</v>
      </c>
      <c r="I241" s="49">
        <f t="shared" si="155"/>
        <v>0</v>
      </c>
      <c r="J241" s="49">
        <f t="shared" si="155"/>
        <v>0</v>
      </c>
      <c r="K241" s="49">
        <f t="shared" si="155"/>
        <v>0</v>
      </c>
      <c r="L241" s="49">
        <f t="shared" si="155"/>
        <v>0</v>
      </c>
      <c r="M241" s="49">
        <f t="shared" si="155"/>
        <v>0</v>
      </c>
      <c r="N241" s="49">
        <f t="shared" si="155"/>
        <v>0</v>
      </c>
      <c r="O241" s="49">
        <f t="shared" si="155"/>
        <v>0</v>
      </c>
      <c r="P241" s="49">
        <f t="shared" si="155"/>
        <v>0</v>
      </c>
      <c r="Q241" s="49">
        <f t="shared" si="155"/>
        <v>0</v>
      </c>
      <c r="R241" s="49">
        <f t="shared" si="155"/>
        <v>0</v>
      </c>
      <c r="S241" s="49">
        <f t="shared" ref="S241:AG241" si="156">S185*S$215</f>
        <v>0</v>
      </c>
      <c r="T241" s="49">
        <f t="shared" si="156"/>
        <v>0</v>
      </c>
      <c r="U241" s="49">
        <f t="shared" si="156"/>
        <v>0</v>
      </c>
      <c r="V241" s="49">
        <f t="shared" si="156"/>
        <v>0</v>
      </c>
      <c r="W241" s="49">
        <f t="shared" si="156"/>
        <v>0</v>
      </c>
      <c r="X241" s="49">
        <f t="shared" si="156"/>
        <v>0</v>
      </c>
      <c r="Y241" s="49">
        <f t="shared" si="156"/>
        <v>0</v>
      </c>
      <c r="Z241" s="49">
        <f t="shared" si="156"/>
        <v>0</v>
      </c>
      <c r="AA241" s="49">
        <f t="shared" si="156"/>
        <v>0</v>
      </c>
      <c r="AB241" s="49">
        <f t="shared" si="156"/>
        <v>0</v>
      </c>
      <c r="AC241" s="49">
        <f t="shared" si="156"/>
        <v>0</v>
      </c>
      <c r="AD241" s="49">
        <f t="shared" si="156"/>
        <v>0</v>
      </c>
      <c r="AE241" s="49">
        <f t="shared" si="156"/>
        <v>0</v>
      </c>
      <c r="AF241" s="49">
        <f t="shared" si="156"/>
        <v>0</v>
      </c>
      <c r="AG241" s="49">
        <f t="shared" si="156"/>
        <v>0</v>
      </c>
    </row>
    <row r="242" spans="1:33" x14ac:dyDescent="0.3">
      <c r="A242">
        <v>24</v>
      </c>
      <c r="B242" s="48">
        <f t="shared" si="112"/>
        <v>0</v>
      </c>
      <c r="C242" s="68">
        <f ca="1">SUMPRODUCT(D242:AG242,WACC!$D$11:$AG$11)</f>
        <v>0</v>
      </c>
      <c r="D242" s="49">
        <f t="shared" ref="D242:R242" si="157">D186*D$215</f>
        <v>0</v>
      </c>
      <c r="E242" s="49">
        <f t="shared" si="157"/>
        <v>0</v>
      </c>
      <c r="F242" s="49">
        <f t="shared" si="157"/>
        <v>0</v>
      </c>
      <c r="G242" s="49">
        <f t="shared" si="157"/>
        <v>0</v>
      </c>
      <c r="H242" s="49">
        <f t="shared" si="157"/>
        <v>0</v>
      </c>
      <c r="I242" s="49">
        <f t="shared" si="157"/>
        <v>0</v>
      </c>
      <c r="J242" s="49">
        <f t="shared" si="157"/>
        <v>0</v>
      </c>
      <c r="K242" s="49">
        <f t="shared" si="157"/>
        <v>0</v>
      </c>
      <c r="L242" s="49">
        <f t="shared" si="157"/>
        <v>0</v>
      </c>
      <c r="M242" s="49">
        <f t="shared" si="157"/>
        <v>0</v>
      </c>
      <c r="N242" s="49">
        <f t="shared" si="157"/>
        <v>0</v>
      </c>
      <c r="O242" s="49">
        <f t="shared" si="157"/>
        <v>0</v>
      </c>
      <c r="P242" s="49">
        <f t="shared" si="157"/>
        <v>0</v>
      </c>
      <c r="Q242" s="49">
        <f t="shared" si="157"/>
        <v>0</v>
      </c>
      <c r="R242" s="49">
        <f t="shared" si="157"/>
        <v>0</v>
      </c>
      <c r="S242" s="49">
        <f t="shared" ref="S242:AG242" si="158">S186*S$215</f>
        <v>0</v>
      </c>
      <c r="T242" s="49">
        <f t="shared" si="158"/>
        <v>0</v>
      </c>
      <c r="U242" s="49">
        <f t="shared" si="158"/>
        <v>0</v>
      </c>
      <c r="V242" s="49">
        <f t="shared" si="158"/>
        <v>0</v>
      </c>
      <c r="W242" s="49">
        <f t="shared" si="158"/>
        <v>0</v>
      </c>
      <c r="X242" s="49">
        <f t="shared" si="158"/>
        <v>0</v>
      </c>
      <c r="Y242" s="49">
        <f t="shared" si="158"/>
        <v>0</v>
      </c>
      <c r="Z242" s="49">
        <f t="shared" si="158"/>
        <v>0</v>
      </c>
      <c r="AA242" s="49">
        <f t="shared" si="158"/>
        <v>0</v>
      </c>
      <c r="AB242" s="49">
        <f t="shared" si="158"/>
        <v>0</v>
      </c>
      <c r="AC242" s="49">
        <f t="shared" si="158"/>
        <v>0</v>
      </c>
      <c r="AD242" s="49">
        <f t="shared" si="158"/>
        <v>0</v>
      </c>
      <c r="AE242" s="49">
        <f t="shared" si="158"/>
        <v>0</v>
      </c>
      <c r="AF242" s="49">
        <f t="shared" si="158"/>
        <v>0</v>
      </c>
      <c r="AG242" s="49">
        <f t="shared" si="158"/>
        <v>0</v>
      </c>
    </row>
    <row r="243" spans="1:33" x14ac:dyDescent="0.3">
      <c r="A243">
        <v>25</v>
      </c>
      <c r="B243" s="48">
        <f t="shared" si="112"/>
        <v>0</v>
      </c>
      <c r="C243" s="68">
        <f ca="1">SUMPRODUCT(D243:AG243,WACC!$D$11:$AG$11)</f>
        <v>0</v>
      </c>
      <c r="D243" s="49">
        <f t="shared" ref="D243:R243" si="159">D187*D$215</f>
        <v>0</v>
      </c>
      <c r="E243" s="49">
        <f t="shared" si="159"/>
        <v>0</v>
      </c>
      <c r="F243" s="49">
        <f t="shared" si="159"/>
        <v>0</v>
      </c>
      <c r="G243" s="49">
        <f t="shared" si="159"/>
        <v>0</v>
      </c>
      <c r="H243" s="49">
        <f t="shared" si="159"/>
        <v>0</v>
      </c>
      <c r="I243" s="49">
        <f t="shared" si="159"/>
        <v>0</v>
      </c>
      <c r="J243" s="49">
        <f t="shared" si="159"/>
        <v>0</v>
      </c>
      <c r="K243" s="49">
        <f t="shared" si="159"/>
        <v>0</v>
      </c>
      <c r="L243" s="49">
        <f t="shared" si="159"/>
        <v>0</v>
      </c>
      <c r="M243" s="49">
        <f t="shared" si="159"/>
        <v>0</v>
      </c>
      <c r="N243" s="49">
        <f t="shared" si="159"/>
        <v>0</v>
      </c>
      <c r="O243" s="49">
        <f t="shared" si="159"/>
        <v>0</v>
      </c>
      <c r="P243" s="49">
        <f t="shared" si="159"/>
        <v>0</v>
      </c>
      <c r="Q243" s="49">
        <f t="shared" si="159"/>
        <v>0</v>
      </c>
      <c r="R243" s="49">
        <f t="shared" si="159"/>
        <v>0</v>
      </c>
      <c r="S243" s="49">
        <f t="shared" ref="S243:AG243" si="160">S187*S$215</f>
        <v>0</v>
      </c>
      <c r="T243" s="49">
        <f t="shared" si="160"/>
        <v>0</v>
      </c>
      <c r="U243" s="49">
        <f t="shared" si="160"/>
        <v>0</v>
      </c>
      <c r="V243" s="49">
        <f t="shared" si="160"/>
        <v>0</v>
      </c>
      <c r="W243" s="49">
        <f t="shared" si="160"/>
        <v>0</v>
      </c>
      <c r="X243" s="49">
        <f t="shared" si="160"/>
        <v>0</v>
      </c>
      <c r="Y243" s="49">
        <f t="shared" si="160"/>
        <v>0</v>
      </c>
      <c r="Z243" s="49">
        <f t="shared" si="160"/>
        <v>0</v>
      </c>
      <c r="AA243" s="49">
        <f t="shared" si="160"/>
        <v>0</v>
      </c>
      <c r="AB243" s="49">
        <f t="shared" si="160"/>
        <v>0</v>
      </c>
      <c r="AC243" s="49">
        <f t="shared" si="160"/>
        <v>0</v>
      </c>
      <c r="AD243" s="49">
        <f t="shared" si="160"/>
        <v>0</v>
      </c>
      <c r="AE243" s="49">
        <f t="shared" si="160"/>
        <v>0</v>
      </c>
      <c r="AF243" s="49">
        <f t="shared" si="160"/>
        <v>0</v>
      </c>
      <c r="AG243" s="49">
        <f t="shared" si="160"/>
        <v>0</v>
      </c>
    </row>
    <row r="244" spans="1:33" x14ac:dyDescent="0.3">
      <c r="A244">
        <v>26</v>
      </c>
      <c r="B244" s="48">
        <f t="shared" si="112"/>
        <v>0</v>
      </c>
      <c r="C244" s="68">
        <f ca="1">SUMPRODUCT(D244:AG244,WACC!$D$11:$AG$11)</f>
        <v>0</v>
      </c>
      <c r="D244" s="49">
        <f t="shared" ref="D244:R244" si="161">D188*D$215</f>
        <v>0</v>
      </c>
      <c r="E244" s="49">
        <f t="shared" si="161"/>
        <v>0</v>
      </c>
      <c r="F244" s="49">
        <f t="shared" si="161"/>
        <v>0</v>
      </c>
      <c r="G244" s="49">
        <f t="shared" si="161"/>
        <v>0</v>
      </c>
      <c r="H244" s="49">
        <f t="shared" si="161"/>
        <v>0</v>
      </c>
      <c r="I244" s="49">
        <f t="shared" si="161"/>
        <v>0</v>
      </c>
      <c r="J244" s="49">
        <f t="shared" si="161"/>
        <v>0</v>
      </c>
      <c r="K244" s="49">
        <f t="shared" si="161"/>
        <v>0</v>
      </c>
      <c r="L244" s="49">
        <f t="shared" si="161"/>
        <v>0</v>
      </c>
      <c r="M244" s="49">
        <f t="shared" si="161"/>
        <v>0</v>
      </c>
      <c r="N244" s="49">
        <f t="shared" si="161"/>
        <v>0</v>
      </c>
      <c r="O244" s="49">
        <f t="shared" si="161"/>
        <v>0</v>
      </c>
      <c r="P244" s="49">
        <f t="shared" si="161"/>
        <v>0</v>
      </c>
      <c r="Q244" s="49">
        <f t="shared" si="161"/>
        <v>0</v>
      </c>
      <c r="R244" s="49">
        <f t="shared" si="161"/>
        <v>0</v>
      </c>
      <c r="S244" s="49">
        <f t="shared" ref="S244:AG244" si="162">S188*S$215</f>
        <v>0</v>
      </c>
      <c r="T244" s="49">
        <f t="shared" si="162"/>
        <v>0</v>
      </c>
      <c r="U244" s="49">
        <f t="shared" si="162"/>
        <v>0</v>
      </c>
      <c r="V244" s="49">
        <f t="shared" si="162"/>
        <v>0</v>
      </c>
      <c r="W244" s="49">
        <f t="shared" si="162"/>
        <v>0</v>
      </c>
      <c r="X244" s="49">
        <f t="shared" si="162"/>
        <v>0</v>
      </c>
      <c r="Y244" s="49">
        <f t="shared" si="162"/>
        <v>0</v>
      </c>
      <c r="Z244" s="49">
        <f t="shared" si="162"/>
        <v>0</v>
      </c>
      <c r="AA244" s="49">
        <f t="shared" si="162"/>
        <v>0</v>
      </c>
      <c r="AB244" s="49">
        <f t="shared" si="162"/>
        <v>0</v>
      </c>
      <c r="AC244" s="49">
        <f t="shared" si="162"/>
        <v>0</v>
      </c>
      <c r="AD244" s="49">
        <f t="shared" si="162"/>
        <v>0</v>
      </c>
      <c r="AE244" s="49">
        <f t="shared" si="162"/>
        <v>0</v>
      </c>
      <c r="AF244" s="49">
        <f t="shared" si="162"/>
        <v>0</v>
      </c>
      <c r="AG244" s="49">
        <f t="shared" si="162"/>
        <v>0</v>
      </c>
    </row>
    <row r="245" spans="1:33" x14ac:dyDescent="0.3">
      <c r="A245">
        <v>27</v>
      </c>
      <c r="B245" s="48">
        <f t="shared" si="112"/>
        <v>0</v>
      </c>
      <c r="C245" s="68">
        <f ca="1">SUMPRODUCT(D245:AG245,WACC!$D$11:$AG$11)</f>
        <v>0</v>
      </c>
      <c r="D245" s="49">
        <f t="shared" ref="D245:R245" si="163">D189*D$215</f>
        <v>0</v>
      </c>
      <c r="E245" s="49">
        <f t="shared" si="163"/>
        <v>0</v>
      </c>
      <c r="F245" s="49">
        <f t="shared" si="163"/>
        <v>0</v>
      </c>
      <c r="G245" s="49">
        <f t="shared" si="163"/>
        <v>0</v>
      </c>
      <c r="H245" s="49">
        <f t="shared" si="163"/>
        <v>0</v>
      </c>
      <c r="I245" s="49">
        <f t="shared" si="163"/>
        <v>0</v>
      </c>
      <c r="J245" s="49">
        <f t="shared" si="163"/>
        <v>0</v>
      </c>
      <c r="K245" s="49">
        <f t="shared" si="163"/>
        <v>0</v>
      </c>
      <c r="L245" s="49">
        <f t="shared" si="163"/>
        <v>0</v>
      </c>
      <c r="M245" s="49">
        <f t="shared" si="163"/>
        <v>0</v>
      </c>
      <c r="N245" s="49">
        <f t="shared" si="163"/>
        <v>0</v>
      </c>
      <c r="O245" s="49">
        <f t="shared" si="163"/>
        <v>0</v>
      </c>
      <c r="P245" s="49">
        <f t="shared" si="163"/>
        <v>0</v>
      </c>
      <c r="Q245" s="49">
        <f t="shared" si="163"/>
        <v>0</v>
      </c>
      <c r="R245" s="49">
        <f t="shared" si="163"/>
        <v>0</v>
      </c>
      <c r="S245" s="49">
        <f t="shared" ref="S245:AG245" si="164">S189*S$215</f>
        <v>0</v>
      </c>
      <c r="T245" s="49">
        <f t="shared" si="164"/>
        <v>0</v>
      </c>
      <c r="U245" s="49">
        <f t="shared" si="164"/>
        <v>0</v>
      </c>
      <c r="V245" s="49">
        <f t="shared" si="164"/>
        <v>0</v>
      </c>
      <c r="W245" s="49">
        <f t="shared" si="164"/>
        <v>0</v>
      </c>
      <c r="X245" s="49">
        <f t="shared" si="164"/>
        <v>0</v>
      </c>
      <c r="Y245" s="49">
        <f t="shared" si="164"/>
        <v>0</v>
      </c>
      <c r="Z245" s="49">
        <f t="shared" si="164"/>
        <v>0</v>
      </c>
      <c r="AA245" s="49">
        <f t="shared" si="164"/>
        <v>0</v>
      </c>
      <c r="AB245" s="49">
        <f t="shared" si="164"/>
        <v>0</v>
      </c>
      <c r="AC245" s="49">
        <f t="shared" si="164"/>
        <v>0</v>
      </c>
      <c r="AD245" s="49">
        <f t="shared" si="164"/>
        <v>0</v>
      </c>
      <c r="AE245" s="49">
        <f t="shared" si="164"/>
        <v>0</v>
      </c>
      <c r="AF245" s="49">
        <f t="shared" si="164"/>
        <v>0</v>
      </c>
      <c r="AG245" s="49">
        <f t="shared" si="164"/>
        <v>0</v>
      </c>
    </row>
    <row r="246" spans="1:33" x14ac:dyDescent="0.3">
      <c r="A246">
        <v>28</v>
      </c>
      <c r="B246" s="48">
        <f t="shared" si="112"/>
        <v>0</v>
      </c>
      <c r="C246" s="68">
        <f ca="1">SUMPRODUCT(D246:AG246,WACC!$D$11:$AG$11)</f>
        <v>0</v>
      </c>
      <c r="D246" s="49">
        <f t="shared" ref="D246:R246" si="165">D190*D$215</f>
        <v>0</v>
      </c>
      <c r="E246" s="49">
        <f t="shared" si="165"/>
        <v>0</v>
      </c>
      <c r="F246" s="49">
        <f t="shared" si="165"/>
        <v>0</v>
      </c>
      <c r="G246" s="49">
        <f t="shared" si="165"/>
        <v>0</v>
      </c>
      <c r="H246" s="49">
        <f t="shared" si="165"/>
        <v>0</v>
      </c>
      <c r="I246" s="49">
        <f t="shared" si="165"/>
        <v>0</v>
      </c>
      <c r="J246" s="49">
        <f t="shared" si="165"/>
        <v>0</v>
      </c>
      <c r="K246" s="49">
        <f t="shared" si="165"/>
        <v>0</v>
      </c>
      <c r="L246" s="49">
        <f t="shared" si="165"/>
        <v>0</v>
      </c>
      <c r="M246" s="49">
        <f t="shared" si="165"/>
        <v>0</v>
      </c>
      <c r="N246" s="49">
        <f t="shared" si="165"/>
        <v>0</v>
      </c>
      <c r="O246" s="49">
        <f t="shared" si="165"/>
        <v>0</v>
      </c>
      <c r="P246" s="49">
        <f t="shared" si="165"/>
        <v>0</v>
      </c>
      <c r="Q246" s="49">
        <f t="shared" si="165"/>
        <v>0</v>
      </c>
      <c r="R246" s="49">
        <f t="shared" si="165"/>
        <v>0</v>
      </c>
      <c r="S246" s="49">
        <f t="shared" ref="S246:AG246" si="166">S190*S$215</f>
        <v>0</v>
      </c>
      <c r="T246" s="49">
        <f t="shared" si="166"/>
        <v>0</v>
      </c>
      <c r="U246" s="49">
        <f t="shared" si="166"/>
        <v>0</v>
      </c>
      <c r="V246" s="49">
        <f t="shared" si="166"/>
        <v>0</v>
      </c>
      <c r="W246" s="49">
        <f t="shared" si="166"/>
        <v>0</v>
      </c>
      <c r="X246" s="49">
        <f t="shared" si="166"/>
        <v>0</v>
      </c>
      <c r="Y246" s="49">
        <f t="shared" si="166"/>
        <v>0</v>
      </c>
      <c r="Z246" s="49">
        <f t="shared" si="166"/>
        <v>0</v>
      </c>
      <c r="AA246" s="49">
        <f t="shared" si="166"/>
        <v>0</v>
      </c>
      <c r="AB246" s="49">
        <f t="shared" si="166"/>
        <v>0</v>
      </c>
      <c r="AC246" s="49">
        <f t="shared" si="166"/>
        <v>0</v>
      </c>
      <c r="AD246" s="49">
        <f t="shared" si="166"/>
        <v>0</v>
      </c>
      <c r="AE246" s="49">
        <f t="shared" si="166"/>
        <v>0</v>
      </c>
      <c r="AF246" s="49">
        <f t="shared" si="166"/>
        <v>0</v>
      </c>
      <c r="AG246" s="49">
        <f t="shared" si="166"/>
        <v>0</v>
      </c>
    </row>
    <row r="247" spans="1:33" x14ac:dyDescent="0.3">
      <c r="A247">
        <v>29</v>
      </c>
      <c r="B247" s="48">
        <f t="shared" si="112"/>
        <v>0</v>
      </c>
      <c r="C247" s="68">
        <f ca="1">SUMPRODUCT(D247:AG247,WACC!$D$11:$AG$11)</f>
        <v>0</v>
      </c>
      <c r="D247" s="49">
        <f t="shared" ref="D247:R247" si="167">D191*D$215</f>
        <v>0</v>
      </c>
      <c r="E247" s="49">
        <f t="shared" si="167"/>
        <v>0</v>
      </c>
      <c r="F247" s="49">
        <f t="shared" si="167"/>
        <v>0</v>
      </c>
      <c r="G247" s="49">
        <f t="shared" si="167"/>
        <v>0</v>
      </c>
      <c r="H247" s="49">
        <f t="shared" si="167"/>
        <v>0</v>
      </c>
      <c r="I247" s="49">
        <f t="shared" si="167"/>
        <v>0</v>
      </c>
      <c r="J247" s="49">
        <f t="shared" si="167"/>
        <v>0</v>
      </c>
      <c r="K247" s="49">
        <f t="shared" si="167"/>
        <v>0</v>
      </c>
      <c r="L247" s="49">
        <f t="shared" si="167"/>
        <v>0</v>
      </c>
      <c r="M247" s="49">
        <f t="shared" si="167"/>
        <v>0</v>
      </c>
      <c r="N247" s="49">
        <f t="shared" si="167"/>
        <v>0</v>
      </c>
      <c r="O247" s="49">
        <f t="shared" si="167"/>
        <v>0</v>
      </c>
      <c r="P247" s="49">
        <f t="shared" si="167"/>
        <v>0</v>
      </c>
      <c r="Q247" s="49">
        <f t="shared" si="167"/>
        <v>0</v>
      </c>
      <c r="R247" s="49">
        <f t="shared" si="167"/>
        <v>0</v>
      </c>
      <c r="S247" s="49">
        <f t="shared" ref="S247:AG247" si="168">S191*S$215</f>
        <v>0</v>
      </c>
      <c r="T247" s="49">
        <f t="shared" si="168"/>
        <v>0</v>
      </c>
      <c r="U247" s="49">
        <f t="shared" si="168"/>
        <v>0</v>
      </c>
      <c r="V247" s="49">
        <f t="shared" si="168"/>
        <v>0</v>
      </c>
      <c r="W247" s="49">
        <f t="shared" si="168"/>
        <v>0</v>
      </c>
      <c r="X247" s="49">
        <f t="shared" si="168"/>
        <v>0</v>
      </c>
      <c r="Y247" s="49">
        <f t="shared" si="168"/>
        <v>0</v>
      </c>
      <c r="Z247" s="49">
        <f t="shared" si="168"/>
        <v>0</v>
      </c>
      <c r="AA247" s="49">
        <f t="shared" si="168"/>
        <v>0</v>
      </c>
      <c r="AB247" s="49">
        <f t="shared" si="168"/>
        <v>0</v>
      </c>
      <c r="AC247" s="49">
        <f t="shared" si="168"/>
        <v>0</v>
      </c>
      <c r="AD247" s="49">
        <f t="shared" si="168"/>
        <v>0</v>
      </c>
      <c r="AE247" s="49">
        <f t="shared" si="168"/>
        <v>0</v>
      </c>
      <c r="AF247" s="49">
        <f t="shared" si="168"/>
        <v>0</v>
      </c>
      <c r="AG247" s="49">
        <f t="shared" si="168"/>
        <v>0</v>
      </c>
    </row>
    <row r="248" spans="1:33" x14ac:dyDescent="0.3">
      <c r="A248">
        <v>30</v>
      </c>
      <c r="B248" s="48">
        <f t="shared" si="112"/>
        <v>0</v>
      </c>
      <c r="C248" s="68">
        <f ca="1">SUMPRODUCT(D248:AG248,WACC!$D$11:$AG$11)</f>
        <v>0</v>
      </c>
      <c r="D248" s="49">
        <f t="shared" ref="D248:R248" si="169">D192*D$215</f>
        <v>0</v>
      </c>
      <c r="E248" s="49">
        <f t="shared" si="169"/>
        <v>0</v>
      </c>
      <c r="F248" s="49">
        <f t="shared" si="169"/>
        <v>0</v>
      </c>
      <c r="G248" s="49">
        <f t="shared" si="169"/>
        <v>0</v>
      </c>
      <c r="H248" s="49">
        <f t="shared" si="169"/>
        <v>0</v>
      </c>
      <c r="I248" s="49">
        <f t="shared" si="169"/>
        <v>0</v>
      </c>
      <c r="J248" s="49">
        <f t="shared" si="169"/>
        <v>0</v>
      </c>
      <c r="K248" s="49">
        <f t="shared" si="169"/>
        <v>0</v>
      </c>
      <c r="L248" s="49">
        <f t="shared" si="169"/>
        <v>0</v>
      </c>
      <c r="M248" s="49">
        <f t="shared" si="169"/>
        <v>0</v>
      </c>
      <c r="N248" s="49">
        <f t="shared" si="169"/>
        <v>0</v>
      </c>
      <c r="O248" s="49">
        <f t="shared" si="169"/>
        <v>0</v>
      </c>
      <c r="P248" s="49">
        <f t="shared" si="169"/>
        <v>0</v>
      </c>
      <c r="Q248" s="49">
        <f t="shared" si="169"/>
        <v>0</v>
      </c>
      <c r="R248" s="49">
        <f t="shared" si="169"/>
        <v>0</v>
      </c>
      <c r="S248" s="49">
        <f t="shared" ref="S248:AG248" si="170">S192*S$215</f>
        <v>0</v>
      </c>
      <c r="T248" s="49">
        <f t="shared" si="170"/>
        <v>0</v>
      </c>
      <c r="U248" s="49">
        <f t="shared" si="170"/>
        <v>0</v>
      </c>
      <c r="V248" s="49">
        <f t="shared" si="170"/>
        <v>0</v>
      </c>
      <c r="W248" s="49">
        <f t="shared" si="170"/>
        <v>0</v>
      </c>
      <c r="X248" s="49">
        <f t="shared" si="170"/>
        <v>0</v>
      </c>
      <c r="Y248" s="49">
        <f t="shared" si="170"/>
        <v>0</v>
      </c>
      <c r="Z248" s="49">
        <f t="shared" si="170"/>
        <v>0</v>
      </c>
      <c r="AA248" s="49">
        <f t="shared" si="170"/>
        <v>0</v>
      </c>
      <c r="AB248" s="49">
        <f t="shared" si="170"/>
        <v>0</v>
      </c>
      <c r="AC248" s="49">
        <f t="shared" si="170"/>
        <v>0</v>
      </c>
      <c r="AD248" s="49">
        <f t="shared" si="170"/>
        <v>0</v>
      </c>
      <c r="AE248" s="49">
        <f t="shared" si="170"/>
        <v>0</v>
      </c>
      <c r="AF248" s="49">
        <f t="shared" si="170"/>
        <v>0</v>
      </c>
      <c r="AG248" s="49">
        <f t="shared" si="170"/>
        <v>0</v>
      </c>
    </row>
    <row r="249" spans="1:33" x14ac:dyDescent="0.3">
      <c r="A249">
        <v>31</v>
      </c>
      <c r="B249" s="48">
        <f t="shared" si="112"/>
        <v>0</v>
      </c>
      <c r="C249" s="68">
        <f ca="1">SUMPRODUCT(D249:AG249,WACC!$D$11:$AG$11)</f>
        <v>0</v>
      </c>
      <c r="D249" s="49">
        <f t="shared" ref="D249:R249" si="171">D193*D$215</f>
        <v>0</v>
      </c>
      <c r="E249" s="49">
        <f t="shared" si="171"/>
        <v>0</v>
      </c>
      <c r="F249" s="49">
        <f t="shared" si="171"/>
        <v>0</v>
      </c>
      <c r="G249" s="49">
        <f t="shared" si="171"/>
        <v>0</v>
      </c>
      <c r="H249" s="49">
        <f t="shared" si="171"/>
        <v>0</v>
      </c>
      <c r="I249" s="49">
        <f t="shared" si="171"/>
        <v>0</v>
      </c>
      <c r="J249" s="49">
        <f t="shared" si="171"/>
        <v>0</v>
      </c>
      <c r="K249" s="49">
        <f t="shared" si="171"/>
        <v>0</v>
      </c>
      <c r="L249" s="49">
        <f t="shared" si="171"/>
        <v>0</v>
      </c>
      <c r="M249" s="49">
        <f t="shared" si="171"/>
        <v>0</v>
      </c>
      <c r="N249" s="49">
        <f t="shared" si="171"/>
        <v>0</v>
      </c>
      <c r="O249" s="49">
        <f t="shared" si="171"/>
        <v>0</v>
      </c>
      <c r="P249" s="49">
        <f t="shared" si="171"/>
        <v>0</v>
      </c>
      <c r="Q249" s="49">
        <f t="shared" si="171"/>
        <v>0</v>
      </c>
      <c r="R249" s="49">
        <f t="shared" si="171"/>
        <v>0</v>
      </c>
      <c r="S249" s="49">
        <f t="shared" ref="S249:AG249" si="172">S193*S$215</f>
        <v>0</v>
      </c>
      <c r="T249" s="49">
        <f t="shared" si="172"/>
        <v>0</v>
      </c>
      <c r="U249" s="49">
        <f t="shared" si="172"/>
        <v>0</v>
      </c>
      <c r="V249" s="49">
        <f t="shared" si="172"/>
        <v>0</v>
      </c>
      <c r="W249" s="49">
        <f t="shared" si="172"/>
        <v>0</v>
      </c>
      <c r="X249" s="49">
        <f t="shared" si="172"/>
        <v>0</v>
      </c>
      <c r="Y249" s="49">
        <f t="shared" si="172"/>
        <v>0</v>
      </c>
      <c r="Z249" s="49">
        <f t="shared" si="172"/>
        <v>0</v>
      </c>
      <c r="AA249" s="49">
        <f t="shared" si="172"/>
        <v>0</v>
      </c>
      <c r="AB249" s="49">
        <f t="shared" si="172"/>
        <v>0</v>
      </c>
      <c r="AC249" s="49">
        <f t="shared" si="172"/>
        <v>0</v>
      </c>
      <c r="AD249" s="49">
        <f t="shared" si="172"/>
        <v>0</v>
      </c>
      <c r="AE249" s="49">
        <f t="shared" si="172"/>
        <v>0</v>
      </c>
      <c r="AF249" s="49">
        <f t="shared" si="172"/>
        <v>0</v>
      </c>
      <c r="AG249" s="49">
        <f t="shared" si="172"/>
        <v>0</v>
      </c>
    </row>
    <row r="250" spans="1:33" x14ac:dyDescent="0.3">
      <c r="A250">
        <v>32</v>
      </c>
      <c r="B250" s="48">
        <f t="shared" si="112"/>
        <v>0</v>
      </c>
      <c r="C250" s="68">
        <f ca="1">SUMPRODUCT(D250:AG250,WACC!$D$11:$AG$11)</f>
        <v>0</v>
      </c>
      <c r="D250" s="49">
        <f t="shared" ref="D250:R250" si="173">D194*D$215</f>
        <v>0</v>
      </c>
      <c r="E250" s="49">
        <f t="shared" si="173"/>
        <v>0</v>
      </c>
      <c r="F250" s="49">
        <f t="shared" si="173"/>
        <v>0</v>
      </c>
      <c r="G250" s="49">
        <f t="shared" si="173"/>
        <v>0</v>
      </c>
      <c r="H250" s="49">
        <f t="shared" si="173"/>
        <v>0</v>
      </c>
      <c r="I250" s="49">
        <f t="shared" si="173"/>
        <v>0</v>
      </c>
      <c r="J250" s="49">
        <f t="shared" si="173"/>
        <v>0</v>
      </c>
      <c r="K250" s="49">
        <f t="shared" si="173"/>
        <v>0</v>
      </c>
      <c r="L250" s="49">
        <f t="shared" si="173"/>
        <v>0</v>
      </c>
      <c r="M250" s="49">
        <f t="shared" si="173"/>
        <v>0</v>
      </c>
      <c r="N250" s="49">
        <f t="shared" si="173"/>
        <v>0</v>
      </c>
      <c r="O250" s="49">
        <f t="shared" si="173"/>
        <v>0</v>
      </c>
      <c r="P250" s="49">
        <f t="shared" si="173"/>
        <v>0</v>
      </c>
      <c r="Q250" s="49">
        <f t="shared" si="173"/>
        <v>0</v>
      </c>
      <c r="R250" s="49">
        <f t="shared" si="173"/>
        <v>0</v>
      </c>
      <c r="S250" s="49">
        <f t="shared" ref="S250:AG250" si="174">S194*S$215</f>
        <v>0</v>
      </c>
      <c r="T250" s="49">
        <f t="shared" si="174"/>
        <v>0</v>
      </c>
      <c r="U250" s="49">
        <f t="shared" si="174"/>
        <v>0</v>
      </c>
      <c r="V250" s="49">
        <f t="shared" si="174"/>
        <v>0</v>
      </c>
      <c r="W250" s="49">
        <f t="shared" si="174"/>
        <v>0</v>
      </c>
      <c r="X250" s="49">
        <f t="shared" si="174"/>
        <v>0</v>
      </c>
      <c r="Y250" s="49">
        <f t="shared" si="174"/>
        <v>0</v>
      </c>
      <c r="Z250" s="49">
        <f t="shared" si="174"/>
        <v>0</v>
      </c>
      <c r="AA250" s="49">
        <f t="shared" si="174"/>
        <v>0</v>
      </c>
      <c r="AB250" s="49">
        <f t="shared" si="174"/>
        <v>0</v>
      </c>
      <c r="AC250" s="49">
        <f t="shared" si="174"/>
        <v>0</v>
      </c>
      <c r="AD250" s="49">
        <f t="shared" si="174"/>
        <v>0</v>
      </c>
      <c r="AE250" s="49">
        <f t="shared" si="174"/>
        <v>0</v>
      </c>
      <c r="AF250" s="49">
        <f t="shared" si="174"/>
        <v>0</v>
      </c>
      <c r="AG250" s="49">
        <f t="shared" si="174"/>
        <v>0</v>
      </c>
    </row>
    <row r="251" spans="1:33" x14ac:dyDescent="0.3">
      <c r="A251">
        <v>33</v>
      </c>
      <c r="B251" s="48">
        <f t="shared" si="112"/>
        <v>0</v>
      </c>
      <c r="C251" s="68">
        <f ca="1">SUMPRODUCT(D251:AG251,WACC!$D$11:$AG$11)</f>
        <v>0</v>
      </c>
      <c r="D251" s="49">
        <f t="shared" ref="D251:R251" si="175">D195*D$215</f>
        <v>0</v>
      </c>
      <c r="E251" s="49">
        <f t="shared" si="175"/>
        <v>0</v>
      </c>
      <c r="F251" s="49">
        <f t="shared" si="175"/>
        <v>0</v>
      </c>
      <c r="G251" s="49">
        <f t="shared" si="175"/>
        <v>0</v>
      </c>
      <c r="H251" s="49">
        <f t="shared" si="175"/>
        <v>0</v>
      </c>
      <c r="I251" s="49">
        <f t="shared" si="175"/>
        <v>0</v>
      </c>
      <c r="J251" s="49">
        <f t="shared" si="175"/>
        <v>0</v>
      </c>
      <c r="K251" s="49">
        <f t="shared" si="175"/>
        <v>0</v>
      </c>
      <c r="L251" s="49">
        <f t="shared" si="175"/>
        <v>0</v>
      </c>
      <c r="M251" s="49">
        <f t="shared" si="175"/>
        <v>0</v>
      </c>
      <c r="N251" s="49">
        <f t="shared" si="175"/>
        <v>0</v>
      </c>
      <c r="O251" s="49">
        <f t="shared" si="175"/>
        <v>0</v>
      </c>
      <c r="P251" s="49">
        <f t="shared" si="175"/>
        <v>0</v>
      </c>
      <c r="Q251" s="49">
        <f t="shared" si="175"/>
        <v>0</v>
      </c>
      <c r="R251" s="49">
        <f t="shared" si="175"/>
        <v>0</v>
      </c>
      <c r="S251" s="49">
        <f t="shared" ref="S251:AG251" si="176">S195*S$215</f>
        <v>0</v>
      </c>
      <c r="T251" s="49">
        <f t="shared" si="176"/>
        <v>0</v>
      </c>
      <c r="U251" s="49">
        <f t="shared" si="176"/>
        <v>0</v>
      </c>
      <c r="V251" s="49">
        <f t="shared" si="176"/>
        <v>0</v>
      </c>
      <c r="W251" s="49">
        <f t="shared" si="176"/>
        <v>0</v>
      </c>
      <c r="X251" s="49">
        <f t="shared" si="176"/>
        <v>0</v>
      </c>
      <c r="Y251" s="49">
        <f t="shared" si="176"/>
        <v>0</v>
      </c>
      <c r="Z251" s="49">
        <f t="shared" si="176"/>
        <v>0</v>
      </c>
      <c r="AA251" s="49">
        <f t="shared" si="176"/>
        <v>0</v>
      </c>
      <c r="AB251" s="49">
        <f t="shared" si="176"/>
        <v>0</v>
      </c>
      <c r="AC251" s="49">
        <f t="shared" si="176"/>
        <v>0</v>
      </c>
      <c r="AD251" s="49">
        <f t="shared" si="176"/>
        <v>0</v>
      </c>
      <c r="AE251" s="49">
        <f t="shared" si="176"/>
        <v>0</v>
      </c>
      <c r="AF251" s="49">
        <f t="shared" si="176"/>
        <v>0</v>
      </c>
      <c r="AG251" s="49">
        <f t="shared" si="176"/>
        <v>0</v>
      </c>
    </row>
    <row r="252" spans="1:33" x14ac:dyDescent="0.3">
      <c r="A252">
        <v>34</v>
      </c>
      <c r="B252" s="48">
        <f t="shared" si="112"/>
        <v>0</v>
      </c>
      <c r="C252" s="68">
        <f ca="1">SUMPRODUCT(D252:AG252,WACC!$D$11:$AG$11)</f>
        <v>0</v>
      </c>
      <c r="D252" s="49">
        <f t="shared" ref="D252:R252" si="177">D196*D$215</f>
        <v>0</v>
      </c>
      <c r="E252" s="49">
        <f t="shared" si="177"/>
        <v>0</v>
      </c>
      <c r="F252" s="49">
        <f t="shared" si="177"/>
        <v>0</v>
      </c>
      <c r="G252" s="49">
        <f t="shared" si="177"/>
        <v>0</v>
      </c>
      <c r="H252" s="49">
        <f t="shared" si="177"/>
        <v>0</v>
      </c>
      <c r="I252" s="49">
        <f t="shared" si="177"/>
        <v>0</v>
      </c>
      <c r="J252" s="49">
        <f t="shared" si="177"/>
        <v>0</v>
      </c>
      <c r="K252" s="49">
        <f t="shared" si="177"/>
        <v>0</v>
      </c>
      <c r="L252" s="49">
        <f t="shared" si="177"/>
        <v>0</v>
      </c>
      <c r="M252" s="49">
        <f t="shared" si="177"/>
        <v>0</v>
      </c>
      <c r="N252" s="49">
        <f t="shared" si="177"/>
        <v>0</v>
      </c>
      <c r="O252" s="49">
        <f t="shared" si="177"/>
        <v>0</v>
      </c>
      <c r="P252" s="49">
        <f t="shared" si="177"/>
        <v>0</v>
      </c>
      <c r="Q252" s="49">
        <f t="shared" si="177"/>
        <v>0</v>
      </c>
      <c r="R252" s="49">
        <f t="shared" si="177"/>
        <v>0</v>
      </c>
      <c r="S252" s="49">
        <f t="shared" ref="S252:AG252" si="178">S196*S$215</f>
        <v>0</v>
      </c>
      <c r="T252" s="49">
        <f t="shared" si="178"/>
        <v>0</v>
      </c>
      <c r="U252" s="49">
        <f t="shared" si="178"/>
        <v>0</v>
      </c>
      <c r="V252" s="49">
        <f t="shared" si="178"/>
        <v>0</v>
      </c>
      <c r="W252" s="49">
        <f t="shared" si="178"/>
        <v>0</v>
      </c>
      <c r="X252" s="49">
        <f t="shared" si="178"/>
        <v>0</v>
      </c>
      <c r="Y252" s="49">
        <f t="shared" si="178"/>
        <v>0</v>
      </c>
      <c r="Z252" s="49">
        <f t="shared" si="178"/>
        <v>0</v>
      </c>
      <c r="AA252" s="49">
        <f t="shared" si="178"/>
        <v>0</v>
      </c>
      <c r="AB252" s="49">
        <f t="shared" si="178"/>
        <v>0</v>
      </c>
      <c r="AC252" s="49">
        <f t="shared" si="178"/>
        <v>0</v>
      </c>
      <c r="AD252" s="49">
        <f t="shared" si="178"/>
        <v>0</v>
      </c>
      <c r="AE252" s="49">
        <f t="shared" si="178"/>
        <v>0</v>
      </c>
      <c r="AF252" s="49">
        <f t="shared" si="178"/>
        <v>0</v>
      </c>
      <c r="AG252" s="49">
        <f t="shared" si="178"/>
        <v>0</v>
      </c>
    </row>
    <row r="253" spans="1:33" x14ac:dyDescent="0.3">
      <c r="A253">
        <v>35</v>
      </c>
      <c r="B253" s="48">
        <f t="shared" si="112"/>
        <v>0</v>
      </c>
      <c r="C253" s="68">
        <f ca="1">SUMPRODUCT(D253:AG253,WACC!$D$11:$AG$11)</f>
        <v>0</v>
      </c>
      <c r="D253" s="49">
        <f t="shared" ref="D253:R253" si="179">D197*D$215</f>
        <v>0</v>
      </c>
      <c r="E253" s="49">
        <f t="shared" si="179"/>
        <v>0</v>
      </c>
      <c r="F253" s="49">
        <f t="shared" si="179"/>
        <v>0</v>
      </c>
      <c r="G253" s="49">
        <f t="shared" si="179"/>
        <v>0</v>
      </c>
      <c r="H253" s="49">
        <f t="shared" si="179"/>
        <v>0</v>
      </c>
      <c r="I253" s="49">
        <f t="shared" si="179"/>
        <v>0</v>
      </c>
      <c r="J253" s="49">
        <f t="shared" si="179"/>
        <v>0</v>
      </c>
      <c r="K253" s="49">
        <f t="shared" si="179"/>
        <v>0</v>
      </c>
      <c r="L253" s="49">
        <f t="shared" si="179"/>
        <v>0</v>
      </c>
      <c r="M253" s="49">
        <f t="shared" si="179"/>
        <v>0</v>
      </c>
      <c r="N253" s="49">
        <f t="shared" si="179"/>
        <v>0</v>
      </c>
      <c r="O253" s="49">
        <f t="shared" si="179"/>
        <v>0</v>
      </c>
      <c r="P253" s="49">
        <f t="shared" si="179"/>
        <v>0</v>
      </c>
      <c r="Q253" s="49">
        <f t="shared" si="179"/>
        <v>0</v>
      </c>
      <c r="R253" s="49">
        <f t="shared" si="179"/>
        <v>0</v>
      </c>
      <c r="S253" s="49">
        <f t="shared" ref="S253:AG253" si="180">S197*S$215</f>
        <v>0</v>
      </c>
      <c r="T253" s="49">
        <f t="shared" si="180"/>
        <v>0</v>
      </c>
      <c r="U253" s="49">
        <f t="shared" si="180"/>
        <v>0</v>
      </c>
      <c r="V253" s="49">
        <f t="shared" si="180"/>
        <v>0</v>
      </c>
      <c r="W253" s="49">
        <f t="shared" si="180"/>
        <v>0</v>
      </c>
      <c r="X253" s="49">
        <f t="shared" si="180"/>
        <v>0</v>
      </c>
      <c r="Y253" s="49">
        <f t="shared" si="180"/>
        <v>0</v>
      </c>
      <c r="Z253" s="49">
        <f t="shared" si="180"/>
        <v>0</v>
      </c>
      <c r="AA253" s="49">
        <f t="shared" si="180"/>
        <v>0</v>
      </c>
      <c r="AB253" s="49">
        <f t="shared" si="180"/>
        <v>0</v>
      </c>
      <c r="AC253" s="49">
        <f t="shared" si="180"/>
        <v>0</v>
      </c>
      <c r="AD253" s="49">
        <f t="shared" si="180"/>
        <v>0</v>
      </c>
      <c r="AE253" s="49">
        <f t="shared" si="180"/>
        <v>0</v>
      </c>
      <c r="AF253" s="49">
        <f t="shared" si="180"/>
        <v>0</v>
      </c>
      <c r="AG253" s="49">
        <f t="shared" si="180"/>
        <v>0</v>
      </c>
    </row>
    <row r="254" spans="1:33" x14ac:dyDescent="0.3">
      <c r="A254">
        <v>36</v>
      </c>
      <c r="B254" s="48">
        <f t="shared" si="112"/>
        <v>0</v>
      </c>
      <c r="C254" s="68">
        <f ca="1">SUMPRODUCT(D254:AG254,WACC!$D$11:$AG$11)</f>
        <v>0</v>
      </c>
      <c r="D254" s="49">
        <f t="shared" ref="D254:R254" si="181">D198*D$215</f>
        <v>0</v>
      </c>
      <c r="E254" s="49">
        <f t="shared" si="181"/>
        <v>0</v>
      </c>
      <c r="F254" s="49">
        <f t="shared" si="181"/>
        <v>0</v>
      </c>
      <c r="G254" s="49">
        <f t="shared" si="181"/>
        <v>0</v>
      </c>
      <c r="H254" s="49">
        <f t="shared" si="181"/>
        <v>0</v>
      </c>
      <c r="I254" s="49">
        <f t="shared" si="181"/>
        <v>0</v>
      </c>
      <c r="J254" s="49">
        <f t="shared" si="181"/>
        <v>0</v>
      </c>
      <c r="K254" s="49">
        <f t="shared" si="181"/>
        <v>0</v>
      </c>
      <c r="L254" s="49">
        <f t="shared" si="181"/>
        <v>0</v>
      </c>
      <c r="M254" s="49">
        <f t="shared" si="181"/>
        <v>0</v>
      </c>
      <c r="N254" s="49">
        <f t="shared" si="181"/>
        <v>0</v>
      </c>
      <c r="O254" s="49">
        <f t="shared" si="181"/>
        <v>0</v>
      </c>
      <c r="P254" s="49">
        <f t="shared" si="181"/>
        <v>0</v>
      </c>
      <c r="Q254" s="49">
        <f t="shared" si="181"/>
        <v>0</v>
      </c>
      <c r="R254" s="49">
        <f t="shared" si="181"/>
        <v>0</v>
      </c>
      <c r="S254" s="49">
        <f t="shared" ref="S254:AG254" si="182">S198*S$215</f>
        <v>0</v>
      </c>
      <c r="T254" s="49">
        <f t="shared" si="182"/>
        <v>0</v>
      </c>
      <c r="U254" s="49">
        <f t="shared" si="182"/>
        <v>0</v>
      </c>
      <c r="V254" s="49">
        <f t="shared" si="182"/>
        <v>0</v>
      </c>
      <c r="W254" s="49">
        <f t="shared" si="182"/>
        <v>0</v>
      </c>
      <c r="X254" s="49">
        <f t="shared" si="182"/>
        <v>0</v>
      </c>
      <c r="Y254" s="49">
        <f t="shared" si="182"/>
        <v>0</v>
      </c>
      <c r="Z254" s="49">
        <f t="shared" si="182"/>
        <v>0</v>
      </c>
      <c r="AA254" s="49">
        <f t="shared" si="182"/>
        <v>0</v>
      </c>
      <c r="AB254" s="49">
        <f t="shared" si="182"/>
        <v>0</v>
      </c>
      <c r="AC254" s="49">
        <f t="shared" si="182"/>
        <v>0</v>
      </c>
      <c r="AD254" s="49">
        <f t="shared" si="182"/>
        <v>0</v>
      </c>
      <c r="AE254" s="49">
        <f t="shared" si="182"/>
        <v>0</v>
      </c>
      <c r="AF254" s="49">
        <f t="shared" si="182"/>
        <v>0</v>
      </c>
      <c r="AG254" s="49">
        <f t="shared" si="182"/>
        <v>0</v>
      </c>
    </row>
    <row r="255" spans="1:33" x14ac:dyDescent="0.3">
      <c r="A255">
        <v>37</v>
      </c>
      <c r="B255" s="48">
        <f t="shared" si="112"/>
        <v>0</v>
      </c>
      <c r="C255" s="68">
        <f ca="1">SUMPRODUCT(D255:AG255,WACC!$D$11:$AG$11)</f>
        <v>0</v>
      </c>
      <c r="D255" s="49">
        <f t="shared" ref="D255:R255" si="183">D199*D$215</f>
        <v>0</v>
      </c>
      <c r="E255" s="49">
        <f t="shared" si="183"/>
        <v>0</v>
      </c>
      <c r="F255" s="49">
        <f t="shared" si="183"/>
        <v>0</v>
      </c>
      <c r="G255" s="49">
        <f t="shared" si="183"/>
        <v>0</v>
      </c>
      <c r="H255" s="49">
        <f t="shared" si="183"/>
        <v>0</v>
      </c>
      <c r="I255" s="49">
        <f t="shared" si="183"/>
        <v>0</v>
      </c>
      <c r="J255" s="49">
        <f t="shared" si="183"/>
        <v>0</v>
      </c>
      <c r="K255" s="49">
        <f t="shared" si="183"/>
        <v>0</v>
      </c>
      <c r="L255" s="49">
        <f t="shared" si="183"/>
        <v>0</v>
      </c>
      <c r="M255" s="49">
        <f t="shared" si="183"/>
        <v>0</v>
      </c>
      <c r="N255" s="49">
        <f t="shared" si="183"/>
        <v>0</v>
      </c>
      <c r="O255" s="49">
        <f t="shared" si="183"/>
        <v>0</v>
      </c>
      <c r="P255" s="49">
        <f t="shared" si="183"/>
        <v>0</v>
      </c>
      <c r="Q255" s="49">
        <f t="shared" si="183"/>
        <v>0</v>
      </c>
      <c r="R255" s="49">
        <f t="shared" si="183"/>
        <v>0</v>
      </c>
      <c r="S255" s="49">
        <f t="shared" ref="S255:AG255" si="184">S199*S$215</f>
        <v>0</v>
      </c>
      <c r="T255" s="49">
        <f t="shared" si="184"/>
        <v>0</v>
      </c>
      <c r="U255" s="49">
        <f t="shared" si="184"/>
        <v>0</v>
      </c>
      <c r="V255" s="49">
        <f t="shared" si="184"/>
        <v>0</v>
      </c>
      <c r="W255" s="49">
        <f t="shared" si="184"/>
        <v>0</v>
      </c>
      <c r="X255" s="49">
        <f t="shared" si="184"/>
        <v>0</v>
      </c>
      <c r="Y255" s="49">
        <f t="shared" si="184"/>
        <v>0</v>
      </c>
      <c r="Z255" s="49">
        <f t="shared" si="184"/>
        <v>0</v>
      </c>
      <c r="AA255" s="49">
        <f t="shared" si="184"/>
        <v>0</v>
      </c>
      <c r="AB255" s="49">
        <f t="shared" si="184"/>
        <v>0</v>
      </c>
      <c r="AC255" s="49">
        <f t="shared" si="184"/>
        <v>0</v>
      </c>
      <c r="AD255" s="49">
        <f t="shared" si="184"/>
        <v>0</v>
      </c>
      <c r="AE255" s="49">
        <f t="shared" si="184"/>
        <v>0</v>
      </c>
      <c r="AF255" s="49">
        <f t="shared" si="184"/>
        <v>0</v>
      </c>
      <c r="AG255" s="49">
        <f t="shared" si="184"/>
        <v>0</v>
      </c>
    </row>
    <row r="256" spans="1:33" x14ac:dyDescent="0.3">
      <c r="A256">
        <v>38</v>
      </c>
      <c r="B256" s="48">
        <f t="shared" si="112"/>
        <v>0</v>
      </c>
      <c r="C256" s="68">
        <f ca="1">SUMPRODUCT(D256:AG256,WACC!$D$11:$AG$11)</f>
        <v>0</v>
      </c>
      <c r="D256" s="49">
        <f t="shared" ref="D256:R256" si="185">D200*D$215</f>
        <v>0</v>
      </c>
      <c r="E256" s="49">
        <f t="shared" si="185"/>
        <v>0</v>
      </c>
      <c r="F256" s="49">
        <f t="shared" si="185"/>
        <v>0</v>
      </c>
      <c r="G256" s="49">
        <f t="shared" si="185"/>
        <v>0</v>
      </c>
      <c r="H256" s="49">
        <f t="shared" si="185"/>
        <v>0</v>
      </c>
      <c r="I256" s="49">
        <f t="shared" si="185"/>
        <v>0</v>
      </c>
      <c r="J256" s="49">
        <f t="shared" si="185"/>
        <v>0</v>
      </c>
      <c r="K256" s="49">
        <f t="shared" si="185"/>
        <v>0</v>
      </c>
      <c r="L256" s="49">
        <f t="shared" si="185"/>
        <v>0</v>
      </c>
      <c r="M256" s="49">
        <f t="shared" si="185"/>
        <v>0</v>
      </c>
      <c r="N256" s="49">
        <f t="shared" si="185"/>
        <v>0</v>
      </c>
      <c r="O256" s="49">
        <f t="shared" si="185"/>
        <v>0</v>
      </c>
      <c r="P256" s="49">
        <f t="shared" si="185"/>
        <v>0</v>
      </c>
      <c r="Q256" s="49">
        <f t="shared" si="185"/>
        <v>0</v>
      </c>
      <c r="R256" s="49">
        <f t="shared" si="185"/>
        <v>0</v>
      </c>
      <c r="S256" s="49">
        <f t="shared" ref="S256:AG256" si="186">S200*S$215</f>
        <v>0</v>
      </c>
      <c r="T256" s="49">
        <f t="shared" si="186"/>
        <v>0</v>
      </c>
      <c r="U256" s="49">
        <f t="shared" si="186"/>
        <v>0</v>
      </c>
      <c r="V256" s="49">
        <f t="shared" si="186"/>
        <v>0</v>
      </c>
      <c r="W256" s="49">
        <f t="shared" si="186"/>
        <v>0</v>
      </c>
      <c r="X256" s="49">
        <f t="shared" si="186"/>
        <v>0</v>
      </c>
      <c r="Y256" s="49">
        <f t="shared" si="186"/>
        <v>0</v>
      </c>
      <c r="Z256" s="49">
        <f t="shared" si="186"/>
        <v>0</v>
      </c>
      <c r="AA256" s="49">
        <f t="shared" si="186"/>
        <v>0</v>
      </c>
      <c r="AB256" s="49">
        <f t="shared" si="186"/>
        <v>0</v>
      </c>
      <c r="AC256" s="49">
        <f t="shared" si="186"/>
        <v>0</v>
      </c>
      <c r="AD256" s="49">
        <f t="shared" si="186"/>
        <v>0</v>
      </c>
      <c r="AE256" s="49">
        <f t="shared" si="186"/>
        <v>0</v>
      </c>
      <c r="AF256" s="49">
        <f t="shared" si="186"/>
        <v>0</v>
      </c>
      <c r="AG256" s="49">
        <f t="shared" si="186"/>
        <v>0</v>
      </c>
    </row>
    <row r="257" spans="1:33" x14ac:dyDescent="0.3">
      <c r="A257">
        <v>39</v>
      </c>
      <c r="B257" s="48">
        <f t="shared" si="112"/>
        <v>0</v>
      </c>
      <c r="C257" s="68">
        <f ca="1">SUMPRODUCT(D257:AG257,WACC!$D$11:$AG$11)</f>
        <v>0</v>
      </c>
      <c r="D257" s="49">
        <f t="shared" ref="D257:R257" si="187">D201*D$215</f>
        <v>0</v>
      </c>
      <c r="E257" s="49">
        <f t="shared" si="187"/>
        <v>0</v>
      </c>
      <c r="F257" s="49">
        <f t="shared" si="187"/>
        <v>0</v>
      </c>
      <c r="G257" s="49">
        <f t="shared" si="187"/>
        <v>0</v>
      </c>
      <c r="H257" s="49">
        <f t="shared" si="187"/>
        <v>0</v>
      </c>
      <c r="I257" s="49">
        <f t="shared" si="187"/>
        <v>0</v>
      </c>
      <c r="J257" s="49">
        <f t="shared" si="187"/>
        <v>0</v>
      </c>
      <c r="K257" s="49">
        <f t="shared" si="187"/>
        <v>0</v>
      </c>
      <c r="L257" s="49">
        <f t="shared" si="187"/>
        <v>0</v>
      </c>
      <c r="M257" s="49">
        <f t="shared" si="187"/>
        <v>0</v>
      </c>
      <c r="N257" s="49">
        <f t="shared" si="187"/>
        <v>0</v>
      </c>
      <c r="O257" s="49">
        <f t="shared" si="187"/>
        <v>0</v>
      </c>
      <c r="P257" s="49">
        <f t="shared" si="187"/>
        <v>0</v>
      </c>
      <c r="Q257" s="49">
        <f t="shared" si="187"/>
        <v>0</v>
      </c>
      <c r="R257" s="49">
        <f t="shared" si="187"/>
        <v>0</v>
      </c>
      <c r="S257" s="49">
        <f t="shared" ref="S257:AG257" si="188">S201*S$215</f>
        <v>0</v>
      </c>
      <c r="T257" s="49">
        <f t="shared" si="188"/>
        <v>0</v>
      </c>
      <c r="U257" s="49">
        <f t="shared" si="188"/>
        <v>0</v>
      </c>
      <c r="V257" s="49">
        <f t="shared" si="188"/>
        <v>0</v>
      </c>
      <c r="W257" s="49">
        <f t="shared" si="188"/>
        <v>0</v>
      </c>
      <c r="X257" s="49">
        <f t="shared" si="188"/>
        <v>0</v>
      </c>
      <c r="Y257" s="49">
        <f t="shared" si="188"/>
        <v>0</v>
      </c>
      <c r="Z257" s="49">
        <f t="shared" si="188"/>
        <v>0</v>
      </c>
      <c r="AA257" s="49">
        <f t="shared" si="188"/>
        <v>0</v>
      </c>
      <c r="AB257" s="49">
        <f t="shared" si="188"/>
        <v>0</v>
      </c>
      <c r="AC257" s="49">
        <f t="shared" si="188"/>
        <v>0</v>
      </c>
      <c r="AD257" s="49">
        <f t="shared" si="188"/>
        <v>0</v>
      </c>
      <c r="AE257" s="49">
        <f t="shared" si="188"/>
        <v>0</v>
      </c>
      <c r="AF257" s="49">
        <f t="shared" si="188"/>
        <v>0</v>
      </c>
      <c r="AG257" s="49">
        <f t="shared" si="188"/>
        <v>0</v>
      </c>
    </row>
    <row r="258" spans="1:33" x14ac:dyDescent="0.3">
      <c r="A258">
        <v>40</v>
      </c>
      <c r="B258" s="48">
        <f t="shared" si="112"/>
        <v>0</v>
      </c>
      <c r="C258" s="68">
        <f ca="1">SUMPRODUCT(D258:AG258,WACC!$D$11:$AG$11)</f>
        <v>0</v>
      </c>
      <c r="D258" s="49">
        <f t="shared" ref="D258:R258" si="189">D202*D$215</f>
        <v>0</v>
      </c>
      <c r="E258" s="49">
        <f t="shared" si="189"/>
        <v>0</v>
      </c>
      <c r="F258" s="49">
        <f t="shared" si="189"/>
        <v>0</v>
      </c>
      <c r="G258" s="49">
        <f t="shared" si="189"/>
        <v>0</v>
      </c>
      <c r="H258" s="49">
        <f t="shared" si="189"/>
        <v>0</v>
      </c>
      <c r="I258" s="49">
        <f t="shared" si="189"/>
        <v>0</v>
      </c>
      <c r="J258" s="49">
        <f t="shared" si="189"/>
        <v>0</v>
      </c>
      <c r="K258" s="49">
        <f t="shared" si="189"/>
        <v>0</v>
      </c>
      <c r="L258" s="49">
        <f t="shared" si="189"/>
        <v>0</v>
      </c>
      <c r="M258" s="49">
        <f t="shared" si="189"/>
        <v>0</v>
      </c>
      <c r="N258" s="49">
        <f t="shared" si="189"/>
        <v>0</v>
      </c>
      <c r="O258" s="49">
        <f t="shared" si="189"/>
        <v>0</v>
      </c>
      <c r="P258" s="49">
        <f t="shared" si="189"/>
        <v>0</v>
      </c>
      <c r="Q258" s="49">
        <f t="shared" si="189"/>
        <v>0</v>
      </c>
      <c r="R258" s="49">
        <f t="shared" si="189"/>
        <v>0</v>
      </c>
      <c r="S258" s="49">
        <f t="shared" ref="S258:AG258" si="190">S202*S$215</f>
        <v>0</v>
      </c>
      <c r="T258" s="49">
        <f t="shared" si="190"/>
        <v>0</v>
      </c>
      <c r="U258" s="49">
        <f t="shared" si="190"/>
        <v>0</v>
      </c>
      <c r="V258" s="49">
        <f t="shared" si="190"/>
        <v>0</v>
      </c>
      <c r="W258" s="49">
        <f t="shared" si="190"/>
        <v>0</v>
      </c>
      <c r="X258" s="49">
        <f t="shared" si="190"/>
        <v>0</v>
      </c>
      <c r="Y258" s="49">
        <f t="shared" si="190"/>
        <v>0</v>
      </c>
      <c r="Z258" s="49">
        <f t="shared" si="190"/>
        <v>0</v>
      </c>
      <c r="AA258" s="49">
        <f t="shared" si="190"/>
        <v>0</v>
      </c>
      <c r="AB258" s="49">
        <f t="shared" si="190"/>
        <v>0</v>
      </c>
      <c r="AC258" s="49">
        <f t="shared" si="190"/>
        <v>0</v>
      </c>
      <c r="AD258" s="49">
        <f t="shared" si="190"/>
        <v>0</v>
      </c>
      <c r="AE258" s="49">
        <f t="shared" si="190"/>
        <v>0</v>
      </c>
      <c r="AF258" s="49">
        <f t="shared" si="190"/>
        <v>0</v>
      </c>
      <c r="AG258" s="49">
        <f t="shared" si="190"/>
        <v>0</v>
      </c>
    </row>
    <row r="259" spans="1:33" x14ac:dyDescent="0.3">
      <c r="A259">
        <v>41</v>
      </c>
      <c r="B259" s="48">
        <f t="shared" si="112"/>
        <v>0</v>
      </c>
      <c r="C259" s="68">
        <f ca="1">SUMPRODUCT(D259:AG259,WACC!$D$11:$AG$11)</f>
        <v>0</v>
      </c>
      <c r="D259" s="49">
        <f t="shared" ref="D259:R259" si="191">D203*D$215</f>
        <v>0</v>
      </c>
      <c r="E259" s="49">
        <f t="shared" si="191"/>
        <v>0</v>
      </c>
      <c r="F259" s="49">
        <f t="shared" si="191"/>
        <v>0</v>
      </c>
      <c r="G259" s="49">
        <f t="shared" si="191"/>
        <v>0</v>
      </c>
      <c r="H259" s="49">
        <f t="shared" si="191"/>
        <v>0</v>
      </c>
      <c r="I259" s="49">
        <f t="shared" si="191"/>
        <v>0</v>
      </c>
      <c r="J259" s="49">
        <f t="shared" si="191"/>
        <v>0</v>
      </c>
      <c r="K259" s="49">
        <f t="shared" si="191"/>
        <v>0</v>
      </c>
      <c r="L259" s="49">
        <f t="shared" si="191"/>
        <v>0</v>
      </c>
      <c r="M259" s="49">
        <f t="shared" si="191"/>
        <v>0</v>
      </c>
      <c r="N259" s="49">
        <f t="shared" si="191"/>
        <v>0</v>
      </c>
      <c r="O259" s="49">
        <f t="shared" si="191"/>
        <v>0</v>
      </c>
      <c r="P259" s="49">
        <f t="shared" si="191"/>
        <v>0</v>
      </c>
      <c r="Q259" s="49">
        <f t="shared" si="191"/>
        <v>0</v>
      </c>
      <c r="R259" s="49">
        <f t="shared" si="191"/>
        <v>0</v>
      </c>
      <c r="S259" s="49">
        <f t="shared" ref="S259:AG259" si="192">S203*S$215</f>
        <v>0</v>
      </c>
      <c r="T259" s="49">
        <f t="shared" si="192"/>
        <v>0</v>
      </c>
      <c r="U259" s="49">
        <f t="shared" si="192"/>
        <v>0</v>
      </c>
      <c r="V259" s="49">
        <f t="shared" si="192"/>
        <v>0</v>
      </c>
      <c r="W259" s="49">
        <f t="shared" si="192"/>
        <v>0</v>
      </c>
      <c r="X259" s="49">
        <f t="shared" si="192"/>
        <v>0</v>
      </c>
      <c r="Y259" s="49">
        <f t="shared" si="192"/>
        <v>0</v>
      </c>
      <c r="Z259" s="49">
        <f t="shared" si="192"/>
        <v>0</v>
      </c>
      <c r="AA259" s="49">
        <f t="shared" si="192"/>
        <v>0</v>
      </c>
      <c r="AB259" s="49">
        <f t="shared" si="192"/>
        <v>0</v>
      </c>
      <c r="AC259" s="49">
        <f t="shared" si="192"/>
        <v>0</v>
      </c>
      <c r="AD259" s="49">
        <f t="shared" si="192"/>
        <v>0</v>
      </c>
      <c r="AE259" s="49">
        <f t="shared" si="192"/>
        <v>0</v>
      </c>
      <c r="AF259" s="49">
        <f t="shared" si="192"/>
        <v>0</v>
      </c>
      <c r="AG259" s="49">
        <f t="shared" si="192"/>
        <v>0</v>
      </c>
    </row>
    <row r="260" spans="1:33" x14ac:dyDescent="0.3">
      <c r="A260">
        <v>42</v>
      </c>
      <c r="B260" s="48">
        <f t="shared" si="112"/>
        <v>0</v>
      </c>
      <c r="C260" s="68">
        <f ca="1">SUMPRODUCT(D260:AG260,WACC!$D$11:$AG$11)</f>
        <v>0</v>
      </c>
      <c r="D260" s="49">
        <f t="shared" ref="D260:R260" si="193">D204*D$215</f>
        <v>0</v>
      </c>
      <c r="E260" s="49">
        <f t="shared" si="193"/>
        <v>0</v>
      </c>
      <c r="F260" s="49">
        <f t="shared" si="193"/>
        <v>0</v>
      </c>
      <c r="G260" s="49">
        <f t="shared" si="193"/>
        <v>0</v>
      </c>
      <c r="H260" s="49">
        <f t="shared" si="193"/>
        <v>0</v>
      </c>
      <c r="I260" s="49">
        <f t="shared" si="193"/>
        <v>0</v>
      </c>
      <c r="J260" s="49">
        <f t="shared" si="193"/>
        <v>0</v>
      </c>
      <c r="K260" s="49">
        <f t="shared" si="193"/>
        <v>0</v>
      </c>
      <c r="L260" s="49">
        <f t="shared" si="193"/>
        <v>0</v>
      </c>
      <c r="M260" s="49">
        <f t="shared" si="193"/>
        <v>0</v>
      </c>
      <c r="N260" s="49">
        <f t="shared" si="193"/>
        <v>0</v>
      </c>
      <c r="O260" s="49">
        <f t="shared" si="193"/>
        <v>0</v>
      </c>
      <c r="P260" s="49">
        <f t="shared" si="193"/>
        <v>0</v>
      </c>
      <c r="Q260" s="49">
        <f t="shared" si="193"/>
        <v>0</v>
      </c>
      <c r="R260" s="49">
        <f t="shared" si="193"/>
        <v>0</v>
      </c>
      <c r="S260" s="49">
        <f t="shared" ref="S260:AG260" si="194">S204*S$215</f>
        <v>0</v>
      </c>
      <c r="T260" s="49">
        <f t="shared" si="194"/>
        <v>0</v>
      </c>
      <c r="U260" s="49">
        <f t="shared" si="194"/>
        <v>0</v>
      </c>
      <c r="V260" s="49">
        <f t="shared" si="194"/>
        <v>0</v>
      </c>
      <c r="W260" s="49">
        <f t="shared" si="194"/>
        <v>0</v>
      </c>
      <c r="X260" s="49">
        <f t="shared" si="194"/>
        <v>0</v>
      </c>
      <c r="Y260" s="49">
        <f t="shared" si="194"/>
        <v>0</v>
      </c>
      <c r="Z260" s="49">
        <f t="shared" si="194"/>
        <v>0</v>
      </c>
      <c r="AA260" s="49">
        <f t="shared" si="194"/>
        <v>0</v>
      </c>
      <c r="AB260" s="49">
        <f t="shared" si="194"/>
        <v>0</v>
      </c>
      <c r="AC260" s="49">
        <f t="shared" si="194"/>
        <v>0</v>
      </c>
      <c r="AD260" s="49">
        <f t="shared" si="194"/>
        <v>0</v>
      </c>
      <c r="AE260" s="49">
        <f t="shared" si="194"/>
        <v>0</v>
      </c>
      <c r="AF260" s="49">
        <f t="shared" si="194"/>
        <v>0</v>
      </c>
      <c r="AG260" s="49">
        <f t="shared" si="194"/>
        <v>0</v>
      </c>
    </row>
    <row r="261" spans="1:33" x14ac:dyDescent="0.3">
      <c r="A261">
        <v>43</v>
      </c>
      <c r="B261" s="48">
        <f t="shared" si="112"/>
        <v>0</v>
      </c>
      <c r="C261" s="68">
        <f ca="1">SUMPRODUCT(D261:AG261,WACC!$D$11:$AG$11)</f>
        <v>0</v>
      </c>
      <c r="D261" s="49">
        <f t="shared" ref="D261:R261" si="195">D205*D$215</f>
        <v>0</v>
      </c>
      <c r="E261" s="49">
        <f t="shared" si="195"/>
        <v>0</v>
      </c>
      <c r="F261" s="49">
        <f t="shared" si="195"/>
        <v>0</v>
      </c>
      <c r="G261" s="49">
        <f t="shared" si="195"/>
        <v>0</v>
      </c>
      <c r="H261" s="49">
        <f t="shared" si="195"/>
        <v>0</v>
      </c>
      <c r="I261" s="49">
        <f t="shared" si="195"/>
        <v>0</v>
      </c>
      <c r="J261" s="49">
        <f t="shared" si="195"/>
        <v>0</v>
      </c>
      <c r="K261" s="49">
        <f t="shared" si="195"/>
        <v>0</v>
      </c>
      <c r="L261" s="49">
        <f t="shared" si="195"/>
        <v>0</v>
      </c>
      <c r="M261" s="49">
        <f t="shared" si="195"/>
        <v>0</v>
      </c>
      <c r="N261" s="49">
        <f t="shared" si="195"/>
        <v>0</v>
      </c>
      <c r="O261" s="49">
        <f t="shared" si="195"/>
        <v>0</v>
      </c>
      <c r="P261" s="49">
        <f t="shared" si="195"/>
        <v>0</v>
      </c>
      <c r="Q261" s="49">
        <f t="shared" si="195"/>
        <v>0</v>
      </c>
      <c r="R261" s="49">
        <f t="shared" si="195"/>
        <v>0</v>
      </c>
      <c r="S261" s="49">
        <f t="shared" ref="S261:AG261" si="196">S205*S$215</f>
        <v>0</v>
      </c>
      <c r="T261" s="49">
        <f t="shared" si="196"/>
        <v>0</v>
      </c>
      <c r="U261" s="49">
        <f t="shared" si="196"/>
        <v>0</v>
      </c>
      <c r="V261" s="49">
        <f t="shared" si="196"/>
        <v>0</v>
      </c>
      <c r="W261" s="49">
        <f t="shared" si="196"/>
        <v>0</v>
      </c>
      <c r="X261" s="49">
        <f t="shared" si="196"/>
        <v>0</v>
      </c>
      <c r="Y261" s="49">
        <f t="shared" si="196"/>
        <v>0</v>
      </c>
      <c r="Z261" s="49">
        <f t="shared" si="196"/>
        <v>0</v>
      </c>
      <c r="AA261" s="49">
        <f t="shared" si="196"/>
        <v>0</v>
      </c>
      <c r="AB261" s="49">
        <f t="shared" si="196"/>
        <v>0</v>
      </c>
      <c r="AC261" s="49">
        <f t="shared" si="196"/>
        <v>0</v>
      </c>
      <c r="AD261" s="49">
        <f t="shared" si="196"/>
        <v>0</v>
      </c>
      <c r="AE261" s="49">
        <f t="shared" si="196"/>
        <v>0</v>
      </c>
      <c r="AF261" s="49">
        <f t="shared" si="196"/>
        <v>0</v>
      </c>
      <c r="AG261" s="49">
        <f t="shared" si="196"/>
        <v>0</v>
      </c>
    </row>
    <row r="262" spans="1:33" x14ac:dyDescent="0.3">
      <c r="A262">
        <v>44</v>
      </c>
      <c r="B262" s="48">
        <f t="shared" si="112"/>
        <v>0</v>
      </c>
      <c r="C262" s="68">
        <f ca="1">SUMPRODUCT(D262:AG262,WACC!$D$11:$AG$11)</f>
        <v>0</v>
      </c>
      <c r="D262" s="49">
        <f t="shared" ref="D262:R262" si="197">D206*D$215</f>
        <v>0</v>
      </c>
      <c r="E262" s="49">
        <f t="shared" si="197"/>
        <v>0</v>
      </c>
      <c r="F262" s="49">
        <f t="shared" si="197"/>
        <v>0</v>
      </c>
      <c r="G262" s="49">
        <f t="shared" si="197"/>
        <v>0</v>
      </c>
      <c r="H262" s="49">
        <f t="shared" si="197"/>
        <v>0</v>
      </c>
      <c r="I262" s="49">
        <f t="shared" si="197"/>
        <v>0</v>
      </c>
      <c r="J262" s="49">
        <f t="shared" si="197"/>
        <v>0</v>
      </c>
      <c r="K262" s="49">
        <f t="shared" si="197"/>
        <v>0</v>
      </c>
      <c r="L262" s="49">
        <f t="shared" si="197"/>
        <v>0</v>
      </c>
      <c r="M262" s="49">
        <f t="shared" si="197"/>
        <v>0</v>
      </c>
      <c r="N262" s="49">
        <f t="shared" si="197"/>
        <v>0</v>
      </c>
      <c r="O262" s="49">
        <f t="shared" si="197"/>
        <v>0</v>
      </c>
      <c r="P262" s="49">
        <f t="shared" si="197"/>
        <v>0</v>
      </c>
      <c r="Q262" s="49">
        <f t="shared" si="197"/>
        <v>0</v>
      </c>
      <c r="R262" s="49">
        <f t="shared" si="197"/>
        <v>0</v>
      </c>
      <c r="S262" s="49">
        <f t="shared" ref="S262:AG262" si="198">S206*S$215</f>
        <v>0</v>
      </c>
      <c r="T262" s="49">
        <f t="shared" si="198"/>
        <v>0</v>
      </c>
      <c r="U262" s="49">
        <f t="shared" si="198"/>
        <v>0</v>
      </c>
      <c r="V262" s="49">
        <f t="shared" si="198"/>
        <v>0</v>
      </c>
      <c r="W262" s="49">
        <f t="shared" si="198"/>
        <v>0</v>
      </c>
      <c r="X262" s="49">
        <f t="shared" si="198"/>
        <v>0</v>
      </c>
      <c r="Y262" s="49">
        <f t="shared" si="198"/>
        <v>0</v>
      </c>
      <c r="Z262" s="49">
        <f t="shared" si="198"/>
        <v>0</v>
      </c>
      <c r="AA262" s="49">
        <f t="shared" si="198"/>
        <v>0</v>
      </c>
      <c r="AB262" s="49">
        <f t="shared" si="198"/>
        <v>0</v>
      </c>
      <c r="AC262" s="49">
        <f t="shared" si="198"/>
        <v>0</v>
      </c>
      <c r="AD262" s="49">
        <f t="shared" si="198"/>
        <v>0</v>
      </c>
      <c r="AE262" s="49">
        <f t="shared" si="198"/>
        <v>0</v>
      </c>
      <c r="AF262" s="49">
        <f t="shared" si="198"/>
        <v>0</v>
      </c>
      <c r="AG262" s="49">
        <f t="shared" si="198"/>
        <v>0</v>
      </c>
    </row>
    <row r="263" spans="1:33" x14ac:dyDescent="0.3">
      <c r="A263">
        <v>45</v>
      </c>
      <c r="B263" s="48">
        <f t="shared" si="112"/>
        <v>0</v>
      </c>
      <c r="C263" s="68">
        <f ca="1">SUMPRODUCT(D263:AG263,WACC!$D$11:$AG$11)</f>
        <v>0</v>
      </c>
      <c r="D263" s="49">
        <f t="shared" ref="D263:R263" si="199">D207*D$215</f>
        <v>0</v>
      </c>
      <c r="E263" s="49">
        <f t="shared" si="199"/>
        <v>0</v>
      </c>
      <c r="F263" s="49">
        <f t="shared" si="199"/>
        <v>0</v>
      </c>
      <c r="G263" s="49">
        <f t="shared" si="199"/>
        <v>0</v>
      </c>
      <c r="H263" s="49">
        <f t="shared" si="199"/>
        <v>0</v>
      </c>
      <c r="I263" s="49">
        <f t="shared" si="199"/>
        <v>0</v>
      </c>
      <c r="J263" s="49">
        <f t="shared" si="199"/>
        <v>0</v>
      </c>
      <c r="K263" s="49">
        <f t="shared" si="199"/>
        <v>0</v>
      </c>
      <c r="L263" s="49">
        <f t="shared" si="199"/>
        <v>0</v>
      </c>
      <c r="M263" s="49">
        <f t="shared" si="199"/>
        <v>0</v>
      </c>
      <c r="N263" s="49">
        <f t="shared" si="199"/>
        <v>0</v>
      </c>
      <c r="O263" s="49">
        <f t="shared" si="199"/>
        <v>0</v>
      </c>
      <c r="P263" s="49">
        <f t="shared" si="199"/>
        <v>0</v>
      </c>
      <c r="Q263" s="49">
        <f t="shared" si="199"/>
        <v>0</v>
      </c>
      <c r="R263" s="49">
        <f t="shared" si="199"/>
        <v>0</v>
      </c>
      <c r="S263" s="49">
        <f t="shared" ref="S263:AG263" si="200">S207*S$215</f>
        <v>0</v>
      </c>
      <c r="T263" s="49">
        <f t="shared" si="200"/>
        <v>0</v>
      </c>
      <c r="U263" s="49">
        <f t="shared" si="200"/>
        <v>0</v>
      </c>
      <c r="V263" s="49">
        <f t="shared" si="200"/>
        <v>0</v>
      </c>
      <c r="W263" s="49">
        <f t="shared" si="200"/>
        <v>0</v>
      </c>
      <c r="X263" s="49">
        <f t="shared" si="200"/>
        <v>0</v>
      </c>
      <c r="Y263" s="49">
        <f t="shared" si="200"/>
        <v>0</v>
      </c>
      <c r="Z263" s="49">
        <f t="shared" si="200"/>
        <v>0</v>
      </c>
      <c r="AA263" s="49">
        <f t="shared" si="200"/>
        <v>0</v>
      </c>
      <c r="AB263" s="49">
        <f t="shared" si="200"/>
        <v>0</v>
      </c>
      <c r="AC263" s="49">
        <f t="shared" si="200"/>
        <v>0</v>
      </c>
      <c r="AD263" s="49">
        <f t="shared" si="200"/>
        <v>0</v>
      </c>
      <c r="AE263" s="49">
        <f t="shared" si="200"/>
        <v>0</v>
      </c>
      <c r="AF263" s="49">
        <f t="shared" si="200"/>
        <v>0</v>
      </c>
      <c r="AG263" s="49">
        <f t="shared" si="200"/>
        <v>0</v>
      </c>
    </row>
    <row r="264" spans="1:33" x14ac:dyDescent="0.3">
      <c r="A264">
        <v>46</v>
      </c>
      <c r="B264" s="48">
        <f t="shared" si="112"/>
        <v>0</v>
      </c>
      <c r="C264" s="68">
        <f ca="1">SUMPRODUCT(D264:AG264,WACC!$D$11:$AG$11)</f>
        <v>0</v>
      </c>
      <c r="D264" s="49">
        <f t="shared" ref="D264:R264" si="201">D208*D$215</f>
        <v>0</v>
      </c>
      <c r="E264" s="49">
        <f t="shared" si="201"/>
        <v>0</v>
      </c>
      <c r="F264" s="49">
        <f t="shared" si="201"/>
        <v>0</v>
      </c>
      <c r="G264" s="49">
        <f t="shared" si="201"/>
        <v>0</v>
      </c>
      <c r="H264" s="49">
        <f t="shared" si="201"/>
        <v>0</v>
      </c>
      <c r="I264" s="49">
        <f t="shared" si="201"/>
        <v>0</v>
      </c>
      <c r="J264" s="49">
        <f t="shared" si="201"/>
        <v>0</v>
      </c>
      <c r="K264" s="49">
        <f t="shared" si="201"/>
        <v>0</v>
      </c>
      <c r="L264" s="49">
        <f t="shared" si="201"/>
        <v>0</v>
      </c>
      <c r="M264" s="49">
        <f t="shared" si="201"/>
        <v>0</v>
      </c>
      <c r="N264" s="49">
        <f t="shared" si="201"/>
        <v>0</v>
      </c>
      <c r="O264" s="49">
        <f t="shared" si="201"/>
        <v>0</v>
      </c>
      <c r="P264" s="49">
        <f t="shared" si="201"/>
        <v>0</v>
      </c>
      <c r="Q264" s="49">
        <f t="shared" si="201"/>
        <v>0</v>
      </c>
      <c r="R264" s="49">
        <f t="shared" si="201"/>
        <v>0</v>
      </c>
      <c r="S264" s="49">
        <f t="shared" ref="S264:AG264" si="202">S208*S$215</f>
        <v>0</v>
      </c>
      <c r="T264" s="49">
        <f t="shared" si="202"/>
        <v>0</v>
      </c>
      <c r="U264" s="49">
        <f t="shared" si="202"/>
        <v>0</v>
      </c>
      <c r="V264" s="49">
        <f t="shared" si="202"/>
        <v>0</v>
      </c>
      <c r="W264" s="49">
        <f t="shared" si="202"/>
        <v>0</v>
      </c>
      <c r="X264" s="49">
        <f t="shared" si="202"/>
        <v>0</v>
      </c>
      <c r="Y264" s="49">
        <f t="shared" si="202"/>
        <v>0</v>
      </c>
      <c r="Z264" s="49">
        <f t="shared" si="202"/>
        <v>0</v>
      </c>
      <c r="AA264" s="49">
        <f t="shared" si="202"/>
        <v>0</v>
      </c>
      <c r="AB264" s="49">
        <f t="shared" si="202"/>
        <v>0</v>
      </c>
      <c r="AC264" s="49">
        <f t="shared" si="202"/>
        <v>0</v>
      </c>
      <c r="AD264" s="49">
        <f t="shared" si="202"/>
        <v>0</v>
      </c>
      <c r="AE264" s="49">
        <f t="shared" si="202"/>
        <v>0</v>
      </c>
      <c r="AF264" s="49">
        <f t="shared" si="202"/>
        <v>0</v>
      </c>
      <c r="AG264" s="49">
        <f t="shared" si="202"/>
        <v>0</v>
      </c>
    </row>
    <row r="265" spans="1:33" x14ac:dyDescent="0.3">
      <c r="A265">
        <v>47</v>
      </c>
      <c r="B265" s="48">
        <f t="shared" si="112"/>
        <v>0</v>
      </c>
      <c r="C265" s="68">
        <f ca="1">SUMPRODUCT(D265:AG265,WACC!$D$11:$AG$11)</f>
        <v>0</v>
      </c>
      <c r="D265" s="49">
        <f t="shared" ref="D265:R265" si="203">D209*D$215</f>
        <v>0</v>
      </c>
      <c r="E265" s="49">
        <f t="shared" si="203"/>
        <v>0</v>
      </c>
      <c r="F265" s="49">
        <f t="shared" si="203"/>
        <v>0</v>
      </c>
      <c r="G265" s="49">
        <f t="shared" si="203"/>
        <v>0</v>
      </c>
      <c r="H265" s="49">
        <f t="shared" si="203"/>
        <v>0</v>
      </c>
      <c r="I265" s="49">
        <f t="shared" si="203"/>
        <v>0</v>
      </c>
      <c r="J265" s="49">
        <f t="shared" si="203"/>
        <v>0</v>
      </c>
      <c r="K265" s="49">
        <f t="shared" si="203"/>
        <v>0</v>
      </c>
      <c r="L265" s="49">
        <f t="shared" si="203"/>
        <v>0</v>
      </c>
      <c r="M265" s="49">
        <f t="shared" si="203"/>
        <v>0</v>
      </c>
      <c r="N265" s="49">
        <f t="shared" si="203"/>
        <v>0</v>
      </c>
      <c r="O265" s="49">
        <f t="shared" si="203"/>
        <v>0</v>
      </c>
      <c r="P265" s="49">
        <f t="shared" si="203"/>
        <v>0</v>
      </c>
      <c r="Q265" s="49">
        <f t="shared" si="203"/>
        <v>0</v>
      </c>
      <c r="R265" s="49">
        <f t="shared" si="203"/>
        <v>0</v>
      </c>
      <c r="S265" s="49">
        <f t="shared" ref="S265:AG265" si="204">S209*S$215</f>
        <v>0</v>
      </c>
      <c r="T265" s="49">
        <f t="shared" si="204"/>
        <v>0</v>
      </c>
      <c r="U265" s="49">
        <f t="shared" si="204"/>
        <v>0</v>
      </c>
      <c r="V265" s="49">
        <f t="shared" si="204"/>
        <v>0</v>
      </c>
      <c r="W265" s="49">
        <f t="shared" si="204"/>
        <v>0</v>
      </c>
      <c r="X265" s="49">
        <f t="shared" si="204"/>
        <v>0</v>
      </c>
      <c r="Y265" s="49">
        <f t="shared" si="204"/>
        <v>0</v>
      </c>
      <c r="Z265" s="49">
        <f t="shared" si="204"/>
        <v>0</v>
      </c>
      <c r="AA265" s="49">
        <f t="shared" si="204"/>
        <v>0</v>
      </c>
      <c r="AB265" s="49">
        <f t="shared" si="204"/>
        <v>0</v>
      </c>
      <c r="AC265" s="49">
        <f t="shared" si="204"/>
        <v>0</v>
      </c>
      <c r="AD265" s="49">
        <f t="shared" si="204"/>
        <v>0</v>
      </c>
      <c r="AE265" s="49">
        <f t="shared" si="204"/>
        <v>0</v>
      </c>
      <c r="AF265" s="49">
        <f t="shared" si="204"/>
        <v>0</v>
      </c>
      <c r="AG265" s="49">
        <f t="shared" si="204"/>
        <v>0</v>
      </c>
    </row>
    <row r="266" spans="1:33" x14ac:dyDescent="0.3">
      <c r="A266">
        <v>48</v>
      </c>
      <c r="B266" s="48">
        <f t="shared" si="112"/>
        <v>0</v>
      </c>
      <c r="C266" s="68">
        <f ca="1">SUMPRODUCT(D266:AG266,WACC!$D$11:$AG$11)</f>
        <v>0</v>
      </c>
      <c r="D266" s="49">
        <f t="shared" ref="D266:R266" si="205">D210*D$215</f>
        <v>0</v>
      </c>
      <c r="E266" s="49">
        <f t="shared" si="205"/>
        <v>0</v>
      </c>
      <c r="F266" s="49">
        <f t="shared" si="205"/>
        <v>0</v>
      </c>
      <c r="G266" s="49">
        <f t="shared" si="205"/>
        <v>0</v>
      </c>
      <c r="H266" s="49">
        <f t="shared" si="205"/>
        <v>0</v>
      </c>
      <c r="I266" s="49">
        <f t="shared" si="205"/>
        <v>0</v>
      </c>
      <c r="J266" s="49">
        <f t="shared" si="205"/>
        <v>0</v>
      </c>
      <c r="K266" s="49">
        <f t="shared" si="205"/>
        <v>0</v>
      </c>
      <c r="L266" s="49">
        <f t="shared" si="205"/>
        <v>0</v>
      </c>
      <c r="M266" s="49">
        <f t="shared" si="205"/>
        <v>0</v>
      </c>
      <c r="N266" s="49">
        <f t="shared" si="205"/>
        <v>0</v>
      </c>
      <c r="O266" s="49">
        <f t="shared" si="205"/>
        <v>0</v>
      </c>
      <c r="P266" s="49">
        <f t="shared" si="205"/>
        <v>0</v>
      </c>
      <c r="Q266" s="49">
        <f t="shared" si="205"/>
        <v>0</v>
      </c>
      <c r="R266" s="49">
        <f t="shared" si="205"/>
        <v>0</v>
      </c>
      <c r="S266" s="49">
        <f t="shared" ref="S266:AG266" si="206">S210*S$215</f>
        <v>0</v>
      </c>
      <c r="T266" s="49">
        <f t="shared" si="206"/>
        <v>0</v>
      </c>
      <c r="U266" s="49">
        <f t="shared" si="206"/>
        <v>0</v>
      </c>
      <c r="V266" s="49">
        <f t="shared" si="206"/>
        <v>0</v>
      </c>
      <c r="W266" s="49">
        <f t="shared" si="206"/>
        <v>0</v>
      </c>
      <c r="X266" s="49">
        <f t="shared" si="206"/>
        <v>0</v>
      </c>
      <c r="Y266" s="49">
        <f t="shared" si="206"/>
        <v>0</v>
      </c>
      <c r="Z266" s="49">
        <f t="shared" si="206"/>
        <v>0</v>
      </c>
      <c r="AA266" s="49">
        <f t="shared" si="206"/>
        <v>0</v>
      </c>
      <c r="AB266" s="49">
        <f t="shared" si="206"/>
        <v>0</v>
      </c>
      <c r="AC266" s="49">
        <f t="shared" si="206"/>
        <v>0</v>
      </c>
      <c r="AD266" s="49">
        <f t="shared" si="206"/>
        <v>0</v>
      </c>
      <c r="AE266" s="49">
        <f t="shared" si="206"/>
        <v>0</v>
      </c>
      <c r="AF266" s="49">
        <f t="shared" si="206"/>
        <v>0</v>
      </c>
      <c r="AG266" s="49">
        <f t="shared" si="206"/>
        <v>0</v>
      </c>
    </row>
    <row r="267" spans="1:33" x14ac:dyDescent="0.3">
      <c r="A267">
        <v>49</v>
      </c>
      <c r="B267" s="48">
        <f t="shared" si="112"/>
        <v>0</v>
      </c>
      <c r="C267" s="68">
        <f ca="1">SUMPRODUCT(D267:AG267,WACC!$D$11:$AG$11)</f>
        <v>0</v>
      </c>
      <c r="D267" s="49">
        <f t="shared" ref="D267:R267" si="207">D211*D$215</f>
        <v>0</v>
      </c>
      <c r="E267" s="49">
        <f t="shared" si="207"/>
        <v>0</v>
      </c>
      <c r="F267" s="49">
        <f t="shared" si="207"/>
        <v>0</v>
      </c>
      <c r="G267" s="49">
        <f t="shared" si="207"/>
        <v>0</v>
      </c>
      <c r="H267" s="49">
        <f t="shared" si="207"/>
        <v>0</v>
      </c>
      <c r="I267" s="49">
        <f t="shared" si="207"/>
        <v>0</v>
      </c>
      <c r="J267" s="49">
        <f t="shared" si="207"/>
        <v>0</v>
      </c>
      <c r="K267" s="49">
        <f t="shared" si="207"/>
        <v>0</v>
      </c>
      <c r="L267" s="49">
        <f t="shared" si="207"/>
        <v>0</v>
      </c>
      <c r="M267" s="49">
        <f t="shared" si="207"/>
        <v>0</v>
      </c>
      <c r="N267" s="49">
        <f t="shared" si="207"/>
        <v>0</v>
      </c>
      <c r="O267" s="49">
        <f t="shared" si="207"/>
        <v>0</v>
      </c>
      <c r="P267" s="49">
        <f t="shared" si="207"/>
        <v>0</v>
      </c>
      <c r="Q267" s="49">
        <f t="shared" si="207"/>
        <v>0</v>
      </c>
      <c r="R267" s="49">
        <f t="shared" si="207"/>
        <v>0</v>
      </c>
      <c r="S267" s="49">
        <f t="shared" ref="S267:AG267" si="208">S211*S$215</f>
        <v>0</v>
      </c>
      <c r="T267" s="49">
        <f t="shared" si="208"/>
        <v>0</v>
      </c>
      <c r="U267" s="49">
        <f t="shared" si="208"/>
        <v>0</v>
      </c>
      <c r="V267" s="49">
        <f t="shared" si="208"/>
        <v>0</v>
      </c>
      <c r="W267" s="49">
        <f t="shared" si="208"/>
        <v>0</v>
      </c>
      <c r="X267" s="49">
        <f t="shared" si="208"/>
        <v>0</v>
      </c>
      <c r="Y267" s="49">
        <f t="shared" si="208"/>
        <v>0</v>
      </c>
      <c r="Z267" s="49">
        <f t="shared" si="208"/>
        <v>0</v>
      </c>
      <c r="AA267" s="49">
        <f t="shared" si="208"/>
        <v>0</v>
      </c>
      <c r="AB267" s="49">
        <f t="shared" si="208"/>
        <v>0</v>
      </c>
      <c r="AC267" s="49">
        <f t="shared" si="208"/>
        <v>0</v>
      </c>
      <c r="AD267" s="49">
        <f t="shared" si="208"/>
        <v>0</v>
      </c>
      <c r="AE267" s="49">
        <f t="shared" si="208"/>
        <v>0</v>
      </c>
      <c r="AF267" s="49">
        <f t="shared" si="208"/>
        <v>0</v>
      </c>
      <c r="AG267" s="49">
        <f t="shared" si="208"/>
        <v>0</v>
      </c>
    </row>
    <row r="268" spans="1:33" x14ac:dyDescent="0.3">
      <c r="A268">
        <v>50</v>
      </c>
      <c r="B268" s="48">
        <f t="shared" si="112"/>
        <v>0</v>
      </c>
      <c r="C268" s="68">
        <f ca="1">SUMPRODUCT(D268:AG268,WACC!$D$11:$AG$11)</f>
        <v>0</v>
      </c>
      <c r="D268" s="49">
        <f t="shared" ref="D268:R268" si="209">D212*D$215</f>
        <v>0</v>
      </c>
      <c r="E268" s="49">
        <f t="shared" si="209"/>
        <v>0</v>
      </c>
      <c r="F268" s="49">
        <f t="shared" si="209"/>
        <v>0</v>
      </c>
      <c r="G268" s="49">
        <f t="shared" si="209"/>
        <v>0</v>
      </c>
      <c r="H268" s="49">
        <f t="shared" si="209"/>
        <v>0</v>
      </c>
      <c r="I268" s="49">
        <f t="shared" si="209"/>
        <v>0</v>
      </c>
      <c r="J268" s="49">
        <f t="shared" si="209"/>
        <v>0</v>
      </c>
      <c r="K268" s="49">
        <f t="shared" si="209"/>
        <v>0</v>
      </c>
      <c r="L268" s="49">
        <f t="shared" si="209"/>
        <v>0</v>
      </c>
      <c r="M268" s="49">
        <f t="shared" si="209"/>
        <v>0</v>
      </c>
      <c r="N268" s="49">
        <f t="shared" si="209"/>
        <v>0</v>
      </c>
      <c r="O268" s="49">
        <f t="shared" si="209"/>
        <v>0</v>
      </c>
      <c r="P268" s="49">
        <f t="shared" si="209"/>
        <v>0</v>
      </c>
      <c r="Q268" s="49">
        <f t="shared" si="209"/>
        <v>0</v>
      </c>
      <c r="R268" s="49">
        <f t="shared" si="209"/>
        <v>0</v>
      </c>
      <c r="S268" s="49">
        <f t="shared" ref="S268:AG268" si="210">S212*S$215</f>
        <v>0</v>
      </c>
      <c r="T268" s="49">
        <f t="shared" si="210"/>
        <v>0</v>
      </c>
      <c r="U268" s="49">
        <f t="shared" si="210"/>
        <v>0</v>
      </c>
      <c r="V268" s="49">
        <f t="shared" si="210"/>
        <v>0</v>
      </c>
      <c r="W268" s="49">
        <f t="shared" si="210"/>
        <v>0</v>
      </c>
      <c r="X268" s="49">
        <f t="shared" si="210"/>
        <v>0</v>
      </c>
      <c r="Y268" s="49">
        <f t="shared" si="210"/>
        <v>0</v>
      </c>
      <c r="Z268" s="49">
        <f t="shared" si="210"/>
        <v>0</v>
      </c>
      <c r="AA268" s="49">
        <f t="shared" si="210"/>
        <v>0</v>
      </c>
      <c r="AB268" s="49">
        <f t="shared" si="210"/>
        <v>0</v>
      </c>
      <c r="AC268" s="49">
        <f t="shared" si="210"/>
        <v>0</v>
      </c>
      <c r="AD268" s="49">
        <f t="shared" si="210"/>
        <v>0</v>
      </c>
      <c r="AE268" s="49">
        <f t="shared" si="210"/>
        <v>0</v>
      </c>
      <c r="AF268" s="49">
        <f t="shared" si="210"/>
        <v>0</v>
      </c>
      <c r="AG268" s="49">
        <f t="shared" si="210"/>
        <v>0</v>
      </c>
    </row>
    <row r="269" spans="1:33" x14ac:dyDescent="0.3">
      <c r="B269" s="48"/>
      <c r="C269" s="124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</row>
    <row r="270" spans="1:33" x14ac:dyDescent="0.3">
      <c r="B270" s="48"/>
      <c r="C270" s="124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</row>
    <row r="271" spans="1:33" x14ac:dyDescent="0.3">
      <c r="B271" s="48"/>
      <c r="C271" s="124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</row>
    <row r="272" spans="1:33" x14ac:dyDescent="0.3">
      <c r="B272" s="48"/>
      <c r="C272" s="124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</row>
    <row r="273" spans="2:18" x14ac:dyDescent="0.3">
      <c r="B273" s="48"/>
      <c r="C273" s="124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</row>
    <row r="274" spans="2:18" x14ac:dyDescent="0.3">
      <c r="B274" s="48"/>
      <c r="C274" s="124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</row>
    <row r="275" spans="2:18" x14ac:dyDescent="0.3">
      <c r="B275" s="48"/>
      <c r="C275" s="124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</row>
    <row r="276" spans="2:18" x14ac:dyDescent="0.3">
      <c r="B276" s="48"/>
      <c r="C276" s="124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</row>
    <row r="277" spans="2:18" x14ac:dyDescent="0.3">
      <c r="B277" s="48"/>
      <c r="C277" s="124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</row>
    <row r="278" spans="2:18" x14ac:dyDescent="0.3">
      <c r="B278" s="48"/>
      <c r="C278" s="124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</row>
    <row r="279" spans="2:18" x14ac:dyDescent="0.3">
      <c r="B279" s="48"/>
      <c r="C279" s="124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</row>
  </sheetData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53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13" activeCellId="1" sqref="B4:B11 B13:B24"/>
    </sheetView>
  </sheetViews>
  <sheetFormatPr defaultRowHeight="14.65" x14ac:dyDescent="0.3"/>
  <cols>
    <col min="1" max="1" width="7.21875" customWidth="1"/>
    <col min="2" max="2" width="12.77734375" customWidth="1"/>
    <col min="3" max="3" width="11.77734375" customWidth="1"/>
    <col min="4" max="4" width="12.21875" customWidth="1"/>
    <col min="5" max="5" width="12.77734375" customWidth="1"/>
    <col min="7" max="7" width="15" customWidth="1"/>
    <col min="8" max="8" width="10.21875" customWidth="1"/>
    <col min="9" max="9" width="13.44140625" customWidth="1"/>
    <col min="10" max="10" width="21.77734375" customWidth="1"/>
    <col min="11" max="11" width="6.77734375" customWidth="1"/>
    <col min="12" max="14" width="12.21875" customWidth="1"/>
    <col min="15" max="15" width="14" bestFit="1" customWidth="1"/>
    <col min="16" max="16" width="14.21875" customWidth="1"/>
    <col min="17" max="17" width="10.21875" customWidth="1"/>
    <col min="18" max="18" width="13.44140625" customWidth="1"/>
    <col min="19" max="19" width="11.21875" customWidth="1"/>
    <col min="20" max="20" width="11.44140625" customWidth="1"/>
    <col min="23" max="24" width="22" customWidth="1"/>
    <col min="25" max="25" width="20.5546875" bestFit="1" customWidth="1"/>
    <col min="26" max="26" width="9.5546875" bestFit="1" customWidth="1"/>
  </cols>
  <sheetData>
    <row r="1" spans="1:28" x14ac:dyDescent="0.3">
      <c r="B1" s="5" t="s">
        <v>101</v>
      </c>
      <c r="Q1" t="s">
        <v>292</v>
      </c>
      <c r="S1" s="145" t="s">
        <v>167</v>
      </c>
    </row>
    <row r="2" spans="1:28" x14ac:dyDescent="0.3">
      <c r="B2" s="5"/>
      <c r="N2" s="156" t="s">
        <v>185</v>
      </c>
      <c r="Q2" s="208">
        <f>[3]AusNet_Overheads!$M$21</f>
        <v>0.11731672619764864</v>
      </c>
      <c r="S2" s="146" t="s">
        <v>191</v>
      </c>
      <c r="W2" s="135"/>
    </row>
    <row r="3" spans="1:28" ht="58.65" x14ac:dyDescent="0.3">
      <c r="A3" s="5" t="s">
        <v>46</v>
      </c>
      <c r="B3" s="58" t="s">
        <v>0</v>
      </c>
      <c r="C3" s="58" t="s">
        <v>33</v>
      </c>
      <c r="D3" s="58" t="s">
        <v>95</v>
      </c>
      <c r="E3" s="58" t="s">
        <v>96</v>
      </c>
      <c r="F3" s="58" t="s">
        <v>98</v>
      </c>
      <c r="G3" s="58" t="s">
        <v>126</v>
      </c>
      <c r="H3" s="58" t="s">
        <v>62</v>
      </c>
      <c r="I3" s="58" t="s">
        <v>97</v>
      </c>
      <c r="J3" s="58" t="s">
        <v>8</v>
      </c>
      <c r="K3" s="58" t="s">
        <v>87</v>
      </c>
      <c r="L3" s="58" t="s">
        <v>15</v>
      </c>
      <c r="M3" s="203" t="s">
        <v>200</v>
      </c>
      <c r="N3" s="58" t="s">
        <v>174</v>
      </c>
      <c r="O3" s="58" t="s">
        <v>93</v>
      </c>
      <c r="P3" s="58" t="s">
        <v>92</v>
      </c>
      <c r="Q3" s="58" t="s">
        <v>90</v>
      </c>
      <c r="R3" s="58" t="s">
        <v>91</v>
      </c>
      <c r="S3" s="58" t="s">
        <v>112</v>
      </c>
      <c r="T3" s="58" t="s">
        <v>100</v>
      </c>
      <c r="U3" s="58" t="s">
        <v>99</v>
      </c>
      <c r="W3" s="58"/>
      <c r="X3" s="58"/>
      <c r="Y3" s="58"/>
      <c r="Z3" s="58"/>
      <c r="AA3" s="58"/>
      <c r="AB3" s="58"/>
    </row>
    <row r="4" spans="1:28" x14ac:dyDescent="0.3">
      <c r="A4" s="157">
        <v>1</v>
      </c>
      <c r="B4" s="48" t="str">
        <f>'1019 projects'!C6</f>
        <v>75094089</v>
      </c>
      <c r="C4">
        <f>'1019 projects'!N6</f>
        <v>1</v>
      </c>
      <c r="D4" s="59">
        <f>VALUE('1019 projects'!K6)</f>
        <v>8</v>
      </c>
      <c r="E4" s="59">
        <f>VALUE('1019 projects'!L6)</f>
        <v>3</v>
      </c>
      <c r="F4" s="50">
        <f t="shared" ref="F4:F24" si="0">D4/E4</f>
        <v>2.6666666666666665</v>
      </c>
      <c r="G4" s="59">
        <f>C4*E4</f>
        <v>3</v>
      </c>
      <c r="H4" s="50">
        <f>VLOOKUP(M4,Lookups!$B$26:$C$27,2,FALSE)</f>
        <v>0.5</v>
      </c>
      <c r="I4" s="59">
        <f>G4*H4</f>
        <v>1.5</v>
      </c>
      <c r="J4" t="str">
        <f>'1019 projects'!R6</f>
        <v>HV Feeder</v>
      </c>
      <c r="K4">
        <f>MATCH(J4,Lookups!$B$3:$B$7,0)</f>
        <v>3</v>
      </c>
      <c r="L4" s="7" t="str">
        <f>'1019 projects'!V6</f>
        <v>Y</v>
      </c>
      <c r="M4" s="7" t="str">
        <f>IF('1019 projects'!P6="Residential LV","Residential","Business")</f>
        <v>Residential</v>
      </c>
      <c r="N4" s="7" t="str">
        <f>'1019 projects'!T6</f>
        <v>N</v>
      </c>
      <c r="O4" s="52" cm="1">
        <f t="array" aca="1" ref="O4" ca="1">IF(G4=0,0,IF(AND(N4="Y",M4="Business"),INDEX('MCR Rates'!$A$7:$K$11,K4,11)/1000,IF(AND(N4="N",M4="Business"),INDEX('MCR Rates'!$A$7:$K$11,K4,10)/1000,IF(AND(N4="Y",M4="Residential"),INDEX('MCR Rates'!$A$7:$K$11,K4,7)/1000,INDEX('MCR Rates'!$A$7:$K$11,K4,6)/1000))))</f>
        <v>746.55221728827314</v>
      </c>
      <c r="P4" s="49">
        <f ca="1">ROUND(I4*O4,0)</f>
        <v>1120</v>
      </c>
      <c r="Q4" s="49">
        <f ca="1">ROUND(P4*$Q$2,0)</f>
        <v>131</v>
      </c>
      <c r="R4" s="68">
        <f ca="1">SUM(P4:Q4)</f>
        <v>1251</v>
      </c>
      <c r="S4" s="144">
        <v>4181</v>
      </c>
      <c r="T4" s="49">
        <f ca="1">R4-S4</f>
        <v>-2930</v>
      </c>
      <c r="U4" s="3">
        <f ca="1">IF(R4=0,0,T4/S4)</f>
        <v>-0.7007892848600813</v>
      </c>
      <c r="V4" s="3"/>
      <c r="W4" s="136"/>
      <c r="X4" s="137"/>
      <c r="Y4" s="138"/>
      <c r="Z4" s="137"/>
      <c r="AA4" s="49"/>
      <c r="AB4" s="9"/>
    </row>
    <row r="5" spans="1:28" x14ac:dyDescent="0.3">
      <c r="A5" s="157">
        <v>2</v>
      </c>
      <c r="B5" s="48" t="str">
        <f>'1019 projects'!C7</f>
        <v>75079631</v>
      </c>
      <c r="C5">
        <f>'1019 projects'!N7</f>
        <v>6</v>
      </c>
      <c r="D5" s="59">
        <f>VALUE('1019 projects'!K7)</f>
        <v>3</v>
      </c>
      <c r="E5" s="59">
        <f>VALUE('1019 projects'!L7)</f>
        <v>3.4</v>
      </c>
      <c r="F5" s="50">
        <f t="shared" si="0"/>
        <v>0.88235294117647056</v>
      </c>
      <c r="G5" s="59">
        <f t="shared" ref="G5:G32" si="1">C5*E5</f>
        <v>20.399999999999999</v>
      </c>
      <c r="H5" s="50">
        <f>VLOOKUP(M5,Lookups!$B$26:$C$27,2,FALSE)</f>
        <v>0.5</v>
      </c>
      <c r="I5" s="59">
        <f t="shared" ref="I5:I32" si="2">G5*H5</f>
        <v>10.199999999999999</v>
      </c>
      <c r="J5" t="str">
        <f>'1019 projects'!R7</f>
        <v>LV Feeder</v>
      </c>
      <c r="K5">
        <f>MATCH(J5,Lookups!$B$3:$B$7,0)</f>
        <v>1</v>
      </c>
      <c r="L5" s="7" t="str">
        <f>'1019 projects'!V7</f>
        <v>Y</v>
      </c>
      <c r="M5" s="7" t="str">
        <f>IF('1019 projects'!P7="Residential LV","Residential","Business")</f>
        <v>Residential</v>
      </c>
      <c r="N5" s="7" t="str">
        <f>'1019 projects'!T7</f>
        <v>N</v>
      </c>
      <c r="O5" s="52" cm="1">
        <f t="array" aca="1" ref="O5" ca="1">IF(G5=0,0,IF(AND(N5="Y",M5="Business"),INDEX('MCR Rates'!$A$7:$K$11,K5,11)/1000,IF(AND(N5="N",M5="Business"),INDEX('MCR Rates'!$A$7:$K$11,K5,10)/1000,IF(AND(N5="Y",M5="Residential"),INDEX('MCR Rates'!$A$7:$K$11,K5,7)/1000,INDEX('MCR Rates'!$A$7:$K$11,K5,6)/1000))))</f>
        <v>1319.7548695166747</v>
      </c>
      <c r="P5" s="49">
        <f t="shared" ref="P5:P8" ca="1" si="3">ROUND(I5*O5,0)</f>
        <v>13461</v>
      </c>
      <c r="Q5" s="49">
        <f t="shared" ref="Q5:Q32" ca="1" si="4">ROUND(P5*$Q$2,0)</f>
        <v>1579</v>
      </c>
      <c r="R5" s="68">
        <f t="shared" ref="R5:R32" ca="1" si="5">SUM(P5:Q5)</f>
        <v>15040</v>
      </c>
      <c r="S5" s="144">
        <v>10681</v>
      </c>
      <c r="T5" s="49">
        <f t="shared" ref="T5:T32" ca="1" si="6">R5-S5</f>
        <v>4359</v>
      </c>
      <c r="U5" s="3">
        <f t="shared" ref="U5:U32" ca="1" si="7">IF(R5=0,0,T5/S5)</f>
        <v>0.40810785506975</v>
      </c>
      <c r="V5" s="3"/>
      <c r="W5" s="136"/>
      <c r="X5" s="137"/>
      <c r="Y5" s="138"/>
      <c r="Z5" s="137"/>
      <c r="AA5" s="49"/>
      <c r="AB5" s="9"/>
    </row>
    <row r="6" spans="1:28" x14ac:dyDescent="0.3">
      <c r="A6" s="157">
        <v>3</v>
      </c>
      <c r="B6" s="48" t="str">
        <f>'1019 projects'!C8</f>
        <v>75075953</v>
      </c>
      <c r="C6">
        <f>'1019 projects'!N8</f>
        <v>6</v>
      </c>
      <c r="D6" s="59">
        <f>VALUE('1019 projects'!K8)</f>
        <v>4.4000000000000004</v>
      </c>
      <c r="E6" s="59">
        <f>VALUE('1019 projects'!L8)</f>
        <v>3.9</v>
      </c>
      <c r="F6" s="50">
        <f t="shared" si="0"/>
        <v>1.1282051282051284</v>
      </c>
      <c r="G6" s="59">
        <f t="shared" si="1"/>
        <v>23.4</v>
      </c>
      <c r="H6" s="50">
        <f>VLOOKUP(M6,Lookups!$B$26:$C$27,2,FALSE)</f>
        <v>0.5</v>
      </c>
      <c r="I6" s="59">
        <f t="shared" si="2"/>
        <v>11.7</v>
      </c>
      <c r="J6" t="str">
        <f>'1019 projects'!R8</f>
        <v>LV Feeder</v>
      </c>
      <c r="K6">
        <f>MATCH(J6,Lookups!$B$3:$B$7,0)</f>
        <v>1</v>
      </c>
      <c r="L6" s="7" t="str">
        <f>'1019 projects'!V8</f>
        <v>Y</v>
      </c>
      <c r="M6" s="7" t="str">
        <f>IF('1019 projects'!P8="Residential LV","Residential","Business")</f>
        <v>Residential</v>
      </c>
      <c r="N6" s="7" t="str">
        <f>'1019 projects'!T8</f>
        <v>N</v>
      </c>
      <c r="O6" s="52" cm="1">
        <f t="array" aca="1" ref="O6" ca="1">IF(G6=0,0,IF(AND(N6="Y",M6="Business"),INDEX('MCR Rates'!$A$7:$K$11,K6,11)/1000,IF(AND(N6="N",M6="Business"),INDEX('MCR Rates'!$A$7:$K$11,K6,10)/1000,IF(AND(N6="Y",M6="Residential"),INDEX('MCR Rates'!$A$7:$K$11,K6,7)/1000,INDEX('MCR Rates'!$A$7:$K$11,K6,6)/1000))))</f>
        <v>1319.7548695166747</v>
      </c>
      <c r="P6" s="49">
        <f t="shared" ca="1" si="3"/>
        <v>15441</v>
      </c>
      <c r="Q6" s="49">
        <f t="shared" ca="1" si="4"/>
        <v>1811</v>
      </c>
      <c r="R6" s="68">
        <f t="shared" ca="1" si="5"/>
        <v>17252</v>
      </c>
      <c r="S6" s="144">
        <v>12367</v>
      </c>
      <c r="T6" s="49">
        <f t="shared" ca="1" si="6"/>
        <v>4885</v>
      </c>
      <c r="U6" s="3">
        <f t="shared" ca="1" si="7"/>
        <v>0.3950028301123959</v>
      </c>
      <c r="V6" s="3"/>
      <c r="W6" s="136"/>
      <c r="X6" s="137"/>
      <c r="Y6" s="138"/>
      <c r="Z6" s="137"/>
      <c r="AA6" s="49"/>
      <c r="AB6" s="9"/>
    </row>
    <row r="7" spans="1:28" x14ac:dyDescent="0.3">
      <c r="A7" s="157">
        <v>4</v>
      </c>
      <c r="B7" s="48" t="str">
        <f>'1019 projects'!C9</f>
        <v>75074922</v>
      </c>
      <c r="C7">
        <f>'1019 projects'!N9</f>
        <v>10</v>
      </c>
      <c r="D7" s="59">
        <f>VALUE('1019 projects'!K9)</f>
        <v>3</v>
      </c>
      <c r="E7" s="59">
        <f>VALUE('1019 projects'!L9)</f>
        <v>3.8</v>
      </c>
      <c r="F7" s="50">
        <f t="shared" si="0"/>
        <v>0.78947368421052633</v>
      </c>
      <c r="G7" s="59">
        <f t="shared" si="1"/>
        <v>38</v>
      </c>
      <c r="H7" s="50">
        <f>VLOOKUP(M7,Lookups!$B$26:$C$27,2,FALSE)</f>
        <v>0.5</v>
      </c>
      <c r="I7" s="59">
        <f t="shared" si="2"/>
        <v>19</v>
      </c>
      <c r="J7" t="str">
        <f>'1019 projects'!R9</f>
        <v>LV Feeder</v>
      </c>
      <c r="K7">
        <f>MATCH(J7,Lookups!$B$3:$B$7,0)</f>
        <v>1</v>
      </c>
      <c r="L7" s="7" t="str">
        <f>'1019 projects'!V9</f>
        <v>Y</v>
      </c>
      <c r="M7" s="7" t="str">
        <f>IF('1019 projects'!P9="Residential LV","Residential","Business")</f>
        <v>Residential</v>
      </c>
      <c r="N7" s="7" t="str">
        <f>'1019 projects'!T9</f>
        <v>N</v>
      </c>
      <c r="O7" s="52" cm="1">
        <f t="array" aca="1" ref="O7" ca="1">IF(G7=0,0,IF(AND(N7="Y",M7="Business"),INDEX('MCR Rates'!$A$7:$K$11,K7,11)/1000,IF(AND(N7="N",M7="Business"),INDEX('MCR Rates'!$A$7:$K$11,K7,10)/1000,IF(AND(N7="Y",M7="Residential"),INDEX('MCR Rates'!$A$7:$K$11,K7,7)/1000,INDEX('MCR Rates'!$A$7:$K$11,K7,6)/1000))))</f>
        <v>1319.7548695166747</v>
      </c>
      <c r="P7" s="49">
        <f t="shared" ca="1" si="3"/>
        <v>25075</v>
      </c>
      <c r="Q7" s="49">
        <f t="shared" ca="1" si="4"/>
        <v>2942</v>
      </c>
      <c r="R7" s="68">
        <f t="shared" ca="1" si="5"/>
        <v>28017</v>
      </c>
      <c r="S7" s="144">
        <v>17800</v>
      </c>
      <c r="T7" s="49">
        <f t="shared" ca="1" si="6"/>
        <v>10217</v>
      </c>
      <c r="U7" s="3">
        <f t="shared" ca="1" si="7"/>
        <v>0.57398876404494381</v>
      </c>
      <c r="V7" s="3"/>
      <c r="W7" s="136"/>
      <c r="X7" s="137"/>
      <c r="Y7" s="138"/>
      <c r="Z7" s="137"/>
      <c r="AA7" s="49"/>
      <c r="AB7" s="9"/>
    </row>
    <row r="8" spans="1:28" x14ac:dyDescent="0.3">
      <c r="A8" s="157">
        <v>5</v>
      </c>
      <c r="B8" s="48" t="str">
        <f>'1019 projects'!C10</f>
        <v>75079180</v>
      </c>
      <c r="C8">
        <f>'1019 projects'!N10</f>
        <v>7</v>
      </c>
      <c r="D8" s="59">
        <f>VALUE('1019 projects'!K10)</f>
        <v>3</v>
      </c>
      <c r="E8" s="59">
        <f>VALUE('1019 projects'!L10)</f>
        <v>3.8</v>
      </c>
      <c r="F8" s="50">
        <f t="shared" si="0"/>
        <v>0.78947368421052633</v>
      </c>
      <c r="G8" s="59">
        <f t="shared" si="1"/>
        <v>26.599999999999998</v>
      </c>
      <c r="H8" s="50">
        <f>VLOOKUP(M8,Lookups!$B$26:$C$27,2,FALSE)</f>
        <v>0.5</v>
      </c>
      <c r="I8" s="59">
        <f t="shared" si="2"/>
        <v>13.299999999999999</v>
      </c>
      <c r="J8" t="str">
        <f>'1019 projects'!R10</f>
        <v>LV Feeder</v>
      </c>
      <c r="K8">
        <f>MATCH(J8,Lookups!$B$3:$B$7,0)</f>
        <v>1</v>
      </c>
      <c r="L8" s="7" t="str">
        <f>'1019 projects'!V10</f>
        <v>Y</v>
      </c>
      <c r="M8" s="7" t="str">
        <f>IF('1019 projects'!P10="Residential LV","Residential","Business")</f>
        <v>Residential</v>
      </c>
      <c r="N8" s="7" t="str">
        <f>'1019 projects'!T10</f>
        <v>N</v>
      </c>
      <c r="O8" s="52" cm="1">
        <f t="array" aca="1" ref="O8" ca="1">IF(G8=0,0,IF(AND(N8="Y",M8="Business"),INDEX('MCR Rates'!$A$7:$K$11,K8,11)/1000,IF(AND(N8="N",M8="Business"),INDEX('MCR Rates'!$A$7:$K$11,K8,10)/1000,IF(AND(N8="Y",M8="Residential"),INDEX('MCR Rates'!$A$7:$K$11,K8,7)/1000,INDEX('MCR Rates'!$A$7:$K$11,K8,6)/1000))))</f>
        <v>1319.7548695166747</v>
      </c>
      <c r="P8" s="49">
        <f t="shared" ca="1" si="3"/>
        <v>17553</v>
      </c>
      <c r="Q8" s="49">
        <f t="shared" ca="1" si="4"/>
        <v>2059</v>
      </c>
      <c r="R8" s="68">
        <f t="shared" ca="1" si="5"/>
        <v>19612</v>
      </c>
      <c r="S8" s="144">
        <v>10681</v>
      </c>
      <c r="T8" s="49">
        <f t="shared" ca="1" si="6"/>
        <v>8931</v>
      </c>
      <c r="U8" s="3">
        <f t="shared" ca="1" si="7"/>
        <v>0.83615766314015538</v>
      </c>
      <c r="V8" s="3"/>
      <c r="W8" s="136"/>
      <c r="X8" s="137"/>
      <c r="Y8" s="138"/>
      <c r="Z8" s="137"/>
      <c r="AA8" s="49"/>
      <c r="AB8" s="9"/>
    </row>
    <row r="9" spans="1:28" x14ac:dyDescent="0.3">
      <c r="A9" s="157">
        <v>6</v>
      </c>
      <c r="B9" s="48" t="str">
        <f>'1019 projects'!C11</f>
        <v>75077565</v>
      </c>
      <c r="C9">
        <f>'1019 projects'!N11</f>
        <v>1</v>
      </c>
      <c r="D9" s="59">
        <f>VALUE('1019 projects'!K11)</f>
        <v>6</v>
      </c>
      <c r="E9" s="59">
        <f>VALUE('1019 projects'!L11)</f>
        <v>7.5</v>
      </c>
      <c r="F9" s="50">
        <f t="shared" si="0"/>
        <v>0.8</v>
      </c>
      <c r="G9" s="59">
        <f t="shared" si="1"/>
        <v>7.5</v>
      </c>
      <c r="H9" s="50">
        <f>VLOOKUP(M9,Lookups!$B$26:$C$27,2,FALSE)</f>
        <v>0.5</v>
      </c>
      <c r="I9" s="59">
        <f t="shared" si="2"/>
        <v>3.75</v>
      </c>
      <c r="J9" t="str">
        <f>'1019 projects'!R11</f>
        <v>Distribution substation</v>
      </c>
      <c r="K9">
        <f>MATCH(J9,Lookups!$B$3:$B$7,0)</f>
        <v>2</v>
      </c>
      <c r="L9" s="7" t="str">
        <f>'1019 projects'!V11</f>
        <v>Y</v>
      </c>
      <c r="M9" s="7" t="str">
        <f>IF('1019 projects'!P11="Residential LV","Residential","Business")</f>
        <v>Residential</v>
      </c>
      <c r="N9" s="7" t="str">
        <f>'1019 projects'!T11</f>
        <v>N</v>
      </c>
      <c r="O9" s="52" cm="1">
        <f t="array" aca="1" ref="O9" ca="1">IF(G9=0,0,IF(AND(N9="Y",M9="Business"),INDEX('MCR Rates'!$A$7:$K$11,K9,11)/1000,IF(AND(N9="N",M9="Business"),INDEX('MCR Rates'!$A$7:$K$11,K9,10)/1000,IF(AND(N9="Y",M9="Residential"),INDEX('MCR Rates'!$A$7:$K$11,K9,7)/1000,INDEX('MCR Rates'!$A$7:$K$11,K9,6)/1000))))</f>
        <v>1113.4107046249642</v>
      </c>
      <c r="P9" s="49">
        <f ca="1">ROUND(I9*O9,0)</f>
        <v>4175</v>
      </c>
      <c r="Q9" s="49">
        <f t="shared" ca="1" si="4"/>
        <v>490</v>
      </c>
      <c r="R9" s="68">
        <f t="shared" ca="1" si="5"/>
        <v>4665</v>
      </c>
      <c r="S9" s="144">
        <v>0</v>
      </c>
      <c r="T9" s="49">
        <f t="shared" ca="1" si="6"/>
        <v>4665</v>
      </c>
      <c r="U9" s="3" t="e">
        <f t="shared" ca="1" si="7"/>
        <v>#DIV/0!</v>
      </c>
      <c r="V9" s="3"/>
      <c r="W9" s="136"/>
      <c r="X9" s="137"/>
      <c r="Y9" s="138"/>
      <c r="Z9" s="137"/>
      <c r="AA9" s="49"/>
      <c r="AB9" s="9"/>
    </row>
    <row r="10" spans="1:28" x14ac:dyDescent="0.3">
      <c r="A10" s="157">
        <v>7</v>
      </c>
      <c r="B10" s="48" t="str">
        <f>'1019 projects'!C12</f>
        <v>75060706</v>
      </c>
      <c r="C10">
        <f>'1019 projects'!N12</f>
        <v>7</v>
      </c>
      <c r="D10" s="59">
        <f>VALUE('1019 projects'!K12)</f>
        <v>4.3</v>
      </c>
      <c r="E10" s="59">
        <f>VALUE('1019 projects'!L12)</f>
        <v>5.4</v>
      </c>
      <c r="F10" s="50">
        <f t="shared" si="0"/>
        <v>0.79629629629629617</v>
      </c>
      <c r="G10" s="59">
        <f t="shared" si="1"/>
        <v>37.800000000000004</v>
      </c>
      <c r="H10" s="50">
        <f>VLOOKUP(M10,Lookups!$B$26:$C$27,2,FALSE)</f>
        <v>0.5</v>
      </c>
      <c r="I10" s="59">
        <f t="shared" si="2"/>
        <v>18.900000000000002</v>
      </c>
      <c r="J10" t="str">
        <f>'1019 projects'!R12</f>
        <v>Distribution substation</v>
      </c>
      <c r="K10">
        <f>MATCH(J10,Lookups!$B$3:$B$7,0)</f>
        <v>2</v>
      </c>
      <c r="L10" s="7" t="str">
        <f>'1019 projects'!V12</f>
        <v>Y</v>
      </c>
      <c r="M10" s="7" t="str">
        <f>IF('1019 projects'!P12="Residential LV","Residential","Business")</f>
        <v>Residential</v>
      </c>
      <c r="N10" s="7" t="str">
        <f>'1019 projects'!T12</f>
        <v>N</v>
      </c>
      <c r="O10" s="52" cm="1">
        <f t="array" aca="1" ref="O10" ca="1">IF(G10=0,0,IF(AND(N10="Y",M10="Business"),INDEX('MCR Rates'!$A$7:$K$11,K10,11)/1000,IF(AND(N10="N",M10="Business"),INDEX('MCR Rates'!$A$7:$K$11,K10,10)/1000,IF(AND(N10="Y",M10="Residential"),INDEX('MCR Rates'!$A$7:$K$11,K10,7)/1000,INDEX('MCR Rates'!$A$7:$K$11,K10,6)/1000))))</f>
        <v>1113.4107046249642</v>
      </c>
      <c r="P10" s="49">
        <f t="shared" ref="P10:P32" ca="1" si="8">ROUND(I10*O10,0)</f>
        <v>21043</v>
      </c>
      <c r="Q10" s="49">
        <f t="shared" ca="1" si="4"/>
        <v>2469</v>
      </c>
      <c r="R10" s="68">
        <f t="shared" ca="1" si="5"/>
        <v>23512</v>
      </c>
      <c r="S10" s="144">
        <v>21187</v>
      </c>
      <c r="T10" s="49">
        <f t="shared" ca="1" si="6"/>
        <v>2325</v>
      </c>
      <c r="U10" s="3">
        <f t="shared" ca="1" si="7"/>
        <v>0.10973710294048238</v>
      </c>
      <c r="V10" s="3"/>
      <c r="W10" s="136"/>
      <c r="X10" s="137"/>
      <c r="Y10" s="138"/>
      <c r="Z10" s="137"/>
      <c r="AA10" s="49"/>
      <c r="AB10" s="9"/>
    </row>
    <row r="11" spans="1:28" x14ac:dyDescent="0.3">
      <c r="A11" s="157">
        <v>8</v>
      </c>
      <c r="B11" s="48" t="str">
        <f>'1019 projects'!C13</f>
        <v>75080696</v>
      </c>
      <c r="C11">
        <f>'1019 projects'!N13</f>
        <v>7</v>
      </c>
      <c r="D11" s="59">
        <f>VALUE('1019 projects'!K13)</f>
        <v>2.5</v>
      </c>
      <c r="E11" s="59">
        <f>VALUE('1019 projects'!L13)</f>
        <v>3.1</v>
      </c>
      <c r="F11" s="50">
        <f t="shared" si="0"/>
        <v>0.80645161290322576</v>
      </c>
      <c r="G11" s="59">
        <f t="shared" si="1"/>
        <v>21.7</v>
      </c>
      <c r="H11" s="50">
        <f>VLOOKUP(M11,Lookups!$B$26:$C$27,2,FALSE)</f>
        <v>0.5</v>
      </c>
      <c r="I11" s="59">
        <f t="shared" si="2"/>
        <v>10.85</v>
      </c>
      <c r="J11" t="str">
        <f>'1019 projects'!R13</f>
        <v>LV Feeder</v>
      </c>
      <c r="K11">
        <f>MATCH(J11,Lookups!$B$3:$B$7,0)</f>
        <v>1</v>
      </c>
      <c r="L11" s="7" t="str">
        <f>'1019 projects'!V13</f>
        <v>Y</v>
      </c>
      <c r="M11" s="7" t="str">
        <f>IF('1019 projects'!P13="Residential LV","Residential","Business")</f>
        <v>Residential</v>
      </c>
      <c r="N11" s="7" t="str">
        <f>'1019 projects'!T13</f>
        <v>N</v>
      </c>
      <c r="O11" s="52" cm="1">
        <f t="array" aca="1" ref="O11" ca="1">IF(G11=0,0,IF(AND(N11="Y",M11="Business"),INDEX('MCR Rates'!$A$7:$K$11,K11,11)/1000,IF(AND(N11="N",M11="Business"),INDEX('MCR Rates'!$A$7:$K$11,K11,10)/1000,IF(AND(N11="Y",M11="Residential"),INDEX('MCR Rates'!$A$7:$K$11,K11,7)/1000,INDEX('MCR Rates'!$A$7:$K$11,K11,6)/1000))))</f>
        <v>1319.7548695166747</v>
      </c>
      <c r="P11" s="49">
        <f t="shared" ca="1" si="8"/>
        <v>14319</v>
      </c>
      <c r="Q11" s="49">
        <f t="shared" ca="1" si="4"/>
        <v>1680</v>
      </c>
      <c r="R11" s="68">
        <f t="shared" ca="1" si="5"/>
        <v>15999</v>
      </c>
      <c r="S11" s="144">
        <v>8712</v>
      </c>
      <c r="T11" s="49">
        <f t="shared" ca="1" si="6"/>
        <v>7287</v>
      </c>
      <c r="U11" s="3">
        <f t="shared" ca="1" si="7"/>
        <v>0.8364325068870524</v>
      </c>
      <c r="V11" s="3"/>
      <c r="W11" s="136"/>
      <c r="X11" s="137"/>
      <c r="Y11" s="138"/>
      <c r="Z11" s="137"/>
      <c r="AA11" s="49"/>
      <c r="AB11" s="9"/>
    </row>
    <row r="12" spans="1:28" x14ac:dyDescent="0.3">
      <c r="A12" s="157">
        <v>9</v>
      </c>
      <c r="B12" s="48">
        <f>'1019 projects'!C14</f>
        <v>0</v>
      </c>
      <c r="C12">
        <f>'1019 projects'!N14</f>
        <v>0</v>
      </c>
      <c r="D12" s="59">
        <f>VALUE('1019 projects'!K14)</f>
        <v>0</v>
      </c>
      <c r="E12" s="59">
        <f>VALUE('1019 projects'!L14)</f>
        <v>0</v>
      </c>
      <c r="F12" s="50" t="e">
        <f t="shared" si="0"/>
        <v>#DIV/0!</v>
      </c>
      <c r="G12" s="59">
        <f t="shared" si="1"/>
        <v>0</v>
      </c>
      <c r="H12" s="50">
        <f>VLOOKUP(M12,Lookups!$B$26:$C$27,2,FALSE)</f>
        <v>0.75</v>
      </c>
      <c r="I12" s="59">
        <f t="shared" si="2"/>
        <v>0</v>
      </c>
      <c r="J12">
        <f>'1019 projects'!R14</f>
        <v>0</v>
      </c>
      <c r="K12" t="e">
        <f>MATCH(J12,Lookups!$B$3:$B$7,0)</f>
        <v>#N/A</v>
      </c>
      <c r="L12" s="7">
        <f>'1019 projects'!V14</f>
        <v>0</v>
      </c>
      <c r="M12" s="7" t="str">
        <f>IF('1019 projects'!P14="Residential LV","Residential","Business")</f>
        <v>Business</v>
      </c>
      <c r="N12" s="7">
        <f>'1019 projects'!T14</f>
        <v>0</v>
      </c>
      <c r="O12" s="52" cm="1">
        <f t="array" ref="O12">IF(G12=0,0,IF(AND(N12="Y",M12="Business"),INDEX('MCR Rates'!$A$7:$K$11,K12,11)/1000,IF(AND(N12="N",M12="Business"),INDEX('MCR Rates'!$A$7:$K$11,K12,10)/1000,IF(AND(N12="Y",M12="Residential"),INDEX('MCR Rates'!$A$7:$K$11,K12,7)/1000,INDEX('MCR Rates'!$A$7:$K$11,K12,6)/1000))))</f>
        <v>0</v>
      </c>
      <c r="P12" s="49">
        <f t="shared" si="8"/>
        <v>0</v>
      </c>
      <c r="Q12" s="49">
        <f t="shared" si="4"/>
        <v>0</v>
      </c>
      <c r="R12" s="68">
        <f t="shared" si="5"/>
        <v>0</v>
      </c>
      <c r="S12" s="144">
        <v>4082</v>
      </c>
      <c r="T12" s="49">
        <f t="shared" si="6"/>
        <v>-4082</v>
      </c>
      <c r="U12" s="3">
        <f t="shared" si="7"/>
        <v>0</v>
      </c>
      <c r="V12" s="3"/>
      <c r="W12" s="136"/>
      <c r="X12" s="137"/>
      <c r="Y12" s="138"/>
      <c r="Z12" s="137"/>
      <c r="AA12" s="49"/>
      <c r="AB12" s="9"/>
    </row>
    <row r="13" spans="1:28" x14ac:dyDescent="0.3">
      <c r="A13" s="157">
        <v>10</v>
      </c>
      <c r="B13" s="48" t="str">
        <f>'1019 projects'!C15</f>
        <v>75080954</v>
      </c>
      <c r="C13">
        <f>'1019 projects'!N15</f>
        <v>3</v>
      </c>
      <c r="D13" s="59">
        <f>VALUE('1019 projects'!K15)</f>
        <v>6</v>
      </c>
      <c r="E13" s="59">
        <f>VALUE('1019 projects'!L15)</f>
        <v>7.5</v>
      </c>
      <c r="F13" s="50">
        <f t="shared" si="0"/>
        <v>0.8</v>
      </c>
      <c r="G13" s="59">
        <f t="shared" si="1"/>
        <v>22.5</v>
      </c>
      <c r="H13" s="50">
        <f>VLOOKUP(M13,Lookups!$B$26:$C$27,2,FALSE)</f>
        <v>0.5</v>
      </c>
      <c r="I13" s="59">
        <f t="shared" si="2"/>
        <v>11.25</v>
      </c>
      <c r="J13" t="str">
        <f>'1019 projects'!R15</f>
        <v>HV Feeder</v>
      </c>
      <c r="K13">
        <f>MATCH(J13,Lookups!$B$3:$B$7,0)</f>
        <v>3</v>
      </c>
      <c r="L13" s="7" t="str">
        <f>'1019 projects'!V15</f>
        <v>Y</v>
      </c>
      <c r="M13" s="7" t="str">
        <f>IF('1019 projects'!P15="Residential LV","Residential","Business")</f>
        <v>Residential</v>
      </c>
      <c r="N13" s="7" t="str">
        <f>'1019 projects'!T15</f>
        <v>N</v>
      </c>
      <c r="O13" s="52" cm="1">
        <f t="array" aca="1" ref="O13" ca="1">IF(G13=0,0,IF(AND(N13="Y",M13="Business"),INDEX('MCR Rates'!$A$7:$K$11,K13,11)/1000,IF(AND(N13="N",M13="Business"),INDEX('MCR Rates'!$A$7:$K$11,K13,10)/1000,IF(AND(N13="Y",M13="Residential"),INDEX('MCR Rates'!$A$7:$K$11,K13,7)/1000,INDEX('MCR Rates'!$A$7:$K$11,K13,6)/1000))))</f>
        <v>746.55221728827314</v>
      </c>
      <c r="P13" s="49">
        <f t="shared" ca="1" si="8"/>
        <v>8399</v>
      </c>
      <c r="Q13" s="49">
        <f t="shared" ca="1" si="4"/>
        <v>985</v>
      </c>
      <c r="R13" s="68">
        <f t="shared" ca="1" si="5"/>
        <v>9384</v>
      </c>
      <c r="S13" s="144">
        <v>4939</v>
      </c>
      <c r="T13" s="49">
        <f t="shared" ca="1" si="6"/>
        <v>4445</v>
      </c>
      <c r="U13" s="3">
        <f t="shared" ca="1" si="7"/>
        <v>0.89997975298643451</v>
      </c>
      <c r="V13" s="3"/>
      <c r="W13" s="136"/>
      <c r="X13" s="137"/>
      <c r="Y13" s="138"/>
      <c r="Z13" s="137"/>
      <c r="AA13" s="49"/>
      <c r="AB13" s="9"/>
    </row>
    <row r="14" spans="1:28" x14ac:dyDescent="0.3">
      <c r="A14" s="157">
        <v>11</v>
      </c>
      <c r="B14" s="48" t="str">
        <f>'1019 projects'!C16</f>
        <v>75086267</v>
      </c>
      <c r="C14">
        <f>'1019 projects'!N16</f>
        <v>1</v>
      </c>
      <c r="D14" s="59">
        <f>VALUE('1019 projects'!K16)</f>
        <v>6</v>
      </c>
      <c r="E14" s="59">
        <f>VALUE('1019 projects'!L16)</f>
        <v>7.5</v>
      </c>
      <c r="F14" s="50">
        <f t="shared" si="0"/>
        <v>0.8</v>
      </c>
      <c r="G14" s="59">
        <f t="shared" si="1"/>
        <v>7.5</v>
      </c>
      <c r="H14" s="50">
        <f>VLOOKUP(M14,Lookups!$B$26:$C$27,2,FALSE)</f>
        <v>0.5</v>
      </c>
      <c r="I14" s="59">
        <f t="shared" si="2"/>
        <v>3.75</v>
      </c>
      <c r="J14" t="str">
        <f>'1019 projects'!R16</f>
        <v>Distribution substation</v>
      </c>
      <c r="K14">
        <f>MATCH(J14,Lookups!$B$3:$B$7,0)</f>
        <v>2</v>
      </c>
      <c r="L14" s="7" t="str">
        <f>'1019 projects'!V16</f>
        <v>Y</v>
      </c>
      <c r="M14" s="7" t="str">
        <f>IF('1019 projects'!P16="Residential LV","Residential","Business")</f>
        <v>Residential</v>
      </c>
      <c r="N14" s="7" t="str">
        <f>'1019 projects'!T16</f>
        <v>N</v>
      </c>
      <c r="O14" s="52" cm="1">
        <f t="array" aca="1" ref="O14" ca="1">IF(G14=0,0,IF(AND(N14="Y",M14="Business"),INDEX('MCR Rates'!$A$7:$K$11,K14,11)/1000,IF(AND(N14="N",M14="Business"),INDEX('MCR Rates'!$A$7:$K$11,K14,10)/1000,IF(AND(N14="Y",M14="Residential"),INDEX('MCR Rates'!$A$7:$K$11,K14,7)/1000,INDEX('MCR Rates'!$A$7:$K$11,K14,6)/1000))))</f>
        <v>1113.4107046249642</v>
      </c>
      <c r="P14" s="49">
        <f t="shared" ca="1" si="8"/>
        <v>4175</v>
      </c>
      <c r="Q14" s="49">
        <f t="shared" ca="1" si="4"/>
        <v>490</v>
      </c>
      <c r="R14" s="68">
        <f t="shared" ca="1" si="5"/>
        <v>4665</v>
      </c>
      <c r="S14" s="144">
        <v>5620</v>
      </c>
      <c r="T14" s="49">
        <f t="shared" ca="1" si="6"/>
        <v>-955</v>
      </c>
      <c r="U14" s="3">
        <f t="shared" ca="1" si="7"/>
        <v>-0.16992882562277581</v>
      </c>
      <c r="V14" s="3"/>
      <c r="W14" s="136"/>
      <c r="X14" s="137"/>
      <c r="Y14" s="138"/>
      <c r="Z14" s="137"/>
      <c r="AA14" s="49"/>
      <c r="AB14" s="9"/>
    </row>
    <row r="15" spans="1:28" x14ac:dyDescent="0.3">
      <c r="A15" s="157">
        <v>12</v>
      </c>
      <c r="B15" s="48" t="str">
        <f>'1019 projects'!C17</f>
        <v>75078092</v>
      </c>
      <c r="C15">
        <f>'1019 projects'!N17</f>
        <v>3</v>
      </c>
      <c r="D15" s="59">
        <f>VALUE('1019 projects'!K17)</f>
        <v>3.2</v>
      </c>
      <c r="E15" s="59">
        <f>VALUE('1019 projects'!L17)</f>
        <v>4</v>
      </c>
      <c r="F15" s="50">
        <f t="shared" si="0"/>
        <v>0.8</v>
      </c>
      <c r="G15" s="59">
        <f t="shared" si="1"/>
        <v>12</v>
      </c>
      <c r="H15" s="50">
        <f>VLOOKUP(M15,Lookups!$B$26:$C$27,2,FALSE)</f>
        <v>0.5</v>
      </c>
      <c r="I15" s="59">
        <f t="shared" si="2"/>
        <v>6</v>
      </c>
      <c r="J15" t="str">
        <f>'1019 projects'!R17</f>
        <v>Distribution substation</v>
      </c>
      <c r="K15">
        <f>MATCH(J15,Lookups!$B$3:$B$7,0)</f>
        <v>2</v>
      </c>
      <c r="L15" s="7" t="str">
        <f>'1019 projects'!V17</f>
        <v>Y</v>
      </c>
      <c r="M15" s="7" t="str">
        <f>IF('1019 projects'!P17="Residential LV","Residential","Business")</f>
        <v>Residential</v>
      </c>
      <c r="N15" s="7" t="str">
        <f>'1019 projects'!T17</f>
        <v>N</v>
      </c>
      <c r="O15" s="52" cm="1">
        <f t="array" aca="1" ref="O15" ca="1">IF(G15=0,0,IF(AND(N15="Y",M15="Business"),INDEX('MCR Rates'!$A$7:$K$11,K15,11)/1000,IF(AND(N15="N",M15="Business"),INDEX('MCR Rates'!$A$7:$K$11,K15,10)/1000,IF(AND(N15="Y",M15="Residential"),INDEX('MCR Rates'!$A$7:$K$11,K15,7)/1000,INDEX('MCR Rates'!$A$7:$K$11,K15,6)/1000))))</f>
        <v>1113.4107046249642</v>
      </c>
      <c r="P15" s="49">
        <f t="shared" ca="1" si="8"/>
        <v>6680</v>
      </c>
      <c r="Q15" s="49">
        <f t="shared" ca="1" si="4"/>
        <v>784</v>
      </c>
      <c r="R15" s="68">
        <f t="shared" ca="1" si="5"/>
        <v>7464</v>
      </c>
      <c r="S15" s="144">
        <v>4496</v>
      </c>
      <c r="T15" s="49">
        <f t="shared" ca="1" si="6"/>
        <v>2968</v>
      </c>
      <c r="U15" s="3">
        <f t="shared" ca="1" si="7"/>
        <v>0.66014234875444844</v>
      </c>
      <c r="V15" s="3"/>
      <c r="W15" s="136"/>
      <c r="X15" s="137"/>
      <c r="Y15" s="138"/>
      <c r="Z15" s="137"/>
      <c r="AA15" s="49"/>
      <c r="AB15" s="9"/>
    </row>
    <row r="16" spans="1:28" x14ac:dyDescent="0.3">
      <c r="A16" s="157">
        <v>13</v>
      </c>
      <c r="B16" s="48" t="str">
        <f>'1019 projects'!C18</f>
        <v>75067646</v>
      </c>
      <c r="C16">
        <f>'1019 projects'!N18</f>
        <v>22</v>
      </c>
      <c r="D16" s="59">
        <f>VALUE('1019 projects'!K18)</f>
        <v>2.2999999999999998</v>
      </c>
      <c r="E16" s="59">
        <f>VALUE('1019 projects'!L18)</f>
        <v>2.9</v>
      </c>
      <c r="F16" s="50">
        <f t="shared" si="0"/>
        <v>0.79310344827586199</v>
      </c>
      <c r="G16" s="59">
        <f t="shared" si="1"/>
        <v>63.8</v>
      </c>
      <c r="H16" s="50">
        <f>VLOOKUP(M16,Lookups!$B$26:$C$27,2,FALSE)</f>
        <v>0.5</v>
      </c>
      <c r="I16" s="59">
        <f t="shared" si="2"/>
        <v>31.9</v>
      </c>
      <c r="J16" t="str">
        <f>'1019 projects'!R18</f>
        <v>HV Feeder</v>
      </c>
      <c r="K16">
        <f>MATCH(J16,Lookups!$B$3:$B$7,0)</f>
        <v>3</v>
      </c>
      <c r="L16" s="7" t="str">
        <f>'1019 projects'!V18</f>
        <v>Y</v>
      </c>
      <c r="M16" s="7" t="str">
        <f>IF('1019 projects'!P18="Residential LV","Residential","Business")</f>
        <v>Residential</v>
      </c>
      <c r="N16" s="7" t="str">
        <f>'1019 projects'!T18</f>
        <v>N</v>
      </c>
      <c r="O16" s="52" cm="1">
        <f t="array" aca="1" ref="O16" ca="1">IF(G16=0,0,IF(AND(N16="Y",M16="Business"),INDEX('MCR Rates'!$A$7:$K$11,K16,11)/1000,IF(AND(N16="N",M16="Business"),INDEX('MCR Rates'!$A$7:$K$11,K16,10)/1000,IF(AND(N16="Y",M16="Residential"),INDEX('MCR Rates'!$A$7:$K$11,K16,7)/1000,INDEX('MCR Rates'!$A$7:$K$11,K16,6)/1000))))</f>
        <v>746.55221728827314</v>
      </c>
      <c r="P16" s="49">
        <f t="shared" ca="1" si="8"/>
        <v>23815</v>
      </c>
      <c r="Q16" s="49">
        <f t="shared" ca="1" si="4"/>
        <v>2794</v>
      </c>
      <c r="R16" s="68">
        <f t="shared" ca="1" si="5"/>
        <v>26609</v>
      </c>
      <c r="S16" s="144">
        <v>20743</v>
      </c>
      <c r="T16" s="49">
        <f t="shared" ca="1" si="6"/>
        <v>5866</v>
      </c>
      <c r="U16" s="3">
        <f t="shared" ca="1" si="7"/>
        <v>0.28279419563226149</v>
      </c>
      <c r="V16" s="3"/>
      <c r="W16" s="136"/>
      <c r="X16" s="137"/>
      <c r="Y16" s="138"/>
      <c r="Z16" s="137"/>
      <c r="AA16" s="49"/>
      <c r="AB16" s="9"/>
    </row>
    <row r="17" spans="1:28" x14ac:dyDescent="0.3">
      <c r="A17" s="157">
        <v>14</v>
      </c>
      <c r="B17" s="48" t="str">
        <f>'1019 projects'!C19</f>
        <v>75053636</v>
      </c>
      <c r="C17">
        <f>'1019 projects'!N19</f>
        <v>2</v>
      </c>
      <c r="D17" s="59">
        <f>VALUE('1019 projects'!K19)</f>
        <v>4.3</v>
      </c>
      <c r="E17" s="59">
        <f>VALUE('1019 projects'!L19)</f>
        <v>5.4</v>
      </c>
      <c r="F17" s="50">
        <f t="shared" si="0"/>
        <v>0.79629629629629617</v>
      </c>
      <c r="G17" s="59">
        <f t="shared" si="1"/>
        <v>10.8</v>
      </c>
      <c r="H17" s="50">
        <f>VLOOKUP(M17,Lookups!$B$26:$C$27,2,FALSE)</f>
        <v>0.5</v>
      </c>
      <c r="I17" s="59">
        <f t="shared" si="2"/>
        <v>5.4</v>
      </c>
      <c r="J17" t="str">
        <f>'1019 projects'!R19</f>
        <v>HV Feeder</v>
      </c>
      <c r="K17">
        <f>MATCH(J17,Lookups!$B$3:$B$7,0)</f>
        <v>3</v>
      </c>
      <c r="L17" s="7" t="str">
        <f>'1019 projects'!V19</f>
        <v>Y</v>
      </c>
      <c r="M17" s="7" t="str">
        <f>IF('1019 projects'!P19="Residential LV","Residential","Business")</f>
        <v>Residential</v>
      </c>
      <c r="N17" s="7" t="str">
        <f>'1019 projects'!T19</f>
        <v>N</v>
      </c>
      <c r="O17" s="52" cm="1">
        <f t="array" aca="1" ref="O17" ca="1">IF(G17=0,0,IF(AND(N17="Y",M17="Business"),INDEX('MCR Rates'!$A$7:$K$11,K17,11)/1000,IF(AND(N17="N",M17="Business"),INDEX('MCR Rates'!$A$7:$K$11,K17,10)/1000,IF(AND(N17="Y",M17="Residential"),INDEX('MCR Rates'!$A$7:$K$11,K17,7)/1000,INDEX('MCR Rates'!$A$7:$K$11,K17,6)/1000))))</f>
        <v>746.55221728827314</v>
      </c>
      <c r="P17" s="49">
        <f t="shared" ca="1" si="8"/>
        <v>4031</v>
      </c>
      <c r="Q17" s="49">
        <f t="shared" ca="1" si="4"/>
        <v>473</v>
      </c>
      <c r="R17" s="68">
        <f t="shared" ca="1" si="5"/>
        <v>4504</v>
      </c>
      <c r="S17" s="144">
        <v>2371</v>
      </c>
      <c r="T17" s="49">
        <f t="shared" ca="1" si="6"/>
        <v>2133</v>
      </c>
      <c r="U17" s="3">
        <f t="shared" ca="1" si="7"/>
        <v>0.89962041332770981</v>
      </c>
      <c r="V17" s="3"/>
      <c r="W17" s="136"/>
      <c r="X17" s="137"/>
      <c r="Y17" s="138"/>
      <c r="Z17" s="137"/>
      <c r="AA17" s="49"/>
      <c r="AB17" s="9"/>
    </row>
    <row r="18" spans="1:28" x14ac:dyDescent="0.3">
      <c r="A18" s="157">
        <v>15</v>
      </c>
      <c r="B18" s="48" t="str">
        <f>'1019 projects'!C20</f>
        <v>75059208</v>
      </c>
      <c r="C18">
        <f>'1019 projects'!N20</f>
        <v>1</v>
      </c>
      <c r="D18" s="59">
        <f>VALUE('1019 projects'!K20)</f>
        <v>4.3</v>
      </c>
      <c r="E18" s="59">
        <f>VALUE('1019 projects'!L20)</f>
        <v>5.4</v>
      </c>
      <c r="F18" s="50">
        <f t="shared" si="0"/>
        <v>0.79629629629629617</v>
      </c>
      <c r="G18" s="59">
        <f t="shared" si="1"/>
        <v>5.4</v>
      </c>
      <c r="H18" s="50">
        <f>VLOOKUP(M18,Lookups!$B$26:$C$27,2,FALSE)</f>
        <v>0.5</v>
      </c>
      <c r="I18" s="59">
        <f t="shared" si="2"/>
        <v>2.7</v>
      </c>
      <c r="J18" t="str">
        <f>'1019 projects'!R20</f>
        <v>Distribution substation</v>
      </c>
      <c r="K18">
        <f>MATCH(J18,Lookups!$B$3:$B$7,0)</f>
        <v>2</v>
      </c>
      <c r="L18" s="7" t="str">
        <f>'1019 projects'!V20</f>
        <v>Y</v>
      </c>
      <c r="M18" s="7" t="str">
        <f>IF('1019 projects'!P20="Residential LV","Residential","Business")</f>
        <v>Residential</v>
      </c>
      <c r="N18" s="7" t="str">
        <f>'1019 projects'!T20</f>
        <v>N</v>
      </c>
      <c r="O18" s="52" cm="1">
        <f t="array" aca="1" ref="O18" ca="1">IF(G18=0,0,IF(AND(N18="Y",M18="Business"),INDEX('MCR Rates'!$A$7:$K$11,K18,11)/1000,IF(AND(N18="N",M18="Business"),INDEX('MCR Rates'!$A$7:$K$11,K18,10)/1000,IF(AND(N18="Y",M18="Residential"),INDEX('MCR Rates'!$A$7:$K$11,K18,7)/1000,INDEX('MCR Rates'!$A$7:$K$11,K18,6)/1000))))</f>
        <v>1113.4107046249642</v>
      </c>
      <c r="P18" s="49">
        <f t="shared" ca="1" si="8"/>
        <v>3006</v>
      </c>
      <c r="Q18" s="49">
        <f t="shared" ca="1" si="4"/>
        <v>353</v>
      </c>
      <c r="R18" s="68">
        <f t="shared" ca="1" si="5"/>
        <v>3359</v>
      </c>
      <c r="S18" s="144">
        <v>2416</v>
      </c>
      <c r="T18" s="49">
        <f t="shared" ca="1" si="6"/>
        <v>943</v>
      </c>
      <c r="U18" s="3">
        <f t="shared" ca="1" si="7"/>
        <v>0.39031456953642385</v>
      </c>
      <c r="V18" s="3"/>
      <c r="W18" s="136"/>
      <c r="X18" s="137"/>
      <c r="Y18" s="138"/>
      <c r="Z18" s="137"/>
      <c r="AA18" s="49"/>
      <c r="AB18" s="9"/>
    </row>
    <row r="19" spans="1:28" x14ac:dyDescent="0.3">
      <c r="A19" s="157">
        <v>16</v>
      </c>
      <c r="B19" s="48" t="str">
        <f>'1019 projects'!C21</f>
        <v>75091431</v>
      </c>
      <c r="C19">
        <f>'1019 projects'!N21</f>
        <v>1</v>
      </c>
      <c r="D19" s="59">
        <f>VALUE('1019 projects'!K21)</f>
        <v>4.3</v>
      </c>
      <c r="E19" s="59">
        <f>VALUE('1019 projects'!L21)</f>
        <v>5.4</v>
      </c>
      <c r="F19" s="50">
        <f t="shared" si="0"/>
        <v>0.79629629629629617</v>
      </c>
      <c r="G19" s="59">
        <f t="shared" si="1"/>
        <v>5.4</v>
      </c>
      <c r="H19" s="50">
        <f>VLOOKUP(M19,Lookups!$B$26:$C$27,2,FALSE)</f>
        <v>0.5</v>
      </c>
      <c r="I19" s="59">
        <f t="shared" si="2"/>
        <v>2.7</v>
      </c>
      <c r="J19" t="str">
        <f>'1019 projects'!R21</f>
        <v>Distribution substation</v>
      </c>
      <c r="K19">
        <f>MATCH(J19,Lookups!$B$3:$B$7,0)</f>
        <v>2</v>
      </c>
      <c r="L19" s="7" t="str">
        <f>'1019 projects'!V21</f>
        <v>Y</v>
      </c>
      <c r="M19" s="7" t="str">
        <f>IF('1019 projects'!P21="Residential LV","Residential","Business")</f>
        <v>Residential</v>
      </c>
      <c r="N19" s="7" t="str">
        <f>'1019 projects'!T21</f>
        <v>N</v>
      </c>
      <c r="O19" s="52" cm="1">
        <f t="array" aca="1" ref="O19" ca="1">IF(G19=0,0,IF(AND(N19="Y",M19="Business"),INDEX('MCR Rates'!$A$7:$K$11,K19,11)/1000,IF(AND(N19="N",M19="Business"),INDEX('MCR Rates'!$A$7:$K$11,K19,10)/1000,IF(AND(N19="Y",M19="Residential"),INDEX('MCR Rates'!$A$7:$K$11,K19,7)/1000,INDEX('MCR Rates'!$A$7:$K$11,K19,6)/1000))))</f>
        <v>1113.4107046249642</v>
      </c>
      <c r="P19" s="49">
        <f t="shared" ca="1" si="8"/>
        <v>3006</v>
      </c>
      <c r="Q19" s="49">
        <f t="shared" ca="1" si="4"/>
        <v>353</v>
      </c>
      <c r="R19" s="68">
        <f t="shared" ca="1" si="5"/>
        <v>3359</v>
      </c>
      <c r="S19" s="144">
        <v>0</v>
      </c>
      <c r="T19" s="49">
        <f t="shared" ca="1" si="6"/>
        <v>3359</v>
      </c>
      <c r="U19" s="3" t="e">
        <f t="shared" ca="1" si="7"/>
        <v>#DIV/0!</v>
      </c>
      <c r="V19" s="3"/>
      <c r="W19" s="136"/>
      <c r="X19" s="137"/>
      <c r="Y19" s="138"/>
      <c r="Z19" s="137"/>
      <c r="AA19" s="49"/>
      <c r="AB19" s="9"/>
    </row>
    <row r="20" spans="1:28" x14ac:dyDescent="0.3">
      <c r="A20" s="157">
        <v>17</v>
      </c>
      <c r="B20" s="48" t="str">
        <f>'1019 projects'!C22</f>
        <v>75081161</v>
      </c>
      <c r="C20">
        <f>'1019 projects'!N22</f>
        <v>1</v>
      </c>
      <c r="D20" s="59">
        <f>VALUE('1019 projects'!K22)</f>
        <v>4.3</v>
      </c>
      <c r="E20" s="59">
        <f>VALUE('1019 projects'!L22)</f>
        <v>5.4</v>
      </c>
      <c r="F20" s="50">
        <f t="shared" si="0"/>
        <v>0.79629629629629617</v>
      </c>
      <c r="G20" s="59">
        <f t="shared" si="1"/>
        <v>5.4</v>
      </c>
      <c r="H20" s="50">
        <f>VLOOKUP(M20,Lookups!$B$26:$C$27,2,FALSE)</f>
        <v>0.5</v>
      </c>
      <c r="I20" s="59">
        <f t="shared" si="2"/>
        <v>2.7</v>
      </c>
      <c r="J20" t="str">
        <f>'1019 projects'!R22</f>
        <v>HV Feeder</v>
      </c>
      <c r="K20">
        <f>MATCH(J20,Lookups!$B$3:$B$7,0)</f>
        <v>3</v>
      </c>
      <c r="L20" s="7" t="str">
        <f>'1019 projects'!V22</f>
        <v>Y</v>
      </c>
      <c r="M20" s="7" t="str">
        <f>IF('1019 projects'!P22="Residential LV","Residential","Business")</f>
        <v>Residential</v>
      </c>
      <c r="N20" s="7" t="str">
        <f>'1019 projects'!T22</f>
        <v>N</v>
      </c>
      <c r="O20" s="52" cm="1">
        <f t="array" aca="1" ref="O20" ca="1">IF(G20=0,0,IF(AND(N20="Y",M20="Business"),INDEX('MCR Rates'!$A$7:$K$11,K20,11)/1000,IF(AND(N20="N",M20="Business"),INDEX('MCR Rates'!$A$7:$K$11,K20,10)/1000,IF(AND(N20="Y",M20="Residential"),INDEX('MCR Rates'!$A$7:$K$11,K20,7)/1000,INDEX('MCR Rates'!$A$7:$K$11,K20,6)/1000))))</f>
        <v>746.55221728827314</v>
      </c>
      <c r="P20" s="49">
        <f t="shared" ca="1" si="8"/>
        <v>2016</v>
      </c>
      <c r="Q20" s="49">
        <f t="shared" ca="1" si="4"/>
        <v>237</v>
      </c>
      <c r="R20" s="68">
        <f t="shared" ca="1" si="5"/>
        <v>2253</v>
      </c>
      <c r="S20" s="144">
        <v>0</v>
      </c>
      <c r="T20" s="49">
        <f t="shared" ca="1" si="6"/>
        <v>2253</v>
      </c>
      <c r="U20" s="3" t="e">
        <f t="shared" ca="1" si="7"/>
        <v>#DIV/0!</v>
      </c>
      <c r="V20" s="3"/>
      <c r="W20" s="136"/>
      <c r="X20" s="137"/>
      <c r="Y20" s="138"/>
      <c r="Z20" s="137"/>
      <c r="AA20" s="49"/>
      <c r="AB20" s="9"/>
    </row>
    <row r="21" spans="1:28" x14ac:dyDescent="0.3">
      <c r="A21" s="157">
        <v>18</v>
      </c>
      <c r="B21" s="48" t="str">
        <f>'1019 projects'!C23</f>
        <v>75070707</v>
      </c>
      <c r="C21">
        <f>'1019 projects'!N23</f>
        <v>2</v>
      </c>
      <c r="D21" s="59">
        <f>VALUE('1019 projects'!K23)</f>
        <v>4.3</v>
      </c>
      <c r="E21" s="59">
        <f>VALUE('1019 projects'!L23)</f>
        <v>5.4</v>
      </c>
      <c r="F21" s="50">
        <f t="shared" si="0"/>
        <v>0.79629629629629617</v>
      </c>
      <c r="G21" s="59">
        <f t="shared" si="1"/>
        <v>10.8</v>
      </c>
      <c r="H21" s="50">
        <f>VLOOKUP(M21,Lookups!$B$26:$C$27,2,FALSE)</f>
        <v>0.5</v>
      </c>
      <c r="I21" s="59">
        <f t="shared" si="2"/>
        <v>5.4</v>
      </c>
      <c r="J21" t="str">
        <f>'1019 projects'!R23</f>
        <v>Distribution substation</v>
      </c>
      <c r="K21">
        <f>MATCH(J21,Lookups!$B$3:$B$7,0)</f>
        <v>2</v>
      </c>
      <c r="L21" s="7" t="str">
        <f>'1019 projects'!V23</f>
        <v>Y</v>
      </c>
      <c r="M21" s="7" t="str">
        <f>IF('1019 projects'!P23="Residential LV","Residential","Business")</f>
        <v>Residential</v>
      </c>
      <c r="N21" s="7" t="str">
        <f>'1019 projects'!T23</f>
        <v>N</v>
      </c>
      <c r="O21" s="52" cm="1">
        <f t="array" aca="1" ref="O21" ca="1">IF(G21=0,0,IF(AND(N21="Y",M21="Business"),INDEX('MCR Rates'!$A$7:$K$11,K21,11)/1000,IF(AND(N21="N",M21="Business"),INDEX('MCR Rates'!$A$7:$K$11,K21,10)/1000,IF(AND(N21="Y",M21="Residential"),INDEX('MCR Rates'!$A$7:$K$11,K21,7)/1000,INDEX('MCR Rates'!$A$7:$K$11,K21,6)/1000))))</f>
        <v>1113.4107046249642</v>
      </c>
      <c r="P21" s="49">
        <f t="shared" ca="1" si="8"/>
        <v>6012</v>
      </c>
      <c r="Q21" s="49">
        <f t="shared" ca="1" si="4"/>
        <v>705</v>
      </c>
      <c r="R21" s="68">
        <f t="shared" ca="1" si="5"/>
        <v>6717</v>
      </c>
      <c r="S21" s="144">
        <v>4047</v>
      </c>
      <c r="T21" s="49">
        <f t="shared" ca="1" si="6"/>
        <v>2670</v>
      </c>
      <c r="U21" s="3">
        <f t="shared" ca="1" si="7"/>
        <v>0.65974796145292813</v>
      </c>
      <c r="V21" s="3"/>
      <c r="W21" s="136"/>
      <c r="X21" s="137"/>
      <c r="Y21" s="138"/>
      <c r="Z21" s="137"/>
      <c r="AA21" s="49"/>
      <c r="AB21" s="9"/>
    </row>
    <row r="22" spans="1:28" x14ac:dyDescent="0.3">
      <c r="A22" s="157">
        <v>19</v>
      </c>
      <c r="B22" s="48" t="str">
        <f>'1019 projects'!C24</f>
        <v>75093830</v>
      </c>
      <c r="C22">
        <f>'1019 projects'!N24</f>
        <v>1</v>
      </c>
      <c r="D22" s="59">
        <f>VALUE('1019 projects'!K24)</f>
        <v>4.3</v>
      </c>
      <c r="E22" s="59">
        <f>VALUE('1019 projects'!L24)</f>
        <v>5.4</v>
      </c>
      <c r="F22" s="50">
        <f t="shared" si="0"/>
        <v>0.79629629629629617</v>
      </c>
      <c r="G22" s="59">
        <f t="shared" si="1"/>
        <v>5.4</v>
      </c>
      <c r="H22" s="50">
        <f>VLOOKUP(M22,Lookups!$B$26:$C$27,2,FALSE)</f>
        <v>0.5</v>
      </c>
      <c r="I22" s="59">
        <f t="shared" si="2"/>
        <v>2.7</v>
      </c>
      <c r="J22" t="str">
        <f>'1019 projects'!R24</f>
        <v>Distribution substation</v>
      </c>
      <c r="K22">
        <f>MATCH(J22,Lookups!$B$3:$B$7,0)</f>
        <v>2</v>
      </c>
      <c r="L22" s="7" t="str">
        <f>'1019 projects'!V24</f>
        <v>Y</v>
      </c>
      <c r="M22" s="7" t="str">
        <f>IF('1019 projects'!P24="Residential LV","Residential","Business")</f>
        <v>Residential</v>
      </c>
      <c r="N22" s="7" t="str">
        <f>'1019 projects'!T24</f>
        <v>N</v>
      </c>
      <c r="O22" s="52" cm="1">
        <f t="array" aca="1" ref="O22" ca="1">IF(G22=0,0,IF(AND(N22="Y",M22="Business"),INDEX('MCR Rates'!$A$7:$K$11,K22,11)/1000,IF(AND(N22="N",M22="Business"),INDEX('MCR Rates'!$A$7:$K$11,K22,10)/1000,IF(AND(N22="Y",M22="Residential"),INDEX('MCR Rates'!$A$7:$K$11,K22,7)/1000,INDEX('MCR Rates'!$A$7:$K$11,K22,6)/1000))))</f>
        <v>1113.4107046249642</v>
      </c>
      <c r="P22" s="49">
        <f t="shared" ca="1" si="8"/>
        <v>3006</v>
      </c>
      <c r="Q22" s="49">
        <f t="shared" ca="1" si="4"/>
        <v>353</v>
      </c>
      <c r="R22" s="68">
        <f t="shared" ca="1" si="5"/>
        <v>3359</v>
      </c>
      <c r="S22" s="144">
        <v>0</v>
      </c>
      <c r="T22" s="49">
        <f t="shared" ca="1" si="6"/>
        <v>3359</v>
      </c>
      <c r="U22" s="3" t="e">
        <f t="shared" ca="1" si="7"/>
        <v>#DIV/0!</v>
      </c>
      <c r="V22" s="3"/>
      <c r="W22" s="136"/>
      <c r="X22" s="137"/>
      <c r="Y22" s="138"/>
      <c r="Z22" s="137"/>
      <c r="AA22" s="49"/>
      <c r="AB22" s="9"/>
    </row>
    <row r="23" spans="1:28" x14ac:dyDescent="0.3">
      <c r="A23" s="157">
        <v>20</v>
      </c>
      <c r="B23" s="48" t="str">
        <f>'1019 projects'!C25</f>
        <v>75080267</v>
      </c>
      <c r="C23">
        <f>'1019 projects'!N25</f>
        <v>1</v>
      </c>
      <c r="D23" s="59">
        <f>VALUE('1019 projects'!K25)</f>
        <v>4.3</v>
      </c>
      <c r="E23" s="59">
        <f>VALUE('1019 projects'!L25)</f>
        <v>5.4</v>
      </c>
      <c r="F23" s="50">
        <f t="shared" si="0"/>
        <v>0.79629629629629617</v>
      </c>
      <c r="G23" s="59">
        <f t="shared" si="1"/>
        <v>5.4</v>
      </c>
      <c r="H23" s="50">
        <f>VLOOKUP(M23,Lookups!$B$26:$C$27,2,FALSE)</f>
        <v>0.5</v>
      </c>
      <c r="I23" s="59">
        <f t="shared" si="2"/>
        <v>2.7</v>
      </c>
      <c r="J23" t="str">
        <f>'1019 projects'!R25</f>
        <v>HV Feeder</v>
      </c>
      <c r="K23">
        <f>MATCH(J23,Lookups!$B$3:$B$7,0)</f>
        <v>3</v>
      </c>
      <c r="L23" s="7" t="str">
        <f>'1019 projects'!V25</f>
        <v>Y</v>
      </c>
      <c r="M23" s="7" t="str">
        <f>IF('1019 projects'!P25="Residential LV","Residential","Business")</f>
        <v>Residential</v>
      </c>
      <c r="N23" s="7" t="str">
        <f>'1019 projects'!T25</f>
        <v>N</v>
      </c>
      <c r="O23" s="52" cm="1">
        <f t="array" aca="1" ref="O23" ca="1">IF(G23=0,0,IF(AND(N23="Y",M23="Business"),INDEX('MCR Rates'!$A$7:$K$11,K23,11)/1000,IF(AND(N23="N",M23="Business"),INDEX('MCR Rates'!$A$7:$K$11,K23,10)/1000,IF(AND(N23="Y",M23="Residential"),INDEX('MCR Rates'!$A$7:$K$11,K23,7)/1000,INDEX('MCR Rates'!$A$7:$K$11,K23,6)/1000))))</f>
        <v>746.55221728827314</v>
      </c>
      <c r="P23" s="49">
        <f t="shared" ca="1" si="8"/>
        <v>2016</v>
      </c>
      <c r="Q23" s="49">
        <f t="shared" ca="1" si="4"/>
        <v>237</v>
      </c>
      <c r="R23" s="68">
        <f t="shared" ca="1" si="5"/>
        <v>2253</v>
      </c>
      <c r="S23" s="144">
        <v>0</v>
      </c>
      <c r="T23" s="49">
        <f t="shared" ca="1" si="6"/>
        <v>2253</v>
      </c>
      <c r="U23" s="3" t="e">
        <f t="shared" ca="1" si="7"/>
        <v>#DIV/0!</v>
      </c>
      <c r="V23" s="3"/>
      <c r="W23" s="136"/>
      <c r="X23" s="137"/>
      <c r="Y23" s="138"/>
      <c r="Z23" s="137"/>
      <c r="AA23" s="49"/>
      <c r="AB23" s="9"/>
    </row>
    <row r="24" spans="1:28" x14ac:dyDescent="0.3">
      <c r="A24" s="157">
        <v>21</v>
      </c>
      <c r="B24" s="48" t="str">
        <f>'1019 projects'!C26</f>
        <v>75051007</v>
      </c>
      <c r="C24">
        <f>'1019 projects'!N26</f>
        <v>1</v>
      </c>
      <c r="D24" s="59">
        <f>VALUE('1019 projects'!K26)</f>
        <v>4.3</v>
      </c>
      <c r="E24" s="59">
        <f>VALUE('1019 projects'!L26)</f>
        <v>5.4</v>
      </c>
      <c r="F24" s="50">
        <f t="shared" si="0"/>
        <v>0.79629629629629617</v>
      </c>
      <c r="G24" s="59">
        <f t="shared" si="1"/>
        <v>5.4</v>
      </c>
      <c r="H24" s="50">
        <f>VLOOKUP(M24,Lookups!$B$26:$C$27,2,FALSE)</f>
        <v>0.5</v>
      </c>
      <c r="I24" s="59">
        <f t="shared" si="2"/>
        <v>2.7</v>
      </c>
      <c r="J24" t="str">
        <f>'1019 projects'!R26</f>
        <v>Distribution substation</v>
      </c>
      <c r="K24">
        <f>MATCH(J24,Lookups!$B$3:$B$7,0)</f>
        <v>2</v>
      </c>
      <c r="L24" s="7" t="str">
        <f>'1019 projects'!V26</f>
        <v>Y</v>
      </c>
      <c r="M24" s="7" t="str">
        <f>IF('1019 projects'!P26="Residential LV","Residential","Business")</f>
        <v>Residential</v>
      </c>
      <c r="N24" s="7" t="str">
        <f>'1019 projects'!T26</f>
        <v>N</v>
      </c>
      <c r="O24" s="52" cm="1">
        <f t="array" aca="1" ref="O24" ca="1">IF(G24=0,0,IF(AND(N24="Y",M24="Business"),INDEX('MCR Rates'!$A$7:$K$11,K24,11)/1000,IF(AND(N24="N",M24="Business"),INDEX('MCR Rates'!$A$7:$K$11,K24,10)/1000,IF(AND(N24="Y",M24="Residential"),INDEX('MCR Rates'!$A$7:$K$11,K24,7)/1000,INDEX('MCR Rates'!$A$7:$K$11,K24,6)/1000))))</f>
        <v>1113.4107046249642</v>
      </c>
      <c r="P24" s="49">
        <f t="shared" ca="1" si="8"/>
        <v>3006</v>
      </c>
      <c r="Q24" s="49">
        <f t="shared" ca="1" si="4"/>
        <v>353</v>
      </c>
      <c r="R24" s="68">
        <f t="shared" ca="1" si="5"/>
        <v>3359</v>
      </c>
      <c r="S24" s="144">
        <v>0</v>
      </c>
      <c r="T24" s="49">
        <f t="shared" ca="1" si="6"/>
        <v>3359</v>
      </c>
      <c r="U24" s="3" t="e">
        <f t="shared" ca="1" si="7"/>
        <v>#DIV/0!</v>
      </c>
      <c r="V24" s="3"/>
      <c r="W24" s="136"/>
      <c r="X24" s="137"/>
      <c r="Y24" s="138"/>
      <c r="Z24" s="137"/>
      <c r="AA24" s="49"/>
      <c r="AB24" s="9"/>
    </row>
    <row r="25" spans="1:28" x14ac:dyDescent="0.3">
      <c r="A25" s="157">
        <v>22</v>
      </c>
      <c r="B25" s="48">
        <f>'1019 projects'!C27</f>
        <v>0</v>
      </c>
      <c r="C25">
        <f>'1019 projects'!N27</f>
        <v>0</v>
      </c>
      <c r="D25" s="59">
        <f>VALUE('1019 projects'!K27)</f>
        <v>0</v>
      </c>
      <c r="E25" s="59">
        <f>VALUE('1019 projects'!L27)</f>
        <v>0</v>
      </c>
      <c r="F25" s="50" t="e">
        <f t="shared" ref="F25:F32" si="9">D25/E25</f>
        <v>#DIV/0!</v>
      </c>
      <c r="G25" s="59">
        <f t="shared" si="1"/>
        <v>0</v>
      </c>
      <c r="H25" s="50">
        <f>VLOOKUP(M25,Lookups!$B$26:$C$27,2,FALSE)</f>
        <v>0.75</v>
      </c>
      <c r="I25" s="59">
        <f t="shared" si="2"/>
        <v>0</v>
      </c>
      <c r="J25">
        <f>'1019 projects'!R27</f>
        <v>0</v>
      </c>
      <c r="K25" t="e">
        <f>MATCH(J25,Lookups!$B$3:$B$7,0)</f>
        <v>#N/A</v>
      </c>
      <c r="L25" s="7" t="str">
        <f>'1019 projects'!V27</f>
        <v>Y</v>
      </c>
      <c r="M25" s="7" t="str">
        <f>IF('1019 projects'!P27="Residential LV","Residential","Business")</f>
        <v>Business</v>
      </c>
      <c r="N25" s="7" t="str">
        <f>'1019 projects'!T27</f>
        <v>N</v>
      </c>
      <c r="O25" s="52" cm="1">
        <f t="array" ref="O25">IF(G25=0,0,IF(AND(N25="Y",M25="Business"),INDEX('MCR Rates'!$A$7:$K$11,K25,11)/1000,IF(AND(N25="N",M25="Business"),INDEX('MCR Rates'!$A$7:$K$11,K25,10)/1000,IF(AND(N25="Y",M25="Residential"),INDEX('MCR Rates'!$A$7:$K$11,K25,7)/1000,INDEX('MCR Rates'!$A$7:$K$11,K25,6)/1000))))</f>
        <v>0</v>
      </c>
      <c r="P25" s="49">
        <f t="shared" si="8"/>
        <v>0</v>
      </c>
      <c r="Q25" s="49">
        <f t="shared" si="4"/>
        <v>0</v>
      </c>
      <c r="R25" s="68">
        <f t="shared" si="5"/>
        <v>0</v>
      </c>
      <c r="S25" s="144"/>
      <c r="T25" s="49">
        <f t="shared" si="6"/>
        <v>0</v>
      </c>
      <c r="U25" s="3">
        <f t="shared" si="7"/>
        <v>0</v>
      </c>
      <c r="V25" s="3"/>
      <c r="W25" s="136"/>
      <c r="X25" s="137"/>
      <c r="Y25" s="138"/>
      <c r="Z25" s="137"/>
      <c r="AA25" s="49"/>
      <c r="AB25" s="9"/>
    </row>
    <row r="26" spans="1:28" x14ac:dyDescent="0.3">
      <c r="A26" s="157">
        <v>23</v>
      </c>
      <c r="B26" s="48">
        <f>'1019 projects'!C28</f>
        <v>0</v>
      </c>
      <c r="C26">
        <f>'1019 projects'!N28</f>
        <v>0</v>
      </c>
      <c r="D26" s="59">
        <f>VALUE('1019 projects'!K28)</f>
        <v>0</v>
      </c>
      <c r="E26" s="59">
        <f>VALUE('1019 projects'!L28)</f>
        <v>0</v>
      </c>
      <c r="F26" s="50" t="e">
        <f t="shared" si="9"/>
        <v>#DIV/0!</v>
      </c>
      <c r="G26" s="59">
        <f t="shared" si="1"/>
        <v>0</v>
      </c>
      <c r="H26" s="50">
        <f>VLOOKUP(M26,Lookups!$B$26:$C$27,2,FALSE)</f>
        <v>0.75</v>
      </c>
      <c r="I26" s="59">
        <f t="shared" si="2"/>
        <v>0</v>
      </c>
      <c r="J26">
        <f>'1019 projects'!R28</f>
        <v>0</v>
      </c>
      <c r="K26" t="e">
        <f>MATCH(J26,Lookups!$B$3:$B$7,0)</f>
        <v>#N/A</v>
      </c>
      <c r="L26" s="7" t="str">
        <f>'1019 projects'!V28</f>
        <v>Y</v>
      </c>
      <c r="M26" s="7" t="str">
        <f>IF('1019 projects'!P28="Residential LV","Residential","Business")</f>
        <v>Business</v>
      </c>
      <c r="N26" s="7" t="str">
        <f>'1019 projects'!T28</f>
        <v>N</v>
      </c>
      <c r="O26" s="52" cm="1">
        <f t="array" ref="O26">IF(G26=0,0,IF(AND(N26="Y",M26="Business"),INDEX('MCR Rates'!$A$7:$K$11,K26,11)/1000,IF(AND(N26="N",M26="Business"),INDEX('MCR Rates'!$A$7:$K$11,K26,10)/1000,IF(AND(N26="Y",M26="Residential"),INDEX('MCR Rates'!$A$7:$K$11,K26,7)/1000,INDEX('MCR Rates'!$A$7:$K$11,K26,6)/1000))))</f>
        <v>0</v>
      </c>
      <c r="P26" s="49">
        <f t="shared" si="8"/>
        <v>0</v>
      </c>
      <c r="Q26" s="49">
        <f t="shared" si="4"/>
        <v>0</v>
      </c>
      <c r="R26" s="68">
        <f t="shared" si="5"/>
        <v>0</v>
      </c>
      <c r="S26" s="144"/>
      <c r="T26" s="49">
        <f t="shared" si="6"/>
        <v>0</v>
      </c>
      <c r="U26" s="3">
        <f t="shared" si="7"/>
        <v>0</v>
      </c>
      <c r="V26" s="3"/>
      <c r="W26" s="136"/>
      <c r="X26" s="137"/>
      <c r="Y26" s="138"/>
      <c r="Z26" s="137"/>
      <c r="AA26" s="49"/>
      <c r="AB26" s="9"/>
    </row>
    <row r="27" spans="1:28" x14ac:dyDescent="0.3">
      <c r="A27" s="157">
        <v>24</v>
      </c>
      <c r="B27" s="48">
        <f>'1019 projects'!C29</f>
        <v>0</v>
      </c>
      <c r="C27">
        <f>'1019 projects'!N29</f>
        <v>0</v>
      </c>
      <c r="D27" s="59">
        <f>VALUE('1019 projects'!K29)</f>
        <v>0</v>
      </c>
      <c r="E27" s="59">
        <f>VALUE('1019 projects'!L29)</f>
        <v>0</v>
      </c>
      <c r="F27" s="50" t="e">
        <f t="shared" si="9"/>
        <v>#DIV/0!</v>
      </c>
      <c r="G27" s="59">
        <f t="shared" si="1"/>
        <v>0</v>
      </c>
      <c r="H27" s="50">
        <f>VLOOKUP(M27,Lookups!$B$26:$C$27,2,FALSE)</f>
        <v>0.75</v>
      </c>
      <c r="I27" s="59">
        <f t="shared" si="2"/>
        <v>0</v>
      </c>
      <c r="J27">
        <f>'1019 projects'!R29</f>
        <v>0</v>
      </c>
      <c r="K27" t="e">
        <f>MATCH(J27,Lookups!$B$3:$B$7,0)</f>
        <v>#N/A</v>
      </c>
      <c r="L27" s="7" t="str">
        <f>'1019 projects'!V29</f>
        <v>Y</v>
      </c>
      <c r="M27" s="7" t="str">
        <f>IF('1019 projects'!P29="Residential LV","Residential","Business")</f>
        <v>Business</v>
      </c>
      <c r="N27" s="7" t="str">
        <f>'1019 projects'!T29</f>
        <v>N</v>
      </c>
      <c r="O27" s="52" cm="1">
        <f t="array" ref="O27">IF(G27=0,0,IF(AND(N27="Y",M27="Business"),INDEX('MCR Rates'!$A$7:$K$11,K27,11)/1000,IF(AND(N27="N",M27="Business"),INDEX('MCR Rates'!$A$7:$K$11,K27,10)/1000,IF(AND(N27="Y",M27="Residential"),INDEX('MCR Rates'!$A$7:$K$11,K27,7)/1000,INDEX('MCR Rates'!$A$7:$K$11,K27,6)/1000))))</f>
        <v>0</v>
      </c>
      <c r="P27" s="49">
        <f t="shared" si="8"/>
        <v>0</v>
      </c>
      <c r="Q27" s="49">
        <f t="shared" si="4"/>
        <v>0</v>
      </c>
      <c r="R27" s="68">
        <f t="shared" si="5"/>
        <v>0</v>
      </c>
      <c r="S27" s="144"/>
      <c r="T27" s="49">
        <f t="shared" si="6"/>
        <v>0</v>
      </c>
      <c r="U27" s="3">
        <f t="shared" si="7"/>
        <v>0</v>
      </c>
      <c r="V27" s="3"/>
      <c r="W27" s="136"/>
      <c r="X27" s="137"/>
      <c r="Y27" s="138"/>
      <c r="Z27" s="137"/>
      <c r="AA27" s="49"/>
      <c r="AB27" s="9"/>
    </row>
    <row r="28" spans="1:28" x14ac:dyDescent="0.3">
      <c r="A28" s="157">
        <v>25</v>
      </c>
      <c r="B28" s="48">
        <f>'1019 projects'!C30</f>
        <v>0</v>
      </c>
      <c r="C28">
        <f>'1019 projects'!N30</f>
        <v>0</v>
      </c>
      <c r="D28" s="59">
        <f>VALUE('1019 projects'!K30)</f>
        <v>0</v>
      </c>
      <c r="E28" s="59">
        <f>VALUE('1019 projects'!L30)</f>
        <v>0</v>
      </c>
      <c r="F28" s="50" t="e">
        <f t="shared" si="9"/>
        <v>#DIV/0!</v>
      </c>
      <c r="G28" s="59">
        <f t="shared" si="1"/>
        <v>0</v>
      </c>
      <c r="H28" s="50">
        <f>VLOOKUP(M28,Lookups!$B$26:$C$27,2,FALSE)</f>
        <v>0.75</v>
      </c>
      <c r="I28" s="59">
        <f t="shared" si="2"/>
        <v>0</v>
      </c>
      <c r="J28">
        <f>'1019 projects'!R30</f>
        <v>0</v>
      </c>
      <c r="K28" t="e">
        <f>MATCH(J28,Lookups!$B$3:$B$7,0)</f>
        <v>#N/A</v>
      </c>
      <c r="L28" s="7" t="str">
        <f>'1019 projects'!V30</f>
        <v>Y</v>
      </c>
      <c r="M28" s="7" t="str">
        <f>IF('1019 projects'!P30="Residential LV","Residential","Business")</f>
        <v>Business</v>
      </c>
      <c r="N28" s="7" t="str">
        <f>'1019 projects'!T30</f>
        <v>N</v>
      </c>
      <c r="O28" s="52" cm="1">
        <f t="array" ref="O28">IF(G28=0,0,IF(AND(N28="Y",M28="Business"),INDEX('MCR Rates'!$A$7:$K$11,K28,11)/1000,IF(AND(N28="N",M28="Business"),INDEX('MCR Rates'!$A$7:$K$11,K28,10)/1000,IF(AND(N28="Y",M28="Residential"),INDEX('MCR Rates'!$A$7:$K$11,K28,7)/1000,INDEX('MCR Rates'!$A$7:$K$11,K28,6)/1000))))</f>
        <v>0</v>
      </c>
      <c r="P28" s="49">
        <f t="shared" si="8"/>
        <v>0</v>
      </c>
      <c r="Q28" s="49">
        <f t="shared" si="4"/>
        <v>0</v>
      </c>
      <c r="R28" s="68">
        <f t="shared" si="5"/>
        <v>0</v>
      </c>
      <c r="S28" s="144"/>
      <c r="T28" s="49">
        <f t="shared" si="6"/>
        <v>0</v>
      </c>
      <c r="U28" s="3">
        <f t="shared" si="7"/>
        <v>0</v>
      </c>
      <c r="V28" s="3"/>
      <c r="W28" s="136"/>
      <c r="X28" s="137"/>
      <c r="Y28" s="138"/>
      <c r="Z28" s="137"/>
      <c r="AA28" s="49"/>
      <c r="AB28" s="9"/>
    </row>
    <row r="29" spans="1:28" x14ac:dyDescent="0.3">
      <c r="A29" s="157">
        <v>26</v>
      </c>
      <c r="B29" s="48">
        <f>'1019 projects'!C31</f>
        <v>0</v>
      </c>
      <c r="C29">
        <f>'1019 projects'!N31</f>
        <v>0</v>
      </c>
      <c r="D29" s="59">
        <f>VALUE('1019 projects'!K31)</f>
        <v>0</v>
      </c>
      <c r="E29" s="59">
        <f>VALUE('1019 projects'!L31)</f>
        <v>0</v>
      </c>
      <c r="F29" s="50" t="e">
        <f t="shared" si="9"/>
        <v>#DIV/0!</v>
      </c>
      <c r="G29" s="59">
        <f t="shared" si="1"/>
        <v>0</v>
      </c>
      <c r="H29" s="50">
        <f>VLOOKUP(M29,Lookups!$B$26:$C$27,2,FALSE)</f>
        <v>0.75</v>
      </c>
      <c r="I29" s="59">
        <f t="shared" si="2"/>
        <v>0</v>
      </c>
      <c r="J29">
        <f>'1019 projects'!R31</f>
        <v>0</v>
      </c>
      <c r="K29" t="e">
        <f>MATCH(J29,Lookups!$B$3:$B$7,0)</f>
        <v>#N/A</v>
      </c>
      <c r="L29" s="7" t="str">
        <f>'1019 projects'!V31</f>
        <v>Y</v>
      </c>
      <c r="M29" s="7" t="str">
        <f>IF('1019 projects'!P31="Residential LV","Residential","Business")</f>
        <v>Business</v>
      </c>
      <c r="N29" s="7" t="str">
        <f>'1019 projects'!T31</f>
        <v>N</v>
      </c>
      <c r="O29" s="52" cm="1">
        <f t="array" ref="O29">IF(G29=0,0,IF(AND(N29="Y",M29="Business"),INDEX('MCR Rates'!$A$7:$K$11,K29,11)/1000,IF(AND(N29="N",M29="Business"),INDEX('MCR Rates'!$A$7:$K$11,K29,10)/1000,IF(AND(N29="Y",M29="Residential"),INDEX('MCR Rates'!$A$7:$K$11,K29,7)/1000,INDEX('MCR Rates'!$A$7:$K$11,K29,6)/1000))))</f>
        <v>0</v>
      </c>
      <c r="P29" s="49">
        <f t="shared" si="8"/>
        <v>0</v>
      </c>
      <c r="Q29" s="49">
        <f t="shared" si="4"/>
        <v>0</v>
      </c>
      <c r="R29" s="68">
        <f t="shared" si="5"/>
        <v>0</v>
      </c>
      <c r="S29" s="144"/>
      <c r="T29" s="49">
        <f t="shared" si="6"/>
        <v>0</v>
      </c>
      <c r="U29" s="3">
        <f t="shared" si="7"/>
        <v>0</v>
      </c>
      <c r="V29" s="3"/>
      <c r="W29" s="136"/>
      <c r="X29" s="137"/>
      <c r="Y29" s="138"/>
      <c r="Z29" s="137"/>
      <c r="AA29" s="49"/>
      <c r="AB29" s="9"/>
    </row>
    <row r="30" spans="1:28" x14ac:dyDescent="0.3">
      <c r="A30" s="157">
        <v>27</v>
      </c>
      <c r="B30" s="48">
        <f>'1019 projects'!C32</f>
        <v>0</v>
      </c>
      <c r="C30">
        <f>'1019 projects'!N32</f>
        <v>0</v>
      </c>
      <c r="D30" s="59">
        <f>VALUE('1019 projects'!K32)</f>
        <v>0</v>
      </c>
      <c r="E30" s="59">
        <f>VALUE('1019 projects'!L32)</f>
        <v>0</v>
      </c>
      <c r="F30" s="50" t="e">
        <f t="shared" si="9"/>
        <v>#DIV/0!</v>
      </c>
      <c r="G30" s="59">
        <f t="shared" si="1"/>
        <v>0</v>
      </c>
      <c r="H30" s="50">
        <f>VLOOKUP(M30,Lookups!$B$26:$C$27,2,FALSE)</f>
        <v>0.75</v>
      </c>
      <c r="I30" s="59">
        <f t="shared" si="2"/>
        <v>0</v>
      </c>
      <c r="J30">
        <f>'1019 projects'!R32</f>
        <v>0</v>
      </c>
      <c r="K30" t="e">
        <f>MATCH(J30,Lookups!$B$3:$B$7,0)</f>
        <v>#N/A</v>
      </c>
      <c r="L30" s="7" t="str">
        <f>'1019 projects'!V32</f>
        <v>Y</v>
      </c>
      <c r="M30" s="7" t="str">
        <f>IF('1019 projects'!P32="Residential LV","Residential","Business")</f>
        <v>Business</v>
      </c>
      <c r="N30" s="7" t="str">
        <f>'1019 projects'!T32</f>
        <v>N</v>
      </c>
      <c r="O30" s="52" cm="1">
        <f t="array" ref="O30">IF(G30=0,0,IF(AND(N30="Y",M30="Business"),INDEX('MCR Rates'!$A$7:$K$11,K30,11)/1000,IF(AND(N30="N",M30="Business"),INDEX('MCR Rates'!$A$7:$K$11,K30,10)/1000,IF(AND(N30="Y",M30="Residential"),INDEX('MCR Rates'!$A$7:$K$11,K30,7)/1000,INDEX('MCR Rates'!$A$7:$K$11,K30,6)/1000))))</f>
        <v>0</v>
      </c>
      <c r="P30" s="49">
        <f t="shared" si="8"/>
        <v>0</v>
      </c>
      <c r="Q30" s="49">
        <f t="shared" si="4"/>
        <v>0</v>
      </c>
      <c r="R30" s="68">
        <f t="shared" si="5"/>
        <v>0</v>
      </c>
      <c r="S30" s="144"/>
      <c r="T30" s="49">
        <f t="shared" si="6"/>
        <v>0</v>
      </c>
      <c r="U30" s="3">
        <f t="shared" si="7"/>
        <v>0</v>
      </c>
      <c r="V30" s="3"/>
      <c r="W30" s="136"/>
      <c r="X30" s="137"/>
      <c r="Y30" s="138"/>
      <c r="Z30" s="137"/>
      <c r="AA30" s="49"/>
      <c r="AB30" s="9"/>
    </row>
    <row r="31" spans="1:28" x14ac:dyDescent="0.3">
      <c r="A31" s="157">
        <v>28</v>
      </c>
      <c r="B31" s="48">
        <f>'1019 projects'!C33</f>
        <v>0</v>
      </c>
      <c r="C31">
        <f>'1019 projects'!N33</f>
        <v>0</v>
      </c>
      <c r="D31" s="59">
        <f>VALUE('1019 projects'!K33)</f>
        <v>0</v>
      </c>
      <c r="E31" s="59">
        <f>VALUE('1019 projects'!L33)</f>
        <v>0</v>
      </c>
      <c r="F31" s="50" t="e">
        <f t="shared" si="9"/>
        <v>#DIV/0!</v>
      </c>
      <c r="G31" s="59">
        <f t="shared" si="1"/>
        <v>0</v>
      </c>
      <c r="H31" s="50">
        <f>VLOOKUP(M31,Lookups!$B$26:$C$27,2,FALSE)</f>
        <v>0.75</v>
      </c>
      <c r="I31" s="59">
        <f t="shared" si="2"/>
        <v>0</v>
      </c>
      <c r="J31">
        <f>'1019 projects'!R33</f>
        <v>0</v>
      </c>
      <c r="K31" t="e">
        <f>MATCH(J31,Lookups!$B$3:$B$7,0)</f>
        <v>#N/A</v>
      </c>
      <c r="L31" s="7" t="str">
        <f>'1019 projects'!V33</f>
        <v>Y</v>
      </c>
      <c r="M31" s="7" t="str">
        <f>IF('1019 projects'!P33="Residential LV","Residential","Business")</f>
        <v>Business</v>
      </c>
      <c r="N31" s="7" t="str">
        <f>'1019 projects'!T33</f>
        <v>N</v>
      </c>
      <c r="O31" s="52" cm="1">
        <f t="array" ref="O31">IF(G31=0,0,IF(AND(N31="Y",M31="Business"),INDEX('MCR Rates'!$A$7:$K$11,K31,11)/1000,IF(AND(N31="N",M31="Business"),INDEX('MCR Rates'!$A$7:$K$11,K31,10)/1000,IF(AND(N31="Y",M31="Residential"),INDEX('MCR Rates'!$A$7:$K$11,K31,7)/1000,INDEX('MCR Rates'!$A$7:$K$11,K31,6)/1000))))</f>
        <v>0</v>
      </c>
      <c r="P31" s="49">
        <f t="shared" si="8"/>
        <v>0</v>
      </c>
      <c r="Q31" s="49">
        <f t="shared" si="4"/>
        <v>0</v>
      </c>
      <c r="R31" s="68">
        <f t="shared" si="5"/>
        <v>0</v>
      </c>
      <c r="S31" s="144"/>
      <c r="T31" s="49">
        <f t="shared" si="6"/>
        <v>0</v>
      </c>
      <c r="U31" s="3">
        <f t="shared" si="7"/>
        <v>0</v>
      </c>
      <c r="V31" s="3"/>
      <c r="W31" s="136"/>
      <c r="X31" s="137"/>
      <c r="Y31" s="138"/>
      <c r="Z31" s="137"/>
      <c r="AA31" s="49"/>
      <c r="AB31" s="9"/>
    </row>
    <row r="32" spans="1:28" x14ac:dyDescent="0.3">
      <c r="A32" s="157">
        <v>29</v>
      </c>
      <c r="B32" s="48">
        <f>'1019 projects'!C34</f>
        <v>0</v>
      </c>
      <c r="C32">
        <f>'1019 projects'!N34</f>
        <v>0</v>
      </c>
      <c r="D32" s="59">
        <f>VALUE('1019 projects'!K34)</f>
        <v>0</v>
      </c>
      <c r="E32" s="59">
        <f>VALUE('1019 projects'!L34)</f>
        <v>0</v>
      </c>
      <c r="F32" s="50" t="e">
        <f t="shared" si="9"/>
        <v>#DIV/0!</v>
      </c>
      <c r="G32" s="59">
        <f t="shared" si="1"/>
        <v>0</v>
      </c>
      <c r="H32" s="50">
        <f>VLOOKUP(M32,Lookups!$B$26:$C$27,2,FALSE)</f>
        <v>0.75</v>
      </c>
      <c r="I32" s="59">
        <f t="shared" si="2"/>
        <v>0</v>
      </c>
      <c r="J32">
        <f>'1019 projects'!R34</f>
        <v>0</v>
      </c>
      <c r="K32" t="e">
        <f>MATCH(J32,Lookups!$B$3:$B$7,0)</f>
        <v>#N/A</v>
      </c>
      <c r="L32" s="7" t="str">
        <f>'1019 projects'!V34</f>
        <v>Y</v>
      </c>
      <c r="M32" s="7" t="str">
        <f>IF('1019 projects'!P34="Residential LV","Residential","Business")</f>
        <v>Business</v>
      </c>
      <c r="N32" s="7" t="str">
        <f>'1019 projects'!T34</f>
        <v>N</v>
      </c>
      <c r="O32" s="52" cm="1">
        <f t="array" ref="O32">IF(G32=0,0,IF(AND(N32="Y",M32="Business"),INDEX('MCR Rates'!$A$7:$K$11,K32,11)/1000,IF(AND(N32="N",M32="Business"),INDEX('MCR Rates'!$A$7:$K$11,K32,10)/1000,IF(AND(N32="Y",M32="Residential"),INDEX('MCR Rates'!$A$7:$K$11,K32,7)/1000,INDEX('MCR Rates'!$A$7:$K$11,K32,6)/1000))))</f>
        <v>0</v>
      </c>
      <c r="P32" s="49">
        <f t="shared" si="8"/>
        <v>0</v>
      </c>
      <c r="Q32" s="49">
        <f t="shared" si="4"/>
        <v>0</v>
      </c>
      <c r="R32" s="68">
        <f t="shared" si="5"/>
        <v>0</v>
      </c>
      <c r="S32" s="144"/>
      <c r="T32" s="49">
        <f t="shared" si="6"/>
        <v>0</v>
      </c>
      <c r="U32" s="3">
        <f t="shared" si="7"/>
        <v>0</v>
      </c>
      <c r="V32" s="3"/>
      <c r="W32" s="136"/>
      <c r="X32" s="137"/>
      <c r="Y32" s="138"/>
      <c r="Z32" s="137"/>
      <c r="AA32" s="49"/>
      <c r="AB32" s="9"/>
    </row>
    <row r="33" spans="1:28" x14ac:dyDescent="0.3">
      <c r="A33" s="157">
        <v>30</v>
      </c>
      <c r="B33" s="48">
        <f>'1019 projects'!C35</f>
        <v>0</v>
      </c>
      <c r="C33">
        <f>'1019 projects'!N35</f>
        <v>0</v>
      </c>
      <c r="D33" s="59">
        <f>VALUE('1019 projects'!K35)</f>
        <v>0</v>
      </c>
      <c r="E33" s="59">
        <f>VALUE('1019 projects'!L35)</f>
        <v>0</v>
      </c>
      <c r="F33" s="50" t="e">
        <f t="shared" ref="F33:F53" si="10">D33/E33</f>
        <v>#DIV/0!</v>
      </c>
      <c r="G33" s="59">
        <f t="shared" ref="G33:G53" si="11">C33*E33</f>
        <v>0</v>
      </c>
      <c r="H33" s="50">
        <f>VLOOKUP(M33,Lookups!$B$26:$C$27,2,FALSE)</f>
        <v>0.75</v>
      </c>
      <c r="I33" s="59">
        <f t="shared" ref="I33:I53" si="12">G33*H33</f>
        <v>0</v>
      </c>
      <c r="J33">
        <f>'1019 projects'!R35</f>
        <v>0</v>
      </c>
      <c r="K33" t="e">
        <f>MATCH(J33,Lookups!$B$3:$B$7,0)</f>
        <v>#N/A</v>
      </c>
      <c r="L33" s="7" t="str">
        <f>'1019 projects'!V35</f>
        <v>Y</v>
      </c>
      <c r="M33" s="7" t="str">
        <f>IF('1019 projects'!P35="Residential LV","Residential","Business")</f>
        <v>Business</v>
      </c>
      <c r="N33" s="7" t="str">
        <f>'1019 projects'!T35</f>
        <v>N</v>
      </c>
      <c r="O33" s="52" cm="1">
        <f t="array" ref="O33">IF(G33=0,0,IF(AND(N33="Y",M33="Business"),INDEX('MCR Rates'!$A$7:$K$11,K33,11)/1000,IF(AND(N33="N",M33="Business"),INDEX('MCR Rates'!$A$7:$K$11,K33,10)/1000,IF(AND(N33="Y",M33="Residential"),INDEX('MCR Rates'!$A$7:$K$11,K33,7)/1000,INDEX('MCR Rates'!$A$7:$K$11,K33,6)/1000))))</f>
        <v>0</v>
      </c>
      <c r="P33" s="49">
        <f t="shared" ref="P33:P53" si="13">ROUND(I33*O33,0)</f>
        <v>0</v>
      </c>
      <c r="Q33" s="49">
        <f t="shared" ref="Q33:Q53" si="14">ROUND(P33*$Q$2,0)</f>
        <v>0</v>
      </c>
      <c r="R33" s="68">
        <f t="shared" ref="R33:R53" si="15">SUM(P33:Q33)</f>
        <v>0</v>
      </c>
      <c r="S33" s="144"/>
      <c r="T33" s="49">
        <f t="shared" ref="T33:T53" si="16">R33-S33</f>
        <v>0</v>
      </c>
      <c r="U33" s="3">
        <f t="shared" ref="U33:U53" si="17">IF(R33=0,0,T33/S33)</f>
        <v>0</v>
      </c>
      <c r="V33" s="3"/>
      <c r="W33" s="136"/>
      <c r="X33" s="137"/>
      <c r="Y33" s="138"/>
      <c r="Z33" s="137"/>
      <c r="AA33" s="49"/>
      <c r="AB33" s="9"/>
    </row>
    <row r="34" spans="1:28" x14ac:dyDescent="0.3">
      <c r="A34" s="157">
        <v>31</v>
      </c>
      <c r="B34" s="48">
        <f>'1019 projects'!C36</f>
        <v>0</v>
      </c>
      <c r="C34">
        <f>'1019 projects'!N36</f>
        <v>0</v>
      </c>
      <c r="D34" s="59">
        <f>VALUE('1019 projects'!K36)</f>
        <v>0</v>
      </c>
      <c r="E34" s="59">
        <f>VALUE('1019 projects'!L36)</f>
        <v>0</v>
      </c>
      <c r="F34" s="50" t="e">
        <f t="shared" si="10"/>
        <v>#DIV/0!</v>
      </c>
      <c r="G34" s="59">
        <f t="shared" si="11"/>
        <v>0</v>
      </c>
      <c r="H34" s="50">
        <f>VLOOKUP(M34,Lookups!$B$26:$C$27,2,FALSE)</f>
        <v>0.75</v>
      </c>
      <c r="I34" s="59">
        <f t="shared" si="12"/>
        <v>0</v>
      </c>
      <c r="J34">
        <f>'1019 projects'!R36</f>
        <v>0</v>
      </c>
      <c r="K34" t="e">
        <f>MATCH(J34,Lookups!$B$3:$B$7,0)</f>
        <v>#N/A</v>
      </c>
      <c r="L34" s="7" t="str">
        <f>'1019 projects'!V36</f>
        <v>Y</v>
      </c>
      <c r="M34" s="7" t="str">
        <f>IF('1019 projects'!P36="Residential LV","Residential","Business")</f>
        <v>Business</v>
      </c>
      <c r="N34" s="7" t="str">
        <f>'1019 projects'!T36</f>
        <v>N</v>
      </c>
      <c r="O34" s="52" cm="1">
        <f t="array" ref="O34">IF(G34=0,0,IF(AND(N34="Y",M34="Business"),INDEX('MCR Rates'!$A$7:$K$11,K34,11)/1000,IF(AND(N34="N",M34="Business"),INDEX('MCR Rates'!$A$7:$K$11,K34,10)/1000,IF(AND(N34="Y",M34="Residential"),INDEX('MCR Rates'!$A$7:$K$11,K34,7)/1000,INDEX('MCR Rates'!$A$7:$K$11,K34,6)/1000))))</f>
        <v>0</v>
      </c>
      <c r="P34" s="49">
        <f t="shared" si="13"/>
        <v>0</v>
      </c>
      <c r="Q34" s="49">
        <f t="shared" si="14"/>
        <v>0</v>
      </c>
      <c r="R34" s="68">
        <f t="shared" si="15"/>
        <v>0</v>
      </c>
      <c r="S34" s="144"/>
      <c r="T34" s="49">
        <f t="shared" si="16"/>
        <v>0</v>
      </c>
      <c r="U34" s="3">
        <f t="shared" si="17"/>
        <v>0</v>
      </c>
      <c r="V34" s="3"/>
      <c r="W34" s="136"/>
      <c r="X34" s="137"/>
      <c r="Y34" s="138"/>
      <c r="Z34" s="137"/>
      <c r="AA34" s="49"/>
      <c r="AB34" s="9"/>
    </row>
    <row r="35" spans="1:28" x14ac:dyDescent="0.3">
      <c r="A35" s="157">
        <v>32</v>
      </c>
      <c r="B35" s="48">
        <f>'1019 projects'!C37</f>
        <v>0</v>
      </c>
      <c r="C35">
        <f>'1019 projects'!N37</f>
        <v>0</v>
      </c>
      <c r="D35" s="59">
        <f>VALUE('1019 projects'!K37)</f>
        <v>0</v>
      </c>
      <c r="E35" s="59">
        <f>VALUE('1019 projects'!L37)</f>
        <v>0</v>
      </c>
      <c r="F35" s="50" t="e">
        <f t="shared" si="10"/>
        <v>#DIV/0!</v>
      </c>
      <c r="G35" s="59">
        <f t="shared" si="11"/>
        <v>0</v>
      </c>
      <c r="H35" s="50">
        <f>VLOOKUP(M35,Lookups!$B$26:$C$27,2,FALSE)</f>
        <v>0.75</v>
      </c>
      <c r="I35" s="59">
        <f t="shared" si="12"/>
        <v>0</v>
      </c>
      <c r="J35">
        <f>'1019 projects'!R37</f>
        <v>0</v>
      </c>
      <c r="K35" t="e">
        <f>MATCH(J35,Lookups!$B$3:$B$7,0)</f>
        <v>#N/A</v>
      </c>
      <c r="L35" s="7" t="str">
        <f>'1019 projects'!V37</f>
        <v>Y</v>
      </c>
      <c r="M35" s="7" t="str">
        <f>IF('1019 projects'!P37="Residential LV","Residential","Business")</f>
        <v>Business</v>
      </c>
      <c r="N35" s="7" t="str">
        <f>'1019 projects'!T37</f>
        <v>N</v>
      </c>
      <c r="O35" s="52" cm="1">
        <f t="array" ref="O35">IF(G35=0,0,IF(AND(N35="Y",M35="Business"),INDEX('MCR Rates'!$A$7:$K$11,K35,11)/1000,IF(AND(N35="N",M35="Business"),INDEX('MCR Rates'!$A$7:$K$11,K35,10)/1000,IF(AND(N35="Y",M35="Residential"),INDEX('MCR Rates'!$A$7:$K$11,K35,7)/1000,INDEX('MCR Rates'!$A$7:$K$11,K35,6)/1000))))</f>
        <v>0</v>
      </c>
      <c r="P35" s="49">
        <f t="shared" si="13"/>
        <v>0</v>
      </c>
      <c r="Q35" s="49">
        <f t="shared" si="14"/>
        <v>0</v>
      </c>
      <c r="R35" s="68">
        <f t="shared" si="15"/>
        <v>0</v>
      </c>
      <c r="S35" s="144"/>
      <c r="T35" s="49">
        <f t="shared" si="16"/>
        <v>0</v>
      </c>
      <c r="U35" s="3">
        <f t="shared" si="17"/>
        <v>0</v>
      </c>
      <c r="V35" s="3"/>
      <c r="W35" s="136"/>
      <c r="X35" s="137"/>
      <c r="Y35" s="138"/>
      <c r="Z35" s="137"/>
      <c r="AA35" s="49"/>
      <c r="AB35" s="9"/>
    </row>
    <row r="36" spans="1:28" x14ac:dyDescent="0.3">
      <c r="A36" s="157">
        <v>33</v>
      </c>
      <c r="B36" s="48">
        <f>'1019 projects'!C38</f>
        <v>0</v>
      </c>
      <c r="C36">
        <f>'1019 projects'!N38</f>
        <v>0</v>
      </c>
      <c r="D36" s="59">
        <f>VALUE('1019 projects'!K38)</f>
        <v>0</v>
      </c>
      <c r="E36" s="59">
        <f>VALUE('1019 projects'!L38)</f>
        <v>0</v>
      </c>
      <c r="F36" s="50" t="e">
        <f t="shared" si="10"/>
        <v>#DIV/0!</v>
      </c>
      <c r="G36" s="59">
        <f t="shared" si="11"/>
        <v>0</v>
      </c>
      <c r="H36" s="50">
        <f>VLOOKUP(M36,Lookups!$B$26:$C$27,2,FALSE)</f>
        <v>0.75</v>
      </c>
      <c r="I36" s="59">
        <f t="shared" si="12"/>
        <v>0</v>
      </c>
      <c r="J36">
        <f>'1019 projects'!R38</f>
        <v>0</v>
      </c>
      <c r="K36" t="e">
        <f>MATCH(J36,Lookups!$B$3:$B$7,0)</f>
        <v>#N/A</v>
      </c>
      <c r="L36" s="7" t="str">
        <f>'1019 projects'!V38</f>
        <v>Y</v>
      </c>
      <c r="M36" s="7" t="str">
        <f>IF('1019 projects'!P38="Residential LV","Residential","Business")</f>
        <v>Business</v>
      </c>
      <c r="N36" s="7" t="str">
        <f>'1019 projects'!T38</f>
        <v>N</v>
      </c>
      <c r="O36" s="52" cm="1">
        <f t="array" ref="O36">IF(G36=0,0,IF(AND(N36="Y",M36="Business"),INDEX('MCR Rates'!$A$7:$K$11,K36,11)/1000,IF(AND(N36="N",M36="Business"),INDEX('MCR Rates'!$A$7:$K$11,K36,10)/1000,IF(AND(N36="Y",M36="Residential"),INDEX('MCR Rates'!$A$7:$K$11,K36,7)/1000,INDEX('MCR Rates'!$A$7:$K$11,K36,6)/1000))))</f>
        <v>0</v>
      </c>
      <c r="P36" s="49">
        <f t="shared" si="13"/>
        <v>0</v>
      </c>
      <c r="Q36" s="49">
        <f t="shared" si="14"/>
        <v>0</v>
      </c>
      <c r="R36" s="68">
        <f t="shared" si="15"/>
        <v>0</v>
      </c>
      <c r="S36" s="144"/>
      <c r="T36" s="49">
        <f t="shared" si="16"/>
        <v>0</v>
      </c>
      <c r="U36" s="3">
        <f t="shared" si="17"/>
        <v>0</v>
      </c>
      <c r="V36" s="3"/>
      <c r="W36" s="136"/>
      <c r="X36" s="137"/>
      <c r="Y36" s="138"/>
      <c r="Z36" s="137"/>
      <c r="AA36" s="49"/>
      <c r="AB36" s="9"/>
    </row>
    <row r="37" spans="1:28" x14ac:dyDescent="0.3">
      <c r="A37" s="157">
        <v>34</v>
      </c>
      <c r="B37" s="48">
        <f>'1019 projects'!C39</f>
        <v>0</v>
      </c>
      <c r="C37">
        <f>'1019 projects'!N39</f>
        <v>0</v>
      </c>
      <c r="D37" s="59">
        <f>VALUE('1019 projects'!K39)</f>
        <v>0</v>
      </c>
      <c r="E37" s="59">
        <f>VALUE('1019 projects'!L39)</f>
        <v>0</v>
      </c>
      <c r="F37" s="50" t="e">
        <f t="shared" si="10"/>
        <v>#DIV/0!</v>
      </c>
      <c r="G37" s="59">
        <f t="shared" si="11"/>
        <v>0</v>
      </c>
      <c r="H37" s="50">
        <f>VLOOKUP(M37,Lookups!$B$26:$C$27,2,FALSE)</f>
        <v>0.75</v>
      </c>
      <c r="I37" s="59">
        <f t="shared" si="12"/>
        <v>0</v>
      </c>
      <c r="J37">
        <f>'1019 projects'!R39</f>
        <v>0</v>
      </c>
      <c r="K37" t="e">
        <f>MATCH(J37,Lookups!$B$3:$B$7,0)</f>
        <v>#N/A</v>
      </c>
      <c r="L37" s="7" t="str">
        <f>'1019 projects'!V39</f>
        <v>Y</v>
      </c>
      <c r="M37" s="7" t="str">
        <f>IF('1019 projects'!P39="Residential LV","Residential","Business")</f>
        <v>Business</v>
      </c>
      <c r="N37" s="7" t="str">
        <f>'1019 projects'!T39</f>
        <v>N</v>
      </c>
      <c r="O37" s="52" cm="1">
        <f t="array" ref="O37">IF(G37=0,0,IF(AND(N37="Y",M37="Business"),INDEX('MCR Rates'!$A$7:$K$11,K37,11)/1000,IF(AND(N37="N",M37="Business"),INDEX('MCR Rates'!$A$7:$K$11,K37,10)/1000,IF(AND(N37="Y",M37="Residential"),INDEX('MCR Rates'!$A$7:$K$11,K37,7)/1000,INDEX('MCR Rates'!$A$7:$K$11,K37,6)/1000))))</f>
        <v>0</v>
      </c>
      <c r="P37" s="49">
        <f t="shared" si="13"/>
        <v>0</v>
      </c>
      <c r="Q37" s="49">
        <f t="shared" si="14"/>
        <v>0</v>
      </c>
      <c r="R37" s="68">
        <f t="shared" si="15"/>
        <v>0</v>
      </c>
      <c r="S37" s="144"/>
      <c r="T37" s="49">
        <f t="shared" si="16"/>
        <v>0</v>
      </c>
      <c r="U37" s="3">
        <f t="shared" si="17"/>
        <v>0</v>
      </c>
      <c r="V37" s="3"/>
      <c r="W37" s="136"/>
      <c r="X37" s="137"/>
      <c r="Y37" s="138"/>
      <c r="Z37" s="137"/>
      <c r="AA37" s="49"/>
      <c r="AB37" s="9"/>
    </row>
    <row r="38" spans="1:28" x14ac:dyDescent="0.3">
      <c r="A38" s="157">
        <v>35</v>
      </c>
      <c r="B38" s="48">
        <f>'1019 projects'!C40</f>
        <v>0</v>
      </c>
      <c r="C38">
        <f>'1019 projects'!N40</f>
        <v>0</v>
      </c>
      <c r="D38" s="59">
        <f>VALUE('1019 projects'!K40)</f>
        <v>0</v>
      </c>
      <c r="E38" s="59">
        <f>VALUE('1019 projects'!L40)</f>
        <v>0</v>
      </c>
      <c r="F38" s="50" t="e">
        <f t="shared" si="10"/>
        <v>#DIV/0!</v>
      </c>
      <c r="G38" s="59">
        <f t="shared" si="11"/>
        <v>0</v>
      </c>
      <c r="H38" s="50">
        <f>VLOOKUP(M38,Lookups!$B$26:$C$27,2,FALSE)</f>
        <v>0.75</v>
      </c>
      <c r="I38" s="59">
        <f t="shared" si="12"/>
        <v>0</v>
      </c>
      <c r="J38">
        <f>'1019 projects'!R40</f>
        <v>0</v>
      </c>
      <c r="K38" t="e">
        <f>MATCH(J38,Lookups!$B$3:$B$7,0)</f>
        <v>#N/A</v>
      </c>
      <c r="L38" s="7" t="str">
        <f>'1019 projects'!V40</f>
        <v>Y</v>
      </c>
      <c r="M38" s="7" t="str">
        <f>IF('1019 projects'!P40="Residential LV","Residential","Business")</f>
        <v>Business</v>
      </c>
      <c r="N38" s="7" t="str">
        <f>'1019 projects'!T40</f>
        <v>N</v>
      </c>
      <c r="O38" s="52" cm="1">
        <f t="array" ref="O38">IF(G38=0,0,IF(AND(N38="Y",M38="Business"),INDEX('MCR Rates'!$A$7:$K$11,K38,11)/1000,IF(AND(N38="N",M38="Business"),INDEX('MCR Rates'!$A$7:$K$11,K38,10)/1000,IF(AND(N38="Y",M38="Residential"),INDEX('MCR Rates'!$A$7:$K$11,K38,7)/1000,INDEX('MCR Rates'!$A$7:$K$11,K38,6)/1000))))</f>
        <v>0</v>
      </c>
      <c r="P38" s="49">
        <f t="shared" si="13"/>
        <v>0</v>
      </c>
      <c r="Q38" s="49">
        <f t="shared" si="14"/>
        <v>0</v>
      </c>
      <c r="R38" s="68">
        <f t="shared" si="15"/>
        <v>0</v>
      </c>
      <c r="S38" s="144"/>
      <c r="T38" s="49">
        <f t="shared" si="16"/>
        <v>0</v>
      </c>
      <c r="U38" s="3">
        <f t="shared" si="17"/>
        <v>0</v>
      </c>
      <c r="V38" s="3"/>
      <c r="W38" s="136"/>
      <c r="X38" s="137"/>
      <c r="Y38" s="138"/>
      <c r="Z38" s="137"/>
      <c r="AA38" s="49"/>
      <c r="AB38" s="9"/>
    </row>
    <row r="39" spans="1:28" x14ac:dyDescent="0.3">
      <c r="A39" s="157">
        <v>36</v>
      </c>
      <c r="B39" s="48">
        <f>'1019 projects'!C41</f>
        <v>0</v>
      </c>
      <c r="C39">
        <f>'1019 projects'!N41</f>
        <v>0</v>
      </c>
      <c r="D39" s="59">
        <f>VALUE('1019 projects'!K41)</f>
        <v>0</v>
      </c>
      <c r="E39" s="59">
        <f>VALUE('1019 projects'!L41)</f>
        <v>0</v>
      </c>
      <c r="F39" s="50" t="e">
        <f t="shared" si="10"/>
        <v>#DIV/0!</v>
      </c>
      <c r="G39" s="59">
        <f t="shared" si="11"/>
        <v>0</v>
      </c>
      <c r="H39" s="50">
        <f>VLOOKUP(M39,Lookups!$B$26:$C$27,2,FALSE)</f>
        <v>0.75</v>
      </c>
      <c r="I39" s="59">
        <f t="shared" si="12"/>
        <v>0</v>
      </c>
      <c r="J39">
        <f>'1019 projects'!R41</f>
        <v>0</v>
      </c>
      <c r="K39" t="e">
        <f>MATCH(J39,Lookups!$B$3:$B$7,0)</f>
        <v>#N/A</v>
      </c>
      <c r="L39" s="7" t="str">
        <f>'1019 projects'!V41</f>
        <v>Y</v>
      </c>
      <c r="M39" s="7" t="str">
        <f>IF('1019 projects'!P41="Residential LV","Residential","Business")</f>
        <v>Business</v>
      </c>
      <c r="N39" s="7" t="str">
        <f>'1019 projects'!T41</f>
        <v>N</v>
      </c>
      <c r="O39" s="52" cm="1">
        <f t="array" ref="O39">IF(G39=0,0,IF(AND(N39="Y",M39="Business"),INDEX('MCR Rates'!$A$7:$K$11,K39,11)/1000,IF(AND(N39="N",M39="Business"),INDEX('MCR Rates'!$A$7:$K$11,K39,10)/1000,IF(AND(N39="Y",M39="Residential"),INDEX('MCR Rates'!$A$7:$K$11,K39,7)/1000,INDEX('MCR Rates'!$A$7:$K$11,K39,6)/1000))))</f>
        <v>0</v>
      </c>
      <c r="P39" s="49">
        <f t="shared" si="13"/>
        <v>0</v>
      </c>
      <c r="Q39" s="49">
        <f t="shared" si="14"/>
        <v>0</v>
      </c>
      <c r="R39" s="68">
        <f t="shared" si="15"/>
        <v>0</v>
      </c>
      <c r="S39" s="144"/>
      <c r="T39" s="49">
        <f t="shared" si="16"/>
        <v>0</v>
      </c>
      <c r="U39" s="3">
        <f t="shared" si="17"/>
        <v>0</v>
      </c>
      <c r="V39" s="3"/>
      <c r="W39" s="136"/>
      <c r="X39" s="137"/>
      <c r="Y39" s="138"/>
      <c r="Z39" s="137"/>
      <c r="AA39" s="49"/>
      <c r="AB39" s="9"/>
    </row>
    <row r="40" spans="1:28" x14ac:dyDescent="0.3">
      <c r="A40" s="157">
        <v>37</v>
      </c>
      <c r="B40" s="48">
        <f>'1019 projects'!C42</f>
        <v>0</v>
      </c>
      <c r="C40">
        <f>'1019 projects'!N42</f>
        <v>0</v>
      </c>
      <c r="D40" s="59">
        <f>VALUE('1019 projects'!K42)</f>
        <v>0</v>
      </c>
      <c r="E40" s="59">
        <f>VALUE('1019 projects'!L42)</f>
        <v>0</v>
      </c>
      <c r="F40" s="50" t="e">
        <f t="shared" si="10"/>
        <v>#DIV/0!</v>
      </c>
      <c r="G40" s="59">
        <f t="shared" si="11"/>
        <v>0</v>
      </c>
      <c r="H40" s="50">
        <f>VLOOKUP(M40,Lookups!$B$26:$C$27,2,FALSE)</f>
        <v>0.75</v>
      </c>
      <c r="I40" s="59">
        <f t="shared" si="12"/>
        <v>0</v>
      </c>
      <c r="J40">
        <f>'1019 projects'!R42</f>
        <v>0</v>
      </c>
      <c r="K40" t="e">
        <f>MATCH(J40,Lookups!$B$3:$B$7,0)</f>
        <v>#N/A</v>
      </c>
      <c r="L40" s="7" t="str">
        <f>'1019 projects'!V42</f>
        <v>Y</v>
      </c>
      <c r="M40" s="7" t="str">
        <f>IF('1019 projects'!P42="Residential LV","Residential","Business")</f>
        <v>Business</v>
      </c>
      <c r="N40" s="7" t="str">
        <f>'1019 projects'!T42</f>
        <v>N</v>
      </c>
      <c r="O40" s="52" cm="1">
        <f t="array" ref="O40">IF(G40=0,0,IF(AND(N40="Y",M40="Business"),INDEX('MCR Rates'!$A$7:$K$11,K40,11)/1000,IF(AND(N40="N",M40="Business"),INDEX('MCR Rates'!$A$7:$K$11,K40,10)/1000,IF(AND(N40="Y",M40="Residential"),INDEX('MCR Rates'!$A$7:$K$11,K40,7)/1000,INDEX('MCR Rates'!$A$7:$K$11,K40,6)/1000))))</f>
        <v>0</v>
      </c>
      <c r="P40" s="49">
        <f t="shared" si="13"/>
        <v>0</v>
      </c>
      <c r="Q40" s="49">
        <f t="shared" si="14"/>
        <v>0</v>
      </c>
      <c r="R40" s="68">
        <f t="shared" si="15"/>
        <v>0</v>
      </c>
      <c r="S40" s="144"/>
      <c r="T40" s="49">
        <f t="shared" si="16"/>
        <v>0</v>
      </c>
      <c r="U40" s="3">
        <f t="shared" si="17"/>
        <v>0</v>
      </c>
      <c r="V40" s="3"/>
      <c r="W40" s="136"/>
      <c r="X40" s="137"/>
      <c r="Y40" s="138"/>
      <c r="Z40" s="137"/>
      <c r="AA40" s="49"/>
      <c r="AB40" s="9"/>
    </row>
    <row r="41" spans="1:28" x14ac:dyDescent="0.3">
      <c r="A41" s="157">
        <v>38</v>
      </c>
      <c r="B41" s="48">
        <f>'1019 projects'!C43</f>
        <v>0</v>
      </c>
      <c r="C41">
        <f>'1019 projects'!N43</f>
        <v>0</v>
      </c>
      <c r="D41" s="59">
        <f>VALUE('1019 projects'!K43)</f>
        <v>0</v>
      </c>
      <c r="E41" s="59">
        <f>VALUE('1019 projects'!L43)</f>
        <v>0</v>
      </c>
      <c r="F41" s="50" t="e">
        <f t="shared" si="10"/>
        <v>#DIV/0!</v>
      </c>
      <c r="G41" s="59">
        <f t="shared" si="11"/>
        <v>0</v>
      </c>
      <c r="H41" s="50">
        <f>VLOOKUP(M41,Lookups!$B$26:$C$27,2,FALSE)</f>
        <v>0.75</v>
      </c>
      <c r="I41" s="59">
        <f t="shared" si="12"/>
        <v>0</v>
      </c>
      <c r="J41">
        <f>'1019 projects'!R43</f>
        <v>0</v>
      </c>
      <c r="K41" t="e">
        <f>MATCH(J41,Lookups!$B$3:$B$7,0)</f>
        <v>#N/A</v>
      </c>
      <c r="L41" s="7" t="str">
        <f>'1019 projects'!V43</f>
        <v>Y</v>
      </c>
      <c r="M41" s="7" t="str">
        <f>IF('1019 projects'!P43="Residential LV","Residential","Business")</f>
        <v>Business</v>
      </c>
      <c r="N41" s="7" t="str">
        <f>'1019 projects'!T43</f>
        <v>N</v>
      </c>
      <c r="O41" s="52" cm="1">
        <f t="array" ref="O41">IF(G41=0,0,IF(AND(N41="Y",M41="Business"),INDEX('MCR Rates'!$A$7:$K$11,K41,11)/1000,IF(AND(N41="N",M41="Business"),INDEX('MCR Rates'!$A$7:$K$11,K41,10)/1000,IF(AND(N41="Y",M41="Residential"),INDEX('MCR Rates'!$A$7:$K$11,K41,7)/1000,INDEX('MCR Rates'!$A$7:$K$11,K41,6)/1000))))</f>
        <v>0</v>
      </c>
      <c r="P41" s="49">
        <f t="shared" si="13"/>
        <v>0</v>
      </c>
      <c r="Q41" s="49">
        <f t="shared" si="14"/>
        <v>0</v>
      </c>
      <c r="R41" s="68">
        <f t="shared" si="15"/>
        <v>0</v>
      </c>
      <c r="S41" s="144"/>
      <c r="T41" s="49">
        <f t="shared" si="16"/>
        <v>0</v>
      </c>
      <c r="U41" s="3">
        <f t="shared" si="17"/>
        <v>0</v>
      </c>
      <c r="V41" s="3"/>
      <c r="W41" s="136"/>
      <c r="X41" s="137"/>
      <c r="Y41" s="138"/>
      <c r="Z41" s="137"/>
      <c r="AA41" s="49"/>
      <c r="AB41" s="9"/>
    </row>
    <row r="42" spans="1:28" x14ac:dyDescent="0.3">
      <c r="A42" s="157">
        <v>39</v>
      </c>
      <c r="B42" s="48">
        <f>'1019 projects'!C44</f>
        <v>0</v>
      </c>
      <c r="C42">
        <f>'1019 projects'!N44</f>
        <v>0</v>
      </c>
      <c r="D42" s="59">
        <f>VALUE('1019 projects'!K44)</f>
        <v>0</v>
      </c>
      <c r="E42" s="59">
        <f>VALUE('1019 projects'!L44)</f>
        <v>0</v>
      </c>
      <c r="F42" s="50" t="e">
        <f t="shared" si="10"/>
        <v>#DIV/0!</v>
      </c>
      <c r="G42" s="59">
        <f t="shared" si="11"/>
        <v>0</v>
      </c>
      <c r="H42" s="50">
        <f>VLOOKUP(M42,Lookups!$B$26:$C$27,2,FALSE)</f>
        <v>0.75</v>
      </c>
      <c r="I42" s="59">
        <f t="shared" si="12"/>
        <v>0</v>
      </c>
      <c r="J42">
        <f>'1019 projects'!R44</f>
        <v>0</v>
      </c>
      <c r="K42" t="e">
        <f>MATCH(J42,Lookups!$B$3:$B$7,0)</f>
        <v>#N/A</v>
      </c>
      <c r="L42" s="7" t="str">
        <f>'1019 projects'!V44</f>
        <v>Y</v>
      </c>
      <c r="M42" s="7" t="str">
        <f>IF('1019 projects'!P44="Residential LV","Residential","Business")</f>
        <v>Business</v>
      </c>
      <c r="N42" s="7" t="str">
        <f>'1019 projects'!T44</f>
        <v>N</v>
      </c>
      <c r="O42" s="52" cm="1">
        <f t="array" ref="O42">IF(G42=0,0,IF(AND(N42="Y",M42="Business"),INDEX('MCR Rates'!$A$7:$K$11,K42,11)/1000,IF(AND(N42="N",M42="Business"),INDEX('MCR Rates'!$A$7:$K$11,K42,10)/1000,IF(AND(N42="Y",M42="Residential"),INDEX('MCR Rates'!$A$7:$K$11,K42,7)/1000,INDEX('MCR Rates'!$A$7:$K$11,K42,6)/1000))))</f>
        <v>0</v>
      </c>
      <c r="P42" s="49">
        <f t="shared" si="13"/>
        <v>0</v>
      </c>
      <c r="Q42" s="49">
        <f t="shared" si="14"/>
        <v>0</v>
      </c>
      <c r="R42" s="68">
        <f t="shared" si="15"/>
        <v>0</v>
      </c>
      <c r="S42" s="144"/>
      <c r="T42" s="49">
        <f t="shared" si="16"/>
        <v>0</v>
      </c>
      <c r="U42" s="3">
        <f t="shared" si="17"/>
        <v>0</v>
      </c>
      <c r="V42" s="3"/>
      <c r="W42" s="136"/>
      <c r="X42" s="137"/>
      <c r="Y42" s="138"/>
      <c r="Z42" s="137"/>
      <c r="AA42" s="49"/>
      <c r="AB42" s="9"/>
    </row>
    <row r="43" spans="1:28" x14ac:dyDescent="0.3">
      <c r="A43" s="157">
        <v>40</v>
      </c>
      <c r="B43" s="48">
        <f>'1019 projects'!C45</f>
        <v>0</v>
      </c>
      <c r="C43">
        <f>'1019 projects'!N45</f>
        <v>0</v>
      </c>
      <c r="D43" s="59">
        <f>VALUE('1019 projects'!K45)</f>
        <v>0</v>
      </c>
      <c r="E43" s="59">
        <f>VALUE('1019 projects'!L45)</f>
        <v>0</v>
      </c>
      <c r="F43" s="50" t="e">
        <f t="shared" si="10"/>
        <v>#DIV/0!</v>
      </c>
      <c r="G43" s="59">
        <f t="shared" si="11"/>
        <v>0</v>
      </c>
      <c r="H43" s="50">
        <f>VLOOKUP(M43,Lookups!$B$26:$C$27,2,FALSE)</f>
        <v>0.75</v>
      </c>
      <c r="I43" s="59">
        <f t="shared" si="12"/>
        <v>0</v>
      </c>
      <c r="J43">
        <f>'1019 projects'!R45</f>
        <v>0</v>
      </c>
      <c r="K43" t="e">
        <f>MATCH(J43,Lookups!$B$3:$B$7,0)</f>
        <v>#N/A</v>
      </c>
      <c r="L43" s="7" t="str">
        <f>'1019 projects'!V45</f>
        <v>Y</v>
      </c>
      <c r="M43" s="7" t="str">
        <f>IF('1019 projects'!P45="Residential LV","Residential","Business")</f>
        <v>Business</v>
      </c>
      <c r="N43" s="7" t="str">
        <f>'1019 projects'!T45</f>
        <v>N</v>
      </c>
      <c r="O43" s="52" cm="1">
        <f t="array" ref="O43">IF(G43=0,0,IF(AND(N43="Y",M43="Business"),INDEX('MCR Rates'!$A$7:$K$11,K43,11)/1000,IF(AND(N43="N",M43="Business"),INDEX('MCR Rates'!$A$7:$K$11,K43,10)/1000,IF(AND(N43="Y",M43="Residential"),INDEX('MCR Rates'!$A$7:$K$11,K43,7)/1000,INDEX('MCR Rates'!$A$7:$K$11,K43,6)/1000))))</f>
        <v>0</v>
      </c>
      <c r="P43" s="49">
        <f t="shared" si="13"/>
        <v>0</v>
      </c>
      <c r="Q43" s="49">
        <f t="shared" si="14"/>
        <v>0</v>
      </c>
      <c r="R43" s="68">
        <f t="shared" si="15"/>
        <v>0</v>
      </c>
      <c r="S43" s="144"/>
      <c r="T43" s="49">
        <f t="shared" si="16"/>
        <v>0</v>
      </c>
      <c r="U43" s="3">
        <f t="shared" si="17"/>
        <v>0</v>
      </c>
      <c r="V43" s="3"/>
      <c r="W43" s="136"/>
      <c r="X43" s="137"/>
      <c r="Y43" s="138"/>
      <c r="Z43" s="137"/>
      <c r="AA43" s="49"/>
      <c r="AB43" s="9"/>
    </row>
    <row r="44" spans="1:28" x14ac:dyDescent="0.3">
      <c r="A44" s="157">
        <v>41</v>
      </c>
      <c r="B44" s="48">
        <f>'1019 projects'!C46</f>
        <v>0</v>
      </c>
      <c r="C44">
        <f>'1019 projects'!N46</f>
        <v>0</v>
      </c>
      <c r="D44" s="59">
        <f>VALUE('1019 projects'!K46)</f>
        <v>0</v>
      </c>
      <c r="E44" s="59">
        <f>VALUE('1019 projects'!L46)</f>
        <v>0</v>
      </c>
      <c r="F44" s="50" t="e">
        <f t="shared" si="10"/>
        <v>#DIV/0!</v>
      </c>
      <c r="G44" s="59">
        <f t="shared" si="11"/>
        <v>0</v>
      </c>
      <c r="H44" s="50">
        <f>VLOOKUP(M44,Lookups!$B$26:$C$27,2,FALSE)</f>
        <v>0.75</v>
      </c>
      <c r="I44" s="59">
        <f t="shared" si="12"/>
        <v>0</v>
      </c>
      <c r="J44">
        <f>'1019 projects'!R46</f>
        <v>0</v>
      </c>
      <c r="K44" t="e">
        <f>MATCH(J44,Lookups!$B$3:$B$7,0)</f>
        <v>#N/A</v>
      </c>
      <c r="L44" s="7" t="str">
        <f>'1019 projects'!V46</f>
        <v>Y</v>
      </c>
      <c r="M44" s="7" t="str">
        <f>IF('1019 projects'!P46="Residential LV","Residential","Business")</f>
        <v>Business</v>
      </c>
      <c r="N44" s="7" t="str">
        <f>'1019 projects'!T46</f>
        <v>N</v>
      </c>
      <c r="O44" s="52" cm="1">
        <f t="array" ref="O44">IF(G44=0,0,IF(AND(N44="Y",M44="Business"),INDEX('MCR Rates'!$A$7:$K$11,K44,11)/1000,IF(AND(N44="N",M44="Business"),INDEX('MCR Rates'!$A$7:$K$11,K44,10)/1000,IF(AND(N44="Y",M44="Residential"),INDEX('MCR Rates'!$A$7:$K$11,K44,7)/1000,INDEX('MCR Rates'!$A$7:$K$11,K44,6)/1000))))</f>
        <v>0</v>
      </c>
      <c r="P44" s="49">
        <f t="shared" si="13"/>
        <v>0</v>
      </c>
      <c r="Q44" s="49">
        <f t="shared" si="14"/>
        <v>0</v>
      </c>
      <c r="R44" s="68">
        <f t="shared" si="15"/>
        <v>0</v>
      </c>
      <c r="S44" s="144"/>
      <c r="T44" s="49">
        <f t="shared" si="16"/>
        <v>0</v>
      </c>
      <c r="U44" s="3">
        <f t="shared" si="17"/>
        <v>0</v>
      </c>
      <c r="V44" s="3"/>
      <c r="W44" s="136"/>
      <c r="X44" s="137"/>
      <c r="Y44" s="138"/>
      <c r="Z44" s="137"/>
      <c r="AA44" s="49"/>
      <c r="AB44" s="9"/>
    </row>
    <row r="45" spans="1:28" x14ac:dyDescent="0.3">
      <c r="A45" s="157">
        <v>42</v>
      </c>
      <c r="B45" s="48">
        <f>'1019 projects'!C47</f>
        <v>0</v>
      </c>
      <c r="C45">
        <f>'1019 projects'!N47</f>
        <v>0</v>
      </c>
      <c r="D45" s="59">
        <f>VALUE('1019 projects'!K47)</f>
        <v>0</v>
      </c>
      <c r="E45" s="59">
        <f>VALUE('1019 projects'!L47)</f>
        <v>0</v>
      </c>
      <c r="F45" s="50" t="e">
        <f t="shared" si="10"/>
        <v>#DIV/0!</v>
      </c>
      <c r="G45" s="59">
        <f t="shared" si="11"/>
        <v>0</v>
      </c>
      <c r="H45" s="50">
        <f>VLOOKUP(M45,Lookups!$B$26:$C$27,2,FALSE)</f>
        <v>0.75</v>
      </c>
      <c r="I45" s="59">
        <f t="shared" si="12"/>
        <v>0</v>
      </c>
      <c r="J45">
        <f>'1019 projects'!R47</f>
        <v>0</v>
      </c>
      <c r="K45" t="e">
        <f>MATCH(J45,Lookups!$B$3:$B$7,0)</f>
        <v>#N/A</v>
      </c>
      <c r="L45" s="7" t="str">
        <f>'1019 projects'!V47</f>
        <v>Y</v>
      </c>
      <c r="M45" s="7" t="str">
        <f>IF('1019 projects'!P47="Residential LV","Residential","Business")</f>
        <v>Business</v>
      </c>
      <c r="N45" s="7" t="str">
        <f>'1019 projects'!T47</f>
        <v>N</v>
      </c>
      <c r="O45" s="52" cm="1">
        <f t="array" ref="O45">IF(G45=0,0,IF(AND(N45="Y",M45="Business"),INDEX('MCR Rates'!$A$7:$K$11,K45,11)/1000,IF(AND(N45="N",M45="Business"),INDEX('MCR Rates'!$A$7:$K$11,K45,10)/1000,IF(AND(N45="Y",M45="Residential"),INDEX('MCR Rates'!$A$7:$K$11,K45,7)/1000,INDEX('MCR Rates'!$A$7:$K$11,K45,6)/1000))))</f>
        <v>0</v>
      </c>
      <c r="P45" s="49">
        <f t="shared" si="13"/>
        <v>0</v>
      </c>
      <c r="Q45" s="49">
        <f t="shared" si="14"/>
        <v>0</v>
      </c>
      <c r="R45" s="68">
        <f t="shared" si="15"/>
        <v>0</v>
      </c>
      <c r="S45" s="144"/>
      <c r="T45" s="49">
        <f t="shared" si="16"/>
        <v>0</v>
      </c>
      <c r="U45" s="3">
        <f t="shared" si="17"/>
        <v>0</v>
      </c>
      <c r="V45" s="3"/>
      <c r="W45" s="136"/>
      <c r="X45" s="137"/>
      <c r="Y45" s="138"/>
      <c r="Z45" s="137"/>
      <c r="AA45" s="49"/>
      <c r="AB45" s="9"/>
    </row>
    <row r="46" spans="1:28" x14ac:dyDescent="0.3">
      <c r="A46" s="157">
        <v>43</v>
      </c>
      <c r="B46" s="48">
        <f>'1019 projects'!C48</f>
        <v>0</v>
      </c>
      <c r="C46">
        <f>'1019 projects'!N48</f>
        <v>0</v>
      </c>
      <c r="D46" s="59">
        <f>VALUE('1019 projects'!K48)</f>
        <v>0</v>
      </c>
      <c r="E46" s="59">
        <f>VALUE('1019 projects'!L48)</f>
        <v>0</v>
      </c>
      <c r="F46" s="50" t="e">
        <f t="shared" si="10"/>
        <v>#DIV/0!</v>
      </c>
      <c r="G46" s="59">
        <f t="shared" si="11"/>
        <v>0</v>
      </c>
      <c r="H46" s="50">
        <f>VLOOKUP(M46,Lookups!$B$26:$C$27,2,FALSE)</f>
        <v>0.75</v>
      </c>
      <c r="I46" s="59">
        <f t="shared" si="12"/>
        <v>0</v>
      </c>
      <c r="J46">
        <f>'1019 projects'!R48</f>
        <v>0</v>
      </c>
      <c r="K46" t="e">
        <f>MATCH(J46,Lookups!$B$3:$B$7,0)</f>
        <v>#N/A</v>
      </c>
      <c r="L46" s="7" t="str">
        <f>'1019 projects'!V48</f>
        <v>Y</v>
      </c>
      <c r="M46" s="7" t="str">
        <f>IF('1019 projects'!P48="Residential LV","Residential","Business")</f>
        <v>Business</v>
      </c>
      <c r="N46" s="7" t="str">
        <f>'1019 projects'!T48</f>
        <v>N</v>
      </c>
      <c r="O46" s="52" cm="1">
        <f t="array" ref="O46">IF(G46=0,0,IF(AND(N46="Y",M46="Business"),INDEX('MCR Rates'!$A$7:$K$11,K46,11)/1000,IF(AND(N46="N",M46="Business"),INDEX('MCR Rates'!$A$7:$K$11,K46,10)/1000,IF(AND(N46="Y",M46="Residential"),INDEX('MCR Rates'!$A$7:$K$11,K46,7)/1000,INDEX('MCR Rates'!$A$7:$K$11,K46,6)/1000))))</f>
        <v>0</v>
      </c>
      <c r="P46" s="49">
        <f t="shared" si="13"/>
        <v>0</v>
      </c>
      <c r="Q46" s="49">
        <f t="shared" si="14"/>
        <v>0</v>
      </c>
      <c r="R46" s="68">
        <f t="shared" si="15"/>
        <v>0</v>
      </c>
      <c r="S46" s="144"/>
      <c r="T46" s="49">
        <f t="shared" si="16"/>
        <v>0</v>
      </c>
      <c r="U46" s="3">
        <f t="shared" si="17"/>
        <v>0</v>
      </c>
      <c r="V46" s="3"/>
      <c r="W46" s="136"/>
      <c r="X46" s="137"/>
      <c r="Y46" s="138"/>
      <c r="Z46" s="137"/>
      <c r="AA46" s="49"/>
      <c r="AB46" s="9"/>
    </row>
    <row r="47" spans="1:28" x14ac:dyDescent="0.3">
      <c r="A47" s="157">
        <v>44</v>
      </c>
      <c r="B47" s="48">
        <f>'1019 projects'!C49</f>
        <v>0</v>
      </c>
      <c r="C47">
        <f>'1019 projects'!N49</f>
        <v>0</v>
      </c>
      <c r="D47" s="59">
        <f>VALUE('1019 projects'!K49)</f>
        <v>0</v>
      </c>
      <c r="E47" s="59">
        <f>VALUE('1019 projects'!L49)</f>
        <v>0</v>
      </c>
      <c r="F47" s="50" t="e">
        <f t="shared" si="10"/>
        <v>#DIV/0!</v>
      </c>
      <c r="G47" s="59">
        <f t="shared" si="11"/>
        <v>0</v>
      </c>
      <c r="H47" s="50">
        <f>VLOOKUP(M47,Lookups!$B$26:$C$27,2,FALSE)</f>
        <v>0.75</v>
      </c>
      <c r="I47" s="59">
        <f t="shared" si="12"/>
        <v>0</v>
      </c>
      <c r="J47">
        <f>'1019 projects'!R49</f>
        <v>0</v>
      </c>
      <c r="K47" t="e">
        <f>MATCH(J47,Lookups!$B$3:$B$7,0)</f>
        <v>#N/A</v>
      </c>
      <c r="L47" s="7" t="str">
        <f>'1019 projects'!V49</f>
        <v>Y</v>
      </c>
      <c r="M47" s="7" t="str">
        <f>IF('1019 projects'!P49="Residential LV","Residential","Business")</f>
        <v>Business</v>
      </c>
      <c r="N47" s="7" t="str">
        <f>'1019 projects'!T49</f>
        <v>N</v>
      </c>
      <c r="O47" s="52" cm="1">
        <f t="array" ref="O47">IF(G47=0,0,IF(AND(N47="Y",M47="Business"),INDEX('MCR Rates'!$A$7:$K$11,K47,11)/1000,IF(AND(N47="N",M47="Business"),INDEX('MCR Rates'!$A$7:$K$11,K47,10)/1000,IF(AND(N47="Y",M47="Residential"),INDEX('MCR Rates'!$A$7:$K$11,K47,7)/1000,INDEX('MCR Rates'!$A$7:$K$11,K47,6)/1000))))</f>
        <v>0</v>
      </c>
      <c r="P47" s="49">
        <f t="shared" si="13"/>
        <v>0</v>
      </c>
      <c r="Q47" s="49">
        <f t="shared" si="14"/>
        <v>0</v>
      </c>
      <c r="R47" s="68">
        <f t="shared" si="15"/>
        <v>0</v>
      </c>
      <c r="S47" s="144"/>
      <c r="T47" s="49">
        <f t="shared" si="16"/>
        <v>0</v>
      </c>
      <c r="U47" s="3">
        <f t="shared" si="17"/>
        <v>0</v>
      </c>
      <c r="V47" s="3"/>
      <c r="W47" s="136"/>
      <c r="X47" s="137"/>
      <c r="Y47" s="138"/>
      <c r="Z47" s="137"/>
      <c r="AA47" s="49"/>
      <c r="AB47" s="9"/>
    </row>
    <row r="48" spans="1:28" x14ac:dyDescent="0.3">
      <c r="A48" s="157">
        <v>45</v>
      </c>
      <c r="B48" s="48">
        <f>'1019 projects'!C50</f>
        <v>0</v>
      </c>
      <c r="C48">
        <f>'1019 projects'!N50</f>
        <v>0</v>
      </c>
      <c r="D48" s="59">
        <f>VALUE('1019 projects'!K50)</f>
        <v>0</v>
      </c>
      <c r="E48" s="59">
        <f>VALUE('1019 projects'!L50)</f>
        <v>0</v>
      </c>
      <c r="F48" s="50" t="e">
        <f t="shared" si="10"/>
        <v>#DIV/0!</v>
      </c>
      <c r="G48" s="59">
        <f t="shared" si="11"/>
        <v>0</v>
      </c>
      <c r="H48" s="50">
        <f>VLOOKUP(M48,Lookups!$B$26:$C$27,2,FALSE)</f>
        <v>0.75</v>
      </c>
      <c r="I48" s="59">
        <f t="shared" si="12"/>
        <v>0</v>
      </c>
      <c r="J48">
        <f>'1019 projects'!R50</f>
        <v>0</v>
      </c>
      <c r="K48" t="e">
        <f>MATCH(J48,Lookups!$B$3:$B$7,0)</f>
        <v>#N/A</v>
      </c>
      <c r="L48" s="7" t="str">
        <f>'1019 projects'!V50</f>
        <v>Y</v>
      </c>
      <c r="M48" s="7" t="str">
        <f>IF('1019 projects'!P50="Residential LV","Residential","Business")</f>
        <v>Business</v>
      </c>
      <c r="N48" s="7" t="str">
        <f>'1019 projects'!T50</f>
        <v>N</v>
      </c>
      <c r="O48" s="52" cm="1">
        <f t="array" ref="O48">IF(G48=0,0,IF(AND(N48="Y",M48="Business"),INDEX('MCR Rates'!$A$7:$K$11,K48,11)/1000,IF(AND(N48="N",M48="Business"),INDEX('MCR Rates'!$A$7:$K$11,K48,10)/1000,IF(AND(N48="Y",M48="Residential"),INDEX('MCR Rates'!$A$7:$K$11,K48,7)/1000,INDEX('MCR Rates'!$A$7:$K$11,K48,6)/1000))))</f>
        <v>0</v>
      </c>
      <c r="P48" s="49">
        <f t="shared" si="13"/>
        <v>0</v>
      </c>
      <c r="Q48" s="49">
        <f t="shared" si="14"/>
        <v>0</v>
      </c>
      <c r="R48" s="68">
        <f t="shared" si="15"/>
        <v>0</v>
      </c>
      <c r="S48" s="144"/>
      <c r="T48" s="49">
        <f t="shared" si="16"/>
        <v>0</v>
      </c>
      <c r="U48" s="3">
        <f t="shared" si="17"/>
        <v>0</v>
      </c>
      <c r="V48" s="3"/>
      <c r="W48" s="136"/>
      <c r="X48" s="137"/>
      <c r="Y48" s="138"/>
      <c r="Z48" s="137"/>
      <c r="AA48" s="49"/>
      <c r="AB48" s="9"/>
    </row>
    <row r="49" spans="1:28" x14ac:dyDescent="0.3">
      <c r="A49" s="157">
        <v>46</v>
      </c>
      <c r="B49" s="48">
        <f>'1019 projects'!C51</f>
        <v>0</v>
      </c>
      <c r="C49">
        <f>'1019 projects'!N51</f>
        <v>0</v>
      </c>
      <c r="D49" s="59">
        <f>VALUE('1019 projects'!K51)</f>
        <v>0</v>
      </c>
      <c r="E49" s="59">
        <f>VALUE('1019 projects'!L51)</f>
        <v>0</v>
      </c>
      <c r="F49" s="50" t="e">
        <f t="shared" si="10"/>
        <v>#DIV/0!</v>
      </c>
      <c r="G49" s="59">
        <f t="shared" si="11"/>
        <v>0</v>
      </c>
      <c r="H49" s="50">
        <f>VLOOKUP(M49,Lookups!$B$26:$C$27,2,FALSE)</f>
        <v>0.75</v>
      </c>
      <c r="I49" s="59">
        <f t="shared" si="12"/>
        <v>0</v>
      </c>
      <c r="J49">
        <f>'1019 projects'!R51</f>
        <v>0</v>
      </c>
      <c r="K49" t="e">
        <f>MATCH(J49,Lookups!$B$3:$B$7,0)</f>
        <v>#N/A</v>
      </c>
      <c r="L49" s="7" t="str">
        <f>'1019 projects'!V51</f>
        <v>Y</v>
      </c>
      <c r="M49" s="7" t="str">
        <f>IF('1019 projects'!P51="Residential LV","Residential","Business")</f>
        <v>Business</v>
      </c>
      <c r="N49" s="7" t="str">
        <f>'1019 projects'!T51</f>
        <v>N</v>
      </c>
      <c r="O49" s="52" cm="1">
        <f t="array" ref="O49">IF(G49=0,0,IF(AND(N49="Y",M49="Business"),INDEX('MCR Rates'!$A$7:$K$11,K49,11)/1000,IF(AND(N49="N",M49="Business"),INDEX('MCR Rates'!$A$7:$K$11,K49,10)/1000,IF(AND(N49="Y",M49="Residential"),INDEX('MCR Rates'!$A$7:$K$11,K49,7)/1000,INDEX('MCR Rates'!$A$7:$K$11,K49,6)/1000))))</f>
        <v>0</v>
      </c>
      <c r="P49" s="49">
        <f t="shared" si="13"/>
        <v>0</v>
      </c>
      <c r="Q49" s="49">
        <f t="shared" si="14"/>
        <v>0</v>
      </c>
      <c r="R49" s="68">
        <f t="shared" si="15"/>
        <v>0</v>
      </c>
      <c r="S49" s="144"/>
      <c r="T49" s="49">
        <f t="shared" si="16"/>
        <v>0</v>
      </c>
      <c r="U49" s="3">
        <f t="shared" si="17"/>
        <v>0</v>
      </c>
      <c r="V49" s="3"/>
      <c r="W49" s="136"/>
      <c r="X49" s="137"/>
      <c r="Y49" s="138"/>
      <c r="Z49" s="137"/>
      <c r="AA49" s="49"/>
      <c r="AB49" s="9"/>
    </row>
    <row r="50" spans="1:28" x14ac:dyDescent="0.3">
      <c r="A50" s="157">
        <v>47</v>
      </c>
      <c r="B50" s="48">
        <f>'1019 projects'!C52</f>
        <v>0</v>
      </c>
      <c r="C50">
        <f>'1019 projects'!N52</f>
        <v>0</v>
      </c>
      <c r="D50" s="59">
        <f>VALUE('1019 projects'!K52)</f>
        <v>0</v>
      </c>
      <c r="E50" s="59">
        <f>VALUE('1019 projects'!L52)</f>
        <v>0</v>
      </c>
      <c r="F50" s="50" t="e">
        <f t="shared" si="10"/>
        <v>#DIV/0!</v>
      </c>
      <c r="G50" s="59">
        <f t="shared" si="11"/>
        <v>0</v>
      </c>
      <c r="H50" s="50">
        <f>VLOOKUP(M50,Lookups!$B$26:$C$27,2,FALSE)</f>
        <v>0.75</v>
      </c>
      <c r="I50" s="59">
        <f t="shared" si="12"/>
        <v>0</v>
      </c>
      <c r="J50">
        <f>'1019 projects'!R52</f>
        <v>0</v>
      </c>
      <c r="K50" t="e">
        <f>MATCH(J50,Lookups!$B$3:$B$7,0)</f>
        <v>#N/A</v>
      </c>
      <c r="L50" s="7" t="str">
        <f>'1019 projects'!V52</f>
        <v>Y</v>
      </c>
      <c r="M50" s="7" t="str">
        <f>IF('1019 projects'!P52="Residential LV","Residential","Business")</f>
        <v>Business</v>
      </c>
      <c r="N50" s="7" t="str">
        <f>'1019 projects'!T52</f>
        <v>N</v>
      </c>
      <c r="O50" s="52" cm="1">
        <f t="array" ref="O50">IF(G50=0,0,IF(AND(N50="Y",M50="Business"),INDEX('MCR Rates'!$A$7:$K$11,K50,11)/1000,IF(AND(N50="N",M50="Business"),INDEX('MCR Rates'!$A$7:$K$11,K50,10)/1000,IF(AND(N50="Y",M50="Residential"),INDEX('MCR Rates'!$A$7:$K$11,K50,7)/1000,INDEX('MCR Rates'!$A$7:$K$11,K50,6)/1000))))</f>
        <v>0</v>
      </c>
      <c r="P50" s="49">
        <f t="shared" si="13"/>
        <v>0</v>
      </c>
      <c r="Q50" s="49">
        <f t="shared" si="14"/>
        <v>0</v>
      </c>
      <c r="R50" s="68">
        <f t="shared" si="15"/>
        <v>0</v>
      </c>
      <c r="S50" s="144"/>
      <c r="T50" s="49">
        <f t="shared" si="16"/>
        <v>0</v>
      </c>
      <c r="U50" s="3">
        <f t="shared" si="17"/>
        <v>0</v>
      </c>
      <c r="V50" s="3"/>
      <c r="W50" s="136"/>
      <c r="X50" s="137"/>
      <c r="Y50" s="138"/>
      <c r="Z50" s="137"/>
      <c r="AA50" s="49"/>
      <c r="AB50" s="9"/>
    </row>
    <row r="51" spans="1:28" x14ac:dyDescent="0.3">
      <c r="A51" s="157">
        <v>48</v>
      </c>
      <c r="B51" s="48">
        <f>'1019 projects'!C53</f>
        <v>0</v>
      </c>
      <c r="C51">
        <f>'1019 projects'!N53</f>
        <v>0</v>
      </c>
      <c r="D51" s="59">
        <f>VALUE('1019 projects'!K53)</f>
        <v>0</v>
      </c>
      <c r="E51" s="59">
        <f>VALUE('1019 projects'!L53)</f>
        <v>0</v>
      </c>
      <c r="F51" s="50" t="e">
        <f t="shared" si="10"/>
        <v>#DIV/0!</v>
      </c>
      <c r="G51" s="59">
        <f t="shared" si="11"/>
        <v>0</v>
      </c>
      <c r="H51" s="50">
        <f>VLOOKUP(M51,Lookups!$B$26:$C$27,2,FALSE)</f>
        <v>0.75</v>
      </c>
      <c r="I51" s="59">
        <f t="shared" si="12"/>
        <v>0</v>
      </c>
      <c r="J51">
        <f>'1019 projects'!R53</f>
        <v>0</v>
      </c>
      <c r="K51" t="e">
        <f>MATCH(J51,Lookups!$B$3:$B$7,0)</f>
        <v>#N/A</v>
      </c>
      <c r="L51" s="7" t="str">
        <f>'1019 projects'!V53</f>
        <v>Y</v>
      </c>
      <c r="M51" s="7" t="str">
        <f>IF('1019 projects'!P53="Residential LV","Residential","Business")</f>
        <v>Business</v>
      </c>
      <c r="N51" s="7" t="str">
        <f>'1019 projects'!T53</f>
        <v>N</v>
      </c>
      <c r="O51" s="52" cm="1">
        <f t="array" ref="O51">IF(G51=0,0,IF(AND(N51="Y",M51="Business"),INDEX('MCR Rates'!$A$7:$K$11,K51,11)/1000,IF(AND(N51="N",M51="Business"),INDEX('MCR Rates'!$A$7:$K$11,K51,10)/1000,IF(AND(N51="Y",M51="Residential"),INDEX('MCR Rates'!$A$7:$K$11,K51,7)/1000,INDEX('MCR Rates'!$A$7:$K$11,K51,6)/1000))))</f>
        <v>0</v>
      </c>
      <c r="P51" s="49">
        <f t="shared" si="13"/>
        <v>0</v>
      </c>
      <c r="Q51" s="49">
        <f t="shared" si="14"/>
        <v>0</v>
      </c>
      <c r="R51" s="68">
        <f t="shared" si="15"/>
        <v>0</v>
      </c>
      <c r="S51" s="144"/>
      <c r="T51" s="49">
        <f t="shared" si="16"/>
        <v>0</v>
      </c>
      <c r="U51" s="3">
        <f t="shared" si="17"/>
        <v>0</v>
      </c>
      <c r="V51" s="3"/>
      <c r="W51" s="136"/>
      <c r="X51" s="137"/>
      <c r="Y51" s="138"/>
      <c r="Z51" s="137"/>
      <c r="AA51" s="49"/>
      <c r="AB51" s="9"/>
    </row>
    <row r="52" spans="1:28" x14ac:dyDescent="0.3">
      <c r="A52" s="157">
        <v>49</v>
      </c>
      <c r="B52" s="48">
        <f>'1019 projects'!C54</f>
        <v>0</v>
      </c>
      <c r="C52">
        <f>'1019 projects'!N54</f>
        <v>0</v>
      </c>
      <c r="D52" s="59">
        <f>VALUE('1019 projects'!K54)</f>
        <v>0</v>
      </c>
      <c r="E52" s="59">
        <f>VALUE('1019 projects'!L54)</f>
        <v>0</v>
      </c>
      <c r="F52" s="50" t="e">
        <f t="shared" si="10"/>
        <v>#DIV/0!</v>
      </c>
      <c r="G52" s="59">
        <f t="shared" si="11"/>
        <v>0</v>
      </c>
      <c r="H52" s="50">
        <f>VLOOKUP(M52,Lookups!$B$26:$C$27,2,FALSE)</f>
        <v>0.75</v>
      </c>
      <c r="I52" s="59">
        <f t="shared" si="12"/>
        <v>0</v>
      </c>
      <c r="J52">
        <f>'1019 projects'!R54</f>
        <v>0</v>
      </c>
      <c r="K52" t="e">
        <f>MATCH(J52,Lookups!$B$3:$B$7,0)</f>
        <v>#N/A</v>
      </c>
      <c r="L52" s="7" t="str">
        <f>'1019 projects'!V54</f>
        <v>Y</v>
      </c>
      <c r="M52" s="7" t="str">
        <f>IF('1019 projects'!P54="Residential LV","Residential","Business")</f>
        <v>Business</v>
      </c>
      <c r="N52" s="7" t="str">
        <f>'1019 projects'!T54</f>
        <v>N</v>
      </c>
      <c r="O52" s="52" cm="1">
        <f t="array" ref="O52">IF(G52=0,0,IF(AND(N52="Y",M52="Business"),INDEX('MCR Rates'!$A$7:$K$11,K52,11)/1000,IF(AND(N52="N",M52="Business"),INDEX('MCR Rates'!$A$7:$K$11,K52,10)/1000,IF(AND(N52="Y",M52="Residential"),INDEX('MCR Rates'!$A$7:$K$11,K52,7)/1000,INDEX('MCR Rates'!$A$7:$K$11,K52,6)/1000))))</f>
        <v>0</v>
      </c>
      <c r="P52" s="49">
        <f t="shared" si="13"/>
        <v>0</v>
      </c>
      <c r="Q52" s="49">
        <f t="shared" si="14"/>
        <v>0</v>
      </c>
      <c r="R52" s="68">
        <f t="shared" si="15"/>
        <v>0</v>
      </c>
      <c r="S52" s="144"/>
      <c r="T52" s="49">
        <f t="shared" si="16"/>
        <v>0</v>
      </c>
      <c r="U52" s="3">
        <f t="shared" si="17"/>
        <v>0</v>
      </c>
      <c r="V52" s="3"/>
      <c r="W52" s="136"/>
      <c r="X52" s="137"/>
      <c r="Y52" s="138"/>
      <c r="Z52" s="137"/>
      <c r="AA52" s="49"/>
      <c r="AB52" s="9"/>
    </row>
    <row r="53" spans="1:28" x14ac:dyDescent="0.3">
      <c r="A53" s="157">
        <v>50</v>
      </c>
      <c r="B53" s="48">
        <f>'1019 projects'!C55</f>
        <v>0</v>
      </c>
      <c r="C53">
        <f>'1019 projects'!N55</f>
        <v>0</v>
      </c>
      <c r="D53" s="59">
        <f>VALUE('1019 projects'!K55)</f>
        <v>0</v>
      </c>
      <c r="E53" s="59">
        <f>VALUE('1019 projects'!L55)</f>
        <v>0</v>
      </c>
      <c r="F53" s="50" t="e">
        <f t="shared" si="10"/>
        <v>#DIV/0!</v>
      </c>
      <c r="G53" s="59">
        <f t="shared" si="11"/>
        <v>0</v>
      </c>
      <c r="H53" s="50">
        <f>VLOOKUP(M53,Lookups!$B$26:$C$27,2,FALSE)</f>
        <v>0.75</v>
      </c>
      <c r="I53" s="59">
        <f t="shared" si="12"/>
        <v>0</v>
      </c>
      <c r="J53">
        <f>'1019 projects'!R55</f>
        <v>0</v>
      </c>
      <c r="K53" t="e">
        <f>MATCH(J53,Lookups!$B$3:$B$7,0)</f>
        <v>#N/A</v>
      </c>
      <c r="L53" s="7" t="str">
        <f>'1019 projects'!V55</f>
        <v>Y</v>
      </c>
      <c r="M53" s="7" t="str">
        <f>IF('1019 projects'!P55="Residential LV","Residential","Business")</f>
        <v>Business</v>
      </c>
      <c r="N53" s="7" t="str">
        <f>'1019 projects'!T55</f>
        <v>N</v>
      </c>
      <c r="O53" s="52" cm="1">
        <f t="array" ref="O53">IF(G53=0,0,IF(AND(N53="Y",M53="Business"),INDEX('MCR Rates'!$A$7:$K$11,K53,11)/1000,IF(AND(N53="N",M53="Business"),INDEX('MCR Rates'!$A$7:$K$11,K53,10)/1000,IF(AND(N53="Y",M53="Residential"),INDEX('MCR Rates'!$A$7:$K$11,K53,7)/1000,INDEX('MCR Rates'!$A$7:$K$11,K53,6)/1000))))</f>
        <v>0</v>
      </c>
      <c r="P53" s="49">
        <f t="shared" si="13"/>
        <v>0</v>
      </c>
      <c r="Q53" s="49">
        <f t="shared" si="14"/>
        <v>0</v>
      </c>
      <c r="R53" s="68">
        <f t="shared" si="15"/>
        <v>0</v>
      </c>
      <c r="S53" s="144"/>
      <c r="T53" s="49">
        <f t="shared" si="16"/>
        <v>0</v>
      </c>
      <c r="U53" s="3">
        <f t="shared" si="17"/>
        <v>0</v>
      </c>
      <c r="V53" s="3"/>
      <c r="W53" s="136"/>
      <c r="X53" s="137"/>
      <c r="Y53" s="138"/>
      <c r="Z53" s="137"/>
      <c r="AA53" s="49"/>
      <c r="AB53" s="9"/>
    </row>
  </sheetData>
  <pageMargins left="0.7" right="0.7" top="0.75" bottom="0.75" header="0.3" footer="0.3"/>
  <pageSetup paperSize="9" orientation="portrait" r:id="rId1"/>
  <headerFooter>
    <oddFooter>&amp;C_x000D_&amp;1#&amp;"Century Gothic"&amp;7&amp;K7F7F7F BUSINESS USE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25"/>
  <sheetViews>
    <sheetView zoomScale="85" zoomScaleNormal="85" workbookViewId="0">
      <selection activeCell="E21" sqref="E21"/>
    </sheetView>
  </sheetViews>
  <sheetFormatPr defaultRowHeight="14.65" x14ac:dyDescent="0.3"/>
  <cols>
    <col min="1" max="1" width="3.5546875" customWidth="1"/>
    <col min="2" max="2" width="36.44140625" customWidth="1"/>
    <col min="3" max="3" width="14.21875" customWidth="1"/>
    <col min="4" max="4" width="1.77734375" customWidth="1"/>
    <col min="5" max="7" width="11.21875" customWidth="1"/>
    <col min="8" max="8" width="2.21875" customWidth="1"/>
    <col min="9" max="9" width="11.21875" customWidth="1"/>
    <col min="10" max="10" width="13.21875" customWidth="1"/>
    <col min="11" max="11" width="12" customWidth="1"/>
    <col min="14" max="14" width="11.21875" bestFit="1" customWidth="1"/>
    <col min="15" max="15" width="10.44140625" bestFit="1" customWidth="1"/>
    <col min="18" max="18" width="13.21875" customWidth="1"/>
    <col min="20" max="20" width="10.44140625" customWidth="1"/>
  </cols>
  <sheetData>
    <row r="1" spans="1:21" x14ac:dyDescent="0.3">
      <c r="B1" s="60" t="s">
        <v>63</v>
      </c>
    </row>
    <row r="2" spans="1:21" x14ac:dyDescent="0.3">
      <c r="B2" s="60"/>
      <c r="E2" s="139"/>
    </row>
    <row r="3" spans="1:21" x14ac:dyDescent="0.3">
      <c r="B3" s="60" t="s">
        <v>85</v>
      </c>
      <c r="Q3" s="131"/>
      <c r="R3" s="131"/>
      <c r="S3" s="131"/>
      <c r="T3" s="131"/>
      <c r="U3" s="131"/>
    </row>
    <row r="4" spans="1:21" x14ac:dyDescent="0.3">
      <c r="B4" s="61"/>
      <c r="F4" s="34" t="s">
        <v>83</v>
      </c>
      <c r="G4" s="34" t="s">
        <v>84</v>
      </c>
      <c r="J4" s="34" t="s">
        <v>83</v>
      </c>
      <c r="K4" s="34" t="s">
        <v>84</v>
      </c>
      <c r="O4" s="34"/>
      <c r="P4" s="34"/>
      <c r="Q4" s="131"/>
      <c r="R4" s="131"/>
      <c r="S4" s="131"/>
      <c r="T4" s="131"/>
      <c r="U4" s="131"/>
    </row>
    <row r="5" spans="1:21" ht="44" x14ac:dyDescent="0.3">
      <c r="B5" s="160" t="s">
        <v>64</v>
      </c>
      <c r="C5" s="34" t="s">
        <v>186</v>
      </c>
      <c r="E5" s="47" t="s">
        <v>65</v>
      </c>
      <c r="F5" s="47" t="s">
        <v>66</v>
      </c>
      <c r="G5" s="47" t="s">
        <v>66</v>
      </c>
      <c r="H5" s="7"/>
      <c r="I5" s="47" t="s">
        <v>65</v>
      </c>
      <c r="J5" s="47" t="s">
        <v>66</v>
      </c>
      <c r="K5" s="47" t="s">
        <v>66</v>
      </c>
      <c r="M5" s="7"/>
      <c r="N5" s="47"/>
      <c r="O5" s="47"/>
      <c r="P5" s="47"/>
      <c r="Q5" s="131"/>
      <c r="R5" s="47"/>
      <c r="S5" s="47"/>
      <c r="T5" s="47"/>
      <c r="U5" s="47"/>
    </row>
    <row r="6" spans="1:21" x14ac:dyDescent="0.3">
      <c r="E6" s="70" t="s">
        <v>67</v>
      </c>
      <c r="F6" s="70" t="s">
        <v>67</v>
      </c>
      <c r="G6" s="70" t="s">
        <v>67</v>
      </c>
      <c r="H6" s="7"/>
      <c r="I6" s="70" t="s">
        <v>68</v>
      </c>
      <c r="J6" s="70" t="s">
        <v>68</v>
      </c>
      <c r="K6" s="70" t="s">
        <v>68</v>
      </c>
      <c r="M6" s="7"/>
      <c r="N6" s="70"/>
      <c r="O6" s="70"/>
      <c r="P6" s="70"/>
      <c r="Q6" s="131"/>
      <c r="R6" s="70"/>
      <c r="S6" s="70"/>
      <c r="T6" s="70"/>
      <c r="U6" s="70"/>
    </row>
    <row r="7" spans="1:21" x14ac:dyDescent="0.3">
      <c r="A7">
        <v>1</v>
      </c>
      <c r="B7" t="s">
        <v>69</v>
      </c>
      <c r="C7" s="206">
        <v>307504.27379060851</v>
      </c>
      <c r="E7" s="62">
        <f ca="1">$C7*$C$21</f>
        <v>206344.16489171053</v>
      </c>
      <c r="F7" s="63">
        <f ca="1">SUM($E7:E$11)</f>
        <v>1319754.8695166747</v>
      </c>
      <c r="G7" s="63">
        <f ca="1">SUM($E7:E$11)</f>
        <v>1319754.8695166747</v>
      </c>
      <c r="I7" s="62">
        <f ca="1">$C7*$C$22</f>
        <v>131132.03724660337</v>
      </c>
      <c r="J7" s="63">
        <f ca="1">SUM($I7:I$11)</f>
        <v>838706.26919190958</v>
      </c>
      <c r="K7" s="63">
        <f ca="1">SUM($I7:I$11)</f>
        <v>838706.26919190958</v>
      </c>
      <c r="N7" s="62"/>
      <c r="O7" s="63"/>
      <c r="P7" s="62"/>
      <c r="Q7" s="131"/>
      <c r="R7" s="132"/>
      <c r="S7" s="132"/>
      <c r="T7" s="124"/>
      <c r="U7" s="124"/>
    </row>
    <row r="8" spans="1:21" x14ac:dyDescent="0.3">
      <c r="A8">
        <v>2</v>
      </c>
      <c r="B8" t="s">
        <v>86</v>
      </c>
      <c r="C8" s="206">
        <v>546710.65106974693</v>
      </c>
      <c r="E8" s="62">
        <f t="shared" ref="E8:E12" ca="1" si="0">$C8*$C$21</f>
        <v>366858.48733669095</v>
      </c>
      <c r="F8" s="63">
        <f ca="1">SUM($E8:E$11)</f>
        <v>1113410.7046249642</v>
      </c>
      <c r="G8" s="63">
        <f ca="1">SUM($E8:E$11)</f>
        <v>1113410.7046249642</v>
      </c>
      <c r="I8" s="62">
        <f t="shared" ref="I8:I12" ca="1" si="1">$C8*$C$22</f>
        <v>233139.13844335769</v>
      </c>
      <c r="J8" s="63">
        <f ca="1">SUM($I8:I$11)</f>
        <v>707574.23194530618</v>
      </c>
      <c r="K8" s="63">
        <f ca="1">SUM($I8:I$11)</f>
        <v>707574.23194530618</v>
      </c>
      <c r="N8" s="62"/>
      <c r="O8" s="63"/>
      <c r="P8" s="62"/>
      <c r="Q8" s="131"/>
      <c r="R8" s="132"/>
      <c r="S8" s="132"/>
      <c r="T8" s="124"/>
      <c r="U8" s="124"/>
    </row>
    <row r="9" spans="1:21" x14ac:dyDescent="0.3">
      <c r="A9">
        <v>3</v>
      </c>
      <c r="B9" t="s">
        <v>70</v>
      </c>
      <c r="C9" s="206">
        <v>326951.25332175283</v>
      </c>
      <c r="E9" s="62">
        <f t="shared" ca="1" si="0"/>
        <v>219393.64450236666</v>
      </c>
      <c r="F9" s="63">
        <f ca="1">SUM($E9:E$11)</f>
        <v>746552.21728827315</v>
      </c>
      <c r="G9" s="63">
        <f ca="1">SUM($E9:E$12)</f>
        <v>1005217.7689209306</v>
      </c>
      <c r="I9" s="62">
        <f t="shared" ca="1" si="1"/>
        <v>139425.00180536078</v>
      </c>
      <c r="J9" s="63">
        <f ca="1">SUM($I9:I$11)</f>
        <v>474435.09350194858</v>
      </c>
      <c r="K9" s="63">
        <f ca="1">SUM($I9:I$12)</f>
        <v>638817.45327891503</v>
      </c>
      <c r="N9" s="62"/>
      <c r="O9" s="63"/>
      <c r="P9" s="62"/>
      <c r="Q9" s="131"/>
      <c r="R9" s="132"/>
      <c r="S9" s="132"/>
      <c r="T9" s="124"/>
      <c r="U9" s="124"/>
    </row>
    <row r="10" spans="1:21" x14ac:dyDescent="0.3">
      <c r="A10">
        <v>4</v>
      </c>
      <c r="B10" t="s">
        <v>71</v>
      </c>
      <c r="C10" s="206">
        <v>657416.11815140198</v>
      </c>
      <c r="E10" s="62">
        <f t="shared" ca="1" si="0"/>
        <v>441145.02284502611</v>
      </c>
      <c r="F10" s="63">
        <f ca="1">SUM($E10:E$11)</f>
        <v>527158.57278590649</v>
      </c>
      <c r="G10" s="63">
        <f ca="1">SUM($E10:E$12)</f>
        <v>785824.12441856391</v>
      </c>
      <c r="I10" s="62">
        <f t="shared" ca="1" si="1"/>
        <v>280348.3471278504</v>
      </c>
      <c r="J10" s="63">
        <f ca="1">SUM($I10:I$11)</f>
        <v>335010.0916965878</v>
      </c>
      <c r="K10" s="63">
        <f ca="1">SUM($I10:I$12)</f>
        <v>499392.45147355425</v>
      </c>
      <c r="N10" s="62"/>
      <c r="O10" s="63"/>
      <c r="P10" s="62"/>
      <c r="Q10" s="131"/>
      <c r="R10" s="132"/>
      <c r="S10" s="132"/>
      <c r="T10" s="124"/>
      <c r="U10" s="124"/>
    </row>
    <row r="11" spans="1:21" x14ac:dyDescent="0.3">
      <c r="A11">
        <v>5</v>
      </c>
      <c r="B11" t="s">
        <v>72</v>
      </c>
      <c r="C11" s="206">
        <v>128181.64363699546</v>
      </c>
      <c r="E11" s="62">
        <f t="shared" ca="1" si="0"/>
        <v>86013.549940880417</v>
      </c>
      <c r="F11" s="63">
        <f ca="1">SUM($E11:E$11)</f>
        <v>86013.549940880417</v>
      </c>
      <c r="G11" s="63">
        <f ca="1">SUM($E11:E$11)</f>
        <v>86013.549940880417</v>
      </c>
      <c r="I11" s="62">
        <f t="shared" ca="1" si="1"/>
        <v>54661.744568737391</v>
      </c>
      <c r="J11" s="63">
        <f ca="1">SUM($I11:I$11)</f>
        <v>54661.744568737391</v>
      </c>
      <c r="K11" s="63">
        <f ca="1">SUM($I11:I$11)</f>
        <v>54661.744568737391</v>
      </c>
      <c r="N11" s="62"/>
      <c r="O11" s="63"/>
      <c r="P11" s="62"/>
      <c r="Q11" s="131"/>
      <c r="R11" s="132"/>
      <c r="S11" s="132"/>
      <c r="T11" s="124"/>
      <c r="U11" s="124"/>
    </row>
    <row r="12" spans="1:21" x14ac:dyDescent="0.3">
      <c r="B12" t="s">
        <v>82</v>
      </c>
      <c r="C12" s="206">
        <v>385476.19047619047</v>
      </c>
      <c r="E12" s="62">
        <f t="shared" ca="1" si="0"/>
        <v>258665.55163265741</v>
      </c>
      <c r="I12" s="62">
        <f t="shared" ca="1" si="1"/>
        <v>164382.35977696642</v>
      </c>
      <c r="N12" s="62"/>
      <c r="Q12" s="131"/>
      <c r="R12" s="131"/>
      <c r="S12" s="131"/>
      <c r="T12" s="131"/>
      <c r="U12" s="131"/>
    </row>
    <row r="13" spans="1:21" x14ac:dyDescent="0.3">
      <c r="D13" s="65"/>
      <c r="E13" s="65"/>
      <c r="F13" s="65"/>
      <c r="G13" s="65"/>
      <c r="H13" s="65"/>
    </row>
    <row r="14" spans="1:21" x14ac:dyDescent="0.3">
      <c r="B14" s="64" t="s">
        <v>81</v>
      </c>
    </row>
    <row r="16" spans="1:21" x14ac:dyDescent="0.3">
      <c r="B16" t="s">
        <v>73</v>
      </c>
      <c r="C16" s="7" t="s">
        <v>74</v>
      </c>
    </row>
    <row r="17" spans="2:6" x14ac:dyDescent="0.3">
      <c r="B17" s="66" t="s">
        <v>75</v>
      </c>
      <c r="C17" s="7">
        <v>30</v>
      </c>
    </row>
    <row r="18" spans="2:6" x14ac:dyDescent="0.3">
      <c r="B18" s="66" t="s">
        <v>76</v>
      </c>
      <c r="C18" s="7">
        <v>15</v>
      </c>
    </row>
    <row r="20" spans="2:6" ht="16.600000000000001" x14ac:dyDescent="0.3">
      <c r="B20" t="s">
        <v>77</v>
      </c>
      <c r="C20" s="67" t="s">
        <v>80</v>
      </c>
    </row>
    <row r="21" spans="2:6" x14ac:dyDescent="0.3">
      <c r="B21" s="66" t="s">
        <v>67</v>
      </c>
      <c r="C21" s="207">
        <f ca="1">((1+E21)^C17-1)/(((1+E21)^C17-1)+1)</f>
        <v>0.67102860831202049</v>
      </c>
      <c r="E21" s="204">
        <f ca="1">AVERAGE(WACC!G10:K10)</f>
        <v>3.7754747676394286E-2</v>
      </c>
      <c r="F21" s="51" t="s">
        <v>199</v>
      </c>
    </row>
    <row r="22" spans="2:6" x14ac:dyDescent="0.3">
      <c r="B22" s="66" t="s">
        <v>78</v>
      </c>
      <c r="C22" s="207">
        <f ca="1">((1+E21)^C18-1)/(((1+E21)^C18-1)+1)</f>
        <v>0.42643972270738661</v>
      </c>
      <c r="E22" s="78"/>
      <c r="F22" s="51"/>
    </row>
    <row r="24" spans="2:6" x14ac:dyDescent="0.3">
      <c r="B24" s="64" t="s">
        <v>79</v>
      </c>
    </row>
    <row r="25" spans="2:6" x14ac:dyDescent="0.3">
      <c r="B25" s="66"/>
      <c r="C25" s="78"/>
    </row>
  </sheetData>
  <pageMargins left="0.25" right="0.25" top="0.75" bottom="0.75" header="0.3" footer="0.3"/>
  <pageSetup paperSize="9" orientation="landscape" verticalDpi="0" r:id="rId1"/>
  <headerFooter>
    <oddFooter>&amp;C_x000D_&amp;1#&amp;"Century Gothic"&amp;7&amp;K7F7F7F BUSINESS USE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E27"/>
  <sheetViews>
    <sheetView zoomScale="85" zoomScaleNormal="85" workbookViewId="0">
      <selection activeCell="E25" sqref="E25"/>
    </sheetView>
  </sheetViews>
  <sheetFormatPr defaultRowHeight="14.65" x14ac:dyDescent="0.3"/>
  <cols>
    <col min="2" max="2" width="22.21875" bestFit="1" customWidth="1"/>
    <col min="5" max="5" width="39.77734375" bestFit="1" customWidth="1"/>
    <col min="8" max="8" width="8.21875" customWidth="1"/>
  </cols>
  <sheetData>
    <row r="2" spans="1:5" x14ac:dyDescent="0.3">
      <c r="B2" s="5" t="s">
        <v>102</v>
      </c>
      <c r="C2" s="7"/>
      <c r="E2" s="5" t="s">
        <v>226</v>
      </c>
    </row>
    <row r="3" spans="1:5" x14ac:dyDescent="0.3">
      <c r="A3">
        <v>1</v>
      </c>
      <c r="B3" t="s">
        <v>16</v>
      </c>
      <c r="E3" t="s">
        <v>208</v>
      </c>
    </row>
    <row r="4" spans="1:5" x14ac:dyDescent="0.3">
      <c r="A4">
        <v>2</v>
      </c>
      <c r="B4" t="s">
        <v>14</v>
      </c>
      <c r="E4" t="s">
        <v>209</v>
      </c>
    </row>
    <row r="5" spans="1:5" x14ac:dyDescent="0.3">
      <c r="A5">
        <v>3</v>
      </c>
      <c r="B5" t="s">
        <v>10</v>
      </c>
      <c r="E5" t="s">
        <v>210</v>
      </c>
    </row>
    <row r="6" spans="1:5" x14ac:dyDescent="0.3">
      <c r="A6">
        <v>4</v>
      </c>
      <c r="B6" t="s">
        <v>88</v>
      </c>
      <c r="E6" t="s">
        <v>211</v>
      </c>
    </row>
    <row r="7" spans="1:5" x14ac:dyDescent="0.3">
      <c r="A7">
        <v>5</v>
      </c>
      <c r="B7" t="s">
        <v>89</v>
      </c>
      <c r="E7" t="s">
        <v>212</v>
      </c>
    </row>
    <row r="8" spans="1:5" x14ac:dyDescent="0.3">
      <c r="E8" t="s">
        <v>213</v>
      </c>
    </row>
    <row r="9" spans="1:5" x14ac:dyDescent="0.3">
      <c r="B9" s="5" t="s">
        <v>201</v>
      </c>
      <c r="E9" t="s">
        <v>214</v>
      </c>
    </row>
    <row r="10" spans="1:5" x14ac:dyDescent="0.3">
      <c r="B10" t="s">
        <v>12</v>
      </c>
      <c r="E10" t="s">
        <v>215</v>
      </c>
    </row>
    <row r="11" spans="1:5" x14ac:dyDescent="0.3">
      <c r="B11" t="s">
        <v>9</v>
      </c>
      <c r="E11" t="s">
        <v>216</v>
      </c>
    </row>
    <row r="12" spans="1:5" x14ac:dyDescent="0.3">
      <c r="E12" t="s">
        <v>217</v>
      </c>
    </row>
    <row r="13" spans="1:5" x14ac:dyDescent="0.3">
      <c r="B13" s="5" t="s">
        <v>207</v>
      </c>
      <c r="E13" t="s">
        <v>218</v>
      </c>
    </row>
    <row r="14" spans="1:5" x14ac:dyDescent="0.3">
      <c r="B14" t="s">
        <v>202</v>
      </c>
      <c r="E14" t="s">
        <v>219</v>
      </c>
    </row>
    <row r="15" spans="1:5" x14ac:dyDescent="0.3">
      <c r="B15" t="s">
        <v>11</v>
      </c>
      <c r="E15" t="s">
        <v>220</v>
      </c>
    </row>
    <row r="16" spans="1:5" x14ac:dyDescent="0.3">
      <c r="B16" t="s">
        <v>203</v>
      </c>
      <c r="E16" t="s">
        <v>221</v>
      </c>
    </row>
    <row r="17" spans="2:5" x14ac:dyDescent="0.3">
      <c r="B17" t="s">
        <v>204</v>
      </c>
      <c r="E17" t="s">
        <v>222</v>
      </c>
    </row>
    <row r="18" spans="2:5" x14ac:dyDescent="0.3">
      <c r="B18" t="s">
        <v>205</v>
      </c>
      <c r="E18" t="s">
        <v>223</v>
      </c>
    </row>
    <row r="19" spans="2:5" x14ac:dyDescent="0.3">
      <c r="B19" t="s">
        <v>206</v>
      </c>
      <c r="E19" t="s">
        <v>224</v>
      </c>
    </row>
    <row r="20" spans="2:5" x14ac:dyDescent="0.3">
      <c r="E20" t="s">
        <v>40</v>
      </c>
    </row>
    <row r="21" spans="2:5" x14ac:dyDescent="0.3">
      <c r="B21" s="5" t="s">
        <v>296</v>
      </c>
      <c r="E21" t="s">
        <v>225</v>
      </c>
    </row>
    <row r="22" spans="2:5" x14ac:dyDescent="0.3">
      <c r="B22" t="s">
        <v>67</v>
      </c>
      <c r="C22">
        <v>30</v>
      </c>
    </row>
    <row r="23" spans="2:5" x14ac:dyDescent="0.3">
      <c r="B23" t="s">
        <v>68</v>
      </c>
      <c r="C23">
        <v>15</v>
      </c>
    </row>
    <row r="25" spans="2:5" x14ac:dyDescent="0.3">
      <c r="B25" s="5" t="s">
        <v>295</v>
      </c>
    </row>
    <row r="26" spans="2:5" x14ac:dyDescent="0.3">
      <c r="B26" t="s">
        <v>67</v>
      </c>
      <c r="C26">
        <v>0.5</v>
      </c>
    </row>
    <row r="27" spans="2:5" x14ac:dyDescent="0.3">
      <c r="B27" t="s">
        <v>68</v>
      </c>
      <c r="C27">
        <v>0.75</v>
      </c>
    </row>
  </sheetData>
  <pageMargins left="0.7" right="0.7" top="0.75" bottom="0.75" header="0.3" footer="0.3"/>
  <headerFooter>
    <oddFooter>&amp;C_x000D_&amp;1#&amp;"Century Gothic"&amp;7&amp;K7F7F7F BUSINESS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26092BDB0EB54683F161AC1502A92A" ma:contentTypeVersion="16" ma:contentTypeDescription="Create a new document." ma:contentTypeScope="" ma:versionID="efc483e43bb16b0c70a04bf2fc68aea4">
  <xsd:schema xmlns:xsd="http://www.w3.org/2001/XMLSchema" xmlns:xs="http://www.w3.org/2001/XMLSchema" xmlns:p="http://schemas.microsoft.com/office/2006/metadata/properties" xmlns:ns2="d668db9c-bb18-4bed-8851-b5721f14e6b4" xmlns:ns3="facbff88-6fe3-477c-bd78-371714a63d39" targetNamespace="http://schemas.microsoft.com/office/2006/metadata/properties" ma:root="true" ma:fieldsID="9d579cff7c15c4b7bb8bfca9c5975d21" ns2:_="" ns3:_="">
    <xsd:import namespace="d668db9c-bb18-4bed-8851-b5721f14e6b4"/>
    <xsd:import namespace="facbff88-6fe3-477c-bd78-371714a63d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68db9c-bb18-4bed-8851-b5721f14e6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09e67b6b-74cb-4963-8df3-8bbebf5323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bff88-6fe3-477c-bd78-371714a63d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9a79716-25b4-414f-9205-0a0877a8c924}" ma:internalName="TaxCatchAll" ma:showField="CatchAllData" ma:web="facbff88-6fe3-477c-bd78-371714a63d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68db9c-bb18-4bed-8851-b5721f14e6b4">
      <Terms xmlns="http://schemas.microsoft.com/office/infopath/2007/PartnerControls"/>
    </lcf76f155ced4ddcb4097134ff3c332f>
    <TaxCatchAll xmlns="facbff88-6fe3-477c-bd78-371714a63d39" xsi:nil="true"/>
  </documentManagement>
</p:properties>
</file>

<file path=customXml/itemProps1.xml><?xml version="1.0" encoding="utf-8"?>
<ds:datastoreItem xmlns:ds="http://schemas.openxmlformats.org/officeDocument/2006/customXml" ds:itemID="{1B13827B-FC57-42A7-B50A-EB6B6B8E5079}"/>
</file>

<file path=customXml/itemProps2.xml><?xml version="1.0" encoding="utf-8"?>
<ds:datastoreItem xmlns:ds="http://schemas.openxmlformats.org/officeDocument/2006/customXml" ds:itemID="{9D6BE6D8-4666-43AD-8216-1A069504D6A0}"/>
</file>

<file path=customXml/itemProps3.xml><?xml version="1.0" encoding="utf-8"?>
<ds:datastoreItem xmlns:ds="http://schemas.openxmlformats.org/officeDocument/2006/customXml" ds:itemID="{E0C8BBF8-0FCA-472E-8D5B-8E739937A00C}"/>
</file>

<file path=docMetadata/LabelInfo.xml><?xml version="1.0" encoding="utf-8"?>
<clbl:labelList xmlns:clbl="http://schemas.microsoft.com/office/2020/mipLabelMetadata">
  <clbl:label id="{f59ee16a-f4d8-42fc-8e4b-5abdff9fc8a9}" enabled="1" method="Standard" siteId="{a394e41c-cf8d-458e-ac1b-ddae1aa15629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Contr_Fcast</vt:lpstr>
      <vt:lpstr>WACC</vt:lpstr>
      <vt:lpstr>1019 projects</vt:lpstr>
      <vt:lpstr>FD PTRM Rev Summary</vt:lpstr>
      <vt:lpstr>Duos revenue</vt:lpstr>
      <vt:lpstr>MCR</vt:lpstr>
      <vt:lpstr>MCR Rates</vt:lpstr>
      <vt:lpstr>Lookups</vt:lpstr>
    </vt:vector>
  </TitlesOfParts>
  <Company>Ausnet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Martin</dc:creator>
  <cp:lastModifiedBy>Steven Martin</cp:lastModifiedBy>
  <dcterms:created xsi:type="dcterms:W3CDTF">2020-01-09T04:30:05Z</dcterms:created>
  <dcterms:modified xsi:type="dcterms:W3CDTF">2025-12-01T08:49:34Z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0x0101000B26092BDB0EB54683F161AC1502A92A</vt:lpwstr>
  </property>
</Properties>
</file>