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/>
  <xr:revisionPtr revIDLastSave="0" documentId="13_ncr:1_{84B00189-0702-425A-951D-85568F4BEE54}" xr6:coauthVersionLast="47" xr6:coauthVersionMax="47" xr10:uidLastSave="{00000000-0000-0000-0000-000000000000}"/>
  <bookViews>
    <workbookView xWindow="-28920" yWindow="-120" windowWidth="29040" windowHeight="15720" tabRatio="684" xr2:uid="{00000000-000D-0000-FFFF-FFFF00000000}"/>
  </bookViews>
  <sheets>
    <sheet name="Cover" sheetId="107" r:id="rId1"/>
    <sheet name="Summary" sheetId="110" r:id="rId2"/>
    <sheet name="Assumptions" sheetId="43" r:id="rId3"/>
    <sheet name="Calcs" sheetId="92" r:id="rId4"/>
    <sheet name="Misc_calcs" sheetId="62" r:id="rId5"/>
  </sheets>
  <definedNames>
    <definedName name="_xlnm._FilterDatabase" localSheetId="3" hidden="1">Calcs!$A$8:$W$105</definedName>
    <definedName name="bus">Assumptions!$E$6</definedName>
    <definedName name="conv_2026">Misc_calcs!$D$29</definedName>
    <definedName name="CY_years">Misc_calcs!$H$16:$M$16</definedName>
    <definedName name="hy_dates">Misc_calcs!$H$21:$R$21</definedName>
    <definedName name="hy_escalation">Misc_calcs!$H$25:$R$25</definedName>
    <definedName name="input_dollars">Assumptions!$G$21</definedName>
    <definedName name="output_dollars">Assumptions!$G$23</definedName>
    <definedName name="proj">Assumptions!$E$8</definedName>
    <definedName name="sheets">Cover!$A$40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92" l="1"/>
  <c r="L12" i="92"/>
  <c r="I35" i="43"/>
  <c r="J8" i="62"/>
  <c r="J9" i="62"/>
  <c r="J10" i="62"/>
  <c r="D4" i="92"/>
  <c r="G9" i="110"/>
  <c r="C17" i="110"/>
  <c r="G7" i="110"/>
  <c r="I34" i="43"/>
  <c r="I33" i="43"/>
  <c r="N98" i="92"/>
  <c r="L13" i="92"/>
  <c r="M13" i="92"/>
  <c r="O13" i="92"/>
  <c r="L14" i="92"/>
  <c r="M14" i="92"/>
  <c r="O14" i="92"/>
  <c r="M12" i="92"/>
  <c r="O12" i="92"/>
  <c r="L15" i="92"/>
  <c r="M15" i="92"/>
  <c r="O15" i="92"/>
  <c r="M22" i="92"/>
  <c r="O22" i="92"/>
  <c r="L23" i="92"/>
  <c r="M23" i="92"/>
  <c r="O23" i="92"/>
  <c r="L16" i="92"/>
  <c r="M16" i="92"/>
  <c r="O16" i="92"/>
  <c r="L17" i="92"/>
  <c r="M17" i="92"/>
  <c r="O17" i="92"/>
  <c r="L18" i="92"/>
  <c r="M18" i="92"/>
  <c r="O18" i="92"/>
  <c r="L21" i="92"/>
  <c r="M21" i="92"/>
  <c r="O21" i="92"/>
  <c r="L31" i="92"/>
  <c r="M31" i="92"/>
  <c r="O31" i="92"/>
  <c r="L24" i="92"/>
  <c r="M24" i="92"/>
  <c r="O24" i="92"/>
  <c r="L33" i="92"/>
  <c r="M33" i="92"/>
  <c r="O33" i="92"/>
  <c r="L25" i="92"/>
  <c r="M25" i="92"/>
  <c r="O25" i="92"/>
  <c r="L26" i="92"/>
  <c r="M26" i="92"/>
  <c r="O26" i="92"/>
  <c r="L36" i="92"/>
  <c r="M36" i="92"/>
  <c r="O36" i="92"/>
  <c r="L27" i="92"/>
  <c r="M27" i="92"/>
  <c r="O27" i="92"/>
  <c r="L28" i="92"/>
  <c r="M28" i="92"/>
  <c r="O28" i="92"/>
  <c r="L19" i="92"/>
  <c r="M19" i="92"/>
  <c r="O19" i="92"/>
  <c r="L41" i="92"/>
  <c r="M41" i="92"/>
  <c r="O41" i="92"/>
  <c r="L42" i="92"/>
  <c r="M42" i="92"/>
  <c r="O42" i="92"/>
  <c r="L43" i="92"/>
  <c r="M43" i="92"/>
  <c r="O43" i="92"/>
  <c r="L20" i="92"/>
  <c r="M20" i="92"/>
  <c r="O20" i="92"/>
  <c r="L46" i="92"/>
  <c r="M46" i="92"/>
  <c r="O46" i="92"/>
  <c r="L37" i="92"/>
  <c r="M37" i="92"/>
  <c r="O37" i="92"/>
  <c r="L49" i="92"/>
  <c r="M49" i="92"/>
  <c r="O49" i="92"/>
  <c r="L39" i="92"/>
  <c r="M39" i="92"/>
  <c r="O39" i="92"/>
  <c r="L44" i="92"/>
  <c r="M44" i="92"/>
  <c r="O44" i="92"/>
  <c r="L29" i="92"/>
  <c r="M29" i="92"/>
  <c r="O29" i="92"/>
  <c r="L30" i="92"/>
  <c r="M30" i="92"/>
  <c r="O30" i="92"/>
  <c r="L32" i="92"/>
  <c r="M32" i="92"/>
  <c r="O32" i="92"/>
  <c r="L45" i="92"/>
  <c r="M45" i="92"/>
  <c r="O45" i="92"/>
  <c r="L34" i="92"/>
  <c r="M34" i="92"/>
  <c r="O34" i="92"/>
  <c r="L35" i="92"/>
  <c r="M35" i="92"/>
  <c r="O35" i="92"/>
  <c r="L48" i="92"/>
  <c r="M48" i="92"/>
  <c r="O48" i="92"/>
  <c r="L38" i="92"/>
  <c r="M38" i="92"/>
  <c r="O38" i="92"/>
  <c r="L50" i="92"/>
  <c r="M50" i="92"/>
  <c r="O50" i="92"/>
  <c r="L40" i="92"/>
  <c r="M40" i="92"/>
  <c r="O40" i="92"/>
  <c r="L47" i="92"/>
  <c r="M47" i="92"/>
  <c r="O47" i="92"/>
  <c r="L51" i="92"/>
  <c r="M51" i="92"/>
  <c r="O51" i="92"/>
  <c r="L52" i="92"/>
  <c r="M52" i="92"/>
  <c r="O52" i="92"/>
  <c r="L53" i="92"/>
  <c r="M53" i="92"/>
  <c r="O53" i="92"/>
  <c r="L54" i="92"/>
  <c r="M54" i="92"/>
  <c r="O54" i="92"/>
  <c r="L55" i="92"/>
  <c r="M55" i="92"/>
  <c r="O55" i="92"/>
  <c r="L56" i="92"/>
  <c r="M56" i="92"/>
  <c r="O56" i="92"/>
  <c r="L57" i="92"/>
  <c r="M57" i="92"/>
  <c r="O57" i="92"/>
  <c r="L58" i="92"/>
  <c r="M58" i="92"/>
  <c r="O58" i="92"/>
  <c r="L59" i="92"/>
  <c r="M59" i="92"/>
  <c r="O59" i="92"/>
  <c r="L60" i="92"/>
  <c r="M60" i="92"/>
  <c r="O60" i="92"/>
  <c r="L61" i="92"/>
  <c r="M61" i="92"/>
  <c r="O61" i="92"/>
  <c r="L62" i="92"/>
  <c r="M62" i="92"/>
  <c r="O62" i="92"/>
  <c r="L63" i="92"/>
  <c r="M63" i="92"/>
  <c r="O63" i="92"/>
  <c r="L64" i="92"/>
  <c r="M64" i="92"/>
  <c r="O64" i="92"/>
  <c r="L65" i="92"/>
  <c r="M65" i="92"/>
  <c r="O65" i="92"/>
  <c r="L66" i="92"/>
  <c r="M66" i="92"/>
  <c r="O66" i="92"/>
  <c r="L67" i="92"/>
  <c r="M67" i="92"/>
  <c r="O67" i="92"/>
  <c r="L68" i="92"/>
  <c r="M68" i="92"/>
  <c r="O68" i="92"/>
  <c r="L69" i="92"/>
  <c r="M69" i="92"/>
  <c r="O69" i="92"/>
  <c r="L70" i="92"/>
  <c r="M70" i="92"/>
  <c r="O70" i="92"/>
  <c r="L71" i="92"/>
  <c r="M71" i="92"/>
  <c r="O71" i="92"/>
  <c r="L72" i="92"/>
  <c r="M72" i="92"/>
  <c r="O72" i="92"/>
  <c r="L73" i="92"/>
  <c r="M73" i="92"/>
  <c r="O73" i="92"/>
  <c r="L74" i="92"/>
  <c r="M74" i="92"/>
  <c r="O74" i="92"/>
  <c r="L75" i="92"/>
  <c r="M75" i="92"/>
  <c r="O75" i="92"/>
  <c r="L76" i="92"/>
  <c r="M76" i="92"/>
  <c r="O76" i="92"/>
  <c r="L77" i="92"/>
  <c r="M77" i="92"/>
  <c r="O77" i="92"/>
  <c r="L78" i="92"/>
  <c r="M78" i="92"/>
  <c r="O78" i="92"/>
  <c r="L79" i="92"/>
  <c r="M79" i="92"/>
  <c r="O79" i="92"/>
  <c r="L80" i="92"/>
  <c r="M80" i="92"/>
  <c r="O80" i="92"/>
  <c r="L81" i="92"/>
  <c r="M81" i="92"/>
  <c r="O81" i="92"/>
  <c r="L82" i="92"/>
  <c r="M82" i="92"/>
  <c r="O82" i="92"/>
  <c r="L83" i="92"/>
  <c r="M83" i="92"/>
  <c r="O83" i="92"/>
  <c r="L84" i="92"/>
  <c r="M84" i="92"/>
  <c r="O84" i="92"/>
  <c r="L85" i="92"/>
  <c r="M85" i="92"/>
  <c r="O85" i="92"/>
  <c r="L86" i="92"/>
  <c r="M86" i="92"/>
  <c r="O86" i="92"/>
  <c r="L87" i="92"/>
  <c r="M87" i="92"/>
  <c r="O87" i="92"/>
  <c r="L88" i="92"/>
  <c r="M88" i="92"/>
  <c r="O88" i="92"/>
  <c r="L89" i="92"/>
  <c r="M89" i="92"/>
  <c r="O89" i="92"/>
  <c r="L90" i="92"/>
  <c r="M90" i="92"/>
  <c r="O90" i="92"/>
  <c r="L91" i="92"/>
  <c r="M91" i="92"/>
  <c r="O91" i="92"/>
  <c r="L92" i="92"/>
  <c r="M92" i="92"/>
  <c r="O92" i="92"/>
  <c r="L93" i="92"/>
  <c r="M93" i="92"/>
  <c r="O93" i="92"/>
  <c r="L94" i="92"/>
  <c r="M94" i="92"/>
  <c r="O94" i="92"/>
  <c r="L95" i="92"/>
  <c r="M95" i="92"/>
  <c r="O95" i="92"/>
  <c r="L96" i="92"/>
  <c r="M96" i="92"/>
  <c r="O96" i="92"/>
  <c r="L97" i="92"/>
  <c r="M97" i="92"/>
  <c r="O97" i="92"/>
  <c r="L98" i="92"/>
  <c r="M98" i="92"/>
  <c r="O98" i="92"/>
  <c r="L99" i="92"/>
  <c r="M99" i="92"/>
  <c r="O99" i="92"/>
  <c r="L100" i="92"/>
  <c r="M100" i="92"/>
  <c r="O100" i="92"/>
  <c r="L101" i="92"/>
  <c r="M101" i="92"/>
  <c r="O101" i="92"/>
  <c r="L102" i="92"/>
  <c r="M102" i="92"/>
  <c r="O102" i="92"/>
  <c r="L103" i="92"/>
  <c r="M103" i="92"/>
  <c r="O103" i="92"/>
  <c r="L104" i="92"/>
  <c r="M104" i="92"/>
  <c r="O104" i="92"/>
  <c r="L105" i="92"/>
  <c r="M105" i="92"/>
  <c r="O105" i="92"/>
  <c r="O10" i="92"/>
  <c r="O11" i="92"/>
  <c r="O9" i="92"/>
  <c r="M10" i="92"/>
  <c r="M11" i="92"/>
  <c r="M9" i="92"/>
  <c r="L10" i="92"/>
  <c r="L11" i="92"/>
  <c r="L9" i="92"/>
  <c r="A40" i="107"/>
  <c r="A2" i="62"/>
  <c r="A1" i="62"/>
  <c r="A2" i="92"/>
  <c r="A1" i="92"/>
  <c r="A2" i="43"/>
  <c r="A1" i="43"/>
  <c r="P98" i="92"/>
  <c r="R98" i="92"/>
  <c r="N64" i="92"/>
  <c r="P64" i="92"/>
  <c r="N49" i="92"/>
  <c r="N85" i="92"/>
  <c r="P85" i="92"/>
  <c r="N83" i="92"/>
  <c r="N56" i="92"/>
  <c r="N31" i="92"/>
  <c r="P31" i="92"/>
  <c r="N82" i="92"/>
  <c r="P82" i="92"/>
  <c r="N53" i="92"/>
  <c r="N21" i="92"/>
  <c r="P21" i="92"/>
  <c r="N81" i="92"/>
  <c r="N52" i="92"/>
  <c r="P52" i="92"/>
  <c r="N18" i="92"/>
  <c r="P18" i="92"/>
  <c r="N9" i="92"/>
  <c r="N80" i="92"/>
  <c r="N48" i="92"/>
  <c r="P48" i="92"/>
  <c r="N17" i="92"/>
  <c r="P17" i="92"/>
  <c r="N79" i="92"/>
  <c r="P79" i="92"/>
  <c r="N35" i="92"/>
  <c r="P35" i="92"/>
  <c r="N16" i="92"/>
  <c r="P16" i="92"/>
  <c r="N92" i="92"/>
  <c r="P92" i="92"/>
  <c r="N26" i="92"/>
  <c r="N59" i="92"/>
  <c r="P59" i="92"/>
  <c r="N25" i="92"/>
  <c r="P25" i="92"/>
  <c r="N58" i="92"/>
  <c r="P58" i="92"/>
  <c r="N57" i="92"/>
  <c r="N104" i="92"/>
  <c r="N45" i="92"/>
  <c r="N103" i="92"/>
  <c r="P103" i="92"/>
  <c r="N32" i="92"/>
  <c r="P32" i="92"/>
  <c r="N102" i="92"/>
  <c r="P102" i="92"/>
  <c r="N30" i="92"/>
  <c r="P30" i="92"/>
  <c r="N101" i="92"/>
  <c r="P101" i="92"/>
  <c r="N29" i="92"/>
  <c r="P29" i="92"/>
  <c r="N100" i="92"/>
  <c r="P100" i="92"/>
  <c r="N66" i="92"/>
  <c r="P66" i="92"/>
  <c r="N44" i="92"/>
  <c r="N97" i="92"/>
  <c r="N63" i="92"/>
  <c r="P63" i="92"/>
  <c r="N37" i="92"/>
  <c r="P37" i="92"/>
  <c r="N96" i="92"/>
  <c r="P96" i="92"/>
  <c r="N62" i="92"/>
  <c r="P62" i="92"/>
  <c r="N43" i="92"/>
  <c r="N93" i="92"/>
  <c r="P93" i="92"/>
  <c r="N61" i="92"/>
  <c r="P61" i="92"/>
  <c r="N42" i="92"/>
  <c r="P42" i="92"/>
  <c r="N60" i="92"/>
  <c r="P60" i="92"/>
  <c r="N86" i="92"/>
  <c r="P86" i="92"/>
  <c r="N33" i="92"/>
  <c r="P33" i="92"/>
  <c r="N84" i="92"/>
  <c r="P84" i="92"/>
  <c r="N24" i="92"/>
  <c r="N105" i="92"/>
  <c r="P105" i="92"/>
  <c r="N78" i="92"/>
  <c r="N34" i="92"/>
  <c r="N23" i="92"/>
  <c r="P23" i="92"/>
  <c r="N77" i="92"/>
  <c r="N22" i="92"/>
  <c r="N76" i="92"/>
  <c r="P76" i="92"/>
  <c r="N14" i="92"/>
  <c r="P14" i="92"/>
  <c r="N73" i="92"/>
  <c r="P73" i="92"/>
  <c r="N13" i="92"/>
  <c r="P13" i="92"/>
  <c r="N72" i="92"/>
  <c r="P72" i="92"/>
  <c r="N99" i="92"/>
  <c r="P99" i="92"/>
  <c r="N65" i="92"/>
  <c r="N39" i="92"/>
  <c r="N95" i="92"/>
  <c r="P95" i="92"/>
  <c r="N75" i="92"/>
  <c r="P75" i="92"/>
  <c r="N55" i="92"/>
  <c r="N46" i="92"/>
  <c r="P46" i="92"/>
  <c r="N15" i="92"/>
  <c r="P15" i="92"/>
  <c r="N94" i="92"/>
  <c r="N74" i="92"/>
  <c r="P74" i="92"/>
  <c r="N54" i="92"/>
  <c r="P54" i="92"/>
  <c r="N20" i="92"/>
  <c r="P20" i="92"/>
  <c r="N12" i="92"/>
  <c r="P12" i="92"/>
  <c r="N91" i="92"/>
  <c r="P91" i="92"/>
  <c r="N51" i="92"/>
  <c r="P51" i="92"/>
  <c r="N11" i="92"/>
  <c r="P11" i="92"/>
  <c r="N89" i="92"/>
  <c r="N69" i="92"/>
  <c r="P69" i="92"/>
  <c r="N40" i="92"/>
  <c r="P40" i="92"/>
  <c r="N28" i="92"/>
  <c r="N88" i="92"/>
  <c r="N68" i="92"/>
  <c r="P68" i="92"/>
  <c r="N50" i="92"/>
  <c r="P50" i="92"/>
  <c r="N27" i="92"/>
  <c r="P27" i="92"/>
  <c r="N71" i="92"/>
  <c r="P71" i="92"/>
  <c r="N41" i="92"/>
  <c r="P41" i="92"/>
  <c r="N90" i="92"/>
  <c r="N70" i="92"/>
  <c r="N47" i="92"/>
  <c r="P47" i="92"/>
  <c r="N19" i="92"/>
  <c r="N10" i="92"/>
  <c r="P10" i="92"/>
  <c r="N87" i="92"/>
  <c r="N67" i="92"/>
  <c r="P67" i="92"/>
  <c r="N38" i="92"/>
  <c r="P38" i="92"/>
  <c r="N36" i="92"/>
  <c r="A2" i="110"/>
  <c r="A1" i="110"/>
  <c r="P94" i="92"/>
  <c r="R94" i="92"/>
  <c r="R21" i="92"/>
  <c r="P104" i="92"/>
  <c r="R104" i="92"/>
  <c r="P34" i="92"/>
  <c r="R34" i="92"/>
  <c r="R10" i="92"/>
  <c r="R59" i="92"/>
  <c r="P87" i="92"/>
  <c r="R87" i="92"/>
  <c r="R40" i="92"/>
  <c r="R82" i="92"/>
  <c r="P19" i="92"/>
  <c r="R19" i="92"/>
  <c r="R68" i="92"/>
  <c r="R96" i="92"/>
  <c r="R100" i="92"/>
  <c r="R31" i="92"/>
  <c r="P78" i="92"/>
  <c r="R78" i="92"/>
  <c r="P88" i="92"/>
  <c r="R88" i="92"/>
  <c r="P77" i="92"/>
  <c r="R77" i="92"/>
  <c r="R63" i="92"/>
  <c r="R25" i="92"/>
  <c r="R86" i="92"/>
  <c r="P36" i="92"/>
  <c r="R36" i="92"/>
  <c r="P80" i="92"/>
  <c r="R80" i="92"/>
  <c r="R50" i="92"/>
  <c r="R46" i="92"/>
  <c r="P28" i="92"/>
  <c r="R28" i="92"/>
  <c r="R95" i="92"/>
  <c r="R66" i="92"/>
  <c r="R99" i="92"/>
  <c r="R13" i="92"/>
  <c r="P45" i="92"/>
  <c r="R45" i="92"/>
  <c r="P39" i="92"/>
  <c r="R39" i="92"/>
  <c r="R103" i="92"/>
  <c r="R62" i="92"/>
  <c r="R38" i="92"/>
  <c r="R75" i="92"/>
  <c r="R105" i="92"/>
  <c r="R51" i="92"/>
  <c r="R72" i="92"/>
  <c r="P90" i="92"/>
  <c r="R90" i="92"/>
  <c r="R41" i="92"/>
  <c r="R85" i="92"/>
  <c r="P55" i="92"/>
  <c r="R55" i="92"/>
  <c r="P56" i="92"/>
  <c r="R56" i="92"/>
  <c r="P24" i="92"/>
  <c r="R24" i="92"/>
  <c r="P57" i="92"/>
  <c r="R57" i="92"/>
  <c r="P53" i="92"/>
  <c r="R53" i="92"/>
  <c r="R23" i="92"/>
  <c r="R37" i="92"/>
  <c r="R67" i="92"/>
  <c r="R69" i="92"/>
  <c r="R11" i="92"/>
  <c r="R33" i="92"/>
  <c r="R29" i="92"/>
  <c r="R101" i="92"/>
  <c r="R73" i="92"/>
  <c r="P70" i="92"/>
  <c r="R70" i="92"/>
  <c r="P49" i="92"/>
  <c r="R49" i="92"/>
  <c r="P44" i="92"/>
  <c r="R44" i="92"/>
  <c r="P22" i="92"/>
  <c r="R22" i="92"/>
  <c r="R15" i="92"/>
  <c r="R18" i="92"/>
  <c r="R52" i="92"/>
  <c r="P9" i="92"/>
  <c r="R9" i="92"/>
  <c r="T9" i="92"/>
  <c r="R58" i="92"/>
  <c r="R84" i="92"/>
  <c r="R47" i="92"/>
  <c r="R92" i="92"/>
  <c r="R91" i="92"/>
  <c r="R16" i="92"/>
  <c r="R60" i="92"/>
  <c r="R35" i="92"/>
  <c r="R20" i="92"/>
  <c r="R42" i="92"/>
  <c r="R30" i="92"/>
  <c r="R79" i="92"/>
  <c r="R71" i="92"/>
  <c r="R54" i="92"/>
  <c r="R14" i="92"/>
  <c r="R61" i="92"/>
  <c r="R102" i="92"/>
  <c r="R17" i="92"/>
  <c r="P83" i="92"/>
  <c r="R83" i="92"/>
  <c r="R27" i="92"/>
  <c r="R74" i="92"/>
  <c r="R76" i="92"/>
  <c r="R93" i="92"/>
  <c r="R32" i="92"/>
  <c r="R48" i="92"/>
  <c r="R64" i="92"/>
  <c r="P97" i="92"/>
  <c r="R97" i="92"/>
  <c r="P89" i="92"/>
  <c r="R89" i="92"/>
  <c r="P43" i="92"/>
  <c r="R43" i="92"/>
  <c r="P65" i="92"/>
  <c r="R65" i="92"/>
  <c r="P81" i="92"/>
  <c r="R81" i="92"/>
  <c r="P26" i="92"/>
  <c r="R26" i="92"/>
  <c r="R12" i="92"/>
  <c r="T10" i="92"/>
  <c r="T11" i="92"/>
  <c r="R4" i="92"/>
  <c r="H4" i="110"/>
  <c r="T12" i="92"/>
  <c r="T13" i="92"/>
  <c r="G21" i="43"/>
  <c r="C27" i="62"/>
  <c r="H21" i="62"/>
  <c r="I21" i="62"/>
  <c r="I22" i="62"/>
  <c r="T14" i="92"/>
  <c r="H22" i="62"/>
  <c r="H23" i="62"/>
  <c r="T15" i="92"/>
  <c r="C26" i="62"/>
  <c r="T16" i="92"/>
  <c r="T17" i="92"/>
  <c r="T18" i="92"/>
  <c r="T19" i="92"/>
  <c r="T20" i="92"/>
  <c r="T21" i="92"/>
  <c r="T22" i="92"/>
  <c r="T23" i="92"/>
  <c r="T24" i="92"/>
  <c r="T25" i="92"/>
  <c r="T26" i="92"/>
  <c r="T27" i="92"/>
  <c r="T28" i="92"/>
  <c r="T29" i="92"/>
  <c r="T30" i="92"/>
  <c r="T31" i="92"/>
  <c r="T32" i="92"/>
  <c r="T33" i="92"/>
  <c r="T34" i="92"/>
  <c r="T35" i="92"/>
  <c r="T36" i="92"/>
  <c r="T37" i="92"/>
  <c r="T38" i="92"/>
  <c r="T39" i="92"/>
  <c r="T40" i="92"/>
  <c r="T41" i="92"/>
  <c r="T42" i="92"/>
  <c r="T43" i="92"/>
  <c r="T44" i="92"/>
  <c r="T45" i="92"/>
  <c r="T46" i="92"/>
  <c r="T47" i="92"/>
  <c r="T48" i="92"/>
  <c r="T49" i="92"/>
  <c r="T50" i="92"/>
  <c r="T51" i="92"/>
  <c r="T52" i="92"/>
  <c r="T53" i="92"/>
  <c r="T54" i="92"/>
  <c r="T55" i="92"/>
  <c r="T56" i="92"/>
  <c r="T57" i="92"/>
  <c r="T58" i="92"/>
  <c r="T59" i="92"/>
  <c r="T60" i="92"/>
  <c r="T61" i="92"/>
  <c r="T62" i="92"/>
  <c r="T63" i="92"/>
  <c r="T64" i="92"/>
  <c r="T65" i="92"/>
  <c r="T66" i="92"/>
  <c r="T67" i="92"/>
  <c r="T68" i="92"/>
  <c r="T69" i="92"/>
  <c r="T70" i="92"/>
  <c r="T71" i="92"/>
  <c r="T72" i="92"/>
  <c r="T73" i="92"/>
  <c r="T74" i="92"/>
  <c r="T75" i="92"/>
  <c r="T76" i="92"/>
  <c r="T77" i="92"/>
  <c r="T78" i="92"/>
  <c r="T79" i="92"/>
  <c r="T80" i="92"/>
  <c r="T81" i="92"/>
  <c r="T82" i="92"/>
  <c r="T83" i="92"/>
  <c r="T84" i="92"/>
  <c r="T85" i="92"/>
  <c r="T86" i="92"/>
  <c r="T87" i="92"/>
  <c r="T88" i="92"/>
  <c r="T89" i="92"/>
  <c r="T90" i="92"/>
  <c r="T91" i="92"/>
  <c r="T92" i="92"/>
  <c r="T93" i="92"/>
  <c r="T94" i="92"/>
  <c r="T95" i="92"/>
  <c r="T96" i="92"/>
  <c r="T97" i="92"/>
  <c r="T98" i="92"/>
  <c r="T99" i="92"/>
  <c r="T100" i="92"/>
  <c r="T101" i="92"/>
  <c r="T102" i="92"/>
  <c r="T103" i="92"/>
  <c r="T104" i="92"/>
  <c r="T105" i="92"/>
  <c r="I16" i="62"/>
  <c r="I23" i="62"/>
  <c r="J16" i="62"/>
  <c r="J21" i="62"/>
  <c r="K16" i="62"/>
  <c r="J22" i="62"/>
  <c r="J23" i="62"/>
  <c r="I25" i="62"/>
  <c r="K21" i="62"/>
  <c r="K22" i="62"/>
  <c r="K23" i="62"/>
  <c r="L16" i="62"/>
  <c r="J25" i="62"/>
  <c r="L21" i="62"/>
  <c r="M16" i="62"/>
  <c r="T4" i="92"/>
  <c r="L22" i="62"/>
  <c r="L23" i="62"/>
  <c r="K25" i="62"/>
  <c r="M21" i="62"/>
  <c r="M22" i="62"/>
  <c r="M23" i="62"/>
  <c r="L25" i="62"/>
  <c r="N21" i="62"/>
  <c r="N22" i="62"/>
  <c r="N23" i="62"/>
  <c r="M25" i="62"/>
  <c r="O21" i="62"/>
  <c r="D26" i="62"/>
  <c r="O22" i="62"/>
  <c r="O23" i="62"/>
  <c r="P21" i="62"/>
  <c r="P22" i="62"/>
  <c r="P23" i="62"/>
  <c r="N25" i="62"/>
  <c r="Q21" i="62"/>
  <c r="Q22" i="62"/>
  <c r="Q23" i="62"/>
  <c r="O25" i="62"/>
  <c r="P25" i="62"/>
  <c r="R21" i="62"/>
  <c r="Q25" i="62"/>
  <c r="R22" i="62"/>
  <c r="R23" i="62"/>
  <c r="R25" i="62"/>
  <c r="D27" i="62"/>
  <c r="D29" i="62"/>
  <c r="H7" i="110"/>
  <c r="E17" i="110"/>
  <c r="H9" i="110"/>
  <c r="I17" i="110"/>
  <c r="H17" i="110"/>
  <c r="G17" i="110"/>
  <c r="F17" i="110"/>
  <c r="K16" i="110"/>
  <c r="K17" i="110"/>
</calcChain>
</file>

<file path=xl/sharedStrings.xml><?xml version="1.0" encoding="utf-8"?>
<sst xmlns="http://schemas.openxmlformats.org/spreadsheetml/2006/main" count="709" uniqueCount="251">
  <si>
    <t>Costs</t>
  </si>
  <si>
    <t>Option</t>
  </si>
  <si>
    <t>Total</t>
  </si>
  <si>
    <t>Project</t>
  </si>
  <si>
    <t>Business:</t>
  </si>
  <si>
    <t xml:space="preserve">Descripton: </t>
  </si>
  <si>
    <t xml:space="preserve">Date of cost inputs: </t>
  </si>
  <si>
    <t>June</t>
  </si>
  <si>
    <t>Description</t>
  </si>
  <si>
    <t>No change to existing practices</t>
  </si>
  <si>
    <t>Timing &amp; WACC</t>
  </si>
  <si>
    <t>Input dollars</t>
  </si>
  <si>
    <t>[input_dollars]</t>
  </si>
  <si>
    <t>Output dollars</t>
  </si>
  <si>
    <t>[output_dollars]</t>
  </si>
  <si>
    <t>ESCALATION &amp; OTHER</t>
  </si>
  <si>
    <t>Year end</t>
  </si>
  <si>
    <t>Actual/forecast CPI (June to June)</t>
  </si>
  <si>
    <t>HY ending</t>
  </si>
  <si>
    <t>FY ending</t>
  </si>
  <si>
    <t>Actual cumulative HY escalation</t>
  </si>
  <si>
    <t>Convert from input dollars</t>
  </si>
  <si>
    <t>To output dollars</t>
  </si>
  <si>
    <t>Conversion from input dollars to output dollars</t>
  </si>
  <si>
    <t>Option 2</t>
  </si>
  <si>
    <t>Option 1 (base case)</t>
  </si>
  <si>
    <t>Not used</t>
  </si>
  <si>
    <t>Other</t>
  </si>
  <si>
    <t>Conversions</t>
  </si>
  <si>
    <t>DROPDOWN LISTS</t>
  </si>
  <si>
    <t>Dollar inputs - month</t>
  </si>
  <si>
    <t>Not used options</t>
  </si>
  <si>
    <t>Dollar inputs - year</t>
  </si>
  <si>
    <t>CY</t>
  </si>
  <si>
    <t>December</t>
  </si>
  <si>
    <t>FY</t>
  </si>
  <si>
    <t>Model number:</t>
  </si>
  <si>
    <t>($ 2023)</t>
  </si>
  <si>
    <t>Equipment ID</t>
  </si>
  <si>
    <t>ZSS</t>
  </si>
  <si>
    <t>Leak Rate/Y (L)</t>
  </si>
  <si>
    <t>&gt;300</t>
  </si>
  <si>
    <t>Name of Waterway</t>
  </si>
  <si>
    <t>OCEAN - BAY</t>
  </si>
  <si>
    <t>YARRA RIVER</t>
  </si>
  <si>
    <t>Bund</t>
  </si>
  <si>
    <t>Earthen</t>
  </si>
  <si>
    <t>Y</t>
  </si>
  <si>
    <t>N</t>
  </si>
  <si>
    <t>Dist to Waterway (m)</t>
  </si>
  <si>
    <t>Depth to ground water score</t>
  </si>
  <si>
    <t>PCB</t>
  </si>
  <si>
    <t>NO</t>
  </si>
  <si>
    <t>water score</t>
  </si>
  <si>
    <t>Depth to ground</t>
  </si>
  <si>
    <t>Distance Modifier</t>
  </si>
  <si>
    <t>Bunding Modifier</t>
  </si>
  <si>
    <t>Oil Value $/L</t>
  </si>
  <si>
    <t>Factor</t>
  </si>
  <si>
    <t xml:space="preserve">Bund Y / N </t>
  </si>
  <si>
    <t>Replacement Cost</t>
  </si>
  <si>
    <t>&gt;120m</t>
  </si>
  <si>
    <t>Modern, concrete bund or equivalent</t>
  </si>
  <si>
    <t>Refurbishment Cost</t>
  </si>
  <si>
    <t>81-120m</t>
  </si>
  <si>
    <t>SEC brick wall, gravel base</t>
  </si>
  <si>
    <t>41-80m</t>
  </si>
  <si>
    <t>zero containment</t>
  </si>
  <si>
    <t>0-40m</t>
  </si>
  <si>
    <t>PCB  Modifier</t>
  </si>
  <si>
    <t xml:space="preserve">Cost </t>
  </si>
  <si>
    <t>Risk</t>
  </si>
  <si>
    <t>Annual cost</t>
  </si>
  <si>
    <t>Refurbishment</t>
  </si>
  <si>
    <t>benefit-cost ratio</t>
  </si>
  <si>
    <t>Number where option 2 is preferred</t>
  </si>
  <si>
    <t>Life (years)</t>
  </si>
  <si>
    <t>Distance (m)</t>
  </si>
  <si>
    <t>Total for 2026-31 regulatory period</t>
  </si>
  <si>
    <t>Cost per ZSS refurbishment</t>
  </si>
  <si>
    <t>2026-31</t>
  </si>
  <si>
    <t>Transformer</t>
  </si>
  <si>
    <t>description</t>
  </si>
  <si>
    <t>Number refurbished</t>
  </si>
  <si>
    <t>2026/27</t>
  </si>
  <si>
    <t>2027/28</t>
  </si>
  <si>
    <t>2028/29</t>
  </si>
  <si>
    <t>2029/30</t>
  </si>
  <si>
    <t>2030/31</t>
  </si>
  <si>
    <t>Capital expenditure</t>
  </si>
  <si>
    <t>Total capital cost for where option 2 is preferred for 2026-31</t>
  </si>
  <si>
    <t>Modifiers</t>
  </si>
  <si>
    <t>Capped leak rate</t>
  </si>
  <si>
    <t>Transformer refurbishment</t>
  </si>
  <si>
    <t>Refurbish transformer</t>
  </si>
  <si>
    <t>Replace transformer</t>
  </si>
  <si>
    <t>Option 3</t>
  </si>
  <si>
    <t>Transformers</t>
  </si>
  <si>
    <t>Option 2 preferred</t>
  </si>
  <si>
    <t>modifier</t>
  </si>
  <si>
    <t>Distance</t>
  </si>
  <si>
    <t>Bunding</t>
  </si>
  <si>
    <t>GW depth</t>
  </si>
  <si>
    <t>before June 2026</t>
  </si>
  <si>
    <t>Unknown</t>
  </si>
  <si>
    <t>CitiPower</t>
  </si>
  <si>
    <t>NR NO2 66/11KV TRANS</t>
  </si>
  <si>
    <t>CW No3 66/11KV TRANS</t>
  </si>
  <si>
    <t>CW No1 66/11KV TRANS</t>
  </si>
  <si>
    <t>SO NO1 66/11KV TRANS</t>
  </si>
  <si>
    <t>FB NO3 66/11KV TRANS</t>
  </si>
  <si>
    <t>AP No2 66/11KV TRANS</t>
  </si>
  <si>
    <t>NR NO1 66/11KV TRANS</t>
  </si>
  <si>
    <t>WB NO1 66/6.6KV TRANS</t>
  </si>
  <si>
    <t>WB NO2 66/6.6KV TRANS</t>
  </si>
  <si>
    <t>SO NO2 66/11KV TRANS</t>
  </si>
  <si>
    <t>SO NO3 66/11KV TRANS</t>
  </si>
  <si>
    <t>B No2 66/11KV TRANS</t>
  </si>
  <si>
    <t>B No3 66/11KV TRANS</t>
  </si>
  <si>
    <t>AR No1 66/11KV TRANS</t>
  </si>
  <si>
    <t>MG NO2 66/11KV TRANS</t>
  </si>
  <si>
    <t>AR No2 66/11KV TRANS</t>
  </si>
  <si>
    <t>R NO1 22/11KV TRANS</t>
  </si>
  <si>
    <t>R NO2 22/11KV TRANS</t>
  </si>
  <si>
    <t>NC NO1 66/11KV TRANS</t>
  </si>
  <si>
    <t>E NO1 66/6.6KV TRANS</t>
  </si>
  <si>
    <t>MG NO1 66/11KV TRANS</t>
  </si>
  <si>
    <t>VM NO3 66/11KV TRANS</t>
  </si>
  <si>
    <t>PM NO2 66/6.6KV TRANS</t>
  </si>
  <si>
    <t>CL No2 66/11KV TRANS</t>
  </si>
  <si>
    <t>CL No1 66/11KV TRANS</t>
  </si>
  <si>
    <t>AP No1 66/11KV TRANS</t>
  </si>
  <si>
    <t>PM NO3 66/6.6KV TRANS</t>
  </si>
  <si>
    <t>BC No1 66/11KV TRANS</t>
  </si>
  <si>
    <t>NC NO2 66/11KV TRANS</t>
  </si>
  <si>
    <t>MG NO3 66/11KV TRANS</t>
  </si>
  <si>
    <t>L NO3 66/11KV TRANS</t>
  </si>
  <si>
    <t>WA NO2 66/11KV TRANS</t>
  </si>
  <si>
    <t>JA NO2 66/11/11KV TRANS</t>
  </si>
  <si>
    <t>LQ NO1 66/11KV TRANS</t>
  </si>
  <si>
    <t>L NO1 66/11KV TRANS</t>
  </si>
  <si>
    <t>WA NO1 66/11KV TRANS</t>
  </si>
  <si>
    <t>WA NO3 66/11KV TRANS</t>
  </si>
  <si>
    <t>BK No1 22/6.6KV TRANS</t>
  </si>
  <si>
    <t>FR NO3 66/11KV TRANS</t>
  </si>
  <si>
    <t>BK No2 22/6.6KV TRANS</t>
  </si>
  <si>
    <t>VM NO1 66/11KV TRANS</t>
  </si>
  <si>
    <t>VM NO2 66/11KV TRANS</t>
  </si>
  <si>
    <t>C NO1 22/6.6KV TRANS (EX ZSS C)</t>
  </si>
  <si>
    <t>C NO3 22/6.6KV TRANS (EX ZSS C)</t>
  </si>
  <si>
    <t>DA No1 66/11/11KV TRANS</t>
  </si>
  <si>
    <t>C NO2 22/6.6KV TRANS (EX ZSS C)</t>
  </si>
  <si>
    <t>DA No3 66/11/11KV TRANS</t>
  </si>
  <si>
    <t>AP No3 66/11KV TRANS</t>
  </si>
  <si>
    <t>BC No2 66/11KV TRANS</t>
  </si>
  <si>
    <t>BC No3 66/11KV TRANS</t>
  </si>
  <si>
    <t>BK No3 22/6.6KV TRANS</t>
  </si>
  <si>
    <t>BK BK3 6.6KV FDR 11/6.6KV AUTO TRANS</t>
  </si>
  <si>
    <t>BK BK4 6.6KV FDR 11/6.6KV AUTO TRANS</t>
  </si>
  <si>
    <t>BK BK11 6.6KV FDR 11/6.6KV AUTO TRANS</t>
  </si>
  <si>
    <t>BQ No1 66/11/11KV TRANS</t>
  </si>
  <si>
    <t>BQ No3 66/11/11KV TRANS</t>
  </si>
  <si>
    <t>CL No3 66/11KV TRANS</t>
  </si>
  <si>
    <t>CW CW9-F32 11/6.6KV AUTO TRANS @CW</t>
  </si>
  <si>
    <t>F NO3 22/6.6KV TRANS</t>
  </si>
  <si>
    <t>F NO1 22/6.6KV TRANS</t>
  </si>
  <si>
    <t>FB NO1 66/11KV TRANS</t>
  </si>
  <si>
    <t>FB NO2 66/11KV TRANS</t>
  </si>
  <si>
    <t>FR NO1 66/11KV TRANS</t>
  </si>
  <si>
    <t>FR NO2 66/11KV TRANS</t>
  </si>
  <si>
    <t>JA NO1 66/11/11KV TRANS</t>
  </si>
  <si>
    <t>JA NO3 66/11/11KV TRANS</t>
  </si>
  <si>
    <t>LQ NO2 66/11KV TRANS</t>
  </si>
  <si>
    <t>LQ NO3 66/11KV TRANS</t>
  </si>
  <si>
    <t>LS NO1 22/6.6KV TRANS (EX ZSS LS)</t>
  </si>
  <si>
    <t>LS NO2 22/6.6KV TRANS (EX ZSS LS)</t>
  </si>
  <si>
    <t>LS NO3 22/6.6KV TRANS (EX ZSS LS)</t>
  </si>
  <si>
    <t>MP NO1 66/11/11KV TRANS</t>
  </si>
  <si>
    <t>MP N02 66/11/11KV TRANS</t>
  </si>
  <si>
    <t>MP NO3 66/11/11KV TRANS</t>
  </si>
  <si>
    <t>NR NO3 66/11KV TRANS</t>
  </si>
  <si>
    <t>Q NO1 66/11KV TRANS</t>
  </si>
  <si>
    <t>Q NO3 66/11KV TRANS</t>
  </si>
  <si>
    <t>R NO3 22/11KV TRANS</t>
  </si>
  <si>
    <t>RD NO1 66/11KV TRANS</t>
  </si>
  <si>
    <t>RD NO2 66/11KV TRANS</t>
  </si>
  <si>
    <t>SB NO1 66/11/11KV TRANS</t>
  </si>
  <si>
    <t>SB NO2 66/11/11KV TRANS</t>
  </si>
  <si>
    <t>SK NO1 66/11KV TRANS</t>
  </si>
  <si>
    <t>SK NO2 66/11KV TRANS</t>
  </si>
  <si>
    <t>SK NO3 66/11KV TRANS</t>
  </si>
  <si>
    <t>TK NO1 66/11KV TRANS</t>
  </si>
  <si>
    <t>TK NO2 66/11KV TRANS</t>
  </si>
  <si>
    <t>TK NO3 66/11KV TRANS</t>
  </si>
  <si>
    <t>WB NO3 66/6.6KV TRANS</t>
  </si>
  <si>
    <t>WG NO2 66/11 KV TRANS</t>
  </si>
  <si>
    <t>WG NO1 66/11 KV TRANS</t>
  </si>
  <si>
    <t>WG AUTO TRANS NO 3</t>
  </si>
  <si>
    <t>WG AUTO TRANS NO 4</t>
  </si>
  <si>
    <t>WG AUTO TRANS NO 2</t>
  </si>
  <si>
    <t>WG NO3 66/11 KV TRANS</t>
  </si>
  <si>
    <t>WP No1 66/11/11KV TRANS</t>
  </si>
  <si>
    <t>WP No2 66/11/11KV TRANS</t>
  </si>
  <si>
    <t>NR</t>
  </si>
  <si>
    <t>CW</t>
  </si>
  <si>
    <t>SO</t>
  </si>
  <si>
    <t>FB</t>
  </si>
  <si>
    <t>AP</t>
  </si>
  <si>
    <t>WB</t>
  </si>
  <si>
    <t>B</t>
  </si>
  <si>
    <t>AR</t>
  </si>
  <si>
    <t>MG</t>
  </si>
  <si>
    <t>R</t>
  </si>
  <si>
    <t>NC</t>
  </si>
  <si>
    <t>E</t>
  </si>
  <si>
    <t>VM</t>
  </si>
  <si>
    <t>PM</t>
  </si>
  <si>
    <t>CL</t>
  </si>
  <si>
    <t>BC</t>
  </si>
  <si>
    <t>L</t>
  </si>
  <si>
    <t>WA</t>
  </si>
  <si>
    <t>JA</t>
  </si>
  <si>
    <t>LQ</t>
  </si>
  <si>
    <t>BK</t>
  </si>
  <si>
    <t>FR</t>
  </si>
  <si>
    <t>C</t>
  </si>
  <si>
    <t>DA</t>
  </si>
  <si>
    <t>BQ</t>
  </si>
  <si>
    <t>F</t>
  </si>
  <si>
    <t>LS</t>
  </si>
  <si>
    <t>MP</t>
  </si>
  <si>
    <t>Q</t>
  </si>
  <si>
    <t>RD</t>
  </si>
  <si>
    <t>SB</t>
  </si>
  <si>
    <t>SK</t>
  </si>
  <si>
    <t>TK</t>
  </si>
  <si>
    <t>WG</t>
  </si>
  <si>
    <t>WP</t>
  </si>
  <si>
    <t>MOONEE PONDS CREEK</t>
  </si>
  <si>
    <t>GARDINERS CREEK</t>
  </si>
  <si>
    <t>MERRI CREEK</t>
  </si>
  <si>
    <t>HAWTHORN MAIN DRAIN</t>
  </si>
  <si>
    <t>ELSTER CREEK</t>
  </si>
  <si>
    <t>GLASS CREEK</t>
  </si>
  <si>
    <t>NICHOLLSDALE RD DRAIN</t>
  </si>
  <si>
    <t>UNKNOWN</t>
  </si>
  <si>
    <t>Leak Cleanup Cost Savings</t>
  </si>
  <si>
    <t>1-5m</t>
  </si>
  <si>
    <t>&gt;5m</t>
  </si>
  <si>
    <t>3.4.04</t>
  </si>
  <si>
    <t>Revised proposal 2026-31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</si>
</sst>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??_);_(@_)"/>
    <numFmt numFmtId="165" formatCode="_-* #,##0_-;* \(#,##0\)_-;_-* &quot;-&quot;??_-;_-@_-"/>
    <numFmt numFmtId="166" formatCode="#,##0_);\(#,##0\);\-\-_)"/>
    <numFmt numFmtId="167" formatCode="#,##0;[Red]\ \-#,##0;\ &quot;-&quot;"/>
    <numFmt numFmtId="168" formatCode="&quot;$&quot;\ mmm\ yyyy"/>
    <numFmt numFmtId="169" formatCode="&quot;$&quot;#,##0"/>
    <numFmt numFmtId="170" formatCode="0.000"/>
    <numFmt numFmtId="171" formatCode="mmmm"/>
    <numFmt numFmtId="172" formatCode="#,##0.000_);\(#,##0.000\);\-\-_)"/>
    <numFmt numFmtId="173" formatCode="#,##0;[Red]\ \ \-#,##0;\ &quot;&quot;"/>
    <numFmt numFmtId="174" formatCode="&quot;$&quot;#,##0;[Red]\-&quot;$&quot;#,##0;\ &quot;&quot;"/>
    <numFmt numFmtId="175" formatCode="&quot;$&quot;&quot;000&quot;\ mmm\ yyyy"/>
    <numFmt numFmtId="176" formatCode="&quot;$&quot;&quot;M&quot;\ mmm\ yyyy"/>
    <numFmt numFmtId="177" formatCode="_-&quot;$&quot;* #,##0_-;\-&quot;$&quot;* #,##0_-;_-&quot;$&quot;* &quot;-&quot;??_-;_-@_-"/>
    <numFmt numFmtId="178" formatCode="0.0"/>
    <numFmt numFmtId="179" formatCode="#,##0.0_);\(#,##0.0\);\-\-_)"/>
    <numFmt numFmtId="180" formatCode="_-&quot;$&quot;* #,##0.0_-;\-&quot;$&quot;* #,##0.0_-;_-&quot;$&quot;* &quot;-&quot;??_-;_-@_-"/>
    <numFmt numFmtId="181" formatCode="d\ mmmm\ yyyy"/>
  </numFmts>
  <fonts count="58" x14ac:knownFonts="1">
    <font>
      <sz val="10"/>
      <color theme="1"/>
      <name val="Verdana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3"/>
      <name val="Arial"/>
      <family val="2"/>
    </font>
    <font>
      <sz val="11"/>
      <color theme="1"/>
      <name val="Arial"/>
      <family val="2"/>
    </font>
    <font>
      <sz val="10"/>
      <color theme="0" tint="-0.3499862666707357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9" tint="-0.499984740745262"/>
      <name val="Arial"/>
      <family val="2"/>
    </font>
    <font>
      <sz val="10"/>
      <color theme="0"/>
      <name val="Arial"/>
      <family val="2"/>
    </font>
    <font>
      <sz val="10"/>
      <color theme="0" tint="-0.499984740745262"/>
      <name val="Arial"/>
      <family val="2"/>
    </font>
    <font>
      <i/>
      <sz val="10"/>
      <color theme="0" tint="-0.34998626667073579"/>
      <name val="Arial"/>
      <family val="2"/>
    </font>
    <font>
      <b/>
      <sz val="14"/>
      <color indexed="9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sz val="12"/>
      <color indexed="9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b/>
      <sz val="11"/>
      <color rgb="FFFFFFFF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color rgb="FF3333FF"/>
      <name val="Calibri"/>
      <family val="2"/>
      <scheme val="minor"/>
    </font>
    <font>
      <sz val="8"/>
      <color rgb="FF767676"/>
      <name val="Arial"/>
      <family val="2"/>
    </font>
    <font>
      <b/>
      <sz val="10"/>
      <color rgb="FF00000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rgb="FF0000CC"/>
      <name val="Calibri"/>
      <family val="2"/>
    </font>
    <font>
      <sz val="10"/>
      <name val="Calibri"/>
      <family val="2"/>
      <scheme val="minor"/>
    </font>
    <font>
      <b/>
      <sz val="10"/>
      <color rgb="FF3333FF"/>
      <name val="Calibri"/>
      <family val="2"/>
      <scheme val="minor"/>
    </font>
    <font>
      <b/>
      <i/>
      <sz val="9"/>
      <color theme="1" tint="0.499984740745262"/>
      <name val="Calibri"/>
      <family val="2"/>
      <scheme val="minor"/>
    </font>
    <font>
      <b/>
      <sz val="12"/>
      <color indexed="9"/>
      <name val="Calibri"/>
      <family val="2"/>
      <scheme val="minor"/>
    </font>
    <font>
      <i/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i/>
      <sz val="10"/>
      <color theme="1" tint="0.499984740745262"/>
      <name val="Calibri"/>
      <family val="2"/>
      <scheme val="minor"/>
    </font>
    <font>
      <i/>
      <sz val="8"/>
      <color theme="1" tint="0.499984740745262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theme="1"/>
      <name val="Verdana"/>
      <family val="2"/>
    </font>
    <font>
      <sz val="8"/>
      <color rgb="FF000000"/>
      <name val="Arial"/>
      <family val="2"/>
    </font>
    <font>
      <b/>
      <sz val="18"/>
      <color rgb="FF00215B"/>
      <name val="Arial"/>
      <family val="2"/>
    </font>
    <font>
      <sz val="11"/>
      <color rgb="FF00215B"/>
      <name val="Calibri"/>
      <family val="2"/>
      <scheme val="minor"/>
    </font>
    <font>
      <b/>
      <sz val="12"/>
      <color rgb="FF00215B"/>
      <name val="Arial"/>
      <family val="2"/>
    </font>
    <font>
      <b/>
      <sz val="11"/>
      <color rgb="FF00215B"/>
      <name val="Arial"/>
      <family val="2"/>
    </font>
    <font>
      <sz val="11"/>
      <color rgb="FF00215B"/>
      <name val="Arial"/>
      <family val="2"/>
    </font>
    <font>
      <sz val="10"/>
      <color rgb="FF00215B"/>
      <name val="Arial"/>
      <family val="2"/>
    </font>
    <font>
      <sz val="9"/>
      <color rgb="FF00215B"/>
      <name val="Arial"/>
      <family val="2"/>
    </font>
    <font>
      <sz val="8"/>
      <color rgb="FF00215B"/>
      <name val="Arial"/>
      <family val="2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i/>
      <sz val="10"/>
      <color theme="1" tint="0.34998626667073579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rgb="FF0000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Up">
        <fgColor theme="0" tint="-0.34998626667073579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3366"/>
        <bgColor indexed="64"/>
      </patternFill>
    </fill>
    <fill>
      <patternFill patternType="solid">
        <fgColor rgb="FF0054A8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00215B"/>
        <bgColor indexed="64"/>
      </patternFill>
    </fill>
    <fill>
      <patternFill patternType="solid">
        <fgColor rgb="FF003366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37">
    <xf numFmtId="0" fontId="0" fillId="0" borderId="0"/>
    <xf numFmtId="0" fontId="7" fillId="0" borderId="0"/>
    <xf numFmtId="0" fontId="3" fillId="2" borderId="1" applyNumberFormat="0" applyAlignment="0">
      <alignment horizontal="right"/>
      <protection locked="0"/>
    </xf>
    <xf numFmtId="164" fontId="4" fillId="0" borderId="0" applyFont="0" applyFill="0" applyBorder="0" applyAlignment="0" applyProtection="0"/>
    <xf numFmtId="165" fontId="5" fillId="3" borderId="2" applyAlignment="0"/>
    <xf numFmtId="0" fontId="15" fillId="0" borderId="0" applyNumberFormat="0"/>
    <xf numFmtId="0" fontId="6" fillId="0" borderId="3" applyNumberFormat="0" applyAlignment="0"/>
    <xf numFmtId="0" fontId="4" fillId="0" borderId="4" applyNumberFormat="0" applyFont="0" applyFill="0" applyAlignment="0"/>
    <xf numFmtId="0" fontId="6" fillId="0" borderId="0"/>
    <xf numFmtId="0" fontId="7" fillId="1" borderId="0"/>
    <xf numFmtId="0" fontId="8" fillId="4" borderId="5" applyNumberFormat="0" applyAlignment="0"/>
    <xf numFmtId="0" fontId="9" fillId="5" borderId="3" applyNumberFormat="0">
      <alignment horizontal="centerContinuous" vertical="center" wrapText="1"/>
    </xf>
    <xf numFmtId="0" fontId="10" fillId="4" borderId="6" applyNumberFormat="0" applyAlignment="0"/>
    <xf numFmtId="0" fontId="11" fillId="0" borderId="0" applyNumberFormat="0"/>
    <xf numFmtId="0" fontId="13" fillId="7" borderId="0"/>
    <xf numFmtId="0" fontId="14" fillId="0" borderId="0"/>
    <xf numFmtId="166" fontId="12" fillId="6" borderId="0"/>
    <xf numFmtId="166" fontId="16" fillId="6" borderId="0"/>
    <xf numFmtId="0" fontId="17" fillId="0" borderId="0"/>
    <xf numFmtId="9" fontId="20" fillId="0" borderId="0" applyFont="0" applyFill="0" applyBorder="0" applyAlignment="0" applyProtection="0"/>
    <xf numFmtId="0" fontId="20" fillId="0" borderId="0"/>
    <xf numFmtId="0" fontId="27" fillId="8" borderId="0" applyNumberFormat="0">
      <alignment horizontal="center"/>
    </xf>
    <xf numFmtId="169" fontId="23" fillId="0" borderId="8" applyNumberFormat="0" applyProtection="0">
      <alignment horizontal="right"/>
    </xf>
    <xf numFmtId="10" fontId="26" fillId="2" borderId="0" applyNumberFormat="0" applyAlignment="0" applyProtection="0"/>
    <xf numFmtId="10" fontId="39" fillId="11" borderId="0" applyNumberFormat="0" applyBorder="0" applyAlignment="0" applyProtection="0"/>
    <xf numFmtId="0" fontId="6" fillId="0" borderId="0"/>
    <xf numFmtId="0" fontId="41" fillId="0" borderId="0" applyFill="0" applyBorder="0"/>
    <xf numFmtId="0" fontId="20" fillId="0" borderId="0"/>
    <xf numFmtId="0" fontId="20" fillId="0" borderId="0"/>
    <xf numFmtId="0" fontId="2" fillId="0" borderId="0"/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20" fillId="0" borderId="0"/>
    <xf numFmtId="43" fontId="40" fillId="0" borderId="0" applyFont="0" applyFill="0" applyBorder="0" applyAlignment="0" applyProtection="0"/>
    <xf numFmtId="0" fontId="40" fillId="0" borderId="0"/>
    <xf numFmtId="0" fontId="17" fillId="0" borderId="0"/>
    <xf numFmtId="0" fontId="1" fillId="0" borderId="0"/>
  </cellStyleXfs>
  <cellXfs count="140">
    <xf numFmtId="0" fontId="0" fillId="0" borderId="0" xfId="0"/>
    <xf numFmtId="0" fontId="17" fillId="0" borderId="0" xfId="18"/>
    <xf numFmtId="0" fontId="19" fillId="0" borderId="0" xfId="18" applyFont="1"/>
    <xf numFmtId="0" fontId="22" fillId="0" borderId="0" xfId="18" applyFont="1"/>
    <xf numFmtId="0" fontId="17" fillId="0" borderId="0" xfId="0" applyFont="1"/>
    <xf numFmtId="0" fontId="17" fillId="0" borderId="0" xfId="18" applyAlignment="1">
      <alignment horizontal="left"/>
    </xf>
    <xf numFmtId="0" fontId="26" fillId="2" borderId="0" xfId="0" applyFont="1" applyFill="1"/>
    <xf numFmtId="0" fontId="19" fillId="0" borderId="0" xfId="0" applyFont="1"/>
    <xf numFmtId="166" fontId="25" fillId="9" borderId="0" xfId="16" applyFont="1" applyFill="1"/>
    <xf numFmtId="0" fontId="21" fillId="10" borderId="0" xfId="18" applyFont="1" applyFill="1" applyAlignment="1">
      <alignment vertical="center"/>
    </xf>
    <xf numFmtId="0" fontId="21" fillId="10" borderId="0" xfId="18" applyFont="1" applyFill="1" applyAlignment="1">
      <alignment horizontal="right" vertical="center"/>
    </xf>
    <xf numFmtId="0" fontId="24" fillId="10" borderId="0" xfId="18" applyFont="1" applyFill="1" applyAlignment="1">
      <alignment vertical="center"/>
    </xf>
    <xf numFmtId="166" fontId="29" fillId="9" borderId="0" xfId="16" applyFont="1" applyFill="1"/>
    <xf numFmtId="0" fontId="17" fillId="0" borderId="0" xfId="0" applyFont="1" applyAlignment="1">
      <alignment horizontal="left"/>
    </xf>
    <xf numFmtId="0" fontId="23" fillId="0" borderId="0" xfId="18" applyFont="1"/>
    <xf numFmtId="0" fontId="17" fillId="2" borderId="0" xfId="0" applyFont="1" applyFill="1"/>
    <xf numFmtId="171" fontId="17" fillId="0" borderId="0" xfId="0" applyNumberFormat="1" applyFont="1"/>
    <xf numFmtId="171" fontId="17" fillId="2" borderId="0" xfId="0" applyNumberFormat="1" applyFont="1" applyFill="1" applyAlignment="1">
      <alignment horizontal="left"/>
    </xf>
    <xf numFmtId="0" fontId="19" fillId="0" borderId="7" xfId="18" applyFont="1" applyBorder="1"/>
    <xf numFmtId="1" fontId="26" fillId="2" borderId="0" xfId="18" quotePrefix="1" applyNumberFormat="1" applyFont="1" applyFill="1" applyAlignment="1">
      <alignment horizontal="center"/>
    </xf>
    <xf numFmtId="10" fontId="26" fillId="2" borderId="0" xfId="23" applyNumberFormat="1"/>
    <xf numFmtId="170" fontId="30" fillId="2" borderId="0" xfId="18" applyNumberFormat="1" applyFont="1" applyFill="1" applyAlignment="1">
      <alignment horizontal="right"/>
    </xf>
    <xf numFmtId="14" fontId="17" fillId="0" borderId="0" xfId="0" applyNumberFormat="1" applyFont="1"/>
    <xf numFmtId="1" fontId="17" fillId="2" borderId="0" xfId="0" applyNumberFormat="1" applyFont="1" applyFill="1" applyAlignment="1">
      <alignment horizontal="left"/>
    </xf>
    <xf numFmtId="14" fontId="19" fillId="0" borderId="7" xfId="18" applyNumberFormat="1" applyFont="1" applyBorder="1"/>
    <xf numFmtId="0" fontId="33" fillId="0" borderId="7" xfId="18" quotePrefix="1" applyFont="1" applyBorder="1" applyAlignment="1">
      <alignment horizontal="left"/>
    </xf>
    <xf numFmtId="14" fontId="32" fillId="2" borderId="7" xfId="23" applyNumberFormat="1" applyFont="1" applyBorder="1"/>
    <xf numFmtId="0" fontId="0" fillId="0" borderId="0" xfId="0" applyAlignment="1">
      <alignment horizontal="left"/>
    </xf>
    <xf numFmtId="168" fontId="28" fillId="0" borderId="7" xfId="18" applyNumberFormat="1" applyFont="1" applyBorder="1" applyAlignment="1">
      <alignment horizontal="left" vertical="center"/>
    </xf>
    <xf numFmtId="0" fontId="23" fillId="0" borderId="0" xfId="18" applyFont="1" applyAlignment="1">
      <alignment horizontal="left"/>
    </xf>
    <xf numFmtId="0" fontId="26" fillId="2" borderId="0" xfId="23" applyNumberFormat="1"/>
    <xf numFmtId="0" fontId="19" fillId="0" borderId="7" xfId="0" applyFont="1" applyBorder="1"/>
    <xf numFmtId="171" fontId="26" fillId="2" borderId="9" xfId="18" quotePrefix="1" applyNumberFormat="1" applyFont="1" applyFill="1" applyBorder="1" applyAlignment="1">
      <alignment horizontal="left"/>
    </xf>
    <xf numFmtId="0" fontId="18" fillId="0" borderId="0" xfId="18" applyFont="1" applyAlignment="1">
      <alignment horizontal="left" vertical="top"/>
    </xf>
    <xf numFmtId="0" fontId="37" fillId="0" borderId="0" xfId="0" applyFont="1" applyAlignment="1">
      <alignment horizontal="right"/>
    </xf>
    <xf numFmtId="0" fontId="35" fillId="0" borderId="0" xfId="0" applyFont="1" applyAlignment="1">
      <alignment horizontal="left" indent="1"/>
    </xf>
    <xf numFmtId="168" fontId="23" fillId="0" borderId="8" xfId="22" applyNumberFormat="1">
      <alignment horizontal="right"/>
    </xf>
    <xf numFmtId="0" fontId="38" fillId="0" borderId="0" xfId="18" quotePrefix="1" applyFont="1" applyAlignment="1">
      <alignment horizontal="left"/>
    </xf>
    <xf numFmtId="0" fontId="17" fillId="0" borderId="0" xfId="18" applyAlignment="1">
      <alignment horizontal="left" vertical="top" wrapText="1"/>
    </xf>
    <xf numFmtId="0" fontId="19" fillId="0" borderId="7" xfId="18" applyFont="1" applyBorder="1" applyAlignment="1">
      <alignment horizontal="left" vertical="top"/>
    </xf>
    <xf numFmtId="0" fontId="17" fillId="0" borderId="7" xfId="18" applyBorder="1" applyAlignment="1">
      <alignment horizontal="left" vertical="top"/>
    </xf>
    <xf numFmtId="14" fontId="17" fillId="0" borderId="0" xfId="18" applyNumberFormat="1"/>
    <xf numFmtId="14" fontId="17" fillId="0" borderId="7" xfId="18" applyNumberFormat="1" applyBorder="1"/>
    <xf numFmtId="14" fontId="26" fillId="2" borderId="0" xfId="18" applyNumberFormat="1" applyFont="1" applyFill="1"/>
    <xf numFmtId="10" fontId="31" fillId="0" borderId="0" xfId="23" applyNumberFormat="1" applyFont="1" applyFill="1"/>
    <xf numFmtId="0" fontId="20" fillId="0" borderId="0" xfId="20"/>
    <xf numFmtId="0" fontId="18" fillId="0" borderId="0" xfId="26" applyFont="1"/>
    <xf numFmtId="174" fontId="17" fillId="0" borderId="0" xfId="18" applyNumberFormat="1"/>
    <xf numFmtId="168" fontId="26" fillId="2" borderId="0" xfId="23" applyNumberFormat="1" applyAlignment="1">
      <alignment horizontal="right" vertical="center"/>
    </xf>
    <xf numFmtId="0" fontId="20" fillId="12" borderId="0" xfId="20" applyFill="1"/>
    <xf numFmtId="0" fontId="2" fillId="0" borderId="0" xfId="29"/>
    <xf numFmtId="0" fontId="42" fillId="0" borderId="0" xfId="20" applyFont="1"/>
    <xf numFmtId="0" fontId="43" fillId="0" borderId="0" xfId="20" applyFont="1"/>
    <xf numFmtId="0" fontId="44" fillId="0" borderId="0" xfId="20" applyFont="1"/>
    <xf numFmtId="0" fontId="45" fillId="0" borderId="0" xfId="20" applyFont="1"/>
    <xf numFmtId="0" fontId="46" fillId="0" borderId="0" xfId="20" applyFont="1"/>
    <xf numFmtId="0" fontId="47" fillId="0" borderId="0" xfId="20" applyFont="1"/>
    <xf numFmtId="0" fontId="49" fillId="0" borderId="0" xfId="20" applyFont="1"/>
    <xf numFmtId="0" fontId="17" fillId="0" borderId="0" xfId="18" applyAlignment="1">
      <alignment horizontal="left" vertical="top"/>
    </xf>
    <xf numFmtId="3" fontId="19" fillId="0" borderId="10" xfId="18" applyNumberFormat="1" applyFont="1" applyBorder="1"/>
    <xf numFmtId="0" fontId="50" fillId="0" borderId="0" xfId="0" applyFont="1"/>
    <xf numFmtId="0" fontId="19" fillId="0" borderId="10" xfId="0" applyFont="1" applyBorder="1"/>
    <xf numFmtId="176" fontId="17" fillId="0" borderId="7" xfId="18" applyNumberFormat="1" applyBorder="1" applyAlignment="1">
      <alignment horizontal="left"/>
    </xf>
    <xf numFmtId="172" fontId="18" fillId="0" borderId="0" xfId="26" applyNumberFormat="1" applyFont="1"/>
    <xf numFmtId="43" fontId="17" fillId="0" borderId="0" xfId="18" applyNumberFormat="1"/>
    <xf numFmtId="0" fontId="28" fillId="0" borderId="0" xfId="26" applyFont="1" applyBorder="1"/>
    <xf numFmtId="173" fontId="17" fillId="0" borderId="0" xfId="18" applyNumberFormat="1"/>
    <xf numFmtId="0" fontId="28" fillId="0" borderId="0" xfId="26" applyFont="1" applyFill="1" applyBorder="1"/>
    <xf numFmtId="0" fontId="51" fillId="0" borderId="0" xfId="18" applyFont="1"/>
    <xf numFmtId="0" fontId="19" fillId="0" borderId="7" xfId="0" applyFont="1" applyBorder="1" applyAlignment="1">
      <alignment horizontal="right"/>
    </xf>
    <xf numFmtId="166" fontId="34" fillId="9" borderId="0" xfId="16" applyFont="1" applyFill="1"/>
    <xf numFmtId="168" fontId="36" fillId="0" borderId="0" xfId="23" applyNumberFormat="1" applyFont="1" applyFill="1" applyAlignment="1">
      <alignment horizontal="right"/>
    </xf>
    <xf numFmtId="175" fontId="17" fillId="0" borderId="7" xfId="18" applyNumberFormat="1" applyBorder="1" applyAlignment="1">
      <alignment horizontal="left"/>
    </xf>
    <xf numFmtId="0" fontId="19" fillId="0" borderId="0" xfId="18" applyFont="1" applyAlignment="1">
      <alignment horizontal="center"/>
    </xf>
    <xf numFmtId="173" fontId="19" fillId="0" borderId="0" xfId="18" applyNumberFormat="1" applyFont="1"/>
    <xf numFmtId="174" fontId="19" fillId="0" borderId="0" xfId="18" applyNumberFormat="1" applyFont="1"/>
    <xf numFmtId="1" fontId="18" fillId="0" borderId="0" xfId="26" applyNumberFormat="1" applyFont="1" applyFill="1"/>
    <xf numFmtId="0" fontId="26" fillId="2" borderId="0" xfId="23" applyNumberFormat="1" applyAlignment="1">
      <alignment horizontal="left"/>
    </xf>
    <xf numFmtId="6" fontId="17" fillId="0" borderId="0" xfId="18" applyNumberFormat="1"/>
    <xf numFmtId="0" fontId="21" fillId="13" borderId="0" xfId="0" applyFont="1" applyFill="1" applyAlignment="1">
      <alignment horizontal="left" vertical="center" wrapText="1"/>
    </xf>
    <xf numFmtId="0" fontId="21" fillId="13" borderId="0" xfId="0" applyFont="1" applyFill="1" applyAlignment="1">
      <alignment horizontal="right" vertical="center" wrapText="1"/>
    </xf>
    <xf numFmtId="0" fontId="21" fillId="13" borderId="0" xfId="0" quotePrefix="1" applyFont="1" applyFill="1" applyAlignment="1">
      <alignment horizontal="right" vertical="center" wrapText="1"/>
    </xf>
    <xf numFmtId="2" fontId="46" fillId="0" borderId="0" xfId="20" applyNumberFormat="1" applyFont="1" applyAlignment="1">
      <alignment horizontal="left"/>
    </xf>
    <xf numFmtId="0" fontId="17" fillId="14" borderId="0" xfId="35" applyFill="1" applyAlignment="1">
      <alignment horizontal="left" vertical="top" wrapText="1"/>
    </xf>
    <xf numFmtId="8" fontId="1" fillId="0" borderId="0" xfId="36" applyNumberFormat="1"/>
    <xf numFmtId="0" fontId="52" fillId="0" borderId="7" xfId="36" applyFont="1" applyBorder="1"/>
    <xf numFmtId="177" fontId="26" fillId="2" borderId="0" xfId="23" applyNumberFormat="1"/>
    <xf numFmtId="0" fontId="17" fillId="0" borderId="0" xfId="20" applyFont="1"/>
    <xf numFmtId="0" fontId="19" fillId="0" borderId="7" xfId="35" applyFont="1" applyBorder="1" applyAlignment="1">
      <alignment horizontal="left" wrapText="1"/>
    </xf>
    <xf numFmtId="0" fontId="19" fillId="0" borderId="7" xfId="35" applyFont="1" applyBorder="1" applyAlignment="1">
      <alignment horizontal="left"/>
    </xf>
    <xf numFmtId="0" fontId="17" fillId="0" borderId="0" xfId="35" applyAlignment="1">
      <alignment horizontal="left" vertical="top" wrapText="1"/>
    </xf>
    <xf numFmtId="0" fontId="17" fillId="0" borderId="0" xfId="34" applyFont="1"/>
    <xf numFmtId="166" fontId="25" fillId="0" borderId="0" xfId="16" applyFont="1" applyFill="1"/>
    <xf numFmtId="1" fontId="53" fillId="0" borderId="0" xfId="20" applyNumberFormat="1" applyFont="1"/>
    <xf numFmtId="0" fontId="17" fillId="0" borderId="0" xfId="35" applyAlignment="1">
      <alignment horizontal="left" vertical="top"/>
    </xf>
    <xf numFmtId="166" fontId="54" fillId="0" borderId="0" xfId="16" applyFont="1" applyFill="1"/>
    <xf numFmtId="167" fontId="18" fillId="0" borderId="0" xfId="18" applyNumberFormat="1" applyFont="1" applyAlignment="1">
      <alignment horizontal="right" vertical="center"/>
    </xf>
    <xf numFmtId="176" fontId="17" fillId="0" borderId="0" xfId="18" applyNumberFormat="1" applyAlignment="1">
      <alignment horizontal="right"/>
    </xf>
    <xf numFmtId="175" fontId="17" fillId="0" borderId="0" xfId="18" applyNumberFormat="1" applyAlignment="1">
      <alignment horizontal="left"/>
    </xf>
    <xf numFmtId="0" fontId="19" fillId="0" borderId="7" xfId="35" applyFont="1" applyBorder="1" applyAlignment="1">
      <alignment horizontal="right"/>
    </xf>
    <xf numFmtId="178" fontId="26" fillId="2" borderId="0" xfId="23" applyNumberFormat="1" applyAlignment="1">
      <alignment horizontal="right" vertical="top"/>
    </xf>
    <xf numFmtId="178" fontId="26" fillId="2" borderId="0" xfId="23" applyNumberFormat="1" applyAlignment="1">
      <alignment horizontal="right" vertical="top" wrapText="1"/>
    </xf>
    <xf numFmtId="0" fontId="19" fillId="0" borderId="10" xfId="0" applyFont="1" applyBorder="1" applyAlignment="1">
      <alignment horizontal="center"/>
    </xf>
    <xf numFmtId="179" fontId="25" fillId="9" borderId="0" xfId="16" applyNumberFormat="1" applyFont="1" applyFill="1"/>
    <xf numFmtId="179" fontId="34" fillId="9" borderId="0" xfId="16" applyNumberFormat="1" applyFont="1" applyFill="1"/>
    <xf numFmtId="179" fontId="0" fillId="0" borderId="0" xfId="0" applyNumberFormat="1"/>
    <xf numFmtId="179" fontId="19" fillId="0" borderId="10" xfId="0" applyNumberFormat="1" applyFont="1" applyBorder="1"/>
    <xf numFmtId="179" fontId="17" fillId="0" borderId="0" xfId="0" applyNumberFormat="1" applyFont="1"/>
    <xf numFmtId="179" fontId="17" fillId="0" borderId="0" xfId="18" applyNumberFormat="1"/>
    <xf numFmtId="179" fontId="21" fillId="13" borderId="0" xfId="0" applyNumberFormat="1" applyFont="1" applyFill="1" applyAlignment="1">
      <alignment horizontal="left" vertical="center" wrapText="1"/>
    </xf>
    <xf numFmtId="179" fontId="26" fillId="2" borderId="0" xfId="23" applyNumberFormat="1" applyAlignment="1">
      <alignment horizontal="left"/>
    </xf>
    <xf numFmtId="166" fontId="25" fillId="9" borderId="0" xfId="16" applyFont="1" applyFill="1" applyAlignment="1">
      <alignment horizontal="center"/>
    </xf>
    <xf numFmtId="166" fontId="34" fillId="9" borderId="0" xfId="16" applyFont="1" applyFill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18" applyAlignment="1">
      <alignment horizontal="center"/>
    </xf>
    <xf numFmtId="0" fontId="21" fillId="13" borderId="0" xfId="0" applyFont="1" applyFill="1" applyAlignment="1">
      <alignment horizontal="center" vertical="center" wrapText="1"/>
    </xf>
    <xf numFmtId="49" fontId="26" fillId="2" borderId="0" xfId="23" applyNumberFormat="1" applyAlignment="1">
      <alignment horizontal="center"/>
    </xf>
    <xf numFmtId="0" fontId="26" fillId="2" borderId="0" xfId="23" applyNumberFormat="1" applyAlignment="1">
      <alignment horizontal="center"/>
    </xf>
    <xf numFmtId="6" fontId="55" fillId="0" borderId="0" xfId="18" applyNumberFormat="1" applyFont="1" applyAlignment="1">
      <alignment horizontal="center"/>
    </xf>
    <xf numFmtId="6" fontId="26" fillId="2" borderId="0" xfId="23" applyNumberFormat="1" applyAlignment="1">
      <alignment horizontal="center"/>
    </xf>
    <xf numFmtId="14" fontId="43" fillId="12" borderId="0" xfId="20" applyNumberFormat="1" applyFont="1" applyFill="1"/>
    <xf numFmtId="3" fontId="26" fillId="2" borderId="0" xfId="23" applyNumberFormat="1" applyAlignment="1">
      <alignment horizontal="right"/>
    </xf>
    <xf numFmtId="6" fontId="1" fillId="0" borderId="0" xfId="36" applyNumberFormat="1"/>
    <xf numFmtId="1" fontId="26" fillId="2" borderId="0" xfId="23" applyNumberFormat="1"/>
    <xf numFmtId="177" fontId="31" fillId="0" borderId="0" xfId="23" applyNumberFormat="1" applyFont="1" applyFill="1"/>
    <xf numFmtId="0" fontId="21" fillId="13" borderId="0" xfId="0" quotePrefix="1" applyFont="1" applyFill="1" applyAlignment="1">
      <alignment horizontal="center" vertical="center" wrapText="1"/>
    </xf>
    <xf numFmtId="0" fontId="57" fillId="0" borderId="0" xfId="0" applyFont="1"/>
    <xf numFmtId="17" fontId="17" fillId="0" borderId="0" xfId="18" applyNumberFormat="1"/>
    <xf numFmtId="0" fontId="21" fillId="13" borderId="0" xfId="0" quotePrefix="1" applyFont="1" applyFill="1" applyAlignment="1">
      <alignment horizontal="left" vertical="center" wrapText="1"/>
    </xf>
    <xf numFmtId="44" fontId="56" fillId="0" borderId="0" xfId="23" applyNumberFormat="1" applyFont="1" applyFill="1" applyAlignment="1">
      <alignment horizontal="left" vertical="top" wrapText="1"/>
    </xf>
    <xf numFmtId="180" fontId="26" fillId="2" borderId="0" xfId="23" applyNumberFormat="1"/>
    <xf numFmtId="0" fontId="56" fillId="0" borderId="0" xfId="0" applyFont="1"/>
    <xf numFmtId="2" fontId="17" fillId="0" borderId="0" xfId="0" applyNumberFormat="1" applyFont="1"/>
    <xf numFmtId="181" fontId="48" fillId="0" borderId="0" xfId="20" applyNumberFormat="1" applyFont="1" applyAlignment="1">
      <alignment horizontal="left"/>
    </xf>
    <xf numFmtId="0" fontId="26" fillId="2" borderId="0" xfId="23" applyNumberFormat="1" applyAlignment="1">
      <alignment horizontal="left" vertical="top"/>
    </xf>
    <xf numFmtId="0" fontId="26" fillId="2" borderId="0" xfId="18" applyFont="1" applyFill="1" applyAlignment="1">
      <alignment horizontal="left" vertical="top"/>
    </xf>
    <xf numFmtId="0" fontId="32" fillId="2" borderId="0" xfId="0" applyFont="1" applyFill="1" applyAlignment="1">
      <alignment horizontal="left"/>
    </xf>
    <xf numFmtId="2" fontId="31" fillId="0" borderId="0" xfId="0" applyNumberFormat="1" applyFont="1"/>
    <xf numFmtId="0" fontId="31" fillId="0" borderId="0" xfId="0" applyFont="1"/>
  </cellXfs>
  <cellStyles count="37">
    <cellStyle name="Assumption" xfId="23" xr:uid="{E21B85CB-AE39-493C-90CF-A6033D394DF7}"/>
    <cellStyle name="Base_Input" xfId="12" xr:uid="{00000000-0005-0000-0000-000000000000}"/>
    <cellStyle name="Comma [0] 2" xfId="3" xr:uid="{00000000-0005-0000-0000-000002000000}"/>
    <cellStyle name="Comma 2" xfId="30" xr:uid="{F2BA891B-6B8C-4A6D-B205-F4C2C10B2848}"/>
    <cellStyle name="Comma 3" xfId="33" xr:uid="{EF072DCB-CDDE-4B24-90AC-8F71DD7EBD64}"/>
    <cellStyle name="Currency 2" xfId="31" xr:uid="{0C339C77-0F21-4A5E-B2D9-E70B420CF574}"/>
    <cellStyle name="Empty_Cell" xfId="9" xr:uid="{00000000-0005-0000-0000-000004000000}"/>
    <cellStyle name="Explanatory Text" xfId="1" builtinId="53" customBuiltin="1"/>
    <cellStyle name="Fixed_input" xfId="24" xr:uid="{0B0B930C-107A-4F05-8A3E-C5F6EECE17A8}"/>
    <cellStyle name="Flag" xfId="4" xr:uid="{00000000-0005-0000-0000-000006000000}"/>
    <cellStyle name="Header1" xfId="16" xr:uid="{00000000-0005-0000-0000-000007000000}"/>
    <cellStyle name="Header1A" xfId="17" xr:uid="{00000000-0005-0000-0000-000008000000}"/>
    <cellStyle name="Header2" xfId="14" xr:uid="{00000000-0005-0000-0000-000009000000}"/>
    <cellStyle name="Header3" xfId="5" xr:uid="{00000000-0005-0000-0000-00000A000000}"/>
    <cellStyle name="Header4" xfId="15" xr:uid="{00000000-0005-0000-0000-00000B000000}"/>
    <cellStyle name="Insheet" xfId="6" xr:uid="{00000000-0005-0000-0000-00000D000000}"/>
    <cellStyle name="Line_SubTotal" xfId="7" xr:uid="{00000000-0005-0000-0000-00000E000000}"/>
    <cellStyle name="Normal" xfId="0" builtinId="0" customBuiltin="1"/>
    <cellStyle name="Normal 10" xfId="8" xr:uid="{00000000-0005-0000-0000-000011000000}"/>
    <cellStyle name="Normal 11" xfId="27" xr:uid="{2E9B8BDB-929D-43D8-98FC-02D12733444E}"/>
    <cellStyle name="Normal 2" xfId="18" xr:uid="{59EBAEB1-13C8-4373-8DB4-B4C525DCEC98}"/>
    <cellStyle name="Normal 2 2" xfId="25" xr:uid="{D49C4081-9D03-4C8F-8778-34555D4B3E0F}"/>
    <cellStyle name="Normal 2 2 2" xfId="35" xr:uid="{0FE9850A-5FD6-4134-AE41-5BC9B7DB0610}"/>
    <cellStyle name="Normal 2 3" xfId="29" xr:uid="{4F200FBF-FB39-4985-A5F5-775B38229993}"/>
    <cellStyle name="Normal 2 4" xfId="34" xr:uid="{2634DAD8-FCD5-48CC-A72B-87BF2E38D119}"/>
    <cellStyle name="Normal 3" xfId="20" xr:uid="{9D4C47DD-E890-4097-9475-8567B8B53D92}"/>
    <cellStyle name="Normal 4" xfId="26" xr:uid="{45248CAE-FD64-42F8-959D-197099DCCC6F}"/>
    <cellStyle name="Normal 4 2" xfId="32" xr:uid="{DA629BBD-B209-4841-91D8-64CE5F86B0C8}"/>
    <cellStyle name="Normal 5" xfId="28" xr:uid="{0AA293DF-8D81-4E59-A68F-DE49120DCC1E}"/>
    <cellStyle name="Normal 6" xfId="36" xr:uid="{2C70E4F5-5C45-494A-B611-C3833053720B}"/>
    <cellStyle name="Offsheet" xfId="10" xr:uid="{00000000-0005-0000-0000-000012000000}"/>
    <cellStyle name="Percent 2" xfId="19" xr:uid="{39961233-90E2-46DE-A48A-52E8009F685E}"/>
    <cellStyle name="Result" xfId="22" xr:uid="{6557DBFB-C674-4413-A044-F9C12EE60C25}"/>
    <cellStyle name="Table_Heading" xfId="11" xr:uid="{00000000-0005-0000-0000-000013000000}"/>
    <cellStyle name="Unit" xfId="13" xr:uid="{00000000-0005-0000-0000-000014000000}"/>
    <cellStyle name="Units" xfId="21" xr:uid="{1AB48B31-3307-411F-96E5-E0E849D0DDE8}"/>
    <cellStyle name="User_Input_Actual" xfId="2" xr:uid="{00000000-0005-0000-0000-000015000000}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</dxfs>
  <tableStyles count="0" defaultTableStyle="TableStyleMedium2" defaultPivotStyle="PivotStyleMedium9"/>
  <colors>
    <mruColors>
      <color rgb="FF00215B"/>
      <color rgb="FF0000CC"/>
      <color rgb="FF003366"/>
      <color rgb="FF00FFFF"/>
      <color rgb="FFFFFFCC"/>
      <color rgb="FFE1FFFF"/>
      <color rgb="FFCCFFFF"/>
      <color rgb="FFF3FFFF"/>
      <color rgb="FFF1ECE3"/>
      <color rgb="FFEDE7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1</xdr:row>
      <xdr:rowOff>133350</xdr:rowOff>
    </xdr:from>
    <xdr:to>
      <xdr:col>10</xdr:col>
      <xdr:colOff>388880</xdr:colOff>
      <xdr:row>3</xdr:row>
      <xdr:rowOff>73341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C94EAE-0F24-4DD2-83FC-1046C1B60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23850"/>
          <a:ext cx="998480" cy="435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200585</xdr:colOff>
          <xdr:row>8</xdr:row>
          <xdr:rowOff>129357</xdr:rowOff>
        </xdr:from>
        <xdr:to>
          <xdr:col>11</xdr:col>
          <xdr:colOff>257550</xdr:colOff>
          <xdr:row>10</xdr:row>
          <xdr:rowOff>141673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789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658285" y="1901007"/>
              <a:ext cx="3574491" cy="336166"/>
            </a:xfrm>
            <a:prstGeom prst="rect">
              <a:avLst/>
            </a:prstGeom>
            <a:solidFill>
              <a:schemeClr val="bg1"/>
            </a:solidFill>
            <a:effectLst/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C94B6-169F-443F-B9B5-752DAB5A2D5E}">
  <sheetPr codeName="Sheet5">
    <tabColor theme="1" tint="0.34998626667073579"/>
  </sheetPr>
  <dimension ref="A1:K43"/>
  <sheetViews>
    <sheetView showGridLines="0" tabSelected="1" workbookViewId="0"/>
  </sheetViews>
  <sheetFormatPr defaultColWidth="0" defaultRowHeight="12.75" customHeight="1" zeroHeight="1" x14ac:dyDescent="0.2"/>
  <cols>
    <col min="1" max="1" width="10.875" style="50" customWidth="1"/>
    <col min="2" max="2" width="2.125" style="50" customWidth="1"/>
    <col min="3" max="3" width="14.25" style="50" customWidth="1"/>
    <col min="4" max="11" width="9" style="50" customWidth="1"/>
    <col min="12" max="16384" width="9" style="50" hidden="1"/>
  </cols>
  <sheetData>
    <row r="1" spans="1:11" ht="15" x14ac:dyDescent="0.25">
      <c r="A1" s="49"/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23.25" x14ac:dyDescent="0.35">
      <c r="A2" s="49"/>
      <c r="B2" s="45"/>
      <c r="C2" s="51" t="s">
        <v>105</v>
      </c>
      <c r="D2" s="52"/>
      <c r="E2" s="52"/>
      <c r="F2" s="45"/>
      <c r="G2" s="45"/>
      <c r="H2" s="45"/>
      <c r="I2" s="45"/>
      <c r="J2" s="45"/>
      <c r="K2" s="45"/>
    </row>
    <row r="3" spans="1:11" ht="15.75" x14ac:dyDescent="0.25">
      <c r="A3" s="49"/>
      <c r="B3" s="45"/>
      <c r="C3" s="53" t="s">
        <v>250</v>
      </c>
      <c r="D3" s="52"/>
      <c r="E3" s="52"/>
      <c r="F3" s="45"/>
      <c r="G3" s="45"/>
      <c r="H3" s="45"/>
      <c r="I3" s="45"/>
      <c r="J3" s="45"/>
      <c r="K3" s="45"/>
    </row>
    <row r="4" spans="1:11" ht="15" x14ac:dyDescent="0.25">
      <c r="A4" s="49"/>
      <c r="B4" s="45"/>
      <c r="C4" s="45"/>
      <c r="D4" s="52"/>
      <c r="E4" s="52"/>
      <c r="F4" s="45"/>
      <c r="G4" s="45"/>
      <c r="H4" s="45"/>
      <c r="I4" s="45"/>
      <c r="J4" s="45"/>
      <c r="K4" s="45"/>
    </row>
    <row r="5" spans="1:11" ht="15" x14ac:dyDescent="0.25">
      <c r="A5" s="49"/>
      <c r="B5" s="45"/>
      <c r="C5" s="54" t="s">
        <v>93</v>
      </c>
      <c r="D5" s="45"/>
      <c r="E5" s="45"/>
      <c r="F5" s="45"/>
      <c r="G5" s="45"/>
      <c r="H5" s="45"/>
      <c r="I5" s="45"/>
      <c r="J5" s="45"/>
      <c r="K5" s="45"/>
    </row>
    <row r="6" spans="1:11" ht="15" x14ac:dyDescent="0.25">
      <c r="A6" s="49"/>
      <c r="B6" s="45"/>
      <c r="C6" s="55" t="s">
        <v>36</v>
      </c>
      <c r="D6" s="82" t="s">
        <v>249</v>
      </c>
      <c r="E6" s="55"/>
      <c r="F6" s="45"/>
      <c r="G6" s="45"/>
      <c r="H6" s="45"/>
      <c r="I6" s="45"/>
      <c r="J6" s="45"/>
      <c r="K6" s="45"/>
    </row>
    <row r="7" spans="1:11" ht="15" x14ac:dyDescent="0.25">
      <c r="A7" s="49"/>
      <c r="B7" s="45"/>
      <c r="C7" s="45"/>
      <c r="D7" s="45"/>
      <c r="E7" s="45"/>
      <c r="F7" s="56"/>
      <c r="G7" s="56"/>
      <c r="H7" s="56"/>
      <c r="I7" s="45"/>
      <c r="J7" s="56"/>
      <c r="K7" s="56"/>
    </row>
    <row r="8" spans="1:11" ht="15" x14ac:dyDescent="0.25">
      <c r="A8" s="49"/>
      <c r="B8" s="45"/>
      <c r="C8" s="134">
        <v>45992</v>
      </c>
      <c r="D8" s="45"/>
      <c r="E8" s="45"/>
      <c r="F8" s="56"/>
      <c r="G8" s="56"/>
      <c r="H8" s="56"/>
      <c r="I8" s="45"/>
      <c r="J8" s="56"/>
      <c r="K8" s="56"/>
    </row>
    <row r="9" spans="1:11" ht="15" x14ac:dyDescent="0.25">
      <c r="A9" s="49"/>
      <c r="B9" s="45"/>
      <c r="C9" s="57"/>
      <c r="D9" s="57"/>
      <c r="E9" s="45"/>
      <c r="F9" s="56"/>
      <c r="G9" s="56"/>
      <c r="H9" s="56"/>
      <c r="I9" s="56"/>
      <c r="J9" s="56"/>
      <c r="K9" s="56"/>
    </row>
    <row r="10" spans="1:11" ht="15" x14ac:dyDescent="0.25">
      <c r="A10" s="49"/>
      <c r="B10" s="45"/>
      <c r="C10" s="57"/>
      <c r="D10" s="57"/>
      <c r="E10" s="45"/>
      <c r="F10" s="56"/>
      <c r="G10" s="56"/>
      <c r="H10" s="56"/>
      <c r="I10" s="56"/>
      <c r="J10" s="56"/>
      <c r="K10" s="56"/>
    </row>
    <row r="11" spans="1:11" ht="15" x14ac:dyDescent="0.25">
      <c r="A11" s="49"/>
      <c r="B11" s="45"/>
      <c r="C11" s="57"/>
      <c r="D11" s="57"/>
      <c r="E11" s="45"/>
      <c r="F11" s="56"/>
      <c r="G11" s="56"/>
      <c r="H11" s="56"/>
      <c r="I11" s="56"/>
      <c r="J11" s="56"/>
      <c r="K11" s="56"/>
    </row>
    <row r="12" spans="1:11" ht="15" x14ac:dyDescent="0.25">
      <c r="A12" s="49"/>
      <c r="B12" s="45"/>
      <c r="C12" s="57"/>
      <c r="D12" s="57"/>
      <c r="E12" s="45"/>
      <c r="F12" s="56"/>
      <c r="G12" s="56"/>
      <c r="H12" s="56"/>
      <c r="I12" s="56"/>
      <c r="J12" s="56"/>
      <c r="K12" s="56"/>
    </row>
    <row r="13" spans="1:11" ht="15" x14ac:dyDescent="0.25">
      <c r="A13" s="49"/>
      <c r="B13" s="45"/>
      <c r="C13" s="57"/>
      <c r="D13" s="57"/>
      <c r="E13" s="45"/>
      <c r="F13" s="56"/>
      <c r="G13" s="56"/>
      <c r="H13" s="56"/>
      <c r="I13" s="56"/>
      <c r="J13" s="56"/>
      <c r="K13" s="56"/>
    </row>
    <row r="14" spans="1:11" ht="15" x14ac:dyDescent="0.25">
      <c r="A14" s="49"/>
      <c r="B14" s="45"/>
      <c r="C14" s="56"/>
      <c r="D14" s="56"/>
      <c r="E14" s="56"/>
      <c r="F14" s="56"/>
      <c r="G14" s="56"/>
      <c r="H14" s="56"/>
      <c r="I14" s="56"/>
      <c r="J14" s="56"/>
      <c r="K14" s="56"/>
    </row>
    <row r="15" spans="1:11" ht="15" x14ac:dyDescent="0.25">
      <c r="A15" s="49"/>
      <c r="B15" s="45"/>
      <c r="C15" s="54"/>
      <c r="D15" s="56"/>
      <c r="E15" s="56"/>
      <c r="F15" s="56"/>
      <c r="G15" s="56"/>
      <c r="H15" s="56"/>
      <c r="I15" s="56"/>
      <c r="J15" s="56"/>
      <c r="K15" s="56"/>
    </row>
    <row r="16" spans="1:11" ht="15" x14ac:dyDescent="0.25">
      <c r="A16" s="49"/>
      <c r="B16" s="45"/>
      <c r="C16" s="54"/>
      <c r="D16" s="56"/>
      <c r="E16" s="56"/>
      <c r="F16" s="56"/>
      <c r="G16" s="56"/>
      <c r="H16" s="56"/>
      <c r="I16" s="56"/>
      <c r="J16" s="56"/>
      <c r="K16" s="56"/>
    </row>
    <row r="17" spans="1:11" ht="15" x14ac:dyDescent="0.25">
      <c r="A17" s="49"/>
      <c r="B17" s="45"/>
      <c r="C17" s="56"/>
      <c r="D17" s="56"/>
      <c r="E17" s="56"/>
      <c r="F17" s="56"/>
      <c r="G17" s="56"/>
      <c r="H17" s="56"/>
      <c r="I17" s="56"/>
      <c r="J17" s="56"/>
      <c r="K17" s="56"/>
    </row>
    <row r="18" spans="1:11" ht="15" x14ac:dyDescent="0.25">
      <c r="A18" s="49"/>
      <c r="B18" s="45"/>
      <c r="C18" s="56"/>
      <c r="D18" s="56"/>
      <c r="E18" s="56"/>
      <c r="F18" s="56"/>
      <c r="G18" s="56"/>
      <c r="H18" s="56"/>
      <c r="I18" s="56"/>
      <c r="J18" s="56"/>
      <c r="K18" s="56"/>
    </row>
    <row r="19" spans="1:11" ht="15" x14ac:dyDescent="0.25">
      <c r="A19" s="49"/>
      <c r="B19" s="45"/>
      <c r="C19" s="56"/>
      <c r="D19" s="56"/>
      <c r="E19" s="56"/>
      <c r="F19" s="56"/>
      <c r="H19" s="56"/>
      <c r="I19" s="56"/>
      <c r="J19" s="56"/>
      <c r="K19" s="56"/>
    </row>
    <row r="20" spans="1:11" ht="15" x14ac:dyDescent="0.25">
      <c r="A20" s="49"/>
      <c r="B20" s="45"/>
      <c r="C20" s="56"/>
      <c r="D20" s="56"/>
      <c r="E20" s="56"/>
      <c r="F20" s="56"/>
      <c r="G20" s="56"/>
      <c r="H20" s="56"/>
      <c r="I20" s="56"/>
      <c r="J20" s="56"/>
      <c r="K20" s="56"/>
    </row>
    <row r="21" spans="1:11" ht="15" x14ac:dyDescent="0.25">
      <c r="A21" s="49"/>
      <c r="B21" s="45"/>
      <c r="C21" s="56"/>
      <c r="D21" s="56"/>
      <c r="E21" s="56"/>
      <c r="F21" s="56"/>
      <c r="G21" s="56"/>
      <c r="H21" s="56"/>
      <c r="I21" s="56"/>
      <c r="J21" s="56"/>
      <c r="K21" s="56"/>
    </row>
    <row r="22" spans="1:11" ht="15" x14ac:dyDescent="0.25">
      <c r="A22" s="49"/>
      <c r="B22" s="45"/>
      <c r="C22" s="56"/>
      <c r="D22" s="56"/>
      <c r="E22" s="56"/>
      <c r="F22" s="56"/>
      <c r="G22" s="56"/>
      <c r="H22" s="56"/>
      <c r="I22" s="56"/>
      <c r="J22" s="56"/>
      <c r="K22" s="56"/>
    </row>
    <row r="23" spans="1:11" ht="15" x14ac:dyDescent="0.25">
      <c r="A23" s="49"/>
      <c r="B23" s="45"/>
      <c r="C23" s="56"/>
      <c r="D23" s="56"/>
      <c r="E23" s="56"/>
      <c r="F23" s="56"/>
      <c r="G23" s="56"/>
      <c r="H23" s="56"/>
      <c r="I23" s="56"/>
      <c r="J23" s="56"/>
      <c r="K23" s="56"/>
    </row>
    <row r="24" spans="1:11" ht="15" x14ac:dyDescent="0.25">
      <c r="A24" s="49"/>
      <c r="B24" s="45"/>
      <c r="C24" s="56"/>
      <c r="D24" s="56"/>
      <c r="E24" s="56"/>
      <c r="F24" s="56"/>
      <c r="G24" s="56"/>
      <c r="H24" s="56"/>
      <c r="I24" s="56"/>
      <c r="J24" s="56"/>
      <c r="K24" s="56"/>
    </row>
    <row r="25" spans="1:11" ht="15" x14ac:dyDescent="0.25">
      <c r="A25" s="49"/>
      <c r="B25" s="45"/>
      <c r="C25" s="56"/>
      <c r="D25" s="56"/>
      <c r="E25" s="56"/>
      <c r="F25" s="56"/>
      <c r="G25" s="56"/>
      <c r="H25" s="56"/>
      <c r="I25" s="56"/>
      <c r="J25" s="56"/>
      <c r="K25" s="56"/>
    </row>
    <row r="26" spans="1:11" ht="15" x14ac:dyDescent="0.25">
      <c r="A26" s="49"/>
      <c r="B26" s="45"/>
      <c r="C26" s="56"/>
      <c r="D26" s="56"/>
      <c r="E26" s="56"/>
      <c r="F26" s="56"/>
      <c r="G26" s="56"/>
      <c r="H26" s="56"/>
      <c r="I26" s="56"/>
      <c r="J26" s="56"/>
      <c r="K26" s="56"/>
    </row>
    <row r="27" spans="1:11" ht="15" x14ac:dyDescent="0.25">
      <c r="A27" s="49"/>
      <c r="B27" s="45"/>
      <c r="C27" s="56"/>
      <c r="D27" s="56"/>
      <c r="E27" s="56"/>
      <c r="F27" s="56"/>
      <c r="G27" s="56"/>
      <c r="H27" s="56"/>
      <c r="I27" s="56"/>
      <c r="J27" s="56"/>
      <c r="K27" s="56"/>
    </row>
    <row r="28" spans="1:11" ht="15" x14ac:dyDescent="0.25">
      <c r="A28" s="49"/>
      <c r="B28" s="45"/>
      <c r="C28" s="56"/>
      <c r="D28" s="56"/>
      <c r="E28" s="56"/>
      <c r="F28" s="56"/>
      <c r="G28" s="56"/>
      <c r="H28" s="56"/>
      <c r="I28" s="56"/>
      <c r="J28" s="56"/>
      <c r="K28" s="56"/>
    </row>
    <row r="29" spans="1:11" ht="15" x14ac:dyDescent="0.25">
      <c r="A29" s="49"/>
      <c r="B29" s="45"/>
      <c r="C29" s="56"/>
      <c r="D29" s="56"/>
      <c r="E29" s="56"/>
      <c r="F29" s="56"/>
      <c r="G29" s="56"/>
      <c r="H29" s="56"/>
      <c r="I29" s="56"/>
      <c r="J29" s="56"/>
      <c r="K29" s="56"/>
    </row>
    <row r="30" spans="1:11" ht="15" x14ac:dyDescent="0.25">
      <c r="A30" s="49"/>
      <c r="B30" s="45"/>
      <c r="C30" s="56"/>
      <c r="D30" s="45"/>
      <c r="E30" s="56"/>
      <c r="F30" s="56"/>
      <c r="G30" s="56"/>
      <c r="H30" s="56"/>
      <c r="I30" s="56"/>
      <c r="J30" s="56"/>
      <c r="K30" s="56"/>
    </row>
    <row r="31" spans="1:11" ht="15" x14ac:dyDescent="0.25">
      <c r="A31" s="49"/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11" ht="15" x14ac:dyDescent="0.25">
      <c r="A32" s="49"/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1:11" ht="15" x14ac:dyDescent="0.25">
      <c r="A33" s="49"/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spans="1:11" ht="15" x14ac:dyDescent="0.25">
      <c r="A34" s="49"/>
      <c r="B34" s="45"/>
      <c r="C34" s="45"/>
      <c r="D34" s="45"/>
      <c r="E34" s="45"/>
      <c r="F34" s="45"/>
      <c r="G34" s="45"/>
      <c r="H34" s="45"/>
      <c r="I34" s="45"/>
      <c r="J34" s="45"/>
      <c r="K34" s="45"/>
    </row>
    <row r="35" spans="1:11" ht="15" x14ac:dyDescent="0.25">
      <c r="A35" s="49"/>
      <c r="B35" s="45"/>
      <c r="C35" s="45"/>
      <c r="D35" s="45"/>
      <c r="E35" s="45"/>
      <c r="F35" s="45"/>
      <c r="G35" s="45"/>
      <c r="H35" s="45"/>
      <c r="I35" s="45"/>
      <c r="J35" s="45"/>
      <c r="K35" s="45"/>
    </row>
    <row r="36" spans="1:11" ht="15" x14ac:dyDescent="0.25">
      <c r="A36" s="49"/>
      <c r="B36" s="45"/>
      <c r="C36" s="45"/>
      <c r="D36" s="45"/>
      <c r="E36" s="45"/>
      <c r="F36" s="45"/>
      <c r="G36" s="45"/>
      <c r="H36" s="45"/>
      <c r="I36" s="45"/>
      <c r="J36" s="45"/>
      <c r="K36" s="45"/>
    </row>
    <row r="37" spans="1:11" ht="15" x14ac:dyDescent="0.25">
      <c r="A37" s="49"/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8" spans="1:11" ht="15" x14ac:dyDescent="0.25">
      <c r="A38" s="49"/>
      <c r="B38" s="45"/>
      <c r="C38" s="45"/>
      <c r="D38" s="45"/>
      <c r="E38" s="45"/>
      <c r="F38" s="45"/>
      <c r="G38" s="45"/>
      <c r="H38" s="45"/>
      <c r="I38" s="45"/>
      <c r="J38" s="45"/>
      <c r="K38" s="45"/>
    </row>
    <row r="39" spans="1:11" ht="15" x14ac:dyDescent="0.25">
      <c r="A39" s="49"/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 ht="15" x14ac:dyDescent="0.25">
      <c r="A40" s="49">
        <f ca="1">_xlfn.SHEETS()</f>
        <v>5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</row>
    <row r="41" spans="1:11" ht="15" x14ac:dyDescent="0.25">
      <c r="A41" s="121">
        <v>45838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</row>
    <row r="42" spans="1:11" ht="15" x14ac:dyDescent="0.25">
      <c r="A42" s="49"/>
      <c r="B42" s="45"/>
      <c r="C42" s="45"/>
      <c r="D42" s="45"/>
      <c r="E42" s="45"/>
      <c r="F42" s="45"/>
      <c r="G42" s="45"/>
      <c r="H42" s="45"/>
      <c r="I42" s="45"/>
      <c r="J42" s="45"/>
      <c r="K42" s="45"/>
    </row>
    <row r="43" spans="1:11" ht="15" x14ac:dyDescent="0.25">
      <c r="A43" s="49"/>
      <c r="B43" s="45"/>
      <c r="C43" s="45"/>
      <c r="D43" s="45"/>
      <c r="E43" s="45"/>
      <c r="F43" s="45"/>
      <c r="G43" s="45"/>
      <c r="H43" s="45"/>
      <c r="I43" s="45"/>
      <c r="J43" s="45"/>
      <c r="K43" s="45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4A1FD-C673-493C-9083-F2BC99D33F31}">
  <sheetPr codeName="Sheet6">
    <tabColor rgb="FF66FFFF"/>
  </sheetPr>
  <dimension ref="A1:K37"/>
  <sheetViews>
    <sheetView showGridLines="0" zoomScale="85" zoomScaleNormal="85" workbookViewId="0">
      <selection activeCell="C34" sqref="C34"/>
    </sheetView>
  </sheetViews>
  <sheetFormatPr defaultColWidth="8" defaultRowHeight="12.75" x14ac:dyDescent="0.2"/>
  <cols>
    <col min="1" max="1" width="2.625" style="1" customWidth="1"/>
    <col min="2" max="2" width="18.625" style="1" customWidth="1"/>
    <col min="3" max="3" width="18.75" style="1" customWidth="1"/>
    <col min="4" max="4" width="2.875" style="1" customWidth="1"/>
    <col min="5" max="9" width="10.75" style="1" customWidth="1"/>
    <col min="10" max="10" width="2.625" style="1" customWidth="1"/>
    <col min="11" max="11" width="9" style="1" customWidth="1"/>
    <col min="12" max="16384" width="8" style="1"/>
  </cols>
  <sheetData>
    <row r="1" spans="1:11" ht="18.75" x14ac:dyDescent="0.3">
      <c r="A1" s="8" t="str">
        <f>bus</f>
        <v>CitiPower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5.75" x14ac:dyDescent="0.25">
      <c r="A2" s="70" t="str">
        <f>proj</f>
        <v>Transformer refurbishment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18.75" x14ac:dyDescent="0.3">
      <c r="A3" s="3"/>
      <c r="B3" s="3"/>
      <c r="C3" s="68"/>
      <c r="D3" s="68"/>
      <c r="E3" s="68"/>
    </row>
    <row r="4" spans="1:11" x14ac:dyDescent="0.2">
      <c r="B4" s="46" t="s">
        <v>75</v>
      </c>
      <c r="C4" s="66"/>
      <c r="D4" s="66"/>
      <c r="E4" s="66"/>
      <c r="F4" s="47"/>
      <c r="G4" s="47"/>
      <c r="H4" s="76">
        <f>Calcs!R4</f>
        <v>9</v>
      </c>
      <c r="I4" s="47"/>
      <c r="J4" s="64"/>
    </row>
    <row r="5" spans="1:11" x14ac:dyDescent="0.2">
      <c r="B5" s="46" t="s">
        <v>78</v>
      </c>
      <c r="C5" s="66"/>
      <c r="D5" s="66"/>
      <c r="F5" s="46"/>
      <c r="G5" s="46"/>
      <c r="H5" s="124">
        <v>6</v>
      </c>
      <c r="I5" s="63"/>
      <c r="J5" s="64"/>
    </row>
    <row r="6" spans="1:11" x14ac:dyDescent="0.2">
      <c r="B6" s="65"/>
      <c r="C6" s="66"/>
      <c r="D6" s="66"/>
      <c r="F6" s="65"/>
      <c r="G6" s="65"/>
      <c r="H6" s="67"/>
      <c r="I6" s="63"/>
      <c r="J6" s="64"/>
    </row>
    <row r="7" spans="1:11" x14ac:dyDescent="0.2">
      <c r="B7" s="1" t="s">
        <v>79</v>
      </c>
      <c r="C7" s="66"/>
      <c r="D7" s="66"/>
      <c r="E7" s="66"/>
      <c r="F7" s="47"/>
      <c r="G7" s="71">
        <f>output_dollars</f>
        <v>46203</v>
      </c>
      <c r="H7" s="47">
        <f>Assumptions!G34*conv_2026</f>
        <v>586549.09755498893</v>
      </c>
      <c r="I7" s="47"/>
      <c r="J7" s="64"/>
    </row>
    <row r="8" spans="1:11" x14ac:dyDescent="0.2">
      <c r="C8" s="66"/>
      <c r="D8" s="66"/>
      <c r="E8" s="66"/>
      <c r="F8" s="47"/>
      <c r="G8" s="47"/>
      <c r="H8" s="47"/>
      <c r="I8" s="47"/>
      <c r="J8" s="64"/>
    </row>
    <row r="9" spans="1:11" x14ac:dyDescent="0.2">
      <c r="B9" s="2" t="s">
        <v>90</v>
      </c>
      <c r="C9" s="74"/>
      <c r="D9" s="74"/>
      <c r="E9" s="74"/>
      <c r="F9" s="75"/>
      <c r="G9" s="71">
        <f>output_dollars</f>
        <v>46203</v>
      </c>
      <c r="H9" s="75">
        <f>H7*H5</f>
        <v>3519294.5853299336</v>
      </c>
      <c r="I9" s="47"/>
      <c r="J9" s="64"/>
    </row>
    <row r="10" spans="1:11" x14ac:dyDescent="0.2">
      <c r="C10" s="66"/>
      <c r="D10" s="66"/>
      <c r="E10" s="66"/>
      <c r="F10" s="47"/>
      <c r="G10" s="47"/>
      <c r="H10" s="47"/>
      <c r="I10" s="47"/>
      <c r="J10" s="64"/>
    </row>
    <row r="11" spans="1:11" x14ac:dyDescent="0.2">
      <c r="C11" s="66"/>
      <c r="D11" s="66"/>
      <c r="E11" s="66"/>
      <c r="F11" s="47"/>
      <c r="G11" s="47"/>
      <c r="H11" s="47"/>
      <c r="I11" s="47"/>
      <c r="J11" s="64"/>
    </row>
    <row r="12" spans="1:11" x14ac:dyDescent="0.2">
      <c r="C12" s="66"/>
      <c r="D12" s="66"/>
      <c r="E12" s="66"/>
      <c r="F12" s="47"/>
      <c r="G12" s="71"/>
      <c r="H12" s="47"/>
      <c r="I12" s="47"/>
      <c r="J12" s="64"/>
    </row>
    <row r="13" spans="1:11" x14ac:dyDescent="0.2">
      <c r="C13" s="66"/>
      <c r="D13" s="66"/>
      <c r="E13" s="66"/>
      <c r="F13" s="47"/>
      <c r="G13" s="71"/>
      <c r="H13" s="47"/>
      <c r="I13" s="47"/>
      <c r="J13" s="64"/>
    </row>
    <row r="14" spans="1:11" x14ac:dyDescent="0.2">
      <c r="B14" s="7"/>
      <c r="C14"/>
      <c r="D14"/>
      <c r="E14"/>
      <c r="F14"/>
      <c r="G14"/>
      <c r="H14"/>
      <c r="I14"/>
      <c r="J14"/>
      <c r="K14"/>
    </row>
    <row r="15" spans="1:11" x14ac:dyDescent="0.2">
      <c r="B15" s="62"/>
      <c r="C15" s="72"/>
      <c r="D15" s="98"/>
      <c r="E15" s="69" t="s">
        <v>84</v>
      </c>
      <c r="F15" s="69" t="s">
        <v>85</v>
      </c>
      <c r="G15" s="69" t="s">
        <v>86</v>
      </c>
      <c r="H15" s="69" t="s">
        <v>87</v>
      </c>
      <c r="I15" s="69" t="s">
        <v>88</v>
      </c>
      <c r="J15"/>
      <c r="K15" s="69" t="s">
        <v>2</v>
      </c>
    </row>
    <row r="16" spans="1:11" x14ac:dyDescent="0.2">
      <c r="B16" s="58" t="s">
        <v>83</v>
      </c>
      <c r="C16" s="38"/>
      <c r="D16" s="38"/>
      <c r="E16" s="96">
        <v>1</v>
      </c>
      <c r="F16" s="96">
        <v>1</v>
      </c>
      <c r="G16" s="96">
        <v>1</v>
      </c>
      <c r="H16" s="96">
        <v>1</v>
      </c>
      <c r="I16" s="96">
        <v>2</v>
      </c>
      <c r="J16"/>
      <c r="K16" s="96">
        <f>SUM(E16:I16)</f>
        <v>6</v>
      </c>
    </row>
    <row r="17" spans="2:11" x14ac:dyDescent="0.2">
      <c r="B17" s="1" t="s">
        <v>89</v>
      </c>
      <c r="C17" s="97">
        <f>output_dollars</f>
        <v>46203</v>
      </c>
      <c r="D17" s="97"/>
      <c r="E17" s="66">
        <f>E16*$H$7</f>
        <v>586549.09755498893</v>
      </c>
      <c r="F17" s="66">
        <f t="shared" ref="F17:H17" si="0">F16*$H$7</f>
        <v>586549.09755498893</v>
      </c>
      <c r="G17" s="66">
        <f t="shared" si="0"/>
        <v>586549.09755498893</v>
      </c>
      <c r="H17" s="66">
        <f t="shared" si="0"/>
        <v>586549.09755498893</v>
      </c>
      <c r="I17" s="96">
        <f>I16*$H$7</f>
        <v>1173098.1951099779</v>
      </c>
      <c r="J17" s="64"/>
      <c r="K17" s="96">
        <f>SUM(E17:I17)</f>
        <v>3519294.5853299336</v>
      </c>
    </row>
    <row r="18" spans="2:11" x14ac:dyDescent="0.2">
      <c r="C18" s="66"/>
      <c r="D18" s="66"/>
      <c r="E18" s="66"/>
      <c r="F18" s="47"/>
      <c r="G18" s="47"/>
      <c r="H18" s="47"/>
      <c r="I18" s="47"/>
      <c r="J18" s="64"/>
    </row>
    <row r="19" spans="2:11" x14ac:dyDescent="0.2">
      <c r="C19" s="66"/>
      <c r="D19" s="66"/>
      <c r="E19" s="66"/>
      <c r="F19" s="47"/>
      <c r="G19" s="47"/>
      <c r="H19" s="47"/>
      <c r="I19" s="47"/>
      <c r="J19" s="64"/>
    </row>
    <row r="20" spans="2:11" x14ac:dyDescent="0.2">
      <c r="C20" s="66"/>
      <c r="D20" s="66"/>
      <c r="E20" s="66"/>
      <c r="F20" s="47"/>
      <c r="G20" s="47"/>
      <c r="H20" s="47"/>
      <c r="I20" s="47"/>
      <c r="J20" s="64"/>
    </row>
    <row r="21" spans="2:11" x14ac:dyDescent="0.2">
      <c r="C21" s="66"/>
      <c r="D21" s="66"/>
      <c r="E21" s="66"/>
      <c r="F21" s="47"/>
      <c r="G21" s="47"/>
      <c r="H21" s="47"/>
      <c r="I21" s="47"/>
      <c r="J21" s="64"/>
    </row>
    <row r="22" spans="2:11" x14ac:dyDescent="0.2">
      <c r="C22" s="66"/>
      <c r="D22" s="66"/>
      <c r="E22" s="66"/>
      <c r="F22" s="47"/>
      <c r="G22" s="47"/>
      <c r="H22" s="47"/>
      <c r="I22" s="47"/>
      <c r="J22" s="64"/>
    </row>
    <row r="23" spans="2:11" x14ac:dyDescent="0.2">
      <c r="C23" s="66"/>
      <c r="D23" s="66"/>
      <c r="E23" s="66"/>
      <c r="F23" s="47"/>
      <c r="G23" s="47"/>
      <c r="H23" s="47"/>
      <c r="I23" s="47"/>
      <c r="J23" s="64"/>
    </row>
    <row r="24" spans="2:11" x14ac:dyDescent="0.2">
      <c r="C24" s="66"/>
      <c r="D24" s="66"/>
      <c r="E24" s="66"/>
      <c r="F24" s="47"/>
      <c r="G24" s="47"/>
      <c r="H24" s="47"/>
      <c r="I24" s="47"/>
      <c r="J24" s="64"/>
    </row>
    <row r="25" spans="2:11" x14ac:dyDescent="0.2">
      <c r="C25" s="66"/>
      <c r="D25" s="66"/>
      <c r="E25" s="66"/>
      <c r="F25" s="47"/>
      <c r="G25" s="47"/>
      <c r="H25" s="47"/>
      <c r="I25" s="47"/>
      <c r="J25" s="64"/>
    </row>
    <row r="26" spans="2:11" x14ac:dyDescent="0.2">
      <c r="C26" s="66"/>
      <c r="D26" s="66"/>
      <c r="E26" s="66"/>
      <c r="F26" s="47"/>
      <c r="G26" s="47"/>
      <c r="H26" s="47"/>
      <c r="I26" s="47"/>
      <c r="J26" s="64"/>
    </row>
    <row r="27" spans="2:11" x14ac:dyDescent="0.2">
      <c r="C27" s="66"/>
      <c r="D27" s="66"/>
      <c r="E27" s="66"/>
      <c r="F27" s="47"/>
      <c r="G27" s="47"/>
      <c r="H27" s="47"/>
      <c r="I27" s="47"/>
      <c r="J27" s="64"/>
    </row>
    <row r="28" spans="2:11" x14ac:dyDescent="0.2">
      <c r="C28" s="66"/>
      <c r="D28" s="66"/>
      <c r="E28" s="66"/>
      <c r="F28" s="47"/>
      <c r="G28" s="47"/>
      <c r="H28" s="47"/>
      <c r="I28" s="47"/>
      <c r="J28" s="64"/>
    </row>
    <row r="29" spans="2:11" x14ac:dyDescent="0.2">
      <c r="C29" s="66"/>
      <c r="D29" s="66"/>
      <c r="E29" s="66"/>
      <c r="F29" s="47"/>
      <c r="G29" s="47"/>
      <c r="H29" s="47"/>
      <c r="I29" s="47"/>
      <c r="J29" s="64"/>
    </row>
    <row r="30" spans="2:11" x14ac:dyDescent="0.2">
      <c r="C30" s="66"/>
      <c r="D30" s="66"/>
      <c r="E30" s="66"/>
      <c r="F30" s="47"/>
      <c r="G30" s="47"/>
      <c r="H30" s="47"/>
      <c r="I30" s="47"/>
      <c r="J30" s="64"/>
    </row>
    <row r="31" spans="2:11" x14ac:dyDescent="0.2">
      <c r="C31" s="66"/>
      <c r="D31" s="66"/>
      <c r="E31" s="66"/>
      <c r="F31" s="47"/>
      <c r="G31" s="47"/>
      <c r="H31" s="47"/>
      <c r="I31" s="47"/>
      <c r="J31" s="64"/>
    </row>
    <row r="32" spans="2:11" x14ac:dyDescent="0.2">
      <c r="C32" s="66"/>
      <c r="D32" s="66"/>
      <c r="E32" s="66"/>
      <c r="F32" s="47"/>
      <c r="G32" s="47"/>
      <c r="H32" s="47"/>
      <c r="I32" s="47"/>
      <c r="J32" s="64"/>
    </row>
    <row r="33" spans="3:10" x14ac:dyDescent="0.2">
      <c r="C33" s="66"/>
      <c r="D33" s="66"/>
      <c r="E33" s="66"/>
      <c r="F33" s="47"/>
      <c r="G33" s="47"/>
      <c r="H33" s="47"/>
      <c r="I33" s="47"/>
      <c r="J33" s="64"/>
    </row>
    <row r="34" spans="3:10" x14ac:dyDescent="0.2">
      <c r="C34" s="66"/>
      <c r="D34" s="66"/>
      <c r="E34" s="66"/>
      <c r="F34" s="47"/>
      <c r="G34" s="47"/>
      <c r="H34" s="47"/>
      <c r="I34" s="47"/>
      <c r="J34" s="64"/>
    </row>
    <row r="35" spans="3:10" x14ac:dyDescent="0.2">
      <c r="C35" s="66"/>
      <c r="D35" s="66"/>
      <c r="E35" s="66"/>
      <c r="F35" s="47"/>
      <c r="G35" s="47"/>
      <c r="H35" s="47"/>
      <c r="I35" s="47"/>
      <c r="J35" s="64"/>
    </row>
    <row r="36" spans="3:10" x14ac:dyDescent="0.2">
      <c r="C36" s="66"/>
      <c r="D36" s="66"/>
      <c r="E36" s="66"/>
      <c r="F36" s="47"/>
      <c r="G36" s="47"/>
      <c r="H36" s="47"/>
      <c r="I36" s="47"/>
      <c r="J36" s="64"/>
    </row>
    <row r="37" spans="3:10" x14ac:dyDescent="0.2">
      <c r="C37" s="66"/>
      <c r="D37" s="66"/>
      <c r="E37" s="66"/>
      <c r="F37" s="47"/>
      <c r="G37" s="47"/>
      <c r="H37" s="47"/>
      <c r="I37" s="47"/>
      <c r="J37" s="64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EEEA9-DF92-454A-AC78-2AB747F8189C}">
  <sheetPr codeName="Sheet2">
    <tabColor rgb="FFFFFFCC"/>
  </sheetPr>
  <dimension ref="A1:P74"/>
  <sheetViews>
    <sheetView showGridLines="0" zoomScale="90" zoomScaleNormal="90" workbookViewId="0">
      <pane ySplit="2" topLeftCell="A3" activePane="bottomLeft" state="frozen"/>
      <selection activeCell="A3" sqref="A3"/>
      <selection pane="bottomLeft" activeCell="G34" sqref="G34"/>
    </sheetView>
  </sheetViews>
  <sheetFormatPr defaultColWidth="9" defaultRowHeight="12.75" x14ac:dyDescent="0.2"/>
  <cols>
    <col min="1" max="1" width="3.625" style="4" customWidth="1"/>
    <col min="2" max="2" width="2.625" style="4" customWidth="1"/>
    <col min="3" max="3" width="14.75" style="4" customWidth="1"/>
    <col min="4" max="4" width="13.875" style="4" customWidth="1"/>
    <col min="5" max="5" width="12.375" style="4" customWidth="1"/>
    <col min="6" max="6" width="1.125" style="4" customWidth="1"/>
    <col min="7" max="7" width="14.75" style="4" customWidth="1"/>
    <col min="8" max="8" width="12.875" style="4" customWidth="1"/>
    <col min="9" max="9" width="13.75" style="4" customWidth="1"/>
    <col min="10" max="10" width="11.25" style="4" customWidth="1"/>
    <col min="11" max="16" width="8.125" style="4" customWidth="1"/>
    <col min="17" max="19" width="9" style="4"/>
    <col min="20" max="20" width="17.625" style="4" customWidth="1"/>
    <col min="21" max="16384" width="9" style="4"/>
  </cols>
  <sheetData>
    <row r="1" spans="1:16" ht="18.75" x14ac:dyDescent="0.3">
      <c r="A1" s="8" t="str">
        <f>bus</f>
        <v>CitiPower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5.75" x14ac:dyDescent="0.25">
      <c r="A2" s="70" t="str">
        <f>proj</f>
        <v>Transformer refurbishment</v>
      </c>
      <c r="B2" s="70"/>
      <c r="C2" s="70"/>
      <c r="D2" s="70"/>
      <c r="E2" s="70"/>
      <c r="F2" s="70"/>
      <c r="G2" s="70"/>
      <c r="H2" s="70"/>
      <c r="I2" s="70"/>
      <c r="J2" s="70"/>
      <c r="K2" s="12"/>
      <c r="L2" s="12"/>
      <c r="M2" s="12"/>
      <c r="N2" s="12"/>
      <c r="O2" s="12"/>
      <c r="P2" s="12"/>
    </row>
    <row r="4" spans="1:16" s="1" customFormat="1" ht="15" x14ac:dyDescent="0.2">
      <c r="A4" s="11" t="s">
        <v>3</v>
      </c>
      <c r="B4" s="11"/>
      <c r="C4" s="9"/>
      <c r="D4" s="9"/>
      <c r="E4" s="9"/>
      <c r="F4" s="9"/>
      <c r="G4" s="9"/>
      <c r="H4" s="9"/>
      <c r="I4" s="9"/>
      <c r="J4" s="9"/>
      <c r="K4" s="10"/>
      <c r="L4" s="10"/>
      <c r="M4" s="10"/>
      <c r="N4" s="10"/>
      <c r="O4" s="10"/>
      <c r="P4" s="10"/>
    </row>
    <row r="5" spans="1:16" s="1" customFormat="1" x14ac:dyDescent="0.2">
      <c r="M5" s="5"/>
      <c r="N5" s="5"/>
      <c r="O5" s="5"/>
      <c r="P5" s="5"/>
    </row>
    <row r="6" spans="1:16" ht="12.75" customHeight="1" x14ac:dyDescent="0.2">
      <c r="C6" s="7" t="s">
        <v>4</v>
      </c>
      <c r="D6" s="34"/>
      <c r="E6" s="6" t="s">
        <v>105</v>
      </c>
    </row>
    <row r="7" spans="1:16" s="1" customFormat="1" ht="12.75" customHeight="1" x14ac:dyDescent="0.2">
      <c r="M7" s="5"/>
      <c r="N7" s="5"/>
      <c r="O7" s="5"/>
      <c r="P7" s="5"/>
    </row>
    <row r="8" spans="1:16" x14ac:dyDescent="0.2">
      <c r="C8" s="7" t="s">
        <v>5</v>
      </c>
      <c r="D8" s="7"/>
      <c r="E8" s="137" t="s">
        <v>93</v>
      </c>
      <c r="F8" s="137"/>
      <c r="G8" s="137"/>
      <c r="H8" s="137"/>
      <c r="I8" s="137"/>
      <c r="J8" s="1"/>
    </row>
    <row r="9" spans="1:16" x14ac:dyDescent="0.2">
      <c r="C9" s="7"/>
      <c r="D9" s="7"/>
    </row>
    <row r="10" spans="1:16" s="1" customFormat="1" x14ac:dyDescent="0.2">
      <c r="C10" s="2" t="s">
        <v>6</v>
      </c>
      <c r="D10" s="34"/>
      <c r="E10" s="32" t="s">
        <v>34</v>
      </c>
      <c r="F10" s="4"/>
      <c r="G10" s="19">
        <v>2023</v>
      </c>
      <c r="I10" s="35"/>
      <c r="J10" s="35"/>
    </row>
    <row r="11" spans="1:16" x14ac:dyDescent="0.2">
      <c r="I11" s="35"/>
      <c r="J11" s="35"/>
    </row>
    <row r="12" spans="1:16" x14ac:dyDescent="0.2">
      <c r="H12" s="22"/>
      <c r="I12" s="22"/>
      <c r="J12" s="22"/>
    </row>
    <row r="13" spans="1:16" s="38" customFormat="1" x14ac:dyDescent="0.2">
      <c r="C13" s="39" t="s">
        <v>1</v>
      </c>
      <c r="D13" s="39"/>
      <c r="E13" s="39" t="s">
        <v>8</v>
      </c>
      <c r="F13" s="39"/>
      <c r="G13" s="39"/>
      <c r="H13" s="40"/>
      <c r="I13" s="40"/>
      <c r="J13" s="40"/>
      <c r="K13" s="40"/>
      <c r="L13"/>
    </row>
    <row r="14" spans="1:16" s="1" customFormat="1" ht="12.75" customHeight="1" x14ac:dyDescent="0.2">
      <c r="C14" s="33" t="s">
        <v>25</v>
      </c>
      <c r="D14" s="33"/>
      <c r="E14" s="135" t="s">
        <v>9</v>
      </c>
      <c r="F14" s="135"/>
      <c r="G14" s="135"/>
      <c r="H14" s="135"/>
      <c r="I14" s="135"/>
      <c r="J14" s="135"/>
      <c r="K14" s="135"/>
      <c r="L14"/>
    </row>
    <row r="15" spans="1:16" s="1" customFormat="1" ht="12.75" customHeight="1" x14ac:dyDescent="0.2">
      <c r="C15" s="33" t="s">
        <v>24</v>
      </c>
      <c r="D15" s="33"/>
      <c r="E15" s="136" t="s">
        <v>94</v>
      </c>
      <c r="F15" s="136"/>
      <c r="G15" s="136"/>
      <c r="H15" s="136"/>
      <c r="I15" s="136"/>
      <c r="J15" s="136"/>
      <c r="K15" s="136"/>
      <c r="L15"/>
    </row>
    <row r="16" spans="1:16" s="1" customFormat="1" ht="12.75" customHeight="1" x14ac:dyDescent="0.2">
      <c r="C16" s="33" t="s">
        <v>96</v>
      </c>
      <c r="D16" s="33"/>
      <c r="E16" s="136" t="s">
        <v>95</v>
      </c>
      <c r="F16" s="136"/>
      <c r="G16" s="136"/>
      <c r="H16" s="136"/>
      <c r="I16" s="136"/>
      <c r="J16" s="136"/>
      <c r="K16" s="136"/>
      <c r="L16"/>
    </row>
    <row r="17" spans="1:16" s="1" customFormat="1" ht="12.75" customHeight="1" x14ac:dyDescent="0.2">
      <c r="C17"/>
      <c r="D17"/>
      <c r="E17"/>
      <c r="F17"/>
      <c r="G17"/>
      <c r="H17"/>
      <c r="I17"/>
      <c r="J17"/>
      <c r="K17"/>
      <c r="L17"/>
      <c r="M17"/>
    </row>
    <row r="18" spans="1:16" s="1" customFormat="1" ht="15.75" x14ac:dyDescent="0.25">
      <c r="E18" s="3"/>
      <c r="F18" s="3"/>
      <c r="L18" s="4"/>
    </row>
    <row r="19" spans="1:16" s="1" customFormat="1" ht="15" x14ac:dyDescent="0.2">
      <c r="A19" s="11" t="s">
        <v>10</v>
      </c>
      <c r="B19" s="11"/>
      <c r="C19" s="9"/>
      <c r="D19" s="9"/>
      <c r="E19" s="9"/>
      <c r="F19" s="9"/>
      <c r="G19" s="9"/>
      <c r="H19" s="9"/>
      <c r="I19" s="9"/>
      <c r="J19" s="9"/>
      <c r="K19" s="9"/>
      <c r="L19" s="9"/>
      <c r="M19" s="10"/>
      <c r="N19" s="10"/>
      <c r="O19" s="10"/>
      <c r="P19" s="10"/>
    </row>
    <row r="20" spans="1:16" s="1" customFormat="1" x14ac:dyDescent="0.2"/>
    <row r="21" spans="1:16" s="1" customFormat="1" x14ac:dyDescent="0.2">
      <c r="C21" s="1" t="s">
        <v>11</v>
      </c>
      <c r="G21" s="36">
        <f>EOMONTH(DATE(Assumptions!$G$10,INDEX(Misc_calcs!$C$7:$C$8, MATCH(Assumptions!$E$10, Misc_calcs!$B$7:$B$8,0)), 1),0)</f>
        <v>45291</v>
      </c>
      <c r="H21" s="37" t="s">
        <v>12</v>
      </c>
    </row>
    <row r="22" spans="1:16" s="1" customFormat="1" x14ac:dyDescent="0.2"/>
    <row r="23" spans="1:16" s="1" customFormat="1" x14ac:dyDescent="0.2">
      <c r="C23" s="1" t="s">
        <v>13</v>
      </c>
      <c r="G23" s="48">
        <v>46203</v>
      </c>
      <c r="H23" s="37" t="s">
        <v>14</v>
      </c>
      <c r="J23" s="37"/>
    </row>
    <row r="27" spans="1:16" s="1" customFormat="1" ht="15" x14ac:dyDescent="0.2">
      <c r="A27" s="11" t="s">
        <v>0</v>
      </c>
      <c r="B27" s="11"/>
      <c r="C27" s="9"/>
      <c r="D27" s="9"/>
      <c r="E27" s="9"/>
      <c r="F27" s="9"/>
      <c r="G27" s="9"/>
      <c r="H27" s="9"/>
      <c r="I27" s="9"/>
      <c r="J27" s="9"/>
      <c r="K27" s="9"/>
      <c r="L27" s="9"/>
      <c r="M27" s="10"/>
      <c r="N27" s="10"/>
      <c r="O27" s="10"/>
      <c r="P27" s="10"/>
    </row>
    <row r="29" spans="1:16" x14ac:dyDescent="0.2">
      <c r="A29" s="1"/>
      <c r="B29" s="1"/>
      <c r="C29" s="83" t="s">
        <v>57</v>
      </c>
      <c r="E29" s="71">
        <v>45291</v>
      </c>
      <c r="G29" s="131">
        <v>117.5</v>
      </c>
      <c r="H29" s="130"/>
      <c r="I29" s="132"/>
      <c r="L29" s="128"/>
      <c r="N29" s="1"/>
      <c r="O29" s="1"/>
      <c r="P29" s="1"/>
    </row>
    <row r="30" spans="1:16" x14ac:dyDescent="0.2">
      <c r="A30" s="1"/>
      <c r="B30" s="1"/>
      <c r="C30"/>
      <c r="D30"/>
      <c r="E30"/>
      <c r="F30"/>
      <c r="G30"/>
      <c r="H30"/>
      <c r="I30"/>
      <c r="J30"/>
      <c r="K30"/>
      <c r="L30" s="128"/>
      <c r="N30" s="1"/>
      <c r="O30" s="1"/>
    </row>
    <row r="31" spans="1:16" x14ac:dyDescent="0.2">
      <c r="C31"/>
      <c r="D31"/>
      <c r="E31"/>
      <c r="F31"/>
      <c r="G31"/>
      <c r="H31"/>
      <c r="I31"/>
      <c r="J31"/>
      <c r="K31"/>
      <c r="L31" s="128"/>
    </row>
    <row r="32" spans="1:16" x14ac:dyDescent="0.2">
      <c r="C32" s="31"/>
      <c r="D32" s="31"/>
      <c r="E32" s="31"/>
      <c r="F32" s="31"/>
      <c r="G32" s="85" t="s">
        <v>70</v>
      </c>
      <c r="H32" s="85" t="s">
        <v>76</v>
      </c>
      <c r="I32" s="85" t="s">
        <v>72</v>
      </c>
      <c r="J32"/>
    </row>
    <row r="33" spans="1:16" x14ac:dyDescent="0.2">
      <c r="C33" s="83" t="s">
        <v>60</v>
      </c>
      <c r="E33" s="71">
        <v>45291</v>
      </c>
      <c r="G33" s="86">
        <v>6120000</v>
      </c>
      <c r="H33" s="30">
        <v>40</v>
      </c>
      <c r="I33" s="123">
        <f>G33/H33</f>
        <v>153000</v>
      </c>
      <c r="J33"/>
    </row>
    <row r="34" spans="1:16" x14ac:dyDescent="0.2">
      <c r="A34" s="1"/>
      <c r="B34" s="1"/>
      <c r="C34" s="83" t="s">
        <v>63</v>
      </c>
      <c r="D34" s="1"/>
      <c r="E34" s="71">
        <v>45291</v>
      </c>
      <c r="F34" s="1"/>
      <c r="G34" s="86">
        <v>530000</v>
      </c>
      <c r="H34" s="30">
        <v>20</v>
      </c>
      <c r="I34" s="123">
        <f>G34/H34</f>
        <v>26500</v>
      </c>
      <c r="J34" s="84"/>
      <c r="K34" s="1"/>
      <c r="L34" s="1"/>
      <c r="M34" s="1"/>
      <c r="N34" s="1"/>
      <c r="O34" s="1"/>
    </row>
    <row r="35" spans="1:16" x14ac:dyDescent="0.2">
      <c r="C35" s="4" t="s">
        <v>246</v>
      </c>
      <c r="E35" s="71">
        <v>45291</v>
      </c>
      <c r="G35" s="86">
        <v>100000</v>
      </c>
      <c r="H35" s="30">
        <v>20</v>
      </c>
      <c r="I35" s="123">
        <f>G35/H35</f>
        <v>5000</v>
      </c>
    </row>
    <row r="36" spans="1:16" x14ac:dyDescent="0.2">
      <c r="G36" s="125"/>
    </row>
    <row r="37" spans="1:16" s="1" customFormat="1" ht="15" x14ac:dyDescent="0.2">
      <c r="A37" s="11" t="s">
        <v>27</v>
      </c>
      <c r="B37" s="11"/>
      <c r="C37" s="9"/>
      <c r="D37" s="9"/>
      <c r="E37" s="9"/>
      <c r="F37" s="9"/>
      <c r="G37" s="9"/>
      <c r="H37" s="9"/>
      <c r="I37" s="9"/>
      <c r="J37" s="9"/>
      <c r="K37" s="9"/>
      <c r="L37" s="9"/>
      <c r="M37" s="10"/>
      <c r="N37" s="10"/>
      <c r="O37" s="10"/>
      <c r="P37" s="10"/>
    </row>
    <row r="39" spans="1:16" s="87" customFormat="1" x14ac:dyDescent="0.2">
      <c r="C39" s="88" t="s">
        <v>92</v>
      </c>
      <c r="D39" s="89"/>
    </row>
    <row r="40" spans="1:16" s="87" customFormat="1" x14ac:dyDescent="0.2">
      <c r="C40" s="77" t="s">
        <v>41</v>
      </c>
      <c r="D40" s="30">
        <v>300</v>
      </c>
    </row>
    <row r="43" spans="1:16" x14ac:dyDescent="0.2">
      <c r="E43" s="60"/>
      <c r="H43"/>
      <c r="I43"/>
      <c r="J43"/>
      <c r="K43"/>
      <c r="L43"/>
      <c r="M43"/>
      <c r="N43"/>
      <c r="O43"/>
      <c r="P43"/>
    </row>
    <row r="45" spans="1:16" ht="15" x14ac:dyDescent="0.2">
      <c r="A45" s="11" t="s">
        <v>91</v>
      </c>
      <c r="B45" s="11"/>
      <c r="C45" s="9"/>
      <c r="D45" s="9"/>
      <c r="E45" s="9"/>
      <c r="F45" s="9"/>
      <c r="G45" s="9"/>
      <c r="H45" s="9"/>
      <c r="I45" s="9"/>
      <c r="J45" s="9"/>
      <c r="K45" s="9"/>
      <c r="L45" s="10"/>
      <c r="M45" s="10"/>
      <c r="N45" s="10"/>
      <c r="O45" s="10"/>
      <c r="P45" s="10"/>
    </row>
    <row r="48" spans="1:16" s="87" customFormat="1" x14ac:dyDescent="0.2"/>
    <row r="49" spans="3:14" s="87" customFormat="1" x14ac:dyDescent="0.2">
      <c r="C49" s="88"/>
      <c r="D49" s="88"/>
      <c r="E49" s="99" t="s">
        <v>69</v>
      </c>
    </row>
    <row r="50" spans="3:14" s="87" customFormat="1" x14ac:dyDescent="0.2">
      <c r="C50" s="90">
        <v>2</v>
      </c>
      <c r="D50" s="90"/>
      <c r="E50" s="101">
        <v>5</v>
      </c>
    </row>
    <row r="51" spans="3:14" s="87" customFormat="1" x14ac:dyDescent="0.2">
      <c r="C51" s="90" t="s">
        <v>52</v>
      </c>
      <c r="D51" s="90"/>
      <c r="E51" s="101">
        <v>1</v>
      </c>
    </row>
    <row r="52" spans="3:14" s="87" customFormat="1" x14ac:dyDescent="0.2">
      <c r="C52" s="94" t="s">
        <v>104</v>
      </c>
      <c r="D52" s="90"/>
      <c r="E52" s="101">
        <v>1</v>
      </c>
    </row>
    <row r="53" spans="3:14" s="87" customFormat="1" x14ac:dyDescent="0.2"/>
    <row r="54" spans="3:14" s="91" customFormat="1" ht="18.75" x14ac:dyDescent="0.3"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92"/>
    </row>
    <row r="55" spans="3:14" s="91" customFormat="1" ht="18.75" x14ac:dyDescent="0.3">
      <c r="C55" s="89" t="s">
        <v>50</v>
      </c>
      <c r="D55" s="88"/>
      <c r="E55" s="99" t="s">
        <v>58</v>
      </c>
      <c r="F55" s="87"/>
      <c r="G55" s="87"/>
      <c r="H55" s="87"/>
      <c r="I55" s="87"/>
      <c r="J55" s="87"/>
      <c r="K55" s="87"/>
      <c r="L55" s="87"/>
      <c r="M55" s="87"/>
      <c r="N55" s="92"/>
    </row>
    <row r="56" spans="3:14" s="91" customFormat="1" x14ac:dyDescent="0.2">
      <c r="C56" s="94" t="s">
        <v>248</v>
      </c>
      <c r="D56" s="94"/>
      <c r="E56" s="100">
        <v>1</v>
      </c>
      <c r="F56" s="87"/>
      <c r="G56" s="87"/>
      <c r="H56" s="87"/>
      <c r="I56" s="87"/>
      <c r="J56" s="87"/>
      <c r="K56" s="87"/>
      <c r="L56" s="87"/>
      <c r="M56" s="87"/>
      <c r="N56" s="95"/>
    </row>
    <row r="57" spans="3:14" s="91" customFormat="1" x14ac:dyDescent="0.2">
      <c r="C57" s="94" t="s">
        <v>247</v>
      </c>
      <c r="D57" s="94"/>
      <c r="E57" s="100">
        <v>3</v>
      </c>
      <c r="F57" s="87"/>
      <c r="G57" s="87"/>
      <c r="H57" s="87"/>
      <c r="I57" s="87"/>
      <c r="J57" s="87"/>
      <c r="K57" s="87"/>
      <c r="L57" s="87"/>
      <c r="M57" s="87"/>
      <c r="N57" s="95"/>
    </row>
    <row r="58" spans="3:14" s="91" customFormat="1" x14ac:dyDescent="0.2"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95"/>
    </row>
    <row r="59" spans="3:14" s="91" customFormat="1" x14ac:dyDescent="0.2">
      <c r="C59" s="89" t="s">
        <v>77</v>
      </c>
      <c r="D59" s="89"/>
      <c r="E59" s="89" t="s">
        <v>55</v>
      </c>
      <c r="F59" s="87"/>
      <c r="G59" s="87"/>
      <c r="H59" s="87"/>
      <c r="I59" s="94"/>
      <c r="J59" s="87"/>
      <c r="K59" s="87"/>
      <c r="L59" s="87"/>
      <c r="M59" s="87"/>
      <c r="N59" s="95"/>
    </row>
    <row r="60" spans="3:14" s="91" customFormat="1" x14ac:dyDescent="0.2">
      <c r="C60" s="94" t="s">
        <v>68</v>
      </c>
      <c r="D60" s="93">
        <v>0</v>
      </c>
      <c r="E60" s="100">
        <v>2.5</v>
      </c>
      <c r="F60" s="87"/>
      <c r="G60" s="87"/>
      <c r="H60" s="87"/>
      <c r="I60" s="94"/>
      <c r="J60" s="87"/>
      <c r="K60" s="87"/>
      <c r="L60" s="87"/>
      <c r="M60" s="87"/>
      <c r="N60" s="95"/>
    </row>
    <row r="61" spans="3:14" s="91" customFormat="1" x14ac:dyDescent="0.2">
      <c r="C61" s="94" t="s">
        <v>66</v>
      </c>
      <c r="D61" s="93">
        <v>40.000000999999997</v>
      </c>
      <c r="E61" s="100">
        <v>1.5</v>
      </c>
      <c r="F61" s="87"/>
      <c r="G61" s="87"/>
      <c r="H61" s="87"/>
      <c r="I61" s="94"/>
      <c r="J61" s="87"/>
      <c r="K61" s="87"/>
      <c r="L61" s="87"/>
      <c r="M61" s="87"/>
      <c r="N61" s="95"/>
    </row>
    <row r="62" spans="3:14" s="91" customFormat="1" x14ac:dyDescent="0.2">
      <c r="C62" s="94" t="s">
        <v>64</v>
      </c>
      <c r="D62" s="93">
        <v>80.000000999999997</v>
      </c>
      <c r="E62" s="100">
        <v>1.2</v>
      </c>
      <c r="F62" s="87"/>
      <c r="G62" s="87"/>
      <c r="H62" s="87"/>
      <c r="I62" s="94"/>
      <c r="J62" s="87"/>
      <c r="K62" s="87"/>
      <c r="L62" s="87"/>
      <c r="M62" s="87"/>
      <c r="N62" s="95"/>
    </row>
    <row r="63" spans="3:14" s="91" customFormat="1" x14ac:dyDescent="0.2">
      <c r="C63" s="94" t="s">
        <v>61</v>
      </c>
      <c r="D63" s="93">
        <v>120.00000009999999</v>
      </c>
      <c r="E63" s="100">
        <v>1</v>
      </c>
      <c r="F63" s="87"/>
      <c r="G63" s="87"/>
      <c r="H63" s="87"/>
      <c r="I63" s="87"/>
      <c r="J63" s="87"/>
      <c r="K63" s="87"/>
      <c r="L63" s="87"/>
      <c r="M63" s="87"/>
      <c r="N63" s="95"/>
    </row>
    <row r="64" spans="3:14" s="91" customFormat="1" x14ac:dyDescent="0.2">
      <c r="C64" s="94" t="s">
        <v>104</v>
      </c>
      <c r="D64" s="93">
        <v>100000</v>
      </c>
      <c r="E64" s="100">
        <v>1</v>
      </c>
      <c r="F64" s="87"/>
      <c r="G64" s="87"/>
      <c r="H64" s="87"/>
      <c r="I64" s="87"/>
      <c r="J64" s="87"/>
      <c r="K64" s="87"/>
      <c r="L64" s="87"/>
      <c r="M64" s="87"/>
      <c r="N64" s="95"/>
    </row>
    <row r="65" spans="3:14" s="91" customFormat="1" x14ac:dyDescent="0.2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95"/>
    </row>
    <row r="66" spans="3:14" s="87" customFormat="1" x14ac:dyDescent="0.2"/>
    <row r="67" spans="3:14" s="87" customFormat="1" x14ac:dyDescent="0.2">
      <c r="C67" s="89" t="s">
        <v>59</v>
      </c>
      <c r="D67" s="89"/>
      <c r="E67" s="89" t="s">
        <v>56</v>
      </c>
      <c r="F67" s="89"/>
    </row>
    <row r="68" spans="3:14" s="87" customFormat="1" x14ac:dyDescent="0.2">
      <c r="C68" s="94" t="s">
        <v>47</v>
      </c>
      <c r="D68" s="94"/>
      <c r="E68" s="100">
        <v>0.1</v>
      </c>
      <c r="F68" s="94" t="s">
        <v>62</v>
      </c>
    </row>
    <row r="69" spans="3:14" s="87" customFormat="1" x14ac:dyDescent="0.2">
      <c r="C69" s="94" t="s">
        <v>46</v>
      </c>
      <c r="D69" s="94"/>
      <c r="E69" s="100">
        <v>1</v>
      </c>
      <c r="F69" s="94" t="s">
        <v>65</v>
      </c>
    </row>
    <row r="70" spans="3:14" s="87" customFormat="1" x14ac:dyDescent="0.2">
      <c r="C70" s="94" t="s">
        <v>48</v>
      </c>
      <c r="D70" s="94"/>
      <c r="E70" s="100">
        <v>2</v>
      </c>
      <c r="F70" s="94" t="s">
        <v>67</v>
      </c>
    </row>
    <row r="71" spans="3:14" s="87" customFormat="1" x14ac:dyDescent="0.2">
      <c r="C71" s="94" t="s">
        <v>104</v>
      </c>
      <c r="D71" s="94"/>
      <c r="E71" s="100">
        <v>1</v>
      </c>
      <c r="F71" s="94"/>
    </row>
    <row r="72" spans="3:14" s="87" customFormat="1" x14ac:dyDescent="0.2"/>
    <row r="73" spans="3:14" s="87" customFormat="1" x14ac:dyDescent="0.2"/>
    <row r="74" spans="3:14" s="87" customFormat="1" x14ac:dyDescent="0.2"/>
  </sheetData>
  <mergeCells count="4">
    <mergeCell ref="E14:K14"/>
    <mergeCell ref="E15:K15"/>
    <mergeCell ref="E8:I8"/>
    <mergeCell ref="E16:K16"/>
  </mergeCells>
  <conditionalFormatting sqref="D6">
    <cfRule type="expression" dxfId="4" priority="24">
      <formula>E6=#REF!</formula>
    </cfRule>
  </conditionalFormatting>
  <pageMargins left="0.7" right="0.7" top="0.75" bottom="0.75" header="0.3" footer="0.3"/>
  <pageSetup paperSize="9" orientation="portrait" horizontalDpi="90" verticalDpi="9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B77F821-7C4E-4D40-87BE-74B4C1E5BB39}">
          <x14:formula1>
            <xm:f>Misc_calcs!$J$7:$J$11</xm:f>
          </x14:formula1>
          <xm:sqref>G10</xm:sqref>
        </x14:dataValidation>
        <x14:dataValidation type="list" allowBlank="1" showInputMessage="1" showErrorMessage="1" xr:uid="{093A524C-E45A-4CD6-9037-0C9A8CB9BEDE}">
          <x14:formula1>
            <xm:f>Misc_calcs!$B$7:$B$8</xm:f>
          </x14:formula1>
          <xm:sqref>E10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95C7B-E468-4210-B549-B65B6AADE8C2}">
  <sheetPr codeName="Sheet23">
    <tabColor theme="5"/>
  </sheetPr>
  <dimension ref="A1:W449"/>
  <sheetViews>
    <sheetView showGridLines="0" zoomScale="90" zoomScaleNormal="90" workbookViewId="0">
      <pane xSplit="3" ySplit="8" topLeftCell="D9" activePane="bottomRight" state="frozen"/>
      <selection activeCell="A3" sqref="A3"/>
      <selection pane="topRight" activeCell="A3" sqref="A3"/>
      <selection pane="bottomLeft" activeCell="A3" sqref="A3"/>
      <selection pane="bottomRight" activeCell="S26" sqref="S26"/>
    </sheetView>
  </sheetViews>
  <sheetFormatPr defaultRowHeight="12.75" x14ac:dyDescent="0.2"/>
  <cols>
    <col min="2" max="2" width="12.25" customWidth="1"/>
    <col min="3" max="3" width="19.75" customWidth="1"/>
    <col min="4" max="4" width="13.5" style="113" customWidth="1"/>
    <col min="5" max="5" width="11.875" style="105" customWidth="1"/>
    <col min="6" max="6" width="15.125" customWidth="1"/>
    <col min="7" max="7" width="16.5" customWidth="1"/>
    <col min="8" max="8" width="11.75" customWidth="1"/>
    <col min="9" max="9" width="15.625" customWidth="1"/>
    <col min="10" max="10" width="11.75" customWidth="1"/>
    <col min="11" max="11" width="2.5" customWidth="1"/>
    <col min="12" max="15" width="9.875" customWidth="1"/>
    <col min="16" max="16" width="10.375" customWidth="1"/>
    <col min="17" max="17" width="2.5" customWidth="1"/>
    <col min="18" max="19" width="14.5" customWidth="1"/>
    <col min="20" max="20" width="16.25" customWidth="1"/>
    <col min="21" max="21" width="2.5" customWidth="1"/>
    <col min="22" max="22" width="22.375" customWidth="1"/>
  </cols>
  <sheetData>
    <row r="1" spans="1:23" ht="18.75" x14ac:dyDescent="0.3">
      <c r="A1" s="8" t="str">
        <f>bus</f>
        <v>CitiPower</v>
      </c>
      <c r="B1" s="8"/>
      <c r="C1" s="8"/>
      <c r="D1" s="111"/>
      <c r="E1" s="103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ht="15.75" x14ac:dyDescent="0.25">
      <c r="A2" s="70" t="str">
        <f>proj</f>
        <v>Transformer refurbishment</v>
      </c>
      <c r="B2" s="70"/>
      <c r="C2" s="70"/>
      <c r="D2" s="112"/>
      <c r="E2" s="104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spans="1:23" ht="15.75" x14ac:dyDescent="0.25">
      <c r="A3" s="3"/>
      <c r="O3" s="127"/>
      <c r="R3" s="127"/>
      <c r="S3" s="127"/>
      <c r="T3" s="127"/>
    </row>
    <row r="4" spans="1:23" x14ac:dyDescent="0.2">
      <c r="A4" s="4"/>
      <c r="B4" s="61" t="s">
        <v>97</v>
      </c>
      <c r="C4" s="61"/>
      <c r="D4" s="102">
        <f>COUNTIF(B$9:B$105, "&gt;"&amp;1)</f>
        <v>97</v>
      </c>
      <c r="E4" s="106"/>
      <c r="F4" s="61"/>
      <c r="G4" s="59"/>
      <c r="H4" s="61"/>
      <c r="I4" s="61"/>
      <c r="J4" s="61"/>
      <c r="K4" s="61"/>
      <c r="L4" s="61"/>
      <c r="M4" s="61"/>
      <c r="N4" s="61"/>
      <c r="O4" s="61"/>
      <c r="P4" s="61"/>
      <c r="Q4" s="61"/>
      <c r="R4" s="102">
        <f>COUNTIF(R$9:R$105, "&gt;"&amp;1)</f>
        <v>9</v>
      </c>
      <c r="S4" s="102"/>
      <c r="T4" s="61">
        <f>COUNTIF(T$9:T$105, TRUE)</f>
        <v>6</v>
      </c>
      <c r="U4" s="61"/>
      <c r="V4" s="61"/>
      <c r="W4" s="4"/>
    </row>
    <row r="5" spans="1:23" s="1" customFormat="1" x14ac:dyDescent="0.2">
      <c r="D5" s="114"/>
      <c r="E5" s="107"/>
      <c r="F5" s="4"/>
      <c r="G5" s="4"/>
      <c r="H5" s="4"/>
      <c r="I5" s="4"/>
      <c r="J5" s="4"/>
      <c r="L5" s="4"/>
      <c r="M5" s="4"/>
      <c r="N5" s="4"/>
      <c r="O5" s="4"/>
    </row>
    <row r="6" spans="1:23" s="1" customFormat="1" x14ac:dyDescent="0.2">
      <c r="D6" s="115"/>
      <c r="E6" s="108"/>
      <c r="R6" s="119" t="s">
        <v>98</v>
      </c>
      <c r="S6" s="73"/>
    </row>
    <row r="7" spans="1:23" x14ac:dyDescent="0.2">
      <c r="A7" s="4"/>
      <c r="B7" s="79" t="s">
        <v>38</v>
      </c>
      <c r="C7" s="79" t="s">
        <v>81</v>
      </c>
      <c r="D7" s="116" t="s">
        <v>39</v>
      </c>
      <c r="E7" s="109" t="s">
        <v>40</v>
      </c>
      <c r="F7" s="79" t="s">
        <v>42</v>
      </c>
      <c r="G7" s="80" t="s">
        <v>49</v>
      </c>
      <c r="H7" s="126" t="s">
        <v>45</v>
      </c>
      <c r="I7" s="126" t="s">
        <v>54</v>
      </c>
      <c r="J7" s="126" t="s">
        <v>51</v>
      </c>
      <c r="L7" s="80" t="s">
        <v>100</v>
      </c>
      <c r="M7" s="80" t="s">
        <v>101</v>
      </c>
      <c r="N7" s="80" t="s">
        <v>102</v>
      </c>
      <c r="O7" s="80" t="s">
        <v>51</v>
      </c>
      <c r="P7" s="80" t="s">
        <v>71</v>
      </c>
      <c r="R7" s="80" t="s">
        <v>73</v>
      </c>
      <c r="S7" s="79" t="s">
        <v>73</v>
      </c>
      <c r="T7" s="116" t="s">
        <v>73</v>
      </c>
      <c r="V7" s="1"/>
      <c r="W7" s="4"/>
    </row>
    <row r="8" spans="1:23" x14ac:dyDescent="0.2">
      <c r="A8" s="4"/>
      <c r="B8" s="79"/>
      <c r="C8" s="79" t="s">
        <v>82</v>
      </c>
      <c r="D8" s="116"/>
      <c r="E8" s="109"/>
      <c r="F8" s="79"/>
      <c r="G8" s="80"/>
      <c r="H8" s="81"/>
      <c r="I8" s="126" t="s">
        <v>53</v>
      </c>
      <c r="J8" s="81"/>
      <c r="L8" s="80" t="s">
        <v>99</v>
      </c>
      <c r="M8" s="80" t="s">
        <v>99</v>
      </c>
      <c r="N8" s="80" t="s">
        <v>99</v>
      </c>
      <c r="O8" s="80" t="s">
        <v>99</v>
      </c>
      <c r="P8" s="81" t="s">
        <v>37</v>
      </c>
      <c r="R8" s="81" t="s">
        <v>74</v>
      </c>
      <c r="S8" s="129" t="s">
        <v>103</v>
      </c>
      <c r="T8" s="116" t="s">
        <v>80</v>
      </c>
      <c r="V8" s="1"/>
      <c r="W8" s="4"/>
    </row>
    <row r="9" spans="1:23" x14ac:dyDescent="0.2">
      <c r="A9" s="4"/>
      <c r="B9" s="77">
        <v>10266753</v>
      </c>
      <c r="C9" s="77" t="s">
        <v>106</v>
      </c>
      <c r="D9" s="117" t="s">
        <v>203</v>
      </c>
      <c r="E9" s="110" t="s">
        <v>41</v>
      </c>
      <c r="F9" s="77" t="s">
        <v>44</v>
      </c>
      <c r="G9" s="122">
        <v>715.46517714938307</v>
      </c>
      <c r="H9" s="120" t="s">
        <v>46</v>
      </c>
      <c r="I9" s="118" t="s">
        <v>247</v>
      </c>
      <c r="J9" s="118" t="s">
        <v>52</v>
      </c>
      <c r="L9">
        <f>INDEX(Assumptions!$E$60:$E$64, MATCH($G9, Assumptions!$D$60:$D$64,1))</f>
        <v>1</v>
      </c>
      <c r="M9">
        <f>INDEX(Assumptions!$E$68:$E$71, MATCH(H9, Assumptions!$C$68:$C$71,0))</f>
        <v>1</v>
      </c>
      <c r="N9">
        <f>INDEX(Assumptions!$E$56:$E$57, MATCH($I9, Assumptions!$C$56:$C$57,0))</f>
        <v>3</v>
      </c>
      <c r="O9">
        <f>IF(ISNUMBER(MATCH($J9, Assumptions!$C$51:$C$52,0)),Assumptions!$E$51,Assumptions!$E$50)</f>
        <v>1</v>
      </c>
      <c r="P9" s="78">
        <f>Assumptions!$G$29*Calcs!L9*IF(E9=Assumptions!$C$40,Assumptions!$D$40,E9)*M9*N9*O9+IF(E9&gt;0,Assumptions!$I$35,0)</f>
        <v>110750</v>
      </c>
      <c r="R9" s="138">
        <f>P9/Assumptions!$I$34</f>
        <v>4.1792452830188678</v>
      </c>
      <c r="S9" s="139" t="b">
        <v>1</v>
      </c>
      <c r="T9" s="139" t="b">
        <f>AND(R9&gt;=1, COUNTIF($T$8:$T8, TRUE)&lt;Summary!$H$5, NOT(S9))</f>
        <v>0</v>
      </c>
      <c r="V9" s="1"/>
      <c r="W9" s="4"/>
    </row>
    <row r="10" spans="1:23" x14ac:dyDescent="0.2">
      <c r="A10" s="4"/>
      <c r="B10" s="77">
        <v>10266737</v>
      </c>
      <c r="C10" s="77" t="s">
        <v>107</v>
      </c>
      <c r="D10" s="117" t="s">
        <v>204</v>
      </c>
      <c r="E10" s="110" t="s">
        <v>41</v>
      </c>
      <c r="F10" s="77" t="s">
        <v>44</v>
      </c>
      <c r="G10" s="122">
        <v>1205.76833164546</v>
      </c>
      <c r="H10" s="120" t="s">
        <v>46</v>
      </c>
      <c r="I10" s="118" t="s">
        <v>247</v>
      </c>
      <c r="J10" s="118" t="s">
        <v>52</v>
      </c>
      <c r="L10">
        <f>INDEX(Assumptions!$E$60:$E$64, MATCH($G10, Assumptions!$D$60:$D$64,1))</f>
        <v>1</v>
      </c>
      <c r="M10">
        <f>INDEX(Assumptions!$E$68:$E$71, MATCH(H10, Assumptions!$C$68:$C$71,0))</f>
        <v>1</v>
      </c>
      <c r="N10">
        <f>INDEX(Assumptions!$E$56:$E$57, MATCH($I10, Assumptions!$C$56:$C$57,0))</f>
        <v>3</v>
      </c>
      <c r="O10">
        <f>IF(ISNUMBER(MATCH($J10, Assumptions!$C$51:$C$52,0)),Assumptions!$E$51,Assumptions!$E$50)</f>
        <v>1</v>
      </c>
      <c r="P10" s="78">
        <f>Assumptions!$G$29*Calcs!L10*IF(E10=Assumptions!$C$40,Assumptions!$D$40,E10)*M10*N10*O10+IF(E10&gt;0,Assumptions!$I$35,0)</f>
        <v>110750</v>
      </c>
      <c r="R10" s="138">
        <f>P10/Assumptions!$I$34</f>
        <v>4.1792452830188678</v>
      </c>
      <c r="S10" s="139" t="b">
        <v>1</v>
      </c>
      <c r="T10" s="139" t="b">
        <f>AND(R10&gt;=1, COUNTIF($T$8:$T9, TRUE)&lt;Summary!$H$5, NOT(S10))</f>
        <v>0</v>
      </c>
      <c r="V10" s="1"/>
      <c r="W10" s="4"/>
    </row>
    <row r="11" spans="1:23" x14ac:dyDescent="0.2">
      <c r="A11" s="4"/>
      <c r="B11" s="77">
        <v>10266737</v>
      </c>
      <c r="C11" s="77" t="s">
        <v>108</v>
      </c>
      <c r="D11" s="117" t="s">
        <v>204</v>
      </c>
      <c r="E11" s="110" t="s">
        <v>41</v>
      </c>
      <c r="F11" s="77" t="s">
        <v>44</v>
      </c>
      <c r="G11" s="122">
        <v>1205.76833164546</v>
      </c>
      <c r="H11" s="120" t="s">
        <v>46</v>
      </c>
      <c r="I11" s="118" t="s">
        <v>247</v>
      </c>
      <c r="J11" s="118" t="s">
        <v>52</v>
      </c>
      <c r="L11">
        <f>INDEX(Assumptions!$E$60:$E$64, MATCH($G11, Assumptions!$D$60:$D$64,1))</f>
        <v>1</v>
      </c>
      <c r="M11">
        <f>INDEX(Assumptions!$E$68:$E$71, MATCH(H11, Assumptions!$C$68:$C$71,0))</f>
        <v>1</v>
      </c>
      <c r="N11">
        <f>INDEX(Assumptions!$E$56:$E$57, MATCH($I11, Assumptions!$C$56:$C$57,0))</f>
        <v>3</v>
      </c>
      <c r="O11">
        <f>IF(ISNUMBER(MATCH($J11, Assumptions!$C$51:$C$52,0)),Assumptions!$E$51,Assumptions!$E$50)</f>
        <v>1</v>
      </c>
      <c r="P11" s="78">
        <f>Assumptions!$G$29*Calcs!L11*IF(E11=Assumptions!$C$40,Assumptions!$D$40,E11)*M11*N11*O11+IF(E11&gt;0,Assumptions!$I$35,0)</f>
        <v>110750</v>
      </c>
      <c r="R11" s="138">
        <f>P11/Assumptions!$I$34</f>
        <v>4.1792452830188678</v>
      </c>
      <c r="S11" s="139" t="b">
        <v>1</v>
      </c>
      <c r="T11" s="139" t="b">
        <f>AND(R11&gt;=1, COUNTIF($T$8:$T10, TRUE)&lt;Summary!$H$5, NOT(S11))</f>
        <v>0</v>
      </c>
      <c r="V11" s="1"/>
      <c r="W11" s="4"/>
    </row>
    <row r="12" spans="1:23" x14ac:dyDescent="0.2">
      <c r="A12" s="4"/>
      <c r="B12" s="77">
        <v>10266826</v>
      </c>
      <c r="C12" s="77" t="s">
        <v>111</v>
      </c>
      <c r="D12" s="117" t="s">
        <v>207</v>
      </c>
      <c r="E12" s="110" t="s">
        <v>41</v>
      </c>
      <c r="F12" s="77" t="s">
        <v>44</v>
      </c>
      <c r="G12" s="122">
        <v>1371.69267161072</v>
      </c>
      <c r="H12" s="120" t="s">
        <v>46</v>
      </c>
      <c r="I12" s="118" t="s">
        <v>247</v>
      </c>
      <c r="J12" s="118" t="s">
        <v>52</v>
      </c>
      <c r="L12">
        <f>INDEX(Assumptions!$E$60:$E$64, MATCH($G12, Assumptions!$D$60:$D$64,1))</f>
        <v>1</v>
      </c>
      <c r="M12">
        <f>INDEX(Assumptions!$E$68:$E$71, MATCH(H12, Assumptions!$C$68:$C$71,0))</f>
        <v>1</v>
      </c>
      <c r="N12">
        <f>INDEX(Assumptions!$E$56:$E$57, MATCH($I12, Assumptions!$C$56:$C$57,0))</f>
        <v>3</v>
      </c>
      <c r="O12">
        <f>IF(ISNUMBER(MATCH($J12, Assumptions!$C$51:$C$52,0)),Assumptions!$E$51,Assumptions!$E$50)</f>
        <v>1</v>
      </c>
      <c r="P12" s="78">
        <f>Assumptions!$G$29*Calcs!L14*IF(E12=Assumptions!$C$40,Assumptions!$D$40,E12)*M12*N12*O12+IF(E12&gt;0,Assumptions!$I$35,0)</f>
        <v>110750</v>
      </c>
      <c r="R12" s="138">
        <f>P12/Assumptions!$I$34</f>
        <v>4.1792452830188678</v>
      </c>
      <c r="S12" s="139"/>
      <c r="T12" s="139" t="b">
        <f>AND(R12&gt;=1, COUNTIF($T$8:$T11, TRUE)&lt;Summary!$H$5, NOT(S12))</f>
        <v>1</v>
      </c>
      <c r="V12" s="1"/>
      <c r="W12" s="4"/>
    </row>
    <row r="13" spans="1:23" x14ac:dyDescent="0.2">
      <c r="A13" s="4"/>
      <c r="B13" s="77">
        <v>10266769</v>
      </c>
      <c r="C13" s="77" t="s">
        <v>109</v>
      </c>
      <c r="D13" s="117" t="s">
        <v>205</v>
      </c>
      <c r="E13" s="110">
        <v>66.666666666666671</v>
      </c>
      <c r="F13" s="77" t="s">
        <v>44</v>
      </c>
      <c r="G13" s="122">
        <v>905.45241741505595</v>
      </c>
      <c r="H13" s="120" t="s">
        <v>48</v>
      </c>
      <c r="I13" s="118" t="s">
        <v>247</v>
      </c>
      <c r="J13" s="118" t="s">
        <v>52</v>
      </c>
      <c r="L13">
        <f>INDEX(Assumptions!$E$60:$E$64, MATCH($G13, Assumptions!$D$60:$D$64,1))</f>
        <v>1</v>
      </c>
      <c r="M13">
        <f>INDEX(Assumptions!$E$68:$E$71, MATCH(H13, Assumptions!$C$68:$C$71,0))</f>
        <v>2</v>
      </c>
      <c r="N13">
        <f>INDEX(Assumptions!$E$56:$E$57, MATCH($I13, Assumptions!$C$56:$C$57,0))</f>
        <v>3</v>
      </c>
      <c r="O13">
        <f>IF(ISNUMBER(MATCH($J13, Assumptions!$C$51:$C$52,0)),Assumptions!$E$51,Assumptions!$E$50)</f>
        <v>1</v>
      </c>
      <c r="P13" s="78">
        <f>Assumptions!$G$29*Calcs!L12*IF(E13=Assumptions!$C$40,Assumptions!$D$40,E13)*M13*N13*O13+IF(E13&gt;0,Assumptions!$I$35,0)</f>
        <v>52000</v>
      </c>
      <c r="R13" s="138">
        <f>P13/Assumptions!$I$34</f>
        <v>1.9622641509433962</v>
      </c>
      <c r="S13" s="139"/>
      <c r="T13" s="139" t="b">
        <f>AND(R13&gt;=1, COUNTIF($T$8:$T12, TRUE)&lt;Summary!$H$5, NOT(S13))</f>
        <v>1</v>
      </c>
      <c r="V13" s="1"/>
      <c r="W13" s="4"/>
    </row>
    <row r="14" spans="1:23" x14ac:dyDescent="0.2">
      <c r="A14" s="4"/>
      <c r="B14" s="77">
        <v>10266792</v>
      </c>
      <c r="C14" s="77" t="s">
        <v>110</v>
      </c>
      <c r="D14" s="117" t="s">
        <v>206</v>
      </c>
      <c r="E14" s="110">
        <v>105</v>
      </c>
      <c r="F14" s="77" t="s">
        <v>44</v>
      </c>
      <c r="G14" s="122">
        <v>384.37585307822195</v>
      </c>
      <c r="H14" s="120" t="s">
        <v>46</v>
      </c>
      <c r="I14" s="118" t="s">
        <v>247</v>
      </c>
      <c r="J14" s="118" t="s">
        <v>52</v>
      </c>
      <c r="L14">
        <f>INDEX(Assumptions!$E$60:$E$64, MATCH($G14, Assumptions!$D$60:$D$64,1))</f>
        <v>1</v>
      </c>
      <c r="M14">
        <f>INDEX(Assumptions!$E$68:$E$71, MATCH(H14, Assumptions!$C$68:$C$71,0))</f>
        <v>1</v>
      </c>
      <c r="N14">
        <f>INDEX(Assumptions!$E$56:$E$57, MATCH($I14, Assumptions!$C$56:$C$57,0))</f>
        <v>3</v>
      </c>
      <c r="O14">
        <f>IF(ISNUMBER(MATCH($J14, Assumptions!$C$51:$C$52,0)),Assumptions!$E$51,Assumptions!$E$50)</f>
        <v>1</v>
      </c>
      <c r="P14" s="78">
        <f>Assumptions!$G$29*Calcs!L13*IF(E14=Assumptions!$C$40,Assumptions!$D$40,E14)*M14*N14*O14+IF(E14&gt;0,Assumptions!$I$35,0)</f>
        <v>42012.5</v>
      </c>
      <c r="R14" s="138">
        <f>P14/Assumptions!$I$34</f>
        <v>1.5853773584905659</v>
      </c>
      <c r="S14" s="139"/>
      <c r="T14" s="139" t="b">
        <f>AND(R14&gt;=1, COUNTIF($T$8:$T13, TRUE)&lt;Summary!$H$5, NOT(S14))</f>
        <v>1</v>
      </c>
      <c r="V14" s="1"/>
      <c r="W14" s="4"/>
    </row>
    <row r="15" spans="1:23" x14ac:dyDescent="0.2">
      <c r="A15" s="4"/>
      <c r="B15" s="77">
        <v>10266753</v>
      </c>
      <c r="C15" s="77" t="s">
        <v>112</v>
      </c>
      <c r="D15" s="117" t="s">
        <v>203</v>
      </c>
      <c r="E15" s="110">
        <v>99</v>
      </c>
      <c r="F15" s="77" t="s">
        <v>44</v>
      </c>
      <c r="G15" s="122">
        <v>715.46517714938307</v>
      </c>
      <c r="H15" s="120" t="s">
        <v>46</v>
      </c>
      <c r="I15" s="118" t="s">
        <v>247</v>
      </c>
      <c r="J15" s="118" t="s">
        <v>52</v>
      </c>
      <c r="L15">
        <f>INDEX(Assumptions!$E$60:$E$64, MATCH($G15, Assumptions!$D$60:$D$64,1))</f>
        <v>1</v>
      </c>
      <c r="M15">
        <f>INDEX(Assumptions!$E$68:$E$71, MATCH(H15, Assumptions!$C$68:$C$71,0))</f>
        <v>1</v>
      </c>
      <c r="N15">
        <f>INDEX(Assumptions!$E$56:$E$57, MATCH($I15, Assumptions!$C$56:$C$57,0))</f>
        <v>3</v>
      </c>
      <c r="O15">
        <f>IF(ISNUMBER(MATCH($J15, Assumptions!$C$51:$C$52,0)),Assumptions!$E$51,Assumptions!$E$50)</f>
        <v>1</v>
      </c>
      <c r="P15" s="78">
        <f>Assumptions!$G$29*Calcs!L15*IF(E15=Assumptions!$C$40,Assumptions!$D$40,E15)*M15*N15*O15+IF(E15&gt;0,Assumptions!$I$35,0)</f>
        <v>39897.5</v>
      </c>
      <c r="R15" s="138">
        <f>P15/Assumptions!$I$34</f>
        <v>1.5055660377358491</v>
      </c>
      <c r="S15" s="139"/>
      <c r="T15" s="139" t="b">
        <f>AND(R15&gt;=1, COUNTIF($T$8:$T14, TRUE)&lt;Summary!$H$5, NOT(S15))</f>
        <v>1</v>
      </c>
      <c r="V15" s="1"/>
      <c r="W15" s="4"/>
    </row>
    <row r="16" spans="1:23" x14ac:dyDescent="0.2">
      <c r="A16" s="4"/>
      <c r="B16" s="77">
        <v>10266769</v>
      </c>
      <c r="C16" s="77" t="s">
        <v>115</v>
      </c>
      <c r="D16" s="117" t="s">
        <v>205</v>
      </c>
      <c r="E16" s="110">
        <v>33.4</v>
      </c>
      <c r="F16" s="77" t="s">
        <v>44</v>
      </c>
      <c r="G16" s="122">
        <v>905.45241741505595</v>
      </c>
      <c r="H16" s="120" t="s">
        <v>48</v>
      </c>
      <c r="I16" s="118" t="s">
        <v>247</v>
      </c>
      <c r="J16" s="118" t="s">
        <v>52</v>
      </c>
      <c r="L16">
        <f>INDEX(Assumptions!$E$60:$E$64, MATCH($G16, Assumptions!$D$60:$D$64,1))</f>
        <v>1</v>
      </c>
      <c r="M16">
        <f>INDEX(Assumptions!$E$68:$E$71, MATCH(H16, Assumptions!$C$68:$C$71,0))</f>
        <v>2</v>
      </c>
      <c r="N16">
        <f>INDEX(Assumptions!$E$56:$E$57, MATCH($I16, Assumptions!$C$56:$C$57,0))</f>
        <v>3</v>
      </c>
      <c r="O16">
        <f>IF(ISNUMBER(MATCH($J16, Assumptions!$C$51:$C$52,0)),Assumptions!$E$51,Assumptions!$E$50)</f>
        <v>1</v>
      </c>
      <c r="P16" s="78">
        <f>Assumptions!$G$29*Calcs!L18*IF(E16=Assumptions!$C$40,Assumptions!$D$40,E16)*M16*N16*O16+IF(E16&gt;0,Assumptions!$I$35,0)</f>
        <v>28547</v>
      </c>
      <c r="R16" s="138">
        <f>P16/Assumptions!$I$34</f>
        <v>1.0772452830188679</v>
      </c>
      <c r="S16" s="139"/>
      <c r="T16" s="139" t="b">
        <f>AND(R16&gt;=1, COUNTIF($T$8:$T15, TRUE)&lt;Summary!$H$5, NOT(S16))</f>
        <v>1</v>
      </c>
      <c r="V16" s="1"/>
      <c r="W16" s="4"/>
    </row>
    <row r="17" spans="1:23" x14ac:dyDescent="0.2">
      <c r="A17" s="4"/>
      <c r="B17" s="77">
        <v>10266769</v>
      </c>
      <c r="C17" s="77" t="s">
        <v>116</v>
      </c>
      <c r="D17" s="117" t="s">
        <v>205</v>
      </c>
      <c r="E17" s="110">
        <v>33.200000000000003</v>
      </c>
      <c r="F17" s="77" t="s">
        <v>44</v>
      </c>
      <c r="G17" s="122">
        <v>905.45241741505595</v>
      </c>
      <c r="H17" s="120" t="s">
        <v>48</v>
      </c>
      <c r="I17" s="118" t="s">
        <v>247</v>
      </c>
      <c r="J17" s="118" t="s">
        <v>52</v>
      </c>
      <c r="L17">
        <f>INDEX(Assumptions!$E$60:$E$64, MATCH($G17, Assumptions!$D$60:$D$64,1))</f>
        <v>1</v>
      </c>
      <c r="M17">
        <f>INDEX(Assumptions!$E$68:$E$71, MATCH(H17, Assumptions!$C$68:$C$71,0))</f>
        <v>2</v>
      </c>
      <c r="N17">
        <f>INDEX(Assumptions!$E$56:$E$57, MATCH($I17, Assumptions!$C$56:$C$57,0))</f>
        <v>3</v>
      </c>
      <c r="O17">
        <f>IF(ISNUMBER(MATCH($J17, Assumptions!$C$51:$C$52,0)),Assumptions!$E$51,Assumptions!$E$50)</f>
        <v>1</v>
      </c>
      <c r="P17" s="78">
        <f>Assumptions!$G$29*Calcs!L19*IF(E17=Assumptions!$C$40,Assumptions!$D$40,E17)*M17*N17*O17+IF(E17&gt;0,Assumptions!$I$35,0)</f>
        <v>28406.000000000004</v>
      </c>
      <c r="R17" s="138">
        <f>P17/Assumptions!$I$34</f>
        <v>1.071924528301887</v>
      </c>
      <c r="S17" s="139"/>
      <c r="T17" s="139" t="b">
        <f>AND(R17&gt;=1, COUNTIF($T$8:$T16, TRUE)&lt;Summary!$H$5, NOT(S17))</f>
        <v>1</v>
      </c>
      <c r="V17" s="1"/>
      <c r="W17" s="4"/>
    </row>
    <row r="18" spans="1:23" x14ac:dyDescent="0.2">
      <c r="A18" s="4"/>
      <c r="B18" s="77">
        <v>10266745</v>
      </c>
      <c r="C18" s="77" t="s">
        <v>117</v>
      </c>
      <c r="D18" s="117" t="s">
        <v>209</v>
      </c>
      <c r="E18" s="110" t="s">
        <v>41</v>
      </c>
      <c r="F18" s="77" t="s">
        <v>44</v>
      </c>
      <c r="G18" s="122">
        <v>813.8737230636109</v>
      </c>
      <c r="H18" s="120" t="s">
        <v>47</v>
      </c>
      <c r="I18" s="118" t="s">
        <v>247</v>
      </c>
      <c r="J18" s="118" t="s">
        <v>52</v>
      </c>
      <c r="L18">
        <f>INDEX(Assumptions!$E$60:$E$64, MATCH($G18, Assumptions!$D$60:$D$64,1))</f>
        <v>1</v>
      </c>
      <c r="M18">
        <f>INDEX(Assumptions!$E$68:$E$71, MATCH(H18, Assumptions!$C$68:$C$71,0))</f>
        <v>0.1</v>
      </c>
      <c r="N18">
        <f>INDEX(Assumptions!$E$56:$E$57, MATCH($I18, Assumptions!$C$56:$C$57,0))</f>
        <v>3</v>
      </c>
      <c r="O18">
        <f>IF(ISNUMBER(MATCH($J18, Assumptions!$C$51:$C$52,0)),Assumptions!$E$51,Assumptions!$E$50)</f>
        <v>1</v>
      </c>
      <c r="P18" s="78">
        <f>Assumptions!$G$29*Calcs!L20*IF(E18=Assumptions!$C$40,Assumptions!$D$40,E18)*M18*N18*O18+IF(E18&gt;0,Assumptions!$I$35,0)</f>
        <v>15575</v>
      </c>
      <c r="R18" s="133">
        <f>P18/Assumptions!$I$34</f>
        <v>0.58773584905660381</v>
      </c>
      <c r="S18" s="4"/>
      <c r="T18" s="4" t="b">
        <f>AND(R18&gt;=1, COUNTIF($T$8:$T17, TRUE)&lt;Summary!$H$5, NOT(S18))</f>
        <v>0</v>
      </c>
      <c r="V18" s="1"/>
      <c r="W18" s="4"/>
    </row>
    <row r="19" spans="1:23" x14ac:dyDescent="0.2">
      <c r="A19" s="4"/>
      <c r="B19" s="77">
        <v>10266604</v>
      </c>
      <c r="C19" s="77" t="s">
        <v>127</v>
      </c>
      <c r="D19" s="117" t="s">
        <v>215</v>
      </c>
      <c r="E19" s="110" t="s">
        <v>41</v>
      </c>
      <c r="F19" s="77" t="s">
        <v>44</v>
      </c>
      <c r="G19" s="122">
        <v>1392.4743361507201</v>
      </c>
      <c r="H19" s="120" t="s">
        <v>47</v>
      </c>
      <c r="I19" s="118" t="s">
        <v>247</v>
      </c>
      <c r="J19" s="118" t="s">
        <v>52</v>
      </c>
      <c r="L19">
        <f>INDEX(Assumptions!$E$60:$E$64, MATCH($G19, Assumptions!$D$60:$D$64,1))</f>
        <v>1</v>
      </c>
      <c r="M19">
        <f>INDEX(Assumptions!$E$68:$E$71, MATCH(H19, Assumptions!$C$68:$C$71,0))</f>
        <v>0.1</v>
      </c>
      <c r="N19">
        <f>INDEX(Assumptions!$E$56:$E$57, MATCH($I19, Assumptions!$C$56:$C$57,0))</f>
        <v>3</v>
      </c>
      <c r="O19">
        <f>IF(ISNUMBER(MATCH($J19, Assumptions!$C$51:$C$52,0)),Assumptions!$E$51,Assumptions!$E$50)</f>
        <v>1</v>
      </c>
      <c r="P19" s="78">
        <f>Assumptions!$G$29*Calcs!L30*IF(E19=Assumptions!$C$40,Assumptions!$D$40,E19)*M19*N19*O19+IF(E19&gt;0,Assumptions!$I$35,0)</f>
        <v>15575</v>
      </c>
      <c r="R19" s="133">
        <f>P19/Assumptions!$I$34</f>
        <v>0.58773584905660381</v>
      </c>
      <c r="S19" s="4"/>
      <c r="T19" s="4" t="b">
        <f>AND(R19&gt;=1, COUNTIF($T$8:$T18, TRUE)&lt;Summary!$H$5, NOT(S19))</f>
        <v>0</v>
      </c>
      <c r="V19" s="4"/>
      <c r="W19" s="4"/>
    </row>
    <row r="20" spans="1:23" x14ac:dyDescent="0.2">
      <c r="A20" s="4"/>
      <c r="B20" s="77">
        <v>10266826</v>
      </c>
      <c r="C20" s="77" t="s">
        <v>131</v>
      </c>
      <c r="D20" s="117" t="s">
        <v>207</v>
      </c>
      <c r="E20" s="110">
        <v>25</v>
      </c>
      <c r="F20" s="77" t="s">
        <v>44</v>
      </c>
      <c r="G20" s="122">
        <v>1371.69267161072</v>
      </c>
      <c r="H20" s="120" t="s">
        <v>46</v>
      </c>
      <c r="I20" s="118" t="s">
        <v>247</v>
      </c>
      <c r="J20" s="118" t="s">
        <v>52</v>
      </c>
      <c r="L20">
        <f>INDEX(Assumptions!$E$60:$E$64, MATCH($G20, Assumptions!$D$60:$D$64,1))</f>
        <v>1</v>
      </c>
      <c r="M20">
        <f>INDEX(Assumptions!$E$68:$E$71, MATCH(H20, Assumptions!$C$68:$C$71,0))</f>
        <v>1</v>
      </c>
      <c r="N20">
        <f>INDEX(Assumptions!$E$56:$E$57, MATCH($I20, Assumptions!$C$56:$C$57,0))</f>
        <v>3</v>
      </c>
      <c r="O20">
        <f>IF(ISNUMBER(MATCH($J20, Assumptions!$C$51:$C$52,0)),Assumptions!$E$51,Assumptions!$E$50)</f>
        <v>1</v>
      </c>
      <c r="P20" s="78">
        <f>Assumptions!$G$29*Calcs!L34*IF(E20=Assumptions!$C$40,Assumptions!$D$40,E20)*M20*N20*O20+IF(E20&gt;0,Assumptions!$I$35,0)</f>
        <v>13812.5</v>
      </c>
      <c r="R20" s="133">
        <f>P20/Assumptions!$I$34</f>
        <v>0.52122641509433965</v>
      </c>
      <c r="S20" s="4"/>
      <c r="T20" s="4" t="b">
        <f>AND(R20&gt;=1, COUNTIF($T$8:$T19, TRUE)&lt;Summary!$H$5, NOT(S20))</f>
        <v>0</v>
      </c>
      <c r="V20" s="4"/>
      <c r="W20" s="4"/>
    </row>
    <row r="21" spans="1:23" x14ac:dyDescent="0.2">
      <c r="A21" s="4"/>
      <c r="B21" s="77">
        <v>10266745</v>
      </c>
      <c r="C21" s="77" t="s">
        <v>118</v>
      </c>
      <c r="D21" s="117" t="s">
        <v>209</v>
      </c>
      <c r="E21" s="110">
        <v>237.9</v>
      </c>
      <c r="F21" s="77" t="s">
        <v>44</v>
      </c>
      <c r="G21" s="122">
        <v>813.8737230636109</v>
      </c>
      <c r="H21" s="120" t="s">
        <v>47</v>
      </c>
      <c r="I21" s="118" t="s">
        <v>247</v>
      </c>
      <c r="J21" s="118" t="s">
        <v>52</v>
      </c>
      <c r="L21">
        <f>INDEX(Assumptions!$E$60:$E$64, MATCH($G21, Assumptions!$D$60:$D$64,1))</f>
        <v>1</v>
      </c>
      <c r="M21">
        <f>INDEX(Assumptions!$E$68:$E$71, MATCH(H21, Assumptions!$C$68:$C$71,0))</f>
        <v>0.1</v>
      </c>
      <c r="N21">
        <f>INDEX(Assumptions!$E$56:$E$57, MATCH($I21, Assumptions!$C$56:$C$57,0))</f>
        <v>3</v>
      </c>
      <c r="O21">
        <f>IF(ISNUMBER(MATCH($J21, Assumptions!$C$51:$C$52,0)),Assumptions!$E$51,Assumptions!$E$50)</f>
        <v>1</v>
      </c>
      <c r="P21" s="78">
        <f>Assumptions!$G$29*Calcs!L21*IF(E21=Assumptions!$C$40,Assumptions!$D$40,E21)*M21*N21*O21+IF(E21&gt;0,Assumptions!$I$35,0)</f>
        <v>13385.975</v>
      </c>
      <c r="R21" s="133">
        <f>P21/Assumptions!$I$34</f>
        <v>0.50513113207547167</v>
      </c>
      <c r="S21" s="4"/>
      <c r="T21" s="4" t="b">
        <f>AND(R21&gt;=1, COUNTIF($T$8:$T20, TRUE)&lt;Summary!$H$5, NOT(S21))</f>
        <v>0</v>
      </c>
      <c r="V21" s="1"/>
      <c r="W21" s="4"/>
    </row>
    <row r="22" spans="1:23" x14ac:dyDescent="0.2">
      <c r="A22" s="4"/>
      <c r="B22" s="77">
        <v>10266723</v>
      </c>
      <c r="C22" s="77" t="s">
        <v>113</v>
      </c>
      <c r="D22" s="117" t="s">
        <v>208</v>
      </c>
      <c r="E22" s="110">
        <v>33.6</v>
      </c>
      <c r="F22" s="77" t="s">
        <v>238</v>
      </c>
      <c r="G22" s="122">
        <v>1710.34480268997</v>
      </c>
      <c r="H22" s="120" t="s">
        <v>48</v>
      </c>
      <c r="I22" s="118" t="s">
        <v>248</v>
      </c>
      <c r="J22" s="118" t="s">
        <v>52</v>
      </c>
      <c r="L22">
        <f>INDEX(Assumptions!$E$60:$E$64, MATCH($G22, Assumptions!$D$60:$D$64,1))</f>
        <v>1</v>
      </c>
      <c r="M22">
        <f>INDEX(Assumptions!$E$68:$E$71, MATCH(H22, Assumptions!$C$68:$C$71,0))</f>
        <v>2</v>
      </c>
      <c r="N22">
        <f>INDEX(Assumptions!$E$56:$E$57, MATCH($I22, Assumptions!$C$56:$C$57,0))</f>
        <v>1</v>
      </c>
      <c r="O22">
        <f>IF(ISNUMBER(MATCH($J22, Assumptions!$C$51:$C$52,0)),Assumptions!$E$51,Assumptions!$E$50)</f>
        <v>1</v>
      </c>
      <c r="P22" s="78">
        <f>Assumptions!$G$29*Calcs!L16*IF(E22=Assumptions!$C$40,Assumptions!$D$40,E22)*M22*N22*O22+IF(E22&gt;0,Assumptions!$I$35,0)</f>
        <v>12896</v>
      </c>
      <c r="R22" s="133">
        <f>P22/Assumptions!$I$34</f>
        <v>0.48664150943396228</v>
      </c>
      <c r="S22" s="4"/>
      <c r="T22" s="4" t="b">
        <f>AND(R22&gt;=1, COUNTIF($T$8:$T21, TRUE)&lt;Summary!$H$5, NOT(S22))</f>
        <v>0</v>
      </c>
      <c r="V22" s="1"/>
      <c r="W22" s="4"/>
    </row>
    <row r="23" spans="1:23" x14ac:dyDescent="0.2">
      <c r="A23" s="4"/>
      <c r="B23" s="77">
        <v>10266723</v>
      </c>
      <c r="C23" s="77" t="s">
        <v>114</v>
      </c>
      <c r="D23" s="117" t="s">
        <v>208</v>
      </c>
      <c r="E23" s="110">
        <v>33.5</v>
      </c>
      <c r="F23" s="77" t="s">
        <v>238</v>
      </c>
      <c r="G23" s="122">
        <v>1710.34480268997</v>
      </c>
      <c r="H23" s="120" t="s">
        <v>48</v>
      </c>
      <c r="I23" s="118" t="s">
        <v>248</v>
      </c>
      <c r="J23" s="118" t="s">
        <v>52</v>
      </c>
      <c r="L23">
        <f>INDEX(Assumptions!$E$60:$E$64, MATCH($G23, Assumptions!$D$60:$D$64,1))</f>
        <v>1</v>
      </c>
      <c r="M23">
        <f>INDEX(Assumptions!$E$68:$E$71, MATCH(H23, Assumptions!$C$68:$C$71,0))</f>
        <v>2</v>
      </c>
      <c r="N23">
        <f>INDEX(Assumptions!$E$56:$E$57, MATCH($I23, Assumptions!$C$56:$C$57,0))</f>
        <v>1</v>
      </c>
      <c r="O23">
        <f>IF(ISNUMBER(MATCH($J23, Assumptions!$C$51:$C$52,0)),Assumptions!$E$51,Assumptions!$E$50)</f>
        <v>1</v>
      </c>
      <c r="P23" s="78">
        <f>Assumptions!$G$29*Calcs!L17*IF(E23=Assumptions!$C$40,Assumptions!$D$40,E23)*M23*N23*O23+IF(E23&gt;0,Assumptions!$I$35,0)</f>
        <v>12872.5</v>
      </c>
      <c r="R23" s="133">
        <f>P23/Assumptions!$I$34</f>
        <v>0.4857547169811321</v>
      </c>
      <c r="S23" s="4"/>
      <c r="T23" s="4" t="b">
        <f>AND(R23&gt;=1, COUNTIF($T$8:$T22, TRUE)&lt;Summary!$H$5, NOT(S23))</f>
        <v>0</v>
      </c>
      <c r="V23" s="1"/>
      <c r="W23" s="4"/>
    </row>
    <row r="24" spans="1:23" x14ac:dyDescent="0.2">
      <c r="A24" s="4"/>
      <c r="B24" s="77">
        <v>10266777</v>
      </c>
      <c r="C24" s="77" t="s">
        <v>120</v>
      </c>
      <c r="D24" s="117" t="s">
        <v>211</v>
      </c>
      <c r="E24" s="110">
        <v>200</v>
      </c>
      <c r="F24" s="77" t="s">
        <v>44</v>
      </c>
      <c r="G24" s="122">
        <v>575.92091105917893</v>
      </c>
      <c r="H24" s="120" t="s">
        <v>47</v>
      </c>
      <c r="I24" s="118" t="s">
        <v>247</v>
      </c>
      <c r="J24" s="118" t="s">
        <v>52</v>
      </c>
      <c r="L24">
        <f>INDEX(Assumptions!$E$60:$E$64, MATCH($G24, Assumptions!$D$60:$D$64,1))</f>
        <v>1</v>
      </c>
      <c r="M24">
        <f>INDEX(Assumptions!$E$68:$E$71, MATCH(H24, Assumptions!$C$68:$C$71,0))</f>
        <v>0.1</v>
      </c>
      <c r="N24">
        <f>INDEX(Assumptions!$E$56:$E$57, MATCH($I24, Assumptions!$C$56:$C$57,0))</f>
        <v>3</v>
      </c>
      <c r="O24">
        <f>IF(ISNUMBER(MATCH($J24, Assumptions!$C$51:$C$52,0)),Assumptions!$E$51,Assumptions!$E$50)</f>
        <v>1</v>
      </c>
      <c r="P24" s="78">
        <f>Assumptions!$G$29*Calcs!L23*IF(E24=Assumptions!$C$40,Assumptions!$D$40,E24)*M24*N24*O24+IF(E24&gt;0,Assumptions!$I$35,0)</f>
        <v>12050</v>
      </c>
      <c r="R24" s="133">
        <f>P24/Assumptions!$I$34</f>
        <v>0.45471698113207548</v>
      </c>
      <c r="S24" s="4"/>
      <c r="T24" s="4" t="b">
        <f>AND(R24&gt;=1, COUNTIF($T$8:$T23, TRUE)&lt;Summary!$H$5, NOT(S24))</f>
        <v>0</v>
      </c>
      <c r="V24" s="1"/>
      <c r="W24" s="4"/>
    </row>
    <row r="25" spans="1:23" x14ac:dyDescent="0.2">
      <c r="A25" s="4"/>
      <c r="B25" s="77">
        <v>10266683</v>
      </c>
      <c r="C25" s="77" t="s">
        <v>122</v>
      </c>
      <c r="D25" s="117" t="s">
        <v>212</v>
      </c>
      <c r="E25" s="110">
        <v>150.1</v>
      </c>
      <c r="F25" s="77" t="s">
        <v>44</v>
      </c>
      <c r="G25" s="122">
        <v>113.982200340251</v>
      </c>
      <c r="H25" s="120" t="s">
        <v>47</v>
      </c>
      <c r="I25" s="118" t="s">
        <v>247</v>
      </c>
      <c r="J25" s="118" t="s">
        <v>52</v>
      </c>
      <c r="L25">
        <f>INDEX(Assumptions!$E$60:$E$64, MATCH($G25, Assumptions!$D$60:$D$64,1))</f>
        <v>1.2</v>
      </c>
      <c r="M25">
        <f>INDEX(Assumptions!$E$68:$E$71, MATCH(H25, Assumptions!$C$68:$C$71,0))</f>
        <v>0.1</v>
      </c>
      <c r="N25">
        <f>INDEX(Assumptions!$E$56:$E$57, MATCH($I25, Assumptions!$C$56:$C$57,0))</f>
        <v>3</v>
      </c>
      <c r="O25">
        <f>IF(ISNUMBER(MATCH($J25, Assumptions!$C$51:$C$52,0)),Assumptions!$E$51,Assumptions!$E$50)</f>
        <v>1</v>
      </c>
      <c r="P25" s="78">
        <f>Assumptions!$G$29*Calcs!L25*IF(E25=Assumptions!$C$40,Assumptions!$D$40,E25)*M25*N25*O25+IF(E25&gt;0,Assumptions!$I$35,0)</f>
        <v>11349.23</v>
      </c>
      <c r="R25" s="133">
        <f>P25/Assumptions!$I$34</f>
        <v>0.42827283018867923</v>
      </c>
      <c r="S25" s="4"/>
      <c r="T25" s="4" t="b">
        <f>AND(R25&gt;=1, COUNTIF($T$8:$T24, TRUE)&lt;Summary!$H$5, NOT(S25))</f>
        <v>0</v>
      </c>
      <c r="V25" s="1"/>
      <c r="W25" s="4"/>
    </row>
    <row r="26" spans="1:23" x14ac:dyDescent="0.2">
      <c r="A26" s="4"/>
      <c r="B26" s="77">
        <v>10266683</v>
      </c>
      <c r="C26" s="77" t="s">
        <v>123</v>
      </c>
      <c r="D26" s="117" t="s">
        <v>212</v>
      </c>
      <c r="E26" s="110">
        <v>150</v>
      </c>
      <c r="F26" s="77" t="s">
        <v>44</v>
      </c>
      <c r="G26" s="122">
        <v>113.982200340251</v>
      </c>
      <c r="H26" s="120" t="s">
        <v>47</v>
      </c>
      <c r="I26" s="118" t="s">
        <v>247</v>
      </c>
      <c r="J26" s="118" t="s">
        <v>52</v>
      </c>
      <c r="L26">
        <f>INDEX(Assumptions!$E$60:$E$64, MATCH($G26, Assumptions!$D$60:$D$64,1))</f>
        <v>1.2</v>
      </c>
      <c r="M26">
        <f>INDEX(Assumptions!$E$68:$E$71, MATCH(H26, Assumptions!$C$68:$C$71,0))</f>
        <v>0.1</v>
      </c>
      <c r="N26">
        <f>INDEX(Assumptions!$E$56:$E$57, MATCH($I26, Assumptions!$C$56:$C$57,0))</f>
        <v>3</v>
      </c>
      <c r="O26">
        <f>IF(ISNUMBER(MATCH($J26, Assumptions!$C$51:$C$52,0)),Assumptions!$E$51,Assumptions!$E$50)</f>
        <v>1</v>
      </c>
      <c r="P26" s="78">
        <f>Assumptions!$G$29*Calcs!L26*IF(E26=Assumptions!$C$40,Assumptions!$D$40,E26)*M26*N26*O26+IF(E26&gt;0,Assumptions!$I$35,0)</f>
        <v>11345</v>
      </c>
      <c r="R26" s="133">
        <f>P26/Assumptions!$I$34</f>
        <v>0.42811320754716981</v>
      </c>
      <c r="S26" s="4"/>
      <c r="T26" s="4" t="b">
        <f>AND(R26&gt;=1, COUNTIF($T$8:$T25, TRUE)&lt;Summary!$H$5, NOT(S26))</f>
        <v>0</v>
      </c>
      <c r="V26" s="1"/>
      <c r="W26" s="4"/>
    </row>
    <row r="27" spans="1:23" x14ac:dyDescent="0.2">
      <c r="A27" s="4"/>
      <c r="B27" s="77">
        <v>10266629</v>
      </c>
      <c r="C27" s="77" t="s">
        <v>125</v>
      </c>
      <c r="D27" s="117" t="s">
        <v>214</v>
      </c>
      <c r="E27" s="110">
        <v>116.8</v>
      </c>
      <c r="F27" s="77" t="s">
        <v>44</v>
      </c>
      <c r="G27" s="122">
        <v>576.43377143638293</v>
      </c>
      <c r="H27" s="120" t="s">
        <v>47</v>
      </c>
      <c r="I27" s="118" t="s">
        <v>247</v>
      </c>
      <c r="J27" s="118" t="s">
        <v>52</v>
      </c>
      <c r="L27">
        <f>INDEX(Assumptions!$E$60:$E$64, MATCH($G27, Assumptions!$D$60:$D$64,1))</f>
        <v>1</v>
      </c>
      <c r="M27">
        <f>INDEX(Assumptions!$E$68:$E$71, MATCH(H27, Assumptions!$C$68:$C$71,0))</f>
        <v>0.1</v>
      </c>
      <c r="N27">
        <f>INDEX(Assumptions!$E$56:$E$57, MATCH($I27, Assumptions!$C$56:$C$57,0))</f>
        <v>3</v>
      </c>
      <c r="O27">
        <f>IF(ISNUMBER(MATCH($J27, Assumptions!$C$51:$C$52,0)),Assumptions!$E$51,Assumptions!$E$50)</f>
        <v>1</v>
      </c>
      <c r="P27" s="78">
        <f>Assumptions!$G$29*Calcs!L28*IF(E27=Assumptions!$C$40,Assumptions!$D$40,E27)*M27*N27*O27+IF(E27&gt;0,Assumptions!$I$35,0)</f>
        <v>9117.2000000000007</v>
      </c>
      <c r="R27" s="133">
        <f>P27/Assumptions!$I$34</f>
        <v>0.34404528301886794</v>
      </c>
      <c r="S27" s="4"/>
      <c r="T27" s="4" t="b">
        <f>AND(R27&gt;=1, COUNTIF($T$8:$T26, TRUE)&lt;Summary!$H$5, NOT(S27))</f>
        <v>0</v>
      </c>
      <c r="V27" s="4"/>
      <c r="W27" s="4"/>
    </row>
    <row r="28" spans="1:23" x14ac:dyDescent="0.2">
      <c r="A28" s="4"/>
      <c r="B28" s="77">
        <v>10266777</v>
      </c>
      <c r="C28" s="77" t="s">
        <v>126</v>
      </c>
      <c r="D28" s="117" t="s">
        <v>211</v>
      </c>
      <c r="E28" s="110">
        <v>116.66666666666667</v>
      </c>
      <c r="F28" s="77" t="s">
        <v>44</v>
      </c>
      <c r="G28" s="122">
        <v>575.92091105917893</v>
      </c>
      <c r="H28" s="120" t="s">
        <v>47</v>
      </c>
      <c r="I28" s="118" t="s">
        <v>247</v>
      </c>
      <c r="J28" s="118" t="s">
        <v>52</v>
      </c>
      <c r="L28">
        <f>INDEX(Assumptions!$E$60:$E$64, MATCH($G28, Assumptions!$D$60:$D$64,1))</f>
        <v>1</v>
      </c>
      <c r="M28">
        <f>INDEX(Assumptions!$E$68:$E$71, MATCH(H28, Assumptions!$C$68:$C$71,0))</f>
        <v>0.1</v>
      </c>
      <c r="N28">
        <f>INDEX(Assumptions!$E$56:$E$57, MATCH($I28, Assumptions!$C$56:$C$57,0))</f>
        <v>3</v>
      </c>
      <c r="O28">
        <f>IF(ISNUMBER(MATCH($J28, Assumptions!$C$51:$C$52,0)),Assumptions!$E$51,Assumptions!$E$50)</f>
        <v>1</v>
      </c>
      <c r="P28" s="78">
        <f>Assumptions!$G$29*Calcs!L29*IF(E28=Assumptions!$C$40,Assumptions!$D$40,E28)*M28*N28*O28+IF(E28&gt;0,Assumptions!$I$35,0)</f>
        <v>9112.5</v>
      </c>
      <c r="R28" s="133">
        <f>P28/Assumptions!$I$34</f>
        <v>0.34386792452830189</v>
      </c>
      <c r="S28" s="4"/>
      <c r="T28" s="4" t="b">
        <f>AND(R28&gt;=1, COUNTIF($T$8:$T27, TRUE)&lt;Summary!$H$5, NOT(S28))</f>
        <v>0</v>
      </c>
      <c r="V28" s="4"/>
      <c r="W28" s="4"/>
    </row>
    <row r="29" spans="1:23" x14ac:dyDescent="0.2">
      <c r="A29" s="4"/>
      <c r="B29" s="77">
        <v>10266581</v>
      </c>
      <c r="C29" s="77" t="s">
        <v>137</v>
      </c>
      <c r="D29" s="117" t="s">
        <v>220</v>
      </c>
      <c r="E29" s="110">
        <v>73.333333333333329</v>
      </c>
      <c r="F29" s="77" t="s">
        <v>44</v>
      </c>
      <c r="G29" s="122">
        <v>777.37569692497004</v>
      </c>
      <c r="H29" s="120" t="s">
        <v>47</v>
      </c>
      <c r="I29" s="118" t="s">
        <v>247</v>
      </c>
      <c r="J29" s="118" t="s">
        <v>52</v>
      </c>
      <c r="L29">
        <f>INDEX(Assumptions!$E$60:$E$64, MATCH($G29, Assumptions!$D$60:$D$64,1))</f>
        <v>1</v>
      </c>
      <c r="M29">
        <f>INDEX(Assumptions!$E$68:$E$71, MATCH(H29, Assumptions!$C$68:$C$71,0))</f>
        <v>0.1</v>
      </c>
      <c r="N29">
        <f>INDEX(Assumptions!$E$56:$E$57, MATCH($I29, Assumptions!$C$56:$C$57,0))</f>
        <v>3</v>
      </c>
      <c r="O29">
        <f>IF(ISNUMBER(MATCH($J29, Assumptions!$C$51:$C$52,0)),Assumptions!$E$51,Assumptions!$E$50)</f>
        <v>1</v>
      </c>
      <c r="P29" s="78">
        <f>Assumptions!$G$29*Calcs!L40*IF(E29=Assumptions!$C$40,Assumptions!$D$40,E29)*M29*N29*O29+IF(E29&gt;0,Assumptions!$I$35,0)</f>
        <v>7585</v>
      </c>
      <c r="R29" s="133">
        <f>P29/Assumptions!$I$34</f>
        <v>0.2862264150943396</v>
      </c>
      <c r="S29" s="4"/>
      <c r="T29" s="4" t="b">
        <f>AND(R29&gt;=1, COUNTIF($T$8:$T28, TRUE)&lt;Summary!$H$5, NOT(S29))</f>
        <v>0</v>
      </c>
      <c r="V29" s="4"/>
      <c r="W29" s="4"/>
    </row>
    <row r="30" spans="1:23" x14ac:dyDescent="0.2">
      <c r="A30" s="4"/>
      <c r="B30" s="77">
        <v>10266614</v>
      </c>
      <c r="C30" s="77" t="s">
        <v>138</v>
      </c>
      <c r="D30" s="117" t="s">
        <v>221</v>
      </c>
      <c r="E30" s="110">
        <v>66.78</v>
      </c>
      <c r="F30" s="77" t="s">
        <v>44</v>
      </c>
      <c r="G30" s="122">
        <v>768.44769575833993</v>
      </c>
      <c r="H30" s="120" t="s">
        <v>47</v>
      </c>
      <c r="I30" s="118" t="s">
        <v>247</v>
      </c>
      <c r="J30" s="118" t="s">
        <v>52</v>
      </c>
      <c r="L30">
        <f>INDEX(Assumptions!$E$60:$E$64, MATCH($G30, Assumptions!$D$60:$D$64,1))</f>
        <v>1</v>
      </c>
      <c r="M30">
        <f>INDEX(Assumptions!$E$68:$E$71, MATCH(H30, Assumptions!$C$68:$C$71,0))</f>
        <v>0.1</v>
      </c>
      <c r="N30">
        <f>INDEX(Assumptions!$E$56:$E$57, MATCH($I30, Assumptions!$C$56:$C$57,0))</f>
        <v>3</v>
      </c>
      <c r="O30">
        <f>IF(ISNUMBER(MATCH($J30, Assumptions!$C$51:$C$52,0)),Assumptions!$E$51,Assumptions!$E$50)</f>
        <v>1</v>
      </c>
      <c r="P30" s="78">
        <f>Assumptions!$G$29*Calcs!L41*IF(E30=Assumptions!$C$40,Assumptions!$D$40,E30)*M30*N30*O30+IF(E30&gt;0,Assumptions!$I$35,0)</f>
        <v>7353.9950000000008</v>
      </c>
      <c r="R30" s="133">
        <f>P30/Assumptions!$I$34</f>
        <v>0.2775092452830189</v>
      </c>
      <c r="S30" s="4"/>
      <c r="T30" s="4" t="b">
        <f>AND(R30&gt;=1, COUNTIF($T$8:$T29, TRUE)&lt;Summary!$H$5, NOT(S30))</f>
        <v>0</v>
      </c>
      <c r="V30" s="4"/>
      <c r="W30" s="4"/>
    </row>
    <row r="31" spans="1:23" x14ac:dyDescent="0.2">
      <c r="A31" s="4"/>
      <c r="B31" s="77">
        <v>10266643</v>
      </c>
      <c r="C31" s="77" t="s">
        <v>119</v>
      </c>
      <c r="D31" s="117" t="s">
        <v>210</v>
      </c>
      <c r="E31" s="110">
        <v>200.1</v>
      </c>
      <c r="F31" s="77" t="s">
        <v>239</v>
      </c>
      <c r="G31" s="122">
        <v>1994.2207087093802</v>
      </c>
      <c r="H31" s="120" t="s">
        <v>47</v>
      </c>
      <c r="I31" s="118" t="s">
        <v>248</v>
      </c>
      <c r="J31" s="118" t="s">
        <v>52</v>
      </c>
      <c r="L31">
        <f>INDEX(Assumptions!$E$60:$E$64, MATCH($G31, Assumptions!$D$60:$D$64,1))</f>
        <v>1</v>
      </c>
      <c r="M31">
        <f>INDEX(Assumptions!$E$68:$E$71, MATCH(H31, Assumptions!$C$68:$C$71,0))</f>
        <v>0.1</v>
      </c>
      <c r="N31">
        <f>INDEX(Assumptions!$E$56:$E$57, MATCH($I31, Assumptions!$C$56:$C$57,0))</f>
        <v>1</v>
      </c>
      <c r="O31">
        <f>IF(ISNUMBER(MATCH($J31, Assumptions!$C$51:$C$52,0)),Assumptions!$E$51,Assumptions!$E$50)</f>
        <v>1</v>
      </c>
      <c r="P31" s="78">
        <f>Assumptions!$G$29*Calcs!L22*IF(E31=Assumptions!$C$40,Assumptions!$D$40,E31)*M31*N31*O31+IF(E31&gt;0,Assumptions!$I$35,0)</f>
        <v>7351.1750000000002</v>
      </c>
      <c r="R31" s="133">
        <f>P31/Assumptions!$I$34</f>
        <v>0.27740283018867923</v>
      </c>
      <c r="S31" s="4"/>
      <c r="T31" s="4" t="b">
        <f>AND(R31&gt;=1, COUNTIF($T$8:$T30, TRUE)&lt;Summary!$H$5, NOT(S31))</f>
        <v>0</v>
      </c>
      <c r="V31" s="1"/>
      <c r="W31" s="4"/>
    </row>
    <row r="32" spans="1:23" x14ac:dyDescent="0.2">
      <c r="A32" s="4"/>
      <c r="B32" s="77">
        <v>10266624</v>
      </c>
      <c r="C32" s="77" t="s">
        <v>139</v>
      </c>
      <c r="D32" s="117" t="s">
        <v>222</v>
      </c>
      <c r="E32" s="110">
        <v>66.666666666666671</v>
      </c>
      <c r="F32" s="77" t="s">
        <v>44</v>
      </c>
      <c r="G32" s="122">
        <v>601.2774433727019</v>
      </c>
      <c r="H32" s="120" t="s">
        <v>47</v>
      </c>
      <c r="I32" s="118" t="s">
        <v>247</v>
      </c>
      <c r="J32" s="118" t="s">
        <v>52</v>
      </c>
      <c r="L32">
        <f>INDEX(Assumptions!$E$60:$E$64, MATCH($G32, Assumptions!$D$60:$D$64,1))</f>
        <v>1</v>
      </c>
      <c r="M32">
        <f>INDEX(Assumptions!$E$68:$E$71, MATCH(H32, Assumptions!$C$68:$C$71,0))</f>
        <v>0.1</v>
      </c>
      <c r="N32">
        <f>INDEX(Assumptions!$E$56:$E$57, MATCH($I32, Assumptions!$C$56:$C$57,0))</f>
        <v>3</v>
      </c>
      <c r="O32">
        <f>IF(ISNUMBER(MATCH($J32, Assumptions!$C$51:$C$52,0)),Assumptions!$E$51,Assumptions!$E$50)</f>
        <v>1</v>
      </c>
      <c r="P32" s="78">
        <f>Assumptions!$G$29*Calcs!L42*IF(E32=Assumptions!$C$40,Assumptions!$D$40,E32)*M32*N32*O32+IF(E32&gt;0,Assumptions!$I$35,0)</f>
        <v>7350</v>
      </c>
      <c r="R32" s="133">
        <f>P32/Assumptions!$I$34</f>
        <v>0.27735849056603773</v>
      </c>
      <c r="S32" s="4"/>
      <c r="T32" s="4" t="b">
        <f>AND(R32&gt;=1, COUNTIF($T$8:$T31, TRUE)&lt;Summary!$H$5, NOT(S32))</f>
        <v>0</v>
      </c>
      <c r="V32" s="4"/>
      <c r="W32" s="4"/>
    </row>
    <row r="33" spans="1:23" x14ac:dyDescent="0.2">
      <c r="A33" s="4"/>
      <c r="B33" s="77">
        <v>10266643</v>
      </c>
      <c r="C33" s="77" t="s">
        <v>121</v>
      </c>
      <c r="D33" s="117" t="s">
        <v>210</v>
      </c>
      <c r="E33" s="110">
        <v>183.33333333333334</v>
      </c>
      <c r="F33" s="77" t="s">
        <v>239</v>
      </c>
      <c r="G33" s="122">
        <v>1994.2207087093802</v>
      </c>
      <c r="H33" s="120" t="s">
        <v>47</v>
      </c>
      <c r="I33" s="118" t="s">
        <v>248</v>
      </c>
      <c r="J33" s="118" t="s">
        <v>52</v>
      </c>
      <c r="L33">
        <f>INDEX(Assumptions!$E$60:$E$64, MATCH($G33, Assumptions!$D$60:$D$64,1))</f>
        <v>1</v>
      </c>
      <c r="M33">
        <f>INDEX(Assumptions!$E$68:$E$71, MATCH(H33, Assumptions!$C$68:$C$71,0))</f>
        <v>0.1</v>
      </c>
      <c r="N33">
        <f>INDEX(Assumptions!$E$56:$E$57, MATCH($I33, Assumptions!$C$56:$C$57,0))</f>
        <v>1</v>
      </c>
      <c r="O33">
        <f>IF(ISNUMBER(MATCH($J33, Assumptions!$C$51:$C$52,0)),Assumptions!$E$51,Assumptions!$E$50)</f>
        <v>1</v>
      </c>
      <c r="P33" s="78">
        <f>Assumptions!$G$29*Calcs!L24*IF(E33=Assumptions!$C$40,Assumptions!$D$40,E33)*M33*N33*O33+IF(E33&gt;0,Assumptions!$I$35,0)</f>
        <v>7154.166666666667</v>
      </c>
      <c r="R33" s="133">
        <f>P33/Assumptions!$I$34</f>
        <v>0.26996855345911952</v>
      </c>
      <c r="S33" s="4"/>
      <c r="T33" s="4" t="b">
        <f>AND(R33&gt;=1, COUNTIF($T$8:$T32, TRUE)&lt;Summary!$H$5, NOT(S33))</f>
        <v>0</v>
      </c>
      <c r="V33" s="1"/>
      <c r="W33" s="4"/>
    </row>
    <row r="34" spans="1:23" x14ac:dyDescent="0.2">
      <c r="A34" s="4"/>
      <c r="B34" s="77">
        <v>10266581</v>
      </c>
      <c r="C34" s="77" t="s">
        <v>141</v>
      </c>
      <c r="D34" s="117" t="s">
        <v>220</v>
      </c>
      <c r="E34" s="110">
        <v>58.333333333333336</v>
      </c>
      <c r="F34" s="77" t="s">
        <v>44</v>
      </c>
      <c r="G34" s="122">
        <v>777.37569692497004</v>
      </c>
      <c r="H34" s="120" t="s">
        <v>47</v>
      </c>
      <c r="I34" s="118" t="s">
        <v>247</v>
      </c>
      <c r="J34" s="118" t="s">
        <v>52</v>
      </c>
      <c r="L34">
        <f>INDEX(Assumptions!$E$60:$E$64, MATCH($G34, Assumptions!$D$60:$D$64,1))</f>
        <v>1</v>
      </c>
      <c r="M34">
        <f>INDEX(Assumptions!$E$68:$E$71, MATCH(H34, Assumptions!$C$68:$C$71,0))</f>
        <v>0.1</v>
      </c>
      <c r="N34">
        <f>INDEX(Assumptions!$E$56:$E$57, MATCH($I34, Assumptions!$C$56:$C$57,0))</f>
        <v>3</v>
      </c>
      <c r="O34">
        <f>IF(ISNUMBER(MATCH($J34, Assumptions!$C$51:$C$52,0)),Assumptions!$E$51,Assumptions!$E$50)</f>
        <v>1</v>
      </c>
      <c r="P34" s="78">
        <f>Assumptions!$G$29*Calcs!L44*IF(E34=Assumptions!$C$40,Assumptions!$D$40,E34)*M34*N34*O34+IF(E34&gt;0,Assumptions!$I$35,0)</f>
        <v>7056.25</v>
      </c>
      <c r="R34" s="133">
        <f>P34/Assumptions!$I$34</f>
        <v>0.26627358490566039</v>
      </c>
      <c r="S34" s="4"/>
      <c r="T34" s="4" t="b">
        <f>AND(R34&gt;=1, COUNTIF($T$8:$T33, TRUE)&lt;Summary!$H$5, NOT(S34))</f>
        <v>0</v>
      </c>
      <c r="V34" s="4"/>
      <c r="W34" s="4"/>
    </row>
    <row r="35" spans="1:23" x14ac:dyDescent="0.2">
      <c r="A35" s="4"/>
      <c r="B35" s="77">
        <v>10266581</v>
      </c>
      <c r="C35" s="77" t="s">
        <v>142</v>
      </c>
      <c r="D35" s="117" t="s">
        <v>220</v>
      </c>
      <c r="E35" s="110">
        <v>50</v>
      </c>
      <c r="F35" s="77" t="s">
        <v>44</v>
      </c>
      <c r="G35" s="122">
        <v>777.37569692497004</v>
      </c>
      <c r="H35" s="120" t="s">
        <v>47</v>
      </c>
      <c r="I35" s="118" t="s">
        <v>247</v>
      </c>
      <c r="J35" s="118" t="s">
        <v>52</v>
      </c>
      <c r="L35">
        <f>INDEX(Assumptions!$E$60:$E$64, MATCH($G35, Assumptions!$D$60:$D$64,1))</f>
        <v>1</v>
      </c>
      <c r="M35">
        <f>INDEX(Assumptions!$E$68:$E$71, MATCH(H35, Assumptions!$C$68:$C$71,0))</f>
        <v>0.1</v>
      </c>
      <c r="N35">
        <f>INDEX(Assumptions!$E$56:$E$57, MATCH($I35, Assumptions!$C$56:$C$57,0))</f>
        <v>3</v>
      </c>
      <c r="O35">
        <f>IF(ISNUMBER(MATCH($J35, Assumptions!$C$51:$C$52,0)),Assumptions!$E$51,Assumptions!$E$50)</f>
        <v>1</v>
      </c>
      <c r="P35" s="78">
        <f>Assumptions!$G$29*Calcs!L45*IF(E35=Assumptions!$C$40,Assumptions!$D$40,E35)*M35*N35*O35+IF(E35&gt;0,Assumptions!$I$35,0)</f>
        <v>6762.5</v>
      </c>
      <c r="R35" s="133">
        <f>P35/Assumptions!$I$34</f>
        <v>0.25518867924528305</v>
      </c>
      <c r="S35" s="4"/>
      <c r="T35" s="4" t="b">
        <f>AND(R35&gt;=1, COUNTIF($T$8:$T34, TRUE)&lt;Summary!$H$5, NOT(S35))</f>
        <v>0</v>
      </c>
      <c r="V35" s="4"/>
      <c r="W35" s="4"/>
    </row>
    <row r="36" spans="1:23" x14ac:dyDescent="0.2">
      <c r="A36" s="4"/>
      <c r="B36" s="77">
        <v>10266871</v>
      </c>
      <c r="C36" s="77" t="s">
        <v>124</v>
      </c>
      <c r="D36" s="117" t="s">
        <v>213</v>
      </c>
      <c r="E36" s="110">
        <v>136.66666666666666</v>
      </c>
      <c r="F36" s="77" t="s">
        <v>240</v>
      </c>
      <c r="G36" s="122">
        <v>1203.1551703072801</v>
      </c>
      <c r="H36" s="120" t="s">
        <v>47</v>
      </c>
      <c r="I36" s="118" t="s">
        <v>248</v>
      </c>
      <c r="J36" s="118" t="s">
        <v>52</v>
      </c>
      <c r="L36">
        <f>INDEX(Assumptions!$E$60:$E$64, MATCH($G36, Assumptions!$D$60:$D$64,1))</f>
        <v>1</v>
      </c>
      <c r="M36">
        <f>INDEX(Assumptions!$E$68:$E$71, MATCH(H36, Assumptions!$C$68:$C$71,0))</f>
        <v>0.1</v>
      </c>
      <c r="N36">
        <f>INDEX(Assumptions!$E$56:$E$57, MATCH($I36, Assumptions!$C$56:$C$57,0))</f>
        <v>1</v>
      </c>
      <c r="O36">
        <f>IF(ISNUMBER(MATCH($J36, Assumptions!$C$51:$C$52,0)),Assumptions!$E$51,Assumptions!$E$50)</f>
        <v>1</v>
      </c>
      <c r="P36" s="78">
        <f>Assumptions!$G$29*Calcs!L27*IF(E36=Assumptions!$C$40,Assumptions!$D$40,E36)*M36*N36*O36+IF(E36&gt;0,Assumptions!$I$35,0)</f>
        <v>6605.833333333333</v>
      </c>
      <c r="R36" s="133">
        <f>P36/Assumptions!$I$34</f>
        <v>0.24927672955974842</v>
      </c>
      <c r="S36" s="4"/>
      <c r="T36" s="4" t="b">
        <f>AND(R36&gt;=1, COUNTIF($T$8:$T35, TRUE)&lt;Summary!$H$5, NOT(S36))</f>
        <v>0</v>
      </c>
      <c r="V36" s="4"/>
      <c r="W36" s="4"/>
    </row>
    <row r="37" spans="1:23" x14ac:dyDescent="0.2">
      <c r="A37" s="4"/>
      <c r="B37" s="77">
        <v>10266651</v>
      </c>
      <c r="C37" s="77" t="s">
        <v>133</v>
      </c>
      <c r="D37" s="117" t="s">
        <v>218</v>
      </c>
      <c r="E37" s="110">
        <v>133.33333333333334</v>
      </c>
      <c r="F37" s="77" t="s">
        <v>242</v>
      </c>
      <c r="G37" s="122">
        <v>2093.8727816237697</v>
      </c>
      <c r="H37" s="120" t="s">
        <v>47</v>
      </c>
      <c r="I37" s="118" t="s">
        <v>248</v>
      </c>
      <c r="J37" s="118" t="s">
        <v>52</v>
      </c>
      <c r="L37">
        <f>INDEX(Assumptions!$E$60:$E$64, MATCH($G37, Assumptions!$D$60:$D$64,1))</f>
        <v>1</v>
      </c>
      <c r="M37">
        <f>INDEX(Assumptions!$E$68:$E$71, MATCH(H37, Assumptions!$C$68:$C$71,0))</f>
        <v>0.1</v>
      </c>
      <c r="N37">
        <f>INDEX(Assumptions!$E$56:$E$57, MATCH($I37, Assumptions!$C$56:$C$57,0))</f>
        <v>1</v>
      </c>
      <c r="O37">
        <f>IF(ISNUMBER(MATCH($J37, Assumptions!$C$51:$C$52,0)),Assumptions!$E$51,Assumptions!$E$50)</f>
        <v>1</v>
      </c>
      <c r="P37" s="78">
        <f>Assumptions!$G$29*Calcs!L36*IF(E37=Assumptions!$C$40,Assumptions!$D$40,E37)*M37*N37*O37+IF(E37&gt;0,Assumptions!$I$35,0)</f>
        <v>6566.666666666667</v>
      </c>
      <c r="R37" s="133">
        <f>P37/Assumptions!$I$34</f>
        <v>0.24779874213836478</v>
      </c>
      <c r="S37" s="4"/>
      <c r="T37" s="4" t="b">
        <f>AND(R37&gt;=1, COUNTIF($T$8:$T36, TRUE)&lt;Summary!$H$5, NOT(S37))</f>
        <v>0</v>
      </c>
      <c r="V37" s="4"/>
      <c r="W37" s="4"/>
    </row>
    <row r="38" spans="1:23" x14ac:dyDescent="0.2">
      <c r="A38" s="4"/>
      <c r="B38" s="77">
        <v>10266566</v>
      </c>
      <c r="C38" s="77" t="s">
        <v>144</v>
      </c>
      <c r="D38" s="117" t="s">
        <v>224</v>
      </c>
      <c r="E38" s="110">
        <v>33.39</v>
      </c>
      <c r="F38" s="77" t="s">
        <v>44</v>
      </c>
      <c r="G38" s="122">
        <v>346.46904773616399</v>
      </c>
      <c r="H38" s="120" t="s">
        <v>47</v>
      </c>
      <c r="I38" s="118" t="s">
        <v>247</v>
      </c>
      <c r="J38" s="118" t="s">
        <v>52</v>
      </c>
      <c r="L38">
        <f>INDEX(Assumptions!$E$60:$E$64, MATCH($G38, Assumptions!$D$60:$D$64,1))</f>
        <v>1</v>
      </c>
      <c r="M38">
        <f>INDEX(Assumptions!$E$68:$E$71, MATCH(H38, Assumptions!$C$68:$C$71,0))</f>
        <v>0.1</v>
      </c>
      <c r="N38">
        <f>INDEX(Assumptions!$E$56:$E$57, MATCH($I38, Assumptions!$C$56:$C$57,0))</f>
        <v>3</v>
      </c>
      <c r="O38">
        <f>IF(ISNUMBER(MATCH($J38, Assumptions!$C$51:$C$52,0)),Assumptions!$E$51,Assumptions!$E$50)</f>
        <v>1</v>
      </c>
      <c r="P38" s="78">
        <f>Assumptions!$G$29*Calcs!L47*IF(E38=Assumptions!$C$40,Assumptions!$D$40,E38)*M38*N38*O38+IF(E38&gt;0,Assumptions!$I$35,0)</f>
        <v>6176.9975000000004</v>
      </c>
      <c r="R38" s="133">
        <f>P38/Assumptions!$I$34</f>
        <v>0.23309424528301889</v>
      </c>
      <c r="S38" s="4"/>
      <c r="T38" s="4" t="b">
        <f>AND(R38&gt;=1, COUNTIF($T$8:$T37, TRUE)&lt;Summary!$H$5, NOT(S38))</f>
        <v>0</v>
      </c>
      <c r="V38" s="4"/>
      <c r="W38" s="4"/>
    </row>
    <row r="39" spans="1:23" x14ac:dyDescent="0.2">
      <c r="A39" s="4"/>
      <c r="B39" s="77">
        <v>10266777</v>
      </c>
      <c r="C39" s="77" t="s">
        <v>135</v>
      </c>
      <c r="D39" s="117" t="s">
        <v>211</v>
      </c>
      <c r="E39" s="110">
        <v>33.333333333333336</v>
      </c>
      <c r="F39" s="77" t="s">
        <v>44</v>
      </c>
      <c r="G39" s="122">
        <v>575.92091105917893</v>
      </c>
      <c r="H39" s="120" t="s">
        <v>47</v>
      </c>
      <c r="I39" s="118" t="s">
        <v>247</v>
      </c>
      <c r="J39" s="118" t="s">
        <v>52</v>
      </c>
      <c r="L39">
        <f>INDEX(Assumptions!$E$60:$E$64, MATCH($G39, Assumptions!$D$60:$D$64,1))</f>
        <v>1</v>
      </c>
      <c r="M39">
        <f>INDEX(Assumptions!$E$68:$E$71, MATCH(H39, Assumptions!$C$68:$C$71,0))</f>
        <v>0.1</v>
      </c>
      <c r="N39">
        <f>INDEX(Assumptions!$E$56:$E$57, MATCH($I39, Assumptions!$C$56:$C$57,0))</f>
        <v>3</v>
      </c>
      <c r="O39">
        <f>IF(ISNUMBER(MATCH($J39, Assumptions!$C$51:$C$52,0)),Assumptions!$E$51,Assumptions!$E$50)</f>
        <v>1</v>
      </c>
      <c r="P39" s="78">
        <f>Assumptions!$G$29*Calcs!L38*IF(E39=Assumptions!$C$40,Assumptions!$D$40,E39)*M39*N39*O39+IF(E39&gt;0,Assumptions!$I$35,0)</f>
        <v>6175</v>
      </c>
      <c r="R39" s="133">
        <f>P39/Assumptions!$I$34</f>
        <v>0.23301886792452831</v>
      </c>
      <c r="S39" s="4"/>
      <c r="T39" s="4" t="b">
        <f>AND(R39&gt;=1, COUNTIF($T$8:$T38, TRUE)&lt;Summary!$H$5, NOT(S39))</f>
        <v>0</v>
      </c>
      <c r="V39" s="4"/>
      <c r="W39" s="4"/>
    </row>
    <row r="40" spans="1:23" x14ac:dyDescent="0.2">
      <c r="A40" s="4"/>
      <c r="B40" s="77">
        <v>10266604</v>
      </c>
      <c r="C40" s="77" t="s">
        <v>146</v>
      </c>
      <c r="D40" s="117" t="s">
        <v>215</v>
      </c>
      <c r="E40" s="110">
        <v>33.333333333333336</v>
      </c>
      <c r="F40" s="77" t="s">
        <v>44</v>
      </c>
      <c r="G40" s="122">
        <v>1392.4743361507201</v>
      </c>
      <c r="H40" s="120" t="s">
        <v>47</v>
      </c>
      <c r="I40" s="118" t="s">
        <v>247</v>
      </c>
      <c r="J40" s="118" t="s">
        <v>52</v>
      </c>
      <c r="L40">
        <f>INDEX(Assumptions!$E$60:$E$64, MATCH($G40, Assumptions!$D$60:$D$64,1))</f>
        <v>1</v>
      </c>
      <c r="M40">
        <f>INDEX(Assumptions!$E$68:$E$71, MATCH(H40, Assumptions!$C$68:$C$71,0))</f>
        <v>0.1</v>
      </c>
      <c r="N40">
        <f>INDEX(Assumptions!$E$56:$E$57, MATCH($I40, Assumptions!$C$56:$C$57,0))</f>
        <v>3</v>
      </c>
      <c r="O40">
        <f>IF(ISNUMBER(MATCH($J40, Assumptions!$C$51:$C$52,0)),Assumptions!$E$51,Assumptions!$E$50)</f>
        <v>1</v>
      </c>
      <c r="P40" s="78">
        <f>Assumptions!$G$29*Calcs!L49*IF(E40=Assumptions!$C$40,Assumptions!$D$40,E40)*M40*N40*O40+IF(E40&gt;0,Assumptions!$I$35,0)</f>
        <v>6175</v>
      </c>
      <c r="R40" s="133">
        <f>P40/Assumptions!$I$34</f>
        <v>0.23301886792452831</v>
      </c>
      <c r="S40" s="4"/>
      <c r="T40" s="4" t="b">
        <f>AND(R40&gt;=1, COUNTIF($T$8:$T39, TRUE)&lt;Summary!$H$5, NOT(S40))</f>
        <v>0</v>
      </c>
      <c r="V40" s="4"/>
      <c r="W40" s="4"/>
    </row>
    <row r="41" spans="1:23" x14ac:dyDescent="0.2">
      <c r="A41" s="4"/>
      <c r="B41" s="77">
        <v>10266635</v>
      </c>
      <c r="C41" s="77" t="s">
        <v>128</v>
      </c>
      <c r="D41" s="117" t="s">
        <v>216</v>
      </c>
      <c r="E41" s="110">
        <v>84.166666666666671</v>
      </c>
      <c r="F41" s="77" t="s">
        <v>43</v>
      </c>
      <c r="G41" s="122">
        <v>918.98577169520115</v>
      </c>
      <c r="H41" s="120" t="s">
        <v>47</v>
      </c>
      <c r="I41" s="118" t="s">
        <v>248</v>
      </c>
      <c r="J41" s="118" t="s">
        <v>52</v>
      </c>
      <c r="L41">
        <f>INDEX(Assumptions!$E$60:$E$64, MATCH($G41, Assumptions!$D$60:$D$64,1))</f>
        <v>1</v>
      </c>
      <c r="M41">
        <f>INDEX(Assumptions!$E$68:$E$71, MATCH(H41, Assumptions!$C$68:$C$71,0))</f>
        <v>0.1</v>
      </c>
      <c r="N41">
        <f>INDEX(Assumptions!$E$56:$E$57, MATCH($I41, Assumptions!$C$56:$C$57,0))</f>
        <v>1</v>
      </c>
      <c r="O41">
        <f>IF(ISNUMBER(MATCH($J41, Assumptions!$C$51:$C$52,0)),Assumptions!$E$51,Assumptions!$E$50)</f>
        <v>1</v>
      </c>
      <c r="P41" s="78">
        <f>Assumptions!$G$29*Calcs!L31*IF(E41=Assumptions!$C$40,Assumptions!$D$40,E41)*M41*N41*O41+IF(E41&gt;0,Assumptions!$I$35,0)</f>
        <v>5988.9583333333339</v>
      </c>
      <c r="R41" s="133">
        <f>P41/Assumptions!$I$34</f>
        <v>0.225998427672956</v>
      </c>
      <c r="S41" s="4"/>
      <c r="T41" s="4" t="b">
        <f>AND(R41&gt;=1, COUNTIF($T$8:$T40, TRUE)&lt;Summary!$H$5, NOT(S41))</f>
        <v>0</v>
      </c>
      <c r="V41" s="4"/>
      <c r="W41" s="4"/>
    </row>
    <row r="42" spans="1:23" x14ac:dyDescent="0.2">
      <c r="A42" s="4"/>
      <c r="B42" s="77">
        <v>10266691</v>
      </c>
      <c r="C42" s="77" t="s">
        <v>129</v>
      </c>
      <c r="D42" s="117" t="s">
        <v>217</v>
      </c>
      <c r="E42" s="110">
        <v>83.4</v>
      </c>
      <c r="F42" s="77" t="s">
        <v>241</v>
      </c>
      <c r="G42" s="122">
        <v>298.78643914681601</v>
      </c>
      <c r="H42" s="120" t="s">
        <v>47</v>
      </c>
      <c r="I42" s="118" t="s">
        <v>248</v>
      </c>
      <c r="J42" s="118" t="s">
        <v>52</v>
      </c>
      <c r="L42">
        <f>INDEX(Assumptions!$E$60:$E$64, MATCH($G42, Assumptions!$D$60:$D$64,1))</f>
        <v>1</v>
      </c>
      <c r="M42">
        <f>INDEX(Assumptions!$E$68:$E$71, MATCH(H42, Assumptions!$C$68:$C$71,0))</f>
        <v>0.1</v>
      </c>
      <c r="N42">
        <f>INDEX(Assumptions!$E$56:$E$57, MATCH($I42, Assumptions!$C$56:$C$57,0))</f>
        <v>1</v>
      </c>
      <c r="O42">
        <f>IF(ISNUMBER(MATCH($J42, Assumptions!$C$51:$C$52,0)),Assumptions!$E$51,Assumptions!$E$50)</f>
        <v>1</v>
      </c>
      <c r="P42" s="78">
        <f>Assumptions!$G$29*Calcs!L32*IF(E42=Assumptions!$C$40,Assumptions!$D$40,E42)*M42*N42*O42+IF(E42&gt;0,Assumptions!$I$35,0)</f>
        <v>5979.95</v>
      </c>
      <c r="R42" s="133">
        <f>P42/Assumptions!$I$34</f>
        <v>0.22565849056603773</v>
      </c>
      <c r="S42" s="4"/>
      <c r="T42" s="4" t="b">
        <f>AND(R42&gt;=1, COUNTIF($T$8:$T41, TRUE)&lt;Summary!$H$5, NOT(S42))</f>
        <v>0</v>
      </c>
      <c r="V42" s="4"/>
      <c r="W42" s="4"/>
    </row>
    <row r="43" spans="1:23" x14ac:dyDescent="0.2">
      <c r="A43" s="4"/>
      <c r="B43" s="77">
        <v>10266691</v>
      </c>
      <c r="C43" s="77" t="s">
        <v>130</v>
      </c>
      <c r="D43" s="117" t="s">
        <v>217</v>
      </c>
      <c r="E43" s="110">
        <v>83.333333333333329</v>
      </c>
      <c r="F43" s="77" t="s">
        <v>241</v>
      </c>
      <c r="G43" s="122">
        <v>298.78643914681601</v>
      </c>
      <c r="H43" s="120" t="s">
        <v>47</v>
      </c>
      <c r="I43" s="118" t="s">
        <v>248</v>
      </c>
      <c r="J43" s="118" t="s">
        <v>52</v>
      </c>
      <c r="L43">
        <f>INDEX(Assumptions!$E$60:$E$64, MATCH($G43, Assumptions!$D$60:$D$64,1))</f>
        <v>1</v>
      </c>
      <c r="M43">
        <f>INDEX(Assumptions!$E$68:$E$71, MATCH(H43, Assumptions!$C$68:$C$71,0))</f>
        <v>0.1</v>
      </c>
      <c r="N43">
        <f>INDEX(Assumptions!$E$56:$E$57, MATCH($I43, Assumptions!$C$56:$C$57,0))</f>
        <v>1</v>
      </c>
      <c r="O43">
        <f>IF(ISNUMBER(MATCH($J43, Assumptions!$C$51:$C$52,0)),Assumptions!$E$51,Assumptions!$E$50)</f>
        <v>1</v>
      </c>
      <c r="P43" s="78">
        <f>Assumptions!$G$29*Calcs!L33*IF(E43=Assumptions!$C$40,Assumptions!$D$40,E43)*M43*N43*O43+IF(E43&gt;0,Assumptions!$I$35,0)</f>
        <v>5979.166666666667</v>
      </c>
      <c r="R43" s="133">
        <f>P43/Assumptions!$I$34</f>
        <v>0.22562893081761007</v>
      </c>
      <c r="S43" s="4"/>
      <c r="T43" s="4" t="b">
        <f>AND(R43&gt;=1, COUNTIF($T$8:$T42, TRUE)&lt;Summary!$H$5, NOT(S43))</f>
        <v>0</v>
      </c>
      <c r="V43" s="4"/>
      <c r="W43" s="4"/>
    </row>
    <row r="44" spans="1:23" x14ac:dyDescent="0.2">
      <c r="A44" s="4"/>
      <c r="B44" s="77">
        <v>10266707</v>
      </c>
      <c r="C44" s="77" t="s">
        <v>136</v>
      </c>
      <c r="D44" s="117" t="s">
        <v>219</v>
      </c>
      <c r="E44" s="110">
        <v>75</v>
      </c>
      <c r="F44" s="77" t="s">
        <v>243</v>
      </c>
      <c r="G44" s="122">
        <v>1839.1726959892501</v>
      </c>
      <c r="H44" s="120" t="s">
        <v>47</v>
      </c>
      <c r="I44" s="118" t="s">
        <v>248</v>
      </c>
      <c r="J44" s="118" t="s">
        <v>52</v>
      </c>
      <c r="L44">
        <f>INDEX(Assumptions!$E$60:$E$64, MATCH($G44, Assumptions!$D$60:$D$64,1))</f>
        <v>1</v>
      </c>
      <c r="M44">
        <f>INDEX(Assumptions!$E$68:$E$71, MATCH(H44, Assumptions!$C$68:$C$71,0))</f>
        <v>0.1</v>
      </c>
      <c r="N44">
        <f>INDEX(Assumptions!$E$56:$E$57, MATCH($I44, Assumptions!$C$56:$C$57,0))</f>
        <v>1</v>
      </c>
      <c r="O44">
        <f>IF(ISNUMBER(MATCH($J44, Assumptions!$C$51:$C$52,0)),Assumptions!$E$51,Assumptions!$E$50)</f>
        <v>1</v>
      </c>
      <c r="P44" s="78">
        <f>Assumptions!$G$29*Calcs!L39*IF(E44=Assumptions!$C$40,Assumptions!$D$40,E44)*M44*N44*O44+IF(E44&gt;0,Assumptions!$I$35,0)</f>
        <v>5881.25</v>
      </c>
      <c r="R44" s="133">
        <f>P44/Assumptions!$I$34</f>
        <v>0.22193396226415094</v>
      </c>
      <c r="S44" s="4"/>
      <c r="T44" s="4" t="b">
        <f>AND(R44&gt;=1, COUNTIF($T$8:$T43, TRUE)&lt;Summary!$H$5, NOT(S44))</f>
        <v>0</v>
      </c>
      <c r="V44" s="4"/>
      <c r="W44" s="4"/>
    </row>
    <row r="45" spans="1:23" x14ac:dyDescent="0.2">
      <c r="A45" s="4"/>
      <c r="B45" s="77">
        <v>10266707</v>
      </c>
      <c r="C45" s="77" t="s">
        <v>140</v>
      </c>
      <c r="D45" s="117" t="s">
        <v>219</v>
      </c>
      <c r="E45" s="110">
        <v>58.39</v>
      </c>
      <c r="F45" s="77" t="s">
        <v>243</v>
      </c>
      <c r="G45" s="122">
        <v>1839.1726959892501</v>
      </c>
      <c r="H45" s="120" t="s">
        <v>47</v>
      </c>
      <c r="I45" s="118" t="s">
        <v>248</v>
      </c>
      <c r="J45" s="118" t="s">
        <v>52</v>
      </c>
      <c r="L45">
        <f>INDEX(Assumptions!$E$60:$E$64, MATCH($G45, Assumptions!$D$60:$D$64,1))</f>
        <v>1</v>
      </c>
      <c r="M45">
        <f>INDEX(Assumptions!$E$68:$E$71, MATCH(H45, Assumptions!$C$68:$C$71,0))</f>
        <v>0.1</v>
      </c>
      <c r="N45">
        <f>INDEX(Assumptions!$E$56:$E$57, MATCH($I45, Assumptions!$C$56:$C$57,0))</f>
        <v>1</v>
      </c>
      <c r="O45">
        <f>IF(ISNUMBER(MATCH($J45, Assumptions!$C$51:$C$52,0)),Assumptions!$E$51,Assumptions!$E$50)</f>
        <v>1</v>
      </c>
      <c r="P45" s="78">
        <f>Assumptions!$G$29*Calcs!L43*IF(E45=Assumptions!$C$40,Assumptions!$D$40,E45)*M45*N45*O45+IF(E45&gt;0,Assumptions!$I$35,0)</f>
        <v>5686.0825000000004</v>
      </c>
      <c r="R45" s="133">
        <f>P45/Assumptions!$I$34</f>
        <v>0.21456915094339624</v>
      </c>
      <c r="S45" s="4"/>
      <c r="T45" s="4" t="b">
        <f>AND(R45&gt;=1, COUNTIF($T$8:$T44, TRUE)&lt;Summary!$H$5, NOT(S45))</f>
        <v>0</v>
      </c>
      <c r="V45" s="4"/>
      <c r="W45" s="4"/>
    </row>
    <row r="46" spans="1:23" x14ac:dyDescent="0.2">
      <c r="A46" s="4"/>
      <c r="B46" s="77">
        <v>10266635</v>
      </c>
      <c r="C46" s="77" t="s">
        <v>132</v>
      </c>
      <c r="D46" s="117" t="s">
        <v>216</v>
      </c>
      <c r="E46" s="110">
        <v>53.33</v>
      </c>
      <c r="F46" s="77" t="s">
        <v>43</v>
      </c>
      <c r="G46" s="122">
        <v>918.98577169520115</v>
      </c>
      <c r="H46" s="120" t="s">
        <v>47</v>
      </c>
      <c r="I46" s="118" t="s">
        <v>248</v>
      </c>
      <c r="J46" s="118" t="s">
        <v>52</v>
      </c>
      <c r="L46">
        <f>INDEX(Assumptions!$E$60:$E$64, MATCH($G46, Assumptions!$D$60:$D$64,1))</f>
        <v>1</v>
      </c>
      <c r="M46">
        <f>INDEX(Assumptions!$E$68:$E$71, MATCH(H46, Assumptions!$C$68:$C$71,0))</f>
        <v>0.1</v>
      </c>
      <c r="N46">
        <f>INDEX(Assumptions!$E$56:$E$57, MATCH($I46, Assumptions!$C$56:$C$57,0))</f>
        <v>1</v>
      </c>
      <c r="O46">
        <f>IF(ISNUMBER(MATCH($J46, Assumptions!$C$51:$C$52,0)),Assumptions!$E$51,Assumptions!$E$50)</f>
        <v>1</v>
      </c>
      <c r="P46" s="78">
        <f>Assumptions!$G$29*Calcs!L35*IF(E46=Assumptions!$C$40,Assumptions!$D$40,E46)*M46*N46*O46+IF(E46&gt;0,Assumptions!$I$35,0)</f>
        <v>5626.6275000000005</v>
      </c>
      <c r="R46" s="133">
        <f>P46/Assumptions!$I$34</f>
        <v>0.21232556603773586</v>
      </c>
      <c r="S46" s="4"/>
      <c r="T46" s="4" t="b">
        <f>AND(R46&gt;=1, COUNTIF($T$8:$T45, TRUE)&lt;Summary!$H$5, NOT(S46))</f>
        <v>0</v>
      </c>
      <c r="V46" s="4"/>
      <c r="W46" s="4"/>
    </row>
    <row r="47" spans="1:23" x14ac:dyDescent="0.2">
      <c r="A47" s="4"/>
      <c r="B47" s="77">
        <v>10266604</v>
      </c>
      <c r="C47" s="77" t="s">
        <v>147</v>
      </c>
      <c r="D47" s="117" t="s">
        <v>215</v>
      </c>
      <c r="E47" s="110">
        <v>16.666666666666668</v>
      </c>
      <c r="F47" s="77" t="s">
        <v>44</v>
      </c>
      <c r="G47" s="122">
        <v>1392.4743361507201</v>
      </c>
      <c r="H47" s="120" t="s">
        <v>47</v>
      </c>
      <c r="I47" s="118" t="s">
        <v>247</v>
      </c>
      <c r="J47" s="118" t="s">
        <v>52</v>
      </c>
      <c r="L47">
        <f>INDEX(Assumptions!$E$60:$E$64, MATCH($G47, Assumptions!$D$60:$D$64,1))</f>
        <v>1</v>
      </c>
      <c r="M47">
        <f>INDEX(Assumptions!$E$68:$E$71, MATCH(H47, Assumptions!$C$68:$C$71,0))</f>
        <v>0.1</v>
      </c>
      <c r="N47">
        <f>INDEX(Assumptions!$E$56:$E$57, MATCH($I47, Assumptions!$C$56:$C$57,0))</f>
        <v>3</v>
      </c>
      <c r="O47">
        <f>IF(ISNUMBER(MATCH($J47, Assumptions!$C$51:$C$52,0)),Assumptions!$E$51,Assumptions!$E$50)</f>
        <v>1</v>
      </c>
      <c r="P47" s="78">
        <f>Assumptions!$G$29*Calcs!L50*IF(E47=Assumptions!$C$40,Assumptions!$D$40,E47)*M47*N47*O47+IF(E47&gt;0,Assumptions!$I$35,0)</f>
        <v>5587.5</v>
      </c>
      <c r="R47" s="133">
        <f>P47/Assumptions!$I$34</f>
        <v>0.21084905660377359</v>
      </c>
      <c r="S47" s="4"/>
      <c r="T47" s="4" t="b">
        <f>AND(R47&gt;=1, COUNTIF($T$8:$T46, TRUE)&lt;Summary!$H$5, NOT(S47))</f>
        <v>0</v>
      </c>
      <c r="V47" s="4"/>
      <c r="W47" s="4"/>
    </row>
    <row r="48" spans="1:23" x14ac:dyDescent="0.2">
      <c r="A48" s="4"/>
      <c r="B48" s="77">
        <v>10266842</v>
      </c>
      <c r="C48" s="77" t="s">
        <v>143</v>
      </c>
      <c r="D48" s="117" t="s">
        <v>223</v>
      </c>
      <c r="E48" s="110">
        <v>38.333333333333336</v>
      </c>
      <c r="F48" s="77" t="s">
        <v>240</v>
      </c>
      <c r="G48" s="122">
        <v>730.00572179568803</v>
      </c>
      <c r="H48" s="120" t="s">
        <v>47</v>
      </c>
      <c r="I48" s="118" t="s">
        <v>248</v>
      </c>
      <c r="J48" s="118" t="s">
        <v>52</v>
      </c>
      <c r="L48">
        <f>INDEX(Assumptions!$E$60:$E$64, MATCH($G48, Assumptions!$D$60:$D$64,1))</f>
        <v>1</v>
      </c>
      <c r="M48">
        <f>INDEX(Assumptions!$E$68:$E$71, MATCH(H48, Assumptions!$C$68:$C$71,0))</f>
        <v>0.1</v>
      </c>
      <c r="N48">
        <f>INDEX(Assumptions!$E$56:$E$57, MATCH($I48, Assumptions!$C$56:$C$57,0))</f>
        <v>1</v>
      </c>
      <c r="O48">
        <f>IF(ISNUMBER(MATCH($J48, Assumptions!$C$51:$C$52,0)),Assumptions!$E$51,Assumptions!$E$50)</f>
        <v>1</v>
      </c>
      <c r="P48" s="78">
        <f>Assumptions!$G$29*Calcs!L46*IF(E48=Assumptions!$C$40,Assumptions!$D$40,E48)*M48*N48*O48+IF(E48&gt;0,Assumptions!$I$35,0)</f>
        <v>5450.416666666667</v>
      </c>
      <c r="R48" s="133">
        <f>P48/Assumptions!$I$34</f>
        <v>0.20567610062893082</v>
      </c>
      <c r="S48" s="4"/>
      <c r="T48" s="4" t="b">
        <f>AND(R48&gt;=1, COUNTIF($T$8:$T47, TRUE)&lt;Summary!$H$5, NOT(S48))</f>
        <v>0</v>
      </c>
      <c r="V48" s="4"/>
      <c r="W48" s="4"/>
    </row>
    <row r="49" spans="1:23" x14ac:dyDescent="0.2">
      <c r="A49" s="4"/>
      <c r="B49" s="77">
        <v>10266871</v>
      </c>
      <c r="C49" s="77" t="s">
        <v>134</v>
      </c>
      <c r="D49" s="117" t="s">
        <v>213</v>
      </c>
      <c r="E49" s="110">
        <v>33.4</v>
      </c>
      <c r="F49" s="77" t="s">
        <v>240</v>
      </c>
      <c r="G49" s="122">
        <v>1203.1551703072801</v>
      </c>
      <c r="H49" s="120" t="s">
        <v>47</v>
      </c>
      <c r="I49" s="118" t="s">
        <v>248</v>
      </c>
      <c r="J49" s="118" t="s">
        <v>52</v>
      </c>
      <c r="L49">
        <f>INDEX(Assumptions!$E$60:$E$64, MATCH($G49, Assumptions!$D$60:$D$64,1))</f>
        <v>1</v>
      </c>
      <c r="M49">
        <f>INDEX(Assumptions!$E$68:$E$71, MATCH(H49, Assumptions!$C$68:$C$71,0))</f>
        <v>0.1</v>
      </c>
      <c r="N49">
        <f>INDEX(Assumptions!$E$56:$E$57, MATCH($I49, Assumptions!$C$56:$C$57,0))</f>
        <v>1</v>
      </c>
      <c r="O49">
        <f>IF(ISNUMBER(MATCH($J49, Assumptions!$C$51:$C$52,0)),Assumptions!$E$51,Assumptions!$E$50)</f>
        <v>1</v>
      </c>
      <c r="P49" s="78">
        <f>Assumptions!$G$29*Calcs!L37*IF(E49=Assumptions!$C$40,Assumptions!$D$40,E49)*M49*N49*O49+IF(E49&gt;0,Assumptions!$I$35,0)</f>
        <v>5392.45</v>
      </c>
      <c r="R49" s="133">
        <f>P49/Assumptions!$I$34</f>
        <v>0.20348867924528302</v>
      </c>
      <c r="S49" s="4"/>
      <c r="T49" s="4" t="b">
        <f>AND(R49&gt;=1, COUNTIF($T$8:$T48, TRUE)&lt;Summary!$H$5, NOT(S49))</f>
        <v>0</v>
      </c>
      <c r="V49" s="4"/>
      <c r="W49" s="4"/>
    </row>
    <row r="50" spans="1:23" x14ac:dyDescent="0.2">
      <c r="A50" s="4"/>
      <c r="B50" s="77">
        <v>10266842</v>
      </c>
      <c r="C50" s="77" t="s">
        <v>145</v>
      </c>
      <c r="D50" s="117" t="s">
        <v>223</v>
      </c>
      <c r="E50" s="110">
        <v>33.333333333333336</v>
      </c>
      <c r="F50" s="77" t="s">
        <v>240</v>
      </c>
      <c r="G50" s="122">
        <v>730.00572179568803</v>
      </c>
      <c r="H50" s="120" t="s">
        <v>47</v>
      </c>
      <c r="I50" s="118" t="s">
        <v>248</v>
      </c>
      <c r="J50" s="118" t="s">
        <v>52</v>
      </c>
      <c r="L50">
        <f>INDEX(Assumptions!$E$60:$E$64, MATCH($G50, Assumptions!$D$60:$D$64,1))</f>
        <v>1</v>
      </c>
      <c r="M50">
        <f>INDEX(Assumptions!$E$68:$E$71, MATCH(H50, Assumptions!$C$68:$C$71,0))</f>
        <v>0.1</v>
      </c>
      <c r="N50">
        <f>INDEX(Assumptions!$E$56:$E$57, MATCH($I50, Assumptions!$C$56:$C$57,0))</f>
        <v>1</v>
      </c>
      <c r="O50">
        <f>IF(ISNUMBER(MATCH($J50, Assumptions!$C$51:$C$52,0)),Assumptions!$E$51,Assumptions!$E$50)</f>
        <v>1</v>
      </c>
      <c r="P50" s="78">
        <f>Assumptions!$G$29*Calcs!L48*IF(E50=Assumptions!$C$40,Assumptions!$D$40,E50)*M50*N50*O50+IF(E50&gt;0,Assumptions!$I$35,0)</f>
        <v>5391.666666666667</v>
      </c>
      <c r="R50" s="133">
        <f>P50/Assumptions!$I$34</f>
        <v>0.20345911949685536</v>
      </c>
      <c r="S50" s="4"/>
      <c r="T50" s="4" t="b">
        <f>AND(R50&gt;=1, COUNTIF($T$8:$T49, TRUE)&lt;Summary!$H$5, NOT(S50))</f>
        <v>0</v>
      </c>
      <c r="V50" s="4"/>
      <c r="W50" s="4"/>
    </row>
    <row r="51" spans="1:23" x14ac:dyDescent="0.2">
      <c r="A51" s="4"/>
      <c r="B51" s="77">
        <v>10266715</v>
      </c>
      <c r="C51" s="77" t="s">
        <v>148</v>
      </c>
      <c r="D51" s="117" t="s">
        <v>225</v>
      </c>
      <c r="E51" s="110">
        <v>0</v>
      </c>
      <c r="F51" s="77" t="s">
        <v>240</v>
      </c>
      <c r="G51" s="122">
        <v>1629.9888971650598</v>
      </c>
      <c r="H51" s="120" t="s">
        <v>48</v>
      </c>
      <c r="I51" s="118" t="s">
        <v>248</v>
      </c>
      <c r="J51" s="118" t="s">
        <v>52</v>
      </c>
      <c r="L51">
        <f>INDEX(Assumptions!$E$60:$E$64, MATCH($G51, Assumptions!$D$60:$D$64,1))</f>
        <v>1</v>
      </c>
      <c r="M51">
        <f>INDEX(Assumptions!$E$68:$E$71, MATCH(H51, Assumptions!$C$68:$C$71,0))</f>
        <v>2</v>
      </c>
      <c r="N51">
        <f>INDEX(Assumptions!$E$56:$E$57, MATCH($I51, Assumptions!$C$56:$C$57,0))</f>
        <v>1</v>
      </c>
      <c r="O51">
        <f>IF(ISNUMBER(MATCH($J51, Assumptions!$C$51:$C$52,0)),Assumptions!$E$51,Assumptions!$E$50)</f>
        <v>1</v>
      </c>
      <c r="P51" s="78">
        <f>Assumptions!$G$29*Calcs!L51*IF(E51=Assumptions!$C$40,Assumptions!$D$40,E51)*M51*N51*O51+IF(E51&gt;0,Assumptions!$I$35,0)</f>
        <v>0</v>
      </c>
      <c r="R51" s="133">
        <f>P51/Assumptions!$I$34</f>
        <v>0</v>
      </c>
      <c r="S51" s="4"/>
      <c r="T51" s="4" t="b">
        <f>AND(R51&gt;=1, COUNTIF($T$8:$T50, TRUE)&lt;Summary!$H$5, NOT(S51))</f>
        <v>0</v>
      </c>
      <c r="V51" s="4"/>
      <c r="W51" s="4"/>
    </row>
    <row r="52" spans="1:23" x14ac:dyDescent="0.2">
      <c r="A52" s="4"/>
      <c r="B52" s="77">
        <v>10266715</v>
      </c>
      <c r="C52" s="77" t="s">
        <v>149</v>
      </c>
      <c r="D52" s="117" t="s">
        <v>225</v>
      </c>
      <c r="E52" s="110">
        <v>0</v>
      </c>
      <c r="F52" s="77" t="s">
        <v>240</v>
      </c>
      <c r="G52" s="122">
        <v>1629.9888971650598</v>
      </c>
      <c r="H52" s="120" t="s">
        <v>48</v>
      </c>
      <c r="I52" s="118" t="s">
        <v>248</v>
      </c>
      <c r="J52" s="118" t="s">
        <v>52</v>
      </c>
      <c r="L52">
        <f>INDEX(Assumptions!$E$60:$E$64, MATCH($G52, Assumptions!$D$60:$D$64,1))</f>
        <v>1</v>
      </c>
      <c r="M52">
        <f>INDEX(Assumptions!$E$68:$E$71, MATCH(H52, Assumptions!$C$68:$C$71,0))</f>
        <v>2</v>
      </c>
      <c r="N52">
        <f>INDEX(Assumptions!$E$56:$E$57, MATCH($I52, Assumptions!$C$56:$C$57,0))</f>
        <v>1</v>
      </c>
      <c r="O52">
        <f>IF(ISNUMBER(MATCH($J52, Assumptions!$C$51:$C$52,0)),Assumptions!$E$51,Assumptions!$E$50)</f>
        <v>1</v>
      </c>
      <c r="P52" s="78">
        <f>Assumptions!$G$29*Calcs!L52*IF(E52=Assumptions!$C$40,Assumptions!$D$40,E52)*M52*N52*O52+IF(E52&gt;0,Assumptions!$I$35,0)</f>
        <v>0</v>
      </c>
      <c r="R52" s="133">
        <f>P52/Assumptions!$I$34</f>
        <v>0</v>
      </c>
      <c r="S52" s="4"/>
      <c r="T52" s="4" t="b">
        <f>AND(R52&gt;=1, COUNTIF($T$8:$T51, TRUE)&lt;Summary!$H$5, NOT(S52))</f>
        <v>0</v>
      </c>
      <c r="V52" s="4"/>
      <c r="W52" s="4"/>
    </row>
    <row r="53" spans="1:23" x14ac:dyDescent="0.2">
      <c r="A53" s="4"/>
      <c r="B53" s="77">
        <v>10266593</v>
      </c>
      <c r="C53" s="77" t="s">
        <v>150</v>
      </c>
      <c r="D53" s="117" t="s">
        <v>226</v>
      </c>
      <c r="E53" s="110">
        <v>0</v>
      </c>
      <c r="F53" s="77" t="s">
        <v>238</v>
      </c>
      <c r="G53" s="122">
        <v>254.79628644347201</v>
      </c>
      <c r="H53" s="120" t="s">
        <v>46</v>
      </c>
      <c r="I53" s="118" t="s">
        <v>248</v>
      </c>
      <c r="J53" s="118" t="s">
        <v>52</v>
      </c>
      <c r="L53">
        <f>INDEX(Assumptions!$E$60:$E$64, MATCH($G53, Assumptions!$D$60:$D$64,1))</f>
        <v>1</v>
      </c>
      <c r="M53">
        <f>INDEX(Assumptions!$E$68:$E$71, MATCH(H53, Assumptions!$C$68:$C$71,0))</f>
        <v>1</v>
      </c>
      <c r="N53">
        <f>INDEX(Assumptions!$E$56:$E$57, MATCH($I53, Assumptions!$C$56:$C$57,0))</f>
        <v>1</v>
      </c>
      <c r="O53">
        <f>IF(ISNUMBER(MATCH($J53, Assumptions!$C$51:$C$52,0)),Assumptions!$E$51,Assumptions!$E$50)</f>
        <v>1</v>
      </c>
      <c r="P53" s="78">
        <f>Assumptions!$G$29*Calcs!L53*IF(E53=Assumptions!$C$40,Assumptions!$D$40,E53)*M53*N53*O53+IF(E53&gt;0,Assumptions!$I$35,0)</f>
        <v>0</v>
      </c>
      <c r="R53" s="133">
        <f>P53/Assumptions!$I$34</f>
        <v>0</v>
      </c>
      <c r="S53" s="4"/>
      <c r="T53" s="4" t="b">
        <f>AND(R53&gt;=1, COUNTIF($T$8:$T52, TRUE)&lt;Summary!$H$5, NOT(S53))</f>
        <v>0</v>
      </c>
      <c r="V53" s="4"/>
      <c r="W53" s="4"/>
    </row>
    <row r="54" spans="1:23" x14ac:dyDescent="0.2">
      <c r="A54" s="4"/>
      <c r="B54" s="77">
        <v>10266715</v>
      </c>
      <c r="C54" s="77" t="s">
        <v>151</v>
      </c>
      <c r="D54" s="117" t="s">
        <v>225</v>
      </c>
      <c r="E54" s="110">
        <v>0</v>
      </c>
      <c r="F54" s="77" t="s">
        <v>240</v>
      </c>
      <c r="G54" s="122">
        <v>1629.9888971650598</v>
      </c>
      <c r="H54" s="120" t="s">
        <v>48</v>
      </c>
      <c r="I54" s="118" t="s">
        <v>248</v>
      </c>
      <c r="J54" s="118" t="s">
        <v>52</v>
      </c>
      <c r="L54">
        <f>INDEX(Assumptions!$E$60:$E$64, MATCH($G54, Assumptions!$D$60:$D$64,1))</f>
        <v>1</v>
      </c>
      <c r="M54">
        <f>INDEX(Assumptions!$E$68:$E$71, MATCH(H54, Assumptions!$C$68:$C$71,0))</f>
        <v>2</v>
      </c>
      <c r="N54">
        <f>INDEX(Assumptions!$E$56:$E$57, MATCH($I54, Assumptions!$C$56:$C$57,0))</f>
        <v>1</v>
      </c>
      <c r="O54">
        <f>IF(ISNUMBER(MATCH($J54, Assumptions!$C$51:$C$52,0)),Assumptions!$E$51,Assumptions!$E$50)</f>
        <v>1</v>
      </c>
      <c r="P54" s="78">
        <f>Assumptions!$G$29*Calcs!L54*IF(E54=Assumptions!$C$40,Assumptions!$D$40,E54)*M54*N54*O54+IF(E54&gt;0,Assumptions!$I$35,0)</f>
        <v>0</v>
      </c>
      <c r="R54" s="133">
        <f>P54/Assumptions!$I$34</f>
        <v>0</v>
      </c>
      <c r="S54" s="4"/>
      <c r="T54" s="4" t="b">
        <f>AND(R54&gt;=1, COUNTIF($T$8:$T53, TRUE)&lt;Summary!$H$5, NOT(S54))</f>
        <v>0</v>
      </c>
      <c r="V54" s="4"/>
      <c r="W54" s="4"/>
    </row>
    <row r="55" spans="1:23" x14ac:dyDescent="0.2">
      <c r="A55" s="4"/>
      <c r="B55" s="77">
        <v>10266593</v>
      </c>
      <c r="C55" s="77" t="s">
        <v>152</v>
      </c>
      <c r="D55" s="117" t="s">
        <v>226</v>
      </c>
      <c r="E55" s="110">
        <v>0</v>
      </c>
      <c r="F55" s="77" t="s">
        <v>238</v>
      </c>
      <c r="G55" s="122">
        <v>254.79628644347201</v>
      </c>
      <c r="H55" s="120" t="s">
        <v>46</v>
      </c>
      <c r="I55" s="118" t="s">
        <v>248</v>
      </c>
      <c r="J55" s="118" t="s">
        <v>52</v>
      </c>
      <c r="L55">
        <f>INDEX(Assumptions!$E$60:$E$64, MATCH($G55, Assumptions!$D$60:$D$64,1))</f>
        <v>1</v>
      </c>
      <c r="M55">
        <f>INDEX(Assumptions!$E$68:$E$71, MATCH(H55, Assumptions!$C$68:$C$71,0))</f>
        <v>1</v>
      </c>
      <c r="N55">
        <f>INDEX(Assumptions!$E$56:$E$57, MATCH($I55, Assumptions!$C$56:$C$57,0))</f>
        <v>1</v>
      </c>
      <c r="O55">
        <f>IF(ISNUMBER(MATCH($J55, Assumptions!$C$51:$C$52,0)),Assumptions!$E$51,Assumptions!$E$50)</f>
        <v>1</v>
      </c>
      <c r="P55" s="78">
        <f>Assumptions!$G$29*Calcs!L55*IF(E55=Assumptions!$C$40,Assumptions!$D$40,E55)*M55*N55*O55+IF(E55&gt;0,Assumptions!$I$35,0)</f>
        <v>0</v>
      </c>
      <c r="R55" s="133">
        <f>P55/Assumptions!$I$34</f>
        <v>0</v>
      </c>
      <c r="S55" s="4"/>
      <c r="T55" s="4" t="b">
        <f>AND(R55&gt;=1, COUNTIF($T$8:$T54, TRUE)&lt;Summary!$H$5, NOT(S55))</f>
        <v>0</v>
      </c>
      <c r="V55" s="4"/>
      <c r="W55" s="4"/>
    </row>
    <row r="56" spans="1:23" x14ac:dyDescent="0.2">
      <c r="A56" s="4"/>
      <c r="B56" s="77">
        <v>10266826</v>
      </c>
      <c r="C56" s="77" t="s">
        <v>153</v>
      </c>
      <c r="D56" s="117" t="s">
        <v>207</v>
      </c>
      <c r="E56" s="110">
        <v>0</v>
      </c>
      <c r="F56" s="77" t="s">
        <v>44</v>
      </c>
      <c r="G56" s="122">
        <v>1371.69267161072</v>
      </c>
      <c r="H56" s="120" t="s">
        <v>46</v>
      </c>
      <c r="I56" s="118" t="s">
        <v>247</v>
      </c>
      <c r="J56" s="118" t="s">
        <v>52</v>
      </c>
      <c r="L56">
        <f>INDEX(Assumptions!$E$60:$E$64, MATCH($G56, Assumptions!$D$60:$D$64,1))</f>
        <v>1</v>
      </c>
      <c r="M56">
        <f>INDEX(Assumptions!$E$68:$E$71, MATCH(H56, Assumptions!$C$68:$C$71,0))</f>
        <v>1</v>
      </c>
      <c r="N56">
        <f>INDEX(Assumptions!$E$56:$E$57, MATCH($I56, Assumptions!$C$56:$C$57,0))</f>
        <v>3</v>
      </c>
      <c r="O56">
        <f>IF(ISNUMBER(MATCH($J56, Assumptions!$C$51:$C$52,0)),Assumptions!$E$51,Assumptions!$E$50)</f>
        <v>1</v>
      </c>
      <c r="P56" s="78">
        <f>Assumptions!$G$29*Calcs!L56*IF(E56=Assumptions!$C$40,Assumptions!$D$40,E56)*M56*N56*O56+IF(E56&gt;0,Assumptions!$I$35,0)</f>
        <v>0</v>
      </c>
      <c r="R56" s="133">
        <f>P56/Assumptions!$I$34</f>
        <v>0</v>
      </c>
      <c r="S56" s="4"/>
      <c r="T56" s="4" t="b">
        <f>AND(R56&gt;=1, COUNTIF($T$8:$T55, TRUE)&lt;Summary!$H$5, NOT(S56))</f>
        <v>0</v>
      </c>
      <c r="V56" s="4"/>
      <c r="W56" s="4"/>
    </row>
    <row r="57" spans="1:23" x14ac:dyDescent="0.2">
      <c r="A57" s="4"/>
      <c r="B57" s="77">
        <v>10266651</v>
      </c>
      <c r="C57" s="77" t="s">
        <v>154</v>
      </c>
      <c r="D57" s="117" t="s">
        <v>218</v>
      </c>
      <c r="E57" s="110">
        <v>0</v>
      </c>
      <c r="F57" s="77" t="s">
        <v>242</v>
      </c>
      <c r="G57" s="122">
        <v>2093.8727816237697</v>
      </c>
      <c r="H57" s="120" t="s">
        <v>47</v>
      </c>
      <c r="I57" s="118" t="s">
        <v>248</v>
      </c>
      <c r="J57" s="118" t="s">
        <v>52</v>
      </c>
      <c r="L57">
        <f>INDEX(Assumptions!$E$60:$E$64, MATCH($G57, Assumptions!$D$60:$D$64,1))</f>
        <v>1</v>
      </c>
      <c r="M57">
        <f>INDEX(Assumptions!$E$68:$E$71, MATCH(H57, Assumptions!$C$68:$C$71,0))</f>
        <v>0.1</v>
      </c>
      <c r="N57">
        <f>INDEX(Assumptions!$E$56:$E$57, MATCH($I57, Assumptions!$C$56:$C$57,0))</f>
        <v>1</v>
      </c>
      <c r="O57">
        <f>IF(ISNUMBER(MATCH($J57, Assumptions!$C$51:$C$52,0)),Assumptions!$E$51,Assumptions!$E$50)</f>
        <v>1</v>
      </c>
      <c r="P57" s="78">
        <f>Assumptions!$G$29*Calcs!L57*IF(E57=Assumptions!$C$40,Assumptions!$D$40,E57)*M57*N57*O57+IF(E57&gt;0,Assumptions!$I$35,0)</f>
        <v>0</v>
      </c>
      <c r="R57" s="133">
        <f>P57/Assumptions!$I$34</f>
        <v>0</v>
      </c>
      <c r="S57" s="4"/>
      <c r="T57" s="4" t="b">
        <f>AND(R57&gt;=1, COUNTIF($T$8:$T56, TRUE)&lt;Summary!$H$5, NOT(S57))</f>
        <v>0</v>
      </c>
      <c r="V57" s="4"/>
      <c r="W57" s="4"/>
    </row>
    <row r="58" spans="1:23" x14ac:dyDescent="0.2">
      <c r="A58" s="4"/>
      <c r="B58" s="77">
        <v>10266651</v>
      </c>
      <c r="C58" s="77" t="s">
        <v>155</v>
      </c>
      <c r="D58" s="117" t="s">
        <v>218</v>
      </c>
      <c r="E58" s="110">
        <v>0</v>
      </c>
      <c r="F58" s="77" t="s">
        <v>242</v>
      </c>
      <c r="G58" s="122">
        <v>2093.8727816237697</v>
      </c>
      <c r="H58" s="120" t="s">
        <v>47</v>
      </c>
      <c r="I58" s="118" t="s">
        <v>248</v>
      </c>
      <c r="J58" s="118" t="s">
        <v>52</v>
      </c>
      <c r="L58">
        <f>INDEX(Assumptions!$E$60:$E$64, MATCH($G58, Assumptions!$D$60:$D$64,1))</f>
        <v>1</v>
      </c>
      <c r="M58">
        <f>INDEX(Assumptions!$E$68:$E$71, MATCH(H58, Assumptions!$C$68:$C$71,0))</f>
        <v>0.1</v>
      </c>
      <c r="N58">
        <f>INDEX(Assumptions!$E$56:$E$57, MATCH($I58, Assumptions!$C$56:$C$57,0))</f>
        <v>1</v>
      </c>
      <c r="O58">
        <f>IF(ISNUMBER(MATCH($J58, Assumptions!$C$51:$C$52,0)),Assumptions!$E$51,Assumptions!$E$50)</f>
        <v>1</v>
      </c>
      <c r="P58" s="78">
        <f>Assumptions!$G$29*Calcs!L58*IF(E58=Assumptions!$C$40,Assumptions!$D$40,E58)*M58*N58*O58+IF(E58&gt;0,Assumptions!$I$35,0)</f>
        <v>0</v>
      </c>
      <c r="R58" s="133">
        <f>P58/Assumptions!$I$34</f>
        <v>0</v>
      </c>
      <c r="S58" s="4"/>
      <c r="T58" s="4" t="b">
        <f>AND(R58&gt;=1, COUNTIF($T$8:$T57, TRUE)&lt;Summary!$H$5, NOT(S58))</f>
        <v>0</v>
      </c>
      <c r="V58" s="4"/>
      <c r="W58" s="4"/>
    </row>
    <row r="59" spans="1:23" x14ac:dyDescent="0.2">
      <c r="A59" s="4"/>
      <c r="B59" s="77">
        <v>10266842</v>
      </c>
      <c r="C59" s="77" t="s">
        <v>156</v>
      </c>
      <c r="D59" s="117" t="s">
        <v>223</v>
      </c>
      <c r="E59" s="110">
        <v>0</v>
      </c>
      <c r="F59" s="77" t="s">
        <v>240</v>
      </c>
      <c r="G59" s="122">
        <v>730.00572179568803</v>
      </c>
      <c r="H59" s="120" t="s">
        <v>47</v>
      </c>
      <c r="I59" s="118" t="s">
        <v>248</v>
      </c>
      <c r="J59" s="118" t="s">
        <v>52</v>
      </c>
      <c r="L59">
        <f>INDEX(Assumptions!$E$60:$E$64, MATCH($G59, Assumptions!$D$60:$D$64,1))</f>
        <v>1</v>
      </c>
      <c r="M59">
        <f>INDEX(Assumptions!$E$68:$E$71, MATCH(H59, Assumptions!$C$68:$C$71,0))</f>
        <v>0.1</v>
      </c>
      <c r="N59">
        <f>INDEX(Assumptions!$E$56:$E$57, MATCH($I59, Assumptions!$C$56:$C$57,0))</f>
        <v>1</v>
      </c>
      <c r="O59">
        <f>IF(ISNUMBER(MATCH($J59, Assumptions!$C$51:$C$52,0)),Assumptions!$E$51,Assumptions!$E$50)</f>
        <v>1</v>
      </c>
      <c r="P59" s="78">
        <f>Assumptions!$G$29*Calcs!L59*IF(E59=Assumptions!$C$40,Assumptions!$D$40,E59)*M59*N59*O59+IF(E59&gt;0,Assumptions!$I$35,0)</f>
        <v>0</v>
      </c>
      <c r="R59" s="133">
        <f>P59/Assumptions!$I$34</f>
        <v>0</v>
      </c>
      <c r="S59" s="4"/>
      <c r="T59" s="4" t="b">
        <f>AND(R59&gt;=1, COUNTIF($T$8:$T58, TRUE)&lt;Summary!$H$5, NOT(S59))</f>
        <v>0</v>
      </c>
      <c r="V59" s="4"/>
      <c r="W59" s="4"/>
    </row>
    <row r="60" spans="1:23" x14ac:dyDescent="0.2">
      <c r="A60" s="4"/>
      <c r="B60" s="77">
        <v>10266842</v>
      </c>
      <c r="C60" s="77" t="s">
        <v>157</v>
      </c>
      <c r="D60" s="117" t="s">
        <v>223</v>
      </c>
      <c r="E60" s="110">
        <v>0</v>
      </c>
      <c r="F60" s="77" t="s">
        <v>240</v>
      </c>
      <c r="G60" s="122">
        <v>730.00572179568803</v>
      </c>
      <c r="H60" s="120" t="s">
        <v>47</v>
      </c>
      <c r="I60" s="118" t="s">
        <v>248</v>
      </c>
      <c r="J60" s="118" t="s">
        <v>52</v>
      </c>
      <c r="L60">
        <f>INDEX(Assumptions!$E$60:$E$64, MATCH($G60, Assumptions!$D$60:$D$64,1))</f>
        <v>1</v>
      </c>
      <c r="M60">
        <f>INDEX(Assumptions!$E$68:$E$71, MATCH(H60, Assumptions!$C$68:$C$71,0))</f>
        <v>0.1</v>
      </c>
      <c r="N60">
        <f>INDEX(Assumptions!$E$56:$E$57, MATCH($I60, Assumptions!$C$56:$C$57,0))</f>
        <v>1</v>
      </c>
      <c r="O60">
        <f>IF(ISNUMBER(MATCH($J60, Assumptions!$C$51:$C$52,0)),Assumptions!$E$51,Assumptions!$E$50)</f>
        <v>1</v>
      </c>
      <c r="P60" s="78">
        <f>Assumptions!$G$29*Calcs!L60*IF(E60=Assumptions!$C$40,Assumptions!$D$40,E60)*M60*N60*O60+IF(E60&gt;0,Assumptions!$I$35,0)</f>
        <v>0</v>
      </c>
      <c r="R60" s="133">
        <f>P60/Assumptions!$I$34</f>
        <v>0</v>
      </c>
      <c r="S60" s="4"/>
      <c r="T60" s="4" t="b">
        <f>AND(R60&gt;=1, COUNTIF($T$8:$T59, TRUE)&lt;Summary!$H$5, NOT(S60))</f>
        <v>0</v>
      </c>
      <c r="V60" s="4"/>
      <c r="W60" s="4"/>
    </row>
    <row r="61" spans="1:23" x14ac:dyDescent="0.2">
      <c r="A61" s="4"/>
      <c r="B61" s="77">
        <v>10266842</v>
      </c>
      <c r="C61" s="77" t="s">
        <v>158</v>
      </c>
      <c r="D61" s="117" t="s">
        <v>223</v>
      </c>
      <c r="E61" s="110">
        <v>0</v>
      </c>
      <c r="F61" s="77" t="s">
        <v>240</v>
      </c>
      <c r="G61" s="122">
        <v>730.00572179568803</v>
      </c>
      <c r="H61" s="120" t="s">
        <v>47</v>
      </c>
      <c r="I61" s="118" t="s">
        <v>248</v>
      </c>
      <c r="J61" s="118" t="s">
        <v>52</v>
      </c>
      <c r="L61">
        <f>INDEX(Assumptions!$E$60:$E$64, MATCH($G61, Assumptions!$D$60:$D$64,1))</f>
        <v>1</v>
      </c>
      <c r="M61">
        <f>INDEX(Assumptions!$E$68:$E$71, MATCH(H61, Assumptions!$C$68:$C$71,0))</f>
        <v>0.1</v>
      </c>
      <c r="N61">
        <f>INDEX(Assumptions!$E$56:$E$57, MATCH($I61, Assumptions!$C$56:$C$57,0))</f>
        <v>1</v>
      </c>
      <c r="O61">
        <f>IF(ISNUMBER(MATCH($J61, Assumptions!$C$51:$C$52,0)),Assumptions!$E$51,Assumptions!$E$50)</f>
        <v>1</v>
      </c>
      <c r="P61" s="78">
        <f>Assumptions!$G$29*Calcs!L61*IF(E61=Assumptions!$C$40,Assumptions!$D$40,E61)*M61*N61*O61+IF(E61&gt;0,Assumptions!$I$35,0)</f>
        <v>0</v>
      </c>
      <c r="R61" s="133">
        <f>P61/Assumptions!$I$34</f>
        <v>0</v>
      </c>
      <c r="S61" s="4"/>
      <c r="T61" s="4" t="b">
        <f>AND(R61&gt;=1, COUNTIF($T$8:$T60, TRUE)&lt;Summary!$H$5, NOT(S61))</f>
        <v>0</v>
      </c>
      <c r="V61" s="4"/>
      <c r="W61" s="4"/>
    </row>
    <row r="62" spans="1:23" x14ac:dyDescent="0.2">
      <c r="A62" s="4"/>
      <c r="B62" s="77">
        <v>10266842</v>
      </c>
      <c r="C62" s="77" t="s">
        <v>159</v>
      </c>
      <c r="D62" s="117" t="s">
        <v>223</v>
      </c>
      <c r="E62" s="110">
        <v>0</v>
      </c>
      <c r="F62" s="77" t="s">
        <v>240</v>
      </c>
      <c r="G62" s="122">
        <v>730.00572179568803</v>
      </c>
      <c r="H62" s="120" t="s">
        <v>47</v>
      </c>
      <c r="I62" s="118" t="s">
        <v>248</v>
      </c>
      <c r="J62" s="118" t="s">
        <v>52</v>
      </c>
      <c r="L62">
        <f>INDEX(Assumptions!$E$60:$E$64, MATCH($G62, Assumptions!$D$60:$D$64,1))</f>
        <v>1</v>
      </c>
      <c r="M62">
        <f>INDEX(Assumptions!$E$68:$E$71, MATCH(H62, Assumptions!$C$68:$C$71,0))</f>
        <v>0.1</v>
      </c>
      <c r="N62">
        <f>INDEX(Assumptions!$E$56:$E$57, MATCH($I62, Assumptions!$C$56:$C$57,0))</f>
        <v>1</v>
      </c>
      <c r="O62">
        <f>IF(ISNUMBER(MATCH($J62, Assumptions!$C$51:$C$52,0)),Assumptions!$E$51,Assumptions!$E$50)</f>
        <v>1</v>
      </c>
      <c r="P62" s="78">
        <f>Assumptions!$G$29*Calcs!L62*IF(E62=Assumptions!$C$40,Assumptions!$D$40,E62)*M62*N62*O62+IF(E62&gt;0,Assumptions!$I$35,0)</f>
        <v>0</v>
      </c>
      <c r="R62" s="133">
        <f>P62/Assumptions!$I$34</f>
        <v>0</v>
      </c>
      <c r="S62" s="4"/>
      <c r="T62" s="4" t="b">
        <f>AND(R62&gt;=1, COUNTIF($T$8:$T61, TRUE)&lt;Summary!$H$5, NOT(S62))</f>
        <v>0</v>
      </c>
      <c r="V62" s="4"/>
      <c r="W62" s="4"/>
    </row>
    <row r="63" spans="1:23" x14ac:dyDescent="0.2">
      <c r="A63" s="4"/>
      <c r="B63" s="77">
        <v>10266609</v>
      </c>
      <c r="C63" s="77" t="s">
        <v>160</v>
      </c>
      <c r="D63" s="117" t="s">
        <v>227</v>
      </c>
      <c r="E63" s="110">
        <v>0</v>
      </c>
      <c r="F63" s="77" t="s">
        <v>44</v>
      </c>
      <c r="G63" s="122">
        <v>1485.56902580823</v>
      </c>
      <c r="H63" s="120" t="s">
        <v>47</v>
      </c>
      <c r="I63" s="118" t="s">
        <v>247</v>
      </c>
      <c r="J63" s="118" t="s">
        <v>52</v>
      </c>
      <c r="L63">
        <f>INDEX(Assumptions!$E$60:$E$64, MATCH($G63, Assumptions!$D$60:$D$64,1))</f>
        <v>1</v>
      </c>
      <c r="M63">
        <f>INDEX(Assumptions!$E$68:$E$71, MATCH(H63, Assumptions!$C$68:$C$71,0))</f>
        <v>0.1</v>
      </c>
      <c r="N63">
        <f>INDEX(Assumptions!$E$56:$E$57, MATCH($I63, Assumptions!$C$56:$C$57,0))</f>
        <v>3</v>
      </c>
      <c r="O63">
        <f>IF(ISNUMBER(MATCH($J63, Assumptions!$C$51:$C$52,0)),Assumptions!$E$51,Assumptions!$E$50)</f>
        <v>1</v>
      </c>
      <c r="P63" s="78">
        <f>Assumptions!$G$29*Calcs!L63*IF(E63=Assumptions!$C$40,Assumptions!$D$40,E63)*M63*N63*O63+IF(E63&gt;0,Assumptions!$I$35,0)</f>
        <v>0</v>
      </c>
      <c r="R63" s="133">
        <f>P63/Assumptions!$I$34</f>
        <v>0</v>
      </c>
      <c r="S63" s="4"/>
      <c r="T63" s="4" t="b">
        <f>AND(R63&gt;=1, COUNTIF($T$8:$T62, TRUE)&lt;Summary!$H$5, NOT(S63))</f>
        <v>0</v>
      </c>
      <c r="V63" s="4"/>
      <c r="W63" s="4"/>
    </row>
    <row r="64" spans="1:23" x14ac:dyDescent="0.2">
      <c r="A64" s="4"/>
      <c r="B64" s="77">
        <v>10266609</v>
      </c>
      <c r="C64" s="77" t="s">
        <v>161</v>
      </c>
      <c r="D64" s="117" t="s">
        <v>227</v>
      </c>
      <c r="E64" s="110">
        <v>0</v>
      </c>
      <c r="F64" s="77" t="s">
        <v>44</v>
      </c>
      <c r="G64" s="122">
        <v>1485.56902580823</v>
      </c>
      <c r="H64" s="120" t="s">
        <v>47</v>
      </c>
      <c r="I64" s="118" t="s">
        <v>247</v>
      </c>
      <c r="J64" s="118" t="s">
        <v>52</v>
      </c>
      <c r="L64">
        <f>INDEX(Assumptions!$E$60:$E$64, MATCH($G64, Assumptions!$D$60:$D$64,1))</f>
        <v>1</v>
      </c>
      <c r="M64">
        <f>INDEX(Assumptions!$E$68:$E$71, MATCH(H64, Assumptions!$C$68:$C$71,0))</f>
        <v>0.1</v>
      </c>
      <c r="N64">
        <f>INDEX(Assumptions!$E$56:$E$57, MATCH($I64, Assumptions!$C$56:$C$57,0))</f>
        <v>3</v>
      </c>
      <c r="O64">
        <f>IF(ISNUMBER(MATCH($J64, Assumptions!$C$51:$C$52,0)),Assumptions!$E$51,Assumptions!$E$50)</f>
        <v>1</v>
      </c>
      <c r="P64" s="78">
        <f>Assumptions!$G$29*Calcs!L64*IF(E64=Assumptions!$C$40,Assumptions!$D$40,E64)*M64*N64*O64+IF(E64&gt;0,Assumptions!$I$35,0)</f>
        <v>0</v>
      </c>
      <c r="R64" s="133">
        <f>P64/Assumptions!$I$34</f>
        <v>0</v>
      </c>
      <c r="S64" s="4"/>
      <c r="T64" s="4" t="b">
        <f>AND(R64&gt;=1, COUNTIF($T$8:$T63, TRUE)&lt;Summary!$H$5, NOT(S64))</f>
        <v>0</v>
      </c>
      <c r="V64" s="4"/>
      <c r="W64" s="4"/>
    </row>
    <row r="65" spans="1:23" x14ac:dyDescent="0.2">
      <c r="A65" s="4"/>
      <c r="B65" s="77">
        <v>10266691</v>
      </c>
      <c r="C65" s="77" t="s">
        <v>162</v>
      </c>
      <c r="D65" s="117" t="s">
        <v>217</v>
      </c>
      <c r="E65" s="110">
        <v>0</v>
      </c>
      <c r="F65" s="77" t="s">
        <v>241</v>
      </c>
      <c r="G65" s="122">
        <v>298.78643914681601</v>
      </c>
      <c r="H65" s="120" t="s">
        <v>47</v>
      </c>
      <c r="I65" s="118" t="s">
        <v>248</v>
      </c>
      <c r="J65" s="118" t="s">
        <v>52</v>
      </c>
      <c r="L65">
        <f>INDEX(Assumptions!$E$60:$E$64, MATCH($G65, Assumptions!$D$60:$D$64,1))</f>
        <v>1</v>
      </c>
      <c r="M65">
        <f>INDEX(Assumptions!$E$68:$E$71, MATCH(H65, Assumptions!$C$68:$C$71,0))</f>
        <v>0.1</v>
      </c>
      <c r="N65">
        <f>INDEX(Assumptions!$E$56:$E$57, MATCH($I65, Assumptions!$C$56:$C$57,0))</f>
        <v>1</v>
      </c>
      <c r="O65">
        <f>IF(ISNUMBER(MATCH($J65, Assumptions!$C$51:$C$52,0)),Assumptions!$E$51,Assumptions!$E$50)</f>
        <v>1</v>
      </c>
      <c r="P65" s="78">
        <f>Assumptions!$G$29*Calcs!L65*IF(E65=Assumptions!$C$40,Assumptions!$D$40,E65)*M65*N65*O65+IF(E65&gt;0,Assumptions!$I$35,0)</f>
        <v>0</v>
      </c>
      <c r="R65" s="133">
        <f>P65/Assumptions!$I$34</f>
        <v>0</v>
      </c>
      <c r="S65" s="4"/>
      <c r="T65" s="4" t="b">
        <f>AND(R65&gt;=1, COUNTIF($T$8:$T64, TRUE)&lt;Summary!$H$5, NOT(S65))</f>
        <v>0</v>
      </c>
      <c r="V65" s="4"/>
      <c r="W65" s="4"/>
    </row>
    <row r="66" spans="1:23" x14ac:dyDescent="0.2">
      <c r="A66" s="4"/>
      <c r="B66" s="77">
        <v>10266737</v>
      </c>
      <c r="C66" s="77" t="s">
        <v>163</v>
      </c>
      <c r="D66" s="117" t="s">
        <v>204</v>
      </c>
      <c r="E66" s="110">
        <v>0</v>
      </c>
      <c r="F66" s="77" t="s">
        <v>44</v>
      </c>
      <c r="G66" s="122">
        <v>1205.76833164546</v>
      </c>
      <c r="H66" s="120" t="s">
        <v>245</v>
      </c>
      <c r="I66" s="118" t="s">
        <v>247</v>
      </c>
      <c r="J66" s="118" t="s">
        <v>245</v>
      </c>
      <c r="L66">
        <f>INDEX(Assumptions!$E$60:$E$64, MATCH($G66, Assumptions!$D$60:$D$64,1))</f>
        <v>1</v>
      </c>
      <c r="M66">
        <f>INDEX(Assumptions!$E$68:$E$71, MATCH(H66, Assumptions!$C$68:$C$71,0))</f>
        <v>1</v>
      </c>
      <c r="N66">
        <f>INDEX(Assumptions!$E$56:$E$57, MATCH($I66, Assumptions!$C$56:$C$57,0))</f>
        <v>3</v>
      </c>
      <c r="O66">
        <f>IF(ISNUMBER(MATCH($J66, Assumptions!$C$51:$C$52,0)),Assumptions!$E$51,Assumptions!$E$50)</f>
        <v>1</v>
      </c>
      <c r="P66" s="78">
        <f>Assumptions!$G$29*Calcs!L66*IF(E66=Assumptions!$C$40,Assumptions!$D$40,E66)*M66*N66*O66+IF(E66&gt;0,Assumptions!$I$35,0)</f>
        <v>0</v>
      </c>
      <c r="R66" s="133">
        <f>P66/Assumptions!$I$34</f>
        <v>0</v>
      </c>
      <c r="S66" s="4"/>
      <c r="T66" s="4" t="b">
        <f>AND(R66&gt;=1, COUNTIF($T$8:$T65, TRUE)&lt;Summary!$H$5, NOT(S66))</f>
        <v>0</v>
      </c>
      <c r="V66" s="4"/>
      <c r="W66" s="4"/>
    </row>
    <row r="67" spans="1:23" x14ac:dyDescent="0.2">
      <c r="A67" s="4"/>
      <c r="B67" s="77">
        <v>10266729</v>
      </c>
      <c r="C67" s="77" t="s">
        <v>164</v>
      </c>
      <c r="D67" s="117" t="s">
        <v>228</v>
      </c>
      <c r="E67" s="110">
        <v>0</v>
      </c>
      <c r="F67" s="77" t="s">
        <v>240</v>
      </c>
      <c r="G67" s="122">
        <v>533.16676274628605</v>
      </c>
      <c r="H67" s="120" t="s">
        <v>47</v>
      </c>
      <c r="I67" s="118" t="s">
        <v>248</v>
      </c>
      <c r="J67" s="118" t="s">
        <v>52</v>
      </c>
      <c r="L67">
        <f>INDEX(Assumptions!$E$60:$E$64, MATCH($G67, Assumptions!$D$60:$D$64,1))</f>
        <v>1</v>
      </c>
      <c r="M67">
        <f>INDEX(Assumptions!$E$68:$E$71, MATCH(H67, Assumptions!$C$68:$C$71,0))</f>
        <v>0.1</v>
      </c>
      <c r="N67">
        <f>INDEX(Assumptions!$E$56:$E$57, MATCH($I67, Assumptions!$C$56:$C$57,0))</f>
        <v>1</v>
      </c>
      <c r="O67">
        <f>IF(ISNUMBER(MATCH($J67, Assumptions!$C$51:$C$52,0)),Assumptions!$E$51,Assumptions!$E$50)</f>
        <v>1</v>
      </c>
      <c r="P67" s="78">
        <f>Assumptions!$G$29*Calcs!L67*IF(E67=Assumptions!$C$40,Assumptions!$D$40,E67)*M67*N67*O67+IF(E67&gt;0,Assumptions!$I$35,0)</f>
        <v>0</v>
      </c>
      <c r="R67" s="133">
        <f>P67/Assumptions!$I$34</f>
        <v>0</v>
      </c>
      <c r="S67" s="4"/>
      <c r="T67" s="4" t="b">
        <f>AND(R67&gt;=1, COUNTIF($T$8:$T66, TRUE)&lt;Summary!$H$5, NOT(S67))</f>
        <v>0</v>
      </c>
      <c r="V67" s="4"/>
      <c r="W67" s="4"/>
    </row>
    <row r="68" spans="1:23" x14ac:dyDescent="0.2">
      <c r="A68" s="4"/>
      <c r="B68" s="77">
        <v>10266729</v>
      </c>
      <c r="C68" s="77" t="s">
        <v>165</v>
      </c>
      <c r="D68" s="117" t="s">
        <v>228</v>
      </c>
      <c r="E68" s="110">
        <v>0</v>
      </c>
      <c r="F68" s="77" t="s">
        <v>240</v>
      </c>
      <c r="G68" s="122">
        <v>533.16676274628605</v>
      </c>
      <c r="H68" s="120" t="s">
        <v>47</v>
      </c>
      <c r="I68" s="118" t="s">
        <v>248</v>
      </c>
      <c r="J68" s="118" t="s">
        <v>52</v>
      </c>
      <c r="L68">
        <f>INDEX(Assumptions!$E$60:$E$64, MATCH($G68, Assumptions!$D$60:$D$64,1))</f>
        <v>1</v>
      </c>
      <c r="M68">
        <f>INDEX(Assumptions!$E$68:$E$71, MATCH(H68, Assumptions!$C$68:$C$71,0))</f>
        <v>0.1</v>
      </c>
      <c r="N68">
        <f>INDEX(Assumptions!$E$56:$E$57, MATCH($I68, Assumptions!$C$56:$C$57,0))</f>
        <v>1</v>
      </c>
      <c r="O68">
        <f>IF(ISNUMBER(MATCH($J68, Assumptions!$C$51:$C$52,0)),Assumptions!$E$51,Assumptions!$E$50)</f>
        <v>1</v>
      </c>
      <c r="P68" s="78">
        <f>Assumptions!$G$29*Calcs!L68*IF(E68=Assumptions!$C$40,Assumptions!$D$40,E68)*M68*N68*O68+IF(E68&gt;0,Assumptions!$I$35,0)</f>
        <v>0</v>
      </c>
      <c r="R68" s="133">
        <f>P68/Assumptions!$I$34</f>
        <v>0</v>
      </c>
      <c r="S68" s="4"/>
      <c r="T68" s="4" t="b">
        <f>AND(R68&gt;=1, COUNTIF($T$8:$T67, TRUE)&lt;Summary!$H$5, NOT(S68))</f>
        <v>0</v>
      </c>
      <c r="V68" s="4"/>
      <c r="W68" s="4"/>
    </row>
    <row r="69" spans="1:23" x14ac:dyDescent="0.2">
      <c r="A69" s="4"/>
      <c r="B69" s="77">
        <v>10266792</v>
      </c>
      <c r="C69" s="77" t="s">
        <v>166</v>
      </c>
      <c r="D69" s="117" t="s">
        <v>206</v>
      </c>
      <c r="E69" s="110">
        <v>0</v>
      </c>
      <c r="F69" s="77" t="s">
        <v>44</v>
      </c>
      <c r="G69" s="122">
        <v>384.37585307822195</v>
      </c>
      <c r="H69" s="120" t="s">
        <v>46</v>
      </c>
      <c r="I69" s="118" t="s">
        <v>247</v>
      </c>
      <c r="J69" s="118" t="s">
        <v>52</v>
      </c>
      <c r="L69">
        <f>INDEX(Assumptions!$E$60:$E$64, MATCH($G69, Assumptions!$D$60:$D$64,1))</f>
        <v>1</v>
      </c>
      <c r="M69">
        <f>INDEX(Assumptions!$E$68:$E$71, MATCH(H69, Assumptions!$C$68:$C$71,0))</f>
        <v>1</v>
      </c>
      <c r="N69">
        <f>INDEX(Assumptions!$E$56:$E$57, MATCH($I69, Assumptions!$C$56:$C$57,0))</f>
        <v>3</v>
      </c>
      <c r="O69">
        <f>IF(ISNUMBER(MATCH($J69, Assumptions!$C$51:$C$52,0)),Assumptions!$E$51,Assumptions!$E$50)</f>
        <v>1</v>
      </c>
      <c r="P69" s="78">
        <f>Assumptions!$G$29*Calcs!L69*IF(E69=Assumptions!$C$40,Assumptions!$D$40,E69)*M69*N69*O69+IF(E69&gt;0,Assumptions!$I$35,0)</f>
        <v>0</v>
      </c>
      <c r="R69" s="133">
        <f>P69/Assumptions!$I$34</f>
        <v>0</v>
      </c>
      <c r="S69" s="4"/>
      <c r="T69" s="4" t="b">
        <f>AND(R69&gt;=1, COUNTIF($T$8:$T68, TRUE)&lt;Summary!$H$5, NOT(S69))</f>
        <v>0</v>
      </c>
      <c r="V69" s="4"/>
      <c r="W69" s="4"/>
    </row>
    <row r="70" spans="1:23" x14ac:dyDescent="0.2">
      <c r="A70" s="4"/>
      <c r="B70" s="77">
        <v>10266792</v>
      </c>
      <c r="C70" s="77" t="s">
        <v>167</v>
      </c>
      <c r="D70" s="117" t="s">
        <v>206</v>
      </c>
      <c r="E70" s="110">
        <v>0</v>
      </c>
      <c r="F70" s="77" t="s">
        <v>44</v>
      </c>
      <c r="G70" s="122">
        <v>384.37585307822195</v>
      </c>
      <c r="H70" s="120" t="s">
        <v>46</v>
      </c>
      <c r="I70" s="118" t="s">
        <v>247</v>
      </c>
      <c r="J70" s="118" t="s">
        <v>52</v>
      </c>
      <c r="L70">
        <f>INDEX(Assumptions!$E$60:$E$64, MATCH($G70, Assumptions!$D$60:$D$64,1))</f>
        <v>1</v>
      </c>
      <c r="M70">
        <f>INDEX(Assumptions!$E$68:$E$71, MATCH(H70, Assumptions!$C$68:$C$71,0))</f>
        <v>1</v>
      </c>
      <c r="N70">
        <f>INDEX(Assumptions!$E$56:$E$57, MATCH($I70, Assumptions!$C$56:$C$57,0))</f>
        <v>3</v>
      </c>
      <c r="O70">
        <f>IF(ISNUMBER(MATCH($J70, Assumptions!$C$51:$C$52,0)),Assumptions!$E$51,Assumptions!$E$50)</f>
        <v>1</v>
      </c>
      <c r="P70" s="78">
        <f>Assumptions!$G$29*Calcs!L70*IF(E70=Assumptions!$C$40,Assumptions!$D$40,E70)*M70*N70*O70+IF(E70&gt;0,Assumptions!$I$35,0)</f>
        <v>0</v>
      </c>
      <c r="R70" s="133">
        <f>P70/Assumptions!$I$34</f>
        <v>0</v>
      </c>
      <c r="S70" s="4"/>
      <c r="T70" s="4" t="b">
        <f>AND(R70&gt;=1, COUNTIF($T$8:$T69, TRUE)&lt;Summary!$H$5, NOT(S70))</f>
        <v>0</v>
      </c>
      <c r="V70" s="4"/>
      <c r="W70" s="4"/>
    </row>
    <row r="71" spans="1:23" x14ac:dyDescent="0.2">
      <c r="A71" s="4"/>
      <c r="B71" s="77">
        <v>10266566</v>
      </c>
      <c r="C71" s="77" t="s">
        <v>168</v>
      </c>
      <c r="D71" s="117" t="s">
        <v>224</v>
      </c>
      <c r="E71" s="110">
        <v>0</v>
      </c>
      <c r="F71" s="77" t="s">
        <v>44</v>
      </c>
      <c r="G71" s="122">
        <v>346.46904773616399</v>
      </c>
      <c r="H71" s="120" t="s">
        <v>47</v>
      </c>
      <c r="I71" s="118" t="s">
        <v>247</v>
      </c>
      <c r="J71" s="118" t="s">
        <v>52</v>
      </c>
      <c r="L71">
        <f>INDEX(Assumptions!$E$60:$E$64, MATCH($G71, Assumptions!$D$60:$D$64,1))</f>
        <v>1</v>
      </c>
      <c r="M71">
        <f>INDEX(Assumptions!$E$68:$E$71, MATCH(H71, Assumptions!$C$68:$C$71,0))</f>
        <v>0.1</v>
      </c>
      <c r="N71">
        <f>INDEX(Assumptions!$E$56:$E$57, MATCH($I71, Assumptions!$C$56:$C$57,0))</f>
        <v>3</v>
      </c>
      <c r="O71">
        <f>IF(ISNUMBER(MATCH($J71, Assumptions!$C$51:$C$52,0)),Assumptions!$E$51,Assumptions!$E$50)</f>
        <v>1</v>
      </c>
      <c r="P71" s="78">
        <f>Assumptions!$G$29*Calcs!L71*IF(E71=Assumptions!$C$40,Assumptions!$D$40,E71)*M71*N71*O71+IF(E71&gt;0,Assumptions!$I$35,0)</f>
        <v>0</v>
      </c>
      <c r="R71" s="133">
        <f>P71/Assumptions!$I$34</f>
        <v>0</v>
      </c>
      <c r="S71" s="4"/>
      <c r="T71" s="4" t="b">
        <f>AND(R71&gt;=1, COUNTIF($T$8:$T70, TRUE)&lt;Summary!$H$5, NOT(S71))</f>
        <v>0</v>
      </c>
      <c r="V71" s="4"/>
      <c r="W71" s="4"/>
    </row>
    <row r="72" spans="1:23" x14ac:dyDescent="0.2">
      <c r="A72" s="4"/>
      <c r="B72" s="77">
        <v>10266566</v>
      </c>
      <c r="C72" s="77" t="s">
        <v>169</v>
      </c>
      <c r="D72" s="117" t="s">
        <v>224</v>
      </c>
      <c r="E72" s="110">
        <v>0</v>
      </c>
      <c r="F72" s="77" t="s">
        <v>44</v>
      </c>
      <c r="G72" s="122">
        <v>346.46904773616399</v>
      </c>
      <c r="H72" s="120" t="s">
        <v>47</v>
      </c>
      <c r="I72" s="118" t="s">
        <v>247</v>
      </c>
      <c r="J72" s="118" t="s">
        <v>52</v>
      </c>
      <c r="L72">
        <f>INDEX(Assumptions!$E$60:$E$64, MATCH($G72, Assumptions!$D$60:$D$64,1))</f>
        <v>1</v>
      </c>
      <c r="M72">
        <f>INDEX(Assumptions!$E$68:$E$71, MATCH(H72, Assumptions!$C$68:$C$71,0))</f>
        <v>0.1</v>
      </c>
      <c r="N72">
        <f>INDEX(Assumptions!$E$56:$E$57, MATCH($I72, Assumptions!$C$56:$C$57,0))</f>
        <v>3</v>
      </c>
      <c r="O72">
        <f>IF(ISNUMBER(MATCH($J72, Assumptions!$C$51:$C$52,0)),Assumptions!$E$51,Assumptions!$E$50)</f>
        <v>1</v>
      </c>
      <c r="P72" s="78">
        <f>Assumptions!$G$29*Calcs!L72*IF(E72=Assumptions!$C$40,Assumptions!$D$40,E72)*M72*N72*O72+IF(E72&gt;0,Assumptions!$I$35,0)</f>
        <v>0</v>
      </c>
      <c r="R72" s="133">
        <f>P72/Assumptions!$I$34</f>
        <v>0</v>
      </c>
      <c r="S72" s="4"/>
      <c r="T72" s="4" t="b">
        <f>AND(R72&gt;=1, COUNTIF($T$8:$T71, TRUE)&lt;Summary!$H$5, NOT(S72))</f>
        <v>0</v>
      </c>
      <c r="V72" s="4"/>
      <c r="W72" s="4"/>
    </row>
    <row r="73" spans="1:23" x14ac:dyDescent="0.2">
      <c r="A73" s="4"/>
      <c r="B73" s="77">
        <v>10266614</v>
      </c>
      <c r="C73" s="77" t="s">
        <v>170</v>
      </c>
      <c r="D73" s="117" t="s">
        <v>221</v>
      </c>
      <c r="E73" s="110">
        <v>0</v>
      </c>
      <c r="F73" s="77" t="s">
        <v>44</v>
      </c>
      <c r="G73" s="122">
        <v>768.44769575833993</v>
      </c>
      <c r="H73" s="120" t="s">
        <v>47</v>
      </c>
      <c r="I73" s="118" t="s">
        <v>247</v>
      </c>
      <c r="J73" s="118" t="s">
        <v>52</v>
      </c>
      <c r="L73">
        <f>INDEX(Assumptions!$E$60:$E$64, MATCH($G73, Assumptions!$D$60:$D$64,1))</f>
        <v>1</v>
      </c>
      <c r="M73">
        <f>INDEX(Assumptions!$E$68:$E$71, MATCH(H73, Assumptions!$C$68:$C$71,0))</f>
        <v>0.1</v>
      </c>
      <c r="N73">
        <f>INDEX(Assumptions!$E$56:$E$57, MATCH($I73, Assumptions!$C$56:$C$57,0))</f>
        <v>3</v>
      </c>
      <c r="O73">
        <f>IF(ISNUMBER(MATCH($J73, Assumptions!$C$51:$C$52,0)),Assumptions!$E$51,Assumptions!$E$50)</f>
        <v>1</v>
      </c>
      <c r="P73" s="78">
        <f>Assumptions!$G$29*Calcs!L73*IF(E73=Assumptions!$C$40,Assumptions!$D$40,E73)*M73*N73*O73+IF(E73&gt;0,Assumptions!$I$35,0)</f>
        <v>0</v>
      </c>
      <c r="R73" s="133">
        <f>P73/Assumptions!$I$34</f>
        <v>0</v>
      </c>
      <c r="S73" s="4"/>
      <c r="T73" s="4" t="b">
        <f>AND(R73&gt;=1, COUNTIF($T$8:$T72, TRUE)&lt;Summary!$H$5, NOT(S73))</f>
        <v>0</v>
      </c>
      <c r="V73" s="4"/>
      <c r="W73" s="4"/>
    </row>
    <row r="74" spans="1:23" x14ac:dyDescent="0.2">
      <c r="A74" s="4"/>
      <c r="B74" s="77">
        <v>10266614</v>
      </c>
      <c r="C74" s="77" t="s">
        <v>171</v>
      </c>
      <c r="D74" s="117" t="s">
        <v>221</v>
      </c>
      <c r="E74" s="110">
        <v>0</v>
      </c>
      <c r="F74" s="77" t="s">
        <v>44</v>
      </c>
      <c r="G74" s="122">
        <v>768.44769575833993</v>
      </c>
      <c r="H74" s="120" t="s">
        <v>47</v>
      </c>
      <c r="I74" s="118" t="s">
        <v>247</v>
      </c>
      <c r="J74" s="118" t="s">
        <v>52</v>
      </c>
      <c r="L74">
        <f>INDEX(Assumptions!$E$60:$E$64, MATCH($G74, Assumptions!$D$60:$D$64,1))</f>
        <v>1</v>
      </c>
      <c r="M74">
        <f>INDEX(Assumptions!$E$68:$E$71, MATCH(H74, Assumptions!$C$68:$C$71,0))</f>
        <v>0.1</v>
      </c>
      <c r="N74">
        <f>INDEX(Assumptions!$E$56:$E$57, MATCH($I74, Assumptions!$C$56:$C$57,0))</f>
        <v>3</v>
      </c>
      <c r="O74">
        <f>IF(ISNUMBER(MATCH($J74, Assumptions!$C$51:$C$52,0)),Assumptions!$E$51,Assumptions!$E$50)</f>
        <v>1</v>
      </c>
      <c r="P74" s="78">
        <f>Assumptions!$G$29*Calcs!L74*IF(E74=Assumptions!$C$40,Assumptions!$D$40,E74)*M74*N74*O74+IF(E74&gt;0,Assumptions!$I$35,0)</f>
        <v>0</v>
      </c>
      <c r="R74" s="133">
        <f>P74/Assumptions!$I$34</f>
        <v>0</v>
      </c>
      <c r="S74" s="4"/>
      <c r="T74" s="4" t="b">
        <f>AND(R74&gt;=1, COUNTIF($T$8:$T73, TRUE)&lt;Summary!$H$5, NOT(S74))</f>
        <v>0</v>
      </c>
      <c r="V74" s="4"/>
      <c r="W74" s="4"/>
    </row>
    <row r="75" spans="1:23" x14ac:dyDescent="0.2">
      <c r="A75" s="4"/>
      <c r="B75" s="77">
        <v>10266624</v>
      </c>
      <c r="C75" s="77" t="s">
        <v>172</v>
      </c>
      <c r="D75" s="117" t="s">
        <v>222</v>
      </c>
      <c r="E75" s="110">
        <v>0</v>
      </c>
      <c r="F75" s="77" t="s">
        <v>44</v>
      </c>
      <c r="G75" s="122">
        <v>601.2774433727019</v>
      </c>
      <c r="H75" s="120" t="s">
        <v>47</v>
      </c>
      <c r="I75" s="118" t="s">
        <v>247</v>
      </c>
      <c r="J75" s="118" t="s">
        <v>52</v>
      </c>
      <c r="L75">
        <f>INDEX(Assumptions!$E$60:$E$64, MATCH($G75, Assumptions!$D$60:$D$64,1))</f>
        <v>1</v>
      </c>
      <c r="M75">
        <f>INDEX(Assumptions!$E$68:$E$71, MATCH(H75, Assumptions!$C$68:$C$71,0))</f>
        <v>0.1</v>
      </c>
      <c r="N75">
        <f>INDEX(Assumptions!$E$56:$E$57, MATCH($I75, Assumptions!$C$56:$C$57,0))</f>
        <v>3</v>
      </c>
      <c r="O75">
        <f>IF(ISNUMBER(MATCH($J75, Assumptions!$C$51:$C$52,0)),Assumptions!$E$51,Assumptions!$E$50)</f>
        <v>1</v>
      </c>
      <c r="P75" s="78">
        <f>Assumptions!$G$29*Calcs!L75*IF(E75=Assumptions!$C$40,Assumptions!$D$40,E75)*M75*N75*O75+IF(E75&gt;0,Assumptions!$I$35,0)</f>
        <v>0</v>
      </c>
      <c r="R75" s="133">
        <f>P75/Assumptions!$I$34</f>
        <v>0</v>
      </c>
      <c r="S75" s="4"/>
      <c r="T75" s="4" t="b">
        <f>AND(R75&gt;=1, COUNTIF($T$8:$T74, TRUE)&lt;Summary!$H$5, NOT(S75))</f>
        <v>0</v>
      </c>
      <c r="V75" s="4"/>
      <c r="W75" s="4"/>
    </row>
    <row r="76" spans="1:23" x14ac:dyDescent="0.2">
      <c r="A76" s="4"/>
      <c r="B76" s="77">
        <v>10266624</v>
      </c>
      <c r="C76" s="77" t="s">
        <v>173</v>
      </c>
      <c r="D76" s="117" t="s">
        <v>222</v>
      </c>
      <c r="E76" s="110">
        <v>0</v>
      </c>
      <c r="F76" s="77" t="s">
        <v>44</v>
      </c>
      <c r="G76" s="122">
        <v>601.2774433727019</v>
      </c>
      <c r="H76" s="120" t="s">
        <v>47</v>
      </c>
      <c r="I76" s="118" t="s">
        <v>247</v>
      </c>
      <c r="J76" s="118" t="s">
        <v>52</v>
      </c>
      <c r="L76">
        <f>INDEX(Assumptions!$E$60:$E$64, MATCH($G76, Assumptions!$D$60:$D$64,1))</f>
        <v>1</v>
      </c>
      <c r="M76">
        <f>INDEX(Assumptions!$E$68:$E$71, MATCH(H76, Assumptions!$C$68:$C$71,0))</f>
        <v>0.1</v>
      </c>
      <c r="N76">
        <f>INDEX(Assumptions!$E$56:$E$57, MATCH($I76, Assumptions!$C$56:$C$57,0))</f>
        <v>3</v>
      </c>
      <c r="O76">
        <f>IF(ISNUMBER(MATCH($J76, Assumptions!$C$51:$C$52,0)),Assumptions!$E$51,Assumptions!$E$50)</f>
        <v>1</v>
      </c>
      <c r="P76" s="78">
        <f>Assumptions!$G$29*Calcs!L76*IF(E76=Assumptions!$C$40,Assumptions!$D$40,E76)*M76*N76*O76+IF(E76&gt;0,Assumptions!$I$35,0)</f>
        <v>0</v>
      </c>
      <c r="R76" s="133">
        <f>P76/Assumptions!$I$34</f>
        <v>0</v>
      </c>
      <c r="S76" s="4"/>
      <c r="T76" s="4" t="b">
        <f>AND(R76&gt;=1, COUNTIF($T$8:$T75, TRUE)&lt;Summary!$H$5, NOT(S76))</f>
        <v>0</v>
      </c>
      <c r="V76" s="4"/>
      <c r="W76" s="4"/>
    </row>
    <row r="77" spans="1:23" x14ac:dyDescent="0.2">
      <c r="A77" s="4"/>
      <c r="B77" s="77">
        <v>10266598</v>
      </c>
      <c r="C77" s="77" t="s">
        <v>174</v>
      </c>
      <c r="D77" s="117" t="s">
        <v>229</v>
      </c>
      <c r="E77" s="110">
        <v>0</v>
      </c>
      <c r="F77" s="77" t="s">
        <v>238</v>
      </c>
      <c r="G77" s="122">
        <v>559.83575151622301</v>
      </c>
      <c r="H77" s="120" t="s">
        <v>245</v>
      </c>
      <c r="I77" s="118" t="s">
        <v>248</v>
      </c>
      <c r="J77" s="118" t="s">
        <v>245</v>
      </c>
      <c r="L77">
        <f>INDEX(Assumptions!$E$60:$E$64, MATCH($G77, Assumptions!$D$60:$D$64,1))</f>
        <v>1</v>
      </c>
      <c r="M77">
        <f>INDEX(Assumptions!$E$68:$E$71, MATCH(H77, Assumptions!$C$68:$C$71,0))</f>
        <v>1</v>
      </c>
      <c r="N77">
        <f>INDEX(Assumptions!$E$56:$E$57, MATCH($I77, Assumptions!$C$56:$C$57,0))</f>
        <v>1</v>
      </c>
      <c r="O77">
        <f>IF(ISNUMBER(MATCH($J77, Assumptions!$C$51:$C$52,0)),Assumptions!$E$51,Assumptions!$E$50)</f>
        <v>1</v>
      </c>
      <c r="P77" s="78">
        <f>Assumptions!$G$29*Calcs!L77*IF(E77=Assumptions!$C$40,Assumptions!$D$40,E77)*M77*N77*O77+IF(E77&gt;0,Assumptions!$I$35,0)</f>
        <v>0</v>
      </c>
      <c r="R77" s="133">
        <f>P77/Assumptions!$I$34</f>
        <v>0</v>
      </c>
      <c r="S77" s="4"/>
      <c r="T77" s="4" t="b">
        <f>AND(R77&gt;=1, COUNTIF($T$8:$T76, TRUE)&lt;Summary!$H$5, NOT(S77))</f>
        <v>0</v>
      </c>
      <c r="V77" s="4"/>
      <c r="W77" s="4"/>
    </row>
    <row r="78" spans="1:23" x14ac:dyDescent="0.2">
      <c r="A78" s="4"/>
      <c r="B78" s="77">
        <v>10266598</v>
      </c>
      <c r="C78" s="77" t="s">
        <v>175</v>
      </c>
      <c r="D78" s="117" t="s">
        <v>229</v>
      </c>
      <c r="E78" s="110">
        <v>0</v>
      </c>
      <c r="F78" s="77" t="s">
        <v>238</v>
      </c>
      <c r="G78" s="122">
        <v>559.83575151622301</v>
      </c>
      <c r="H78" s="120" t="s">
        <v>245</v>
      </c>
      <c r="I78" s="118" t="s">
        <v>248</v>
      </c>
      <c r="J78" s="118" t="s">
        <v>245</v>
      </c>
      <c r="L78">
        <f>INDEX(Assumptions!$E$60:$E$64, MATCH($G78, Assumptions!$D$60:$D$64,1))</f>
        <v>1</v>
      </c>
      <c r="M78">
        <f>INDEX(Assumptions!$E$68:$E$71, MATCH(H78, Assumptions!$C$68:$C$71,0))</f>
        <v>1</v>
      </c>
      <c r="N78">
        <f>INDEX(Assumptions!$E$56:$E$57, MATCH($I78, Assumptions!$C$56:$C$57,0))</f>
        <v>1</v>
      </c>
      <c r="O78">
        <f>IF(ISNUMBER(MATCH($J78, Assumptions!$C$51:$C$52,0)),Assumptions!$E$51,Assumptions!$E$50)</f>
        <v>1</v>
      </c>
      <c r="P78" s="78">
        <f>Assumptions!$G$29*Calcs!L78*IF(E78=Assumptions!$C$40,Assumptions!$D$40,E78)*M78*N78*O78+IF(E78&gt;0,Assumptions!$I$35,0)</f>
        <v>0</v>
      </c>
      <c r="R78" s="133">
        <f>P78/Assumptions!$I$34</f>
        <v>0</v>
      </c>
      <c r="S78" s="4"/>
      <c r="T78" s="4" t="b">
        <f>AND(R78&gt;=1, COUNTIF($T$8:$T77, TRUE)&lt;Summary!$H$5, NOT(S78))</f>
        <v>0</v>
      </c>
      <c r="V78" s="4"/>
      <c r="W78" s="4"/>
    </row>
    <row r="79" spans="1:23" x14ac:dyDescent="0.2">
      <c r="A79" s="4"/>
      <c r="B79" s="77">
        <v>10266598</v>
      </c>
      <c r="C79" s="77" t="s">
        <v>176</v>
      </c>
      <c r="D79" s="117" t="s">
        <v>229</v>
      </c>
      <c r="E79" s="110">
        <v>0</v>
      </c>
      <c r="F79" s="77" t="s">
        <v>238</v>
      </c>
      <c r="G79" s="122">
        <v>559.83575151622301</v>
      </c>
      <c r="H79" s="120" t="s">
        <v>245</v>
      </c>
      <c r="I79" s="118" t="s">
        <v>248</v>
      </c>
      <c r="J79" s="118" t="s">
        <v>245</v>
      </c>
      <c r="L79">
        <f>INDEX(Assumptions!$E$60:$E$64, MATCH($G79, Assumptions!$D$60:$D$64,1))</f>
        <v>1</v>
      </c>
      <c r="M79">
        <f>INDEX(Assumptions!$E$68:$E$71, MATCH(H79, Assumptions!$C$68:$C$71,0))</f>
        <v>1</v>
      </c>
      <c r="N79">
        <f>INDEX(Assumptions!$E$56:$E$57, MATCH($I79, Assumptions!$C$56:$C$57,0))</f>
        <v>1</v>
      </c>
      <c r="O79">
        <f>IF(ISNUMBER(MATCH($J79, Assumptions!$C$51:$C$52,0)),Assumptions!$E$51,Assumptions!$E$50)</f>
        <v>1</v>
      </c>
      <c r="P79" s="78">
        <f>Assumptions!$G$29*Calcs!L79*IF(E79=Assumptions!$C$40,Assumptions!$D$40,E79)*M79*N79*O79+IF(E79&gt;0,Assumptions!$I$35,0)</f>
        <v>0</v>
      </c>
      <c r="R79" s="133">
        <f>P79/Assumptions!$I$34</f>
        <v>0</v>
      </c>
      <c r="S79" s="4"/>
      <c r="T79" s="4" t="b">
        <f>AND(R79&gt;=1, COUNTIF($T$8:$T78, TRUE)&lt;Summary!$H$5, NOT(S79))</f>
        <v>0</v>
      </c>
      <c r="V79" s="4"/>
      <c r="W79" s="4"/>
    </row>
    <row r="80" spans="1:23" x14ac:dyDescent="0.2">
      <c r="A80" s="4"/>
      <c r="B80" s="77">
        <v>10266576</v>
      </c>
      <c r="C80" s="77" t="s">
        <v>177</v>
      </c>
      <c r="D80" s="117" t="s">
        <v>230</v>
      </c>
      <c r="E80" s="110">
        <v>0</v>
      </c>
      <c r="F80" s="77" t="s">
        <v>44</v>
      </c>
      <c r="G80" s="122">
        <v>670.16672772065397</v>
      </c>
      <c r="H80" s="120" t="s">
        <v>47</v>
      </c>
      <c r="I80" s="118" t="s">
        <v>247</v>
      </c>
      <c r="J80" s="118" t="s">
        <v>52</v>
      </c>
      <c r="L80">
        <f>INDEX(Assumptions!$E$60:$E$64, MATCH($G80, Assumptions!$D$60:$D$64,1))</f>
        <v>1</v>
      </c>
      <c r="M80">
        <f>INDEX(Assumptions!$E$68:$E$71, MATCH(H80, Assumptions!$C$68:$C$71,0))</f>
        <v>0.1</v>
      </c>
      <c r="N80">
        <f>INDEX(Assumptions!$E$56:$E$57, MATCH($I80, Assumptions!$C$56:$C$57,0))</f>
        <v>3</v>
      </c>
      <c r="O80">
        <f>IF(ISNUMBER(MATCH($J80, Assumptions!$C$51:$C$52,0)),Assumptions!$E$51,Assumptions!$E$50)</f>
        <v>1</v>
      </c>
      <c r="P80" s="78">
        <f>Assumptions!$G$29*Calcs!L80*IF(E80=Assumptions!$C$40,Assumptions!$D$40,E80)*M80*N80*O80+IF(E80&gt;0,Assumptions!$I$35,0)</f>
        <v>0</v>
      </c>
      <c r="R80" s="133">
        <f>P80/Assumptions!$I$34</f>
        <v>0</v>
      </c>
      <c r="S80" s="4"/>
      <c r="T80" s="4" t="b">
        <f>AND(R80&gt;=1, COUNTIF($T$8:$T79, TRUE)&lt;Summary!$H$5, NOT(S80))</f>
        <v>0</v>
      </c>
      <c r="V80" s="4"/>
      <c r="W80" s="4"/>
    </row>
    <row r="81" spans="1:23" x14ac:dyDescent="0.2">
      <c r="A81" s="4"/>
      <c r="B81" s="77">
        <v>10266576</v>
      </c>
      <c r="C81" s="77" t="s">
        <v>178</v>
      </c>
      <c r="D81" s="117" t="s">
        <v>230</v>
      </c>
      <c r="E81" s="110">
        <v>0</v>
      </c>
      <c r="F81" s="77" t="s">
        <v>44</v>
      </c>
      <c r="G81" s="122">
        <v>670.16672772065397</v>
      </c>
      <c r="H81" s="120" t="s">
        <v>47</v>
      </c>
      <c r="I81" s="118" t="s">
        <v>247</v>
      </c>
      <c r="J81" s="118" t="s">
        <v>52</v>
      </c>
      <c r="L81">
        <f>INDEX(Assumptions!$E$60:$E$64, MATCH($G81, Assumptions!$D$60:$D$64,1))</f>
        <v>1</v>
      </c>
      <c r="M81">
        <f>INDEX(Assumptions!$E$68:$E$71, MATCH(H81, Assumptions!$C$68:$C$71,0))</f>
        <v>0.1</v>
      </c>
      <c r="N81">
        <f>INDEX(Assumptions!$E$56:$E$57, MATCH($I81, Assumptions!$C$56:$C$57,0))</f>
        <v>3</v>
      </c>
      <c r="O81">
        <f>IF(ISNUMBER(MATCH($J81, Assumptions!$C$51:$C$52,0)),Assumptions!$E$51,Assumptions!$E$50)</f>
        <v>1</v>
      </c>
      <c r="P81" s="78">
        <f>Assumptions!$G$29*Calcs!L81*IF(E81=Assumptions!$C$40,Assumptions!$D$40,E81)*M81*N81*O81+IF(E81&gt;0,Assumptions!$I$35,0)</f>
        <v>0</v>
      </c>
      <c r="R81" s="133">
        <f>P81/Assumptions!$I$34</f>
        <v>0</v>
      </c>
      <c r="S81" s="4"/>
      <c r="T81" s="4" t="b">
        <f>AND(R81&gt;=1, COUNTIF($T$8:$T80, TRUE)&lt;Summary!$H$5, NOT(S81))</f>
        <v>0</v>
      </c>
      <c r="V81" s="4"/>
      <c r="W81" s="4"/>
    </row>
    <row r="82" spans="1:23" x14ac:dyDescent="0.2">
      <c r="A82" s="4"/>
      <c r="B82" s="77">
        <v>10266576</v>
      </c>
      <c r="C82" s="77" t="s">
        <v>179</v>
      </c>
      <c r="D82" s="117" t="s">
        <v>230</v>
      </c>
      <c r="E82" s="110">
        <v>0</v>
      </c>
      <c r="F82" s="77" t="s">
        <v>44</v>
      </c>
      <c r="G82" s="122">
        <v>670.16672772065397</v>
      </c>
      <c r="H82" s="120" t="s">
        <v>47</v>
      </c>
      <c r="I82" s="118" t="s">
        <v>247</v>
      </c>
      <c r="J82" s="118" t="s">
        <v>52</v>
      </c>
      <c r="L82">
        <f>INDEX(Assumptions!$E$60:$E$64, MATCH($G82, Assumptions!$D$60:$D$64,1))</f>
        <v>1</v>
      </c>
      <c r="M82">
        <f>INDEX(Assumptions!$E$68:$E$71, MATCH(H82, Assumptions!$C$68:$C$71,0))</f>
        <v>0.1</v>
      </c>
      <c r="N82">
        <f>INDEX(Assumptions!$E$56:$E$57, MATCH($I82, Assumptions!$C$56:$C$57,0))</f>
        <v>3</v>
      </c>
      <c r="O82">
        <f>IF(ISNUMBER(MATCH($J82, Assumptions!$C$51:$C$52,0)),Assumptions!$E$51,Assumptions!$E$50)</f>
        <v>1</v>
      </c>
      <c r="P82" s="78">
        <f>Assumptions!$G$29*Calcs!L82*IF(E82=Assumptions!$C$40,Assumptions!$D$40,E82)*M82*N82*O82+IF(E82&gt;0,Assumptions!$I$35,0)</f>
        <v>0</v>
      </c>
      <c r="R82" s="133">
        <f>P82/Assumptions!$I$34</f>
        <v>0</v>
      </c>
      <c r="S82" s="4"/>
      <c r="T82" s="4" t="b">
        <f>AND(R82&gt;=1, COUNTIF($T$8:$T81, TRUE)&lt;Summary!$H$5, NOT(S82))</f>
        <v>0</v>
      </c>
      <c r="V82" s="4"/>
      <c r="W82" s="4"/>
    </row>
    <row r="83" spans="1:23" x14ac:dyDescent="0.2">
      <c r="A83" s="4"/>
      <c r="B83" s="77">
        <v>10266753</v>
      </c>
      <c r="C83" s="77" t="s">
        <v>180</v>
      </c>
      <c r="D83" s="117" t="s">
        <v>203</v>
      </c>
      <c r="E83" s="110">
        <v>0</v>
      </c>
      <c r="F83" s="77" t="s">
        <v>44</v>
      </c>
      <c r="G83" s="122">
        <v>715.46517714938307</v>
      </c>
      <c r="H83" s="120" t="s">
        <v>46</v>
      </c>
      <c r="I83" s="118" t="s">
        <v>247</v>
      </c>
      <c r="J83" s="118" t="s">
        <v>52</v>
      </c>
      <c r="L83">
        <f>INDEX(Assumptions!$E$60:$E$64, MATCH($G83, Assumptions!$D$60:$D$64,1))</f>
        <v>1</v>
      </c>
      <c r="M83">
        <f>INDEX(Assumptions!$E$68:$E$71, MATCH(H83, Assumptions!$C$68:$C$71,0))</f>
        <v>1</v>
      </c>
      <c r="N83">
        <f>INDEX(Assumptions!$E$56:$E$57, MATCH($I83, Assumptions!$C$56:$C$57,0))</f>
        <v>3</v>
      </c>
      <c r="O83">
        <f>IF(ISNUMBER(MATCH($J83, Assumptions!$C$51:$C$52,0)),Assumptions!$E$51,Assumptions!$E$50)</f>
        <v>1</v>
      </c>
      <c r="P83" s="78">
        <f>Assumptions!$G$29*Calcs!L83*IF(E83=Assumptions!$C$40,Assumptions!$D$40,E83)*M83*N83*O83+IF(E83&gt;0,Assumptions!$I$35,0)</f>
        <v>0</v>
      </c>
      <c r="R83" s="133">
        <f>P83/Assumptions!$I$34</f>
        <v>0</v>
      </c>
      <c r="S83" s="4"/>
      <c r="T83" s="4" t="b">
        <f>AND(R83&gt;=1, COUNTIF($T$8:$T82, TRUE)&lt;Summary!$H$5, NOT(S83))</f>
        <v>0</v>
      </c>
      <c r="V83" s="4"/>
      <c r="W83" s="4"/>
    </row>
    <row r="84" spans="1:23" x14ac:dyDescent="0.2">
      <c r="A84" s="4"/>
      <c r="B84" s="77">
        <v>10266761</v>
      </c>
      <c r="C84" s="77" t="s">
        <v>181</v>
      </c>
      <c r="D84" s="117" t="s">
        <v>231</v>
      </c>
      <c r="E84" s="110">
        <v>0</v>
      </c>
      <c r="F84" s="77" t="s">
        <v>44</v>
      </c>
      <c r="G84" s="122">
        <v>949.46340856342601</v>
      </c>
      <c r="H84" s="120" t="s">
        <v>48</v>
      </c>
      <c r="I84" s="118" t="s">
        <v>247</v>
      </c>
      <c r="J84" s="118" t="s">
        <v>52</v>
      </c>
      <c r="L84">
        <f>INDEX(Assumptions!$E$60:$E$64, MATCH($G84, Assumptions!$D$60:$D$64,1))</f>
        <v>1</v>
      </c>
      <c r="M84">
        <f>INDEX(Assumptions!$E$68:$E$71, MATCH(H84, Assumptions!$C$68:$C$71,0))</f>
        <v>2</v>
      </c>
      <c r="N84">
        <f>INDEX(Assumptions!$E$56:$E$57, MATCH($I84, Assumptions!$C$56:$C$57,0))</f>
        <v>3</v>
      </c>
      <c r="O84">
        <f>IF(ISNUMBER(MATCH($J84, Assumptions!$C$51:$C$52,0)),Assumptions!$E$51,Assumptions!$E$50)</f>
        <v>1</v>
      </c>
      <c r="P84" s="78">
        <f>Assumptions!$G$29*Calcs!L84*IF(E84=Assumptions!$C$40,Assumptions!$D$40,E84)*M84*N84*O84+IF(E84&gt;0,Assumptions!$I$35,0)</f>
        <v>0</v>
      </c>
      <c r="R84" s="133">
        <f>P84/Assumptions!$I$34</f>
        <v>0</v>
      </c>
      <c r="S84" s="4"/>
      <c r="T84" s="4" t="b">
        <f>AND(R84&gt;=1, COUNTIF($T$8:$T83, TRUE)&lt;Summary!$H$5, NOT(S84))</f>
        <v>0</v>
      </c>
      <c r="V84" s="4"/>
      <c r="W84" s="4"/>
    </row>
    <row r="85" spans="1:23" x14ac:dyDescent="0.2">
      <c r="A85" s="4"/>
      <c r="B85" s="77">
        <v>10266761</v>
      </c>
      <c r="C85" s="77" t="s">
        <v>182</v>
      </c>
      <c r="D85" s="117" t="s">
        <v>231</v>
      </c>
      <c r="E85" s="110">
        <v>0</v>
      </c>
      <c r="F85" s="77" t="s">
        <v>44</v>
      </c>
      <c r="G85" s="122">
        <v>949.46340856342601</v>
      </c>
      <c r="H85" s="120" t="s">
        <v>48</v>
      </c>
      <c r="I85" s="118" t="s">
        <v>247</v>
      </c>
      <c r="J85" s="118" t="s">
        <v>52</v>
      </c>
      <c r="L85">
        <f>INDEX(Assumptions!$E$60:$E$64, MATCH($G85, Assumptions!$D$60:$D$64,1))</f>
        <v>1</v>
      </c>
      <c r="M85">
        <f>INDEX(Assumptions!$E$68:$E$71, MATCH(H85, Assumptions!$C$68:$C$71,0))</f>
        <v>2</v>
      </c>
      <c r="N85">
        <f>INDEX(Assumptions!$E$56:$E$57, MATCH($I85, Assumptions!$C$56:$C$57,0))</f>
        <v>3</v>
      </c>
      <c r="O85">
        <f>IF(ISNUMBER(MATCH($J85, Assumptions!$C$51:$C$52,0)),Assumptions!$E$51,Assumptions!$E$50)</f>
        <v>1</v>
      </c>
      <c r="P85" s="78">
        <f>Assumptions!$G$29*Calcs!L85*IF(E85=Assumptions!$C$40,Assumptions!$D$40,E85)*M85*N85*O85+IF(E85&gt;0,Assumptions!$I$35,0)</f>
        <v>0</v>
      </c>
      <c r="R85" s="133">
        <f>P85/Assumptions!$I$34</f>
        <v>0</v>
      </c>
      <c r="S85" s="4"/>
      <c r="T85" s="4" t="b">
        <f>AND(R85&gt;=1, COUNTIF($T$8:$T84, TRUE)&lt;Summary!$H$5, NOT(S85))</f>
        <v>0</v>
      </c>
      <c r="V85" s="4"/>
      <c r="W85" s="4"/>
    </row>
    <row r="86" spans="1:23" x14ac:dyDescent="0.2">
      <c r="A86" s="4"/>
      <c r="B86" s="77">
        <v>10266683</v>
      </c>
      <c r="C86" s="77" t="s">
        <v>183</v>
      </c>
      <c r="D86" s="117" t="s">
        <v>212</v>
      </c>
      <c r="E86" s="110">
        <v>0</v>
      </c>
      <c r="F86" s="77" t="s">
        <v>44</v>
      </c>
      <c r="G86" s="122">
        <v>113.982200340251</v>
      </c>
      <c r="H86" s="120" t="s">
        <v>47</v>
      </c>
      <c r="I86" s="118" t="s">
        <v>247</v>
      </c>
      <c r="J86" s="118" t="s">
        <v>52</v>
      </c>
      <c r="L86">
        <f>INDEX(Assumptions!$E$60:$E$64, MATCH($G86, Assumptions!$D$60:$D$64,1))</f>
        <v>1.2</v>
      </c>
      <c r="M86">
        <f>INDEX(Assumptions!$E$68:$E$71, MATCH(H86, Assumptions!$C$68:$C$71,0))</f>
        <v>0.1</v>
      </c>
      <c r="N86">
        <f>INDEX(Assumptions!$E$56:$E$57, MATCH($I86, Assumptions!$C$56:$C$57,0))</f>
        <v>3</v>
      </c>
      <c r="O86">
        <f>IF(ISNUMBER(MATCH($J86, Assumptions!$C$51:$C$52,0)),Assumptions!$E$51,Assumptions!$E$50)</f>
        <v>1</v>
      </c>
      <c r="P86" s="78">
        <f>Assumptions!$G$29*Calcs!L86*IF(E86=Assumptions!$C$40,Assumptions!$D$40,E86)*M86*N86*O86+IF(E86&gt;0,Assumptions!$I$35,0)</f>
        <v>0</v>
      </c>
      <c r="R86" s="133">
        <f>P86/Assumptions!$I$34</f>
        <v>0</v>
      </c>
      <c r="S86" s="4"/>
      <c r="T86" s="4" t="b">
        <f>AND(R86&gt;=1, COUNTIF($T$8:$T85, TRUE)&lt;Summary!$H$5, NOT(S86))</f>
        <v>0</v>
      </c>
      <c r="V86" s="4"/>
      <c r="W86" s="4"/>
    </row>
    <row r="87" spans="1:23" x14ac:dyDescent="0.2">
      <c r="A87" s="4"/>
      <c r="B87" s="77">
        <v>10266699</v>
      </c>
      <c r="C87" s="77" t="s">
        <v>184</v>
      </c>
      <c r="D87" s="117" t="s">
        <v>232</v>
      </c>
      <c r="E87" s="110">
        <v>0</v>
      </c>
      <c r="F87" s="77" t="s">
        <v>244</v>
      </c>
      <c r="G87" s="122">
        <v>112.74439584236799</v>
      </c>
      <c r="H87" s="120" t="s">
        <v>48</v>
      </c>
      <c r="I87" s="118" t="s">
        <v>248</v>
      </c>
      <c r="J87" s="118" t="s">
        <v>52</v>
      </c>
      <c r="L87">
        <f>INDEX(Assumptions!$E$60:$E$64, MATCH($G87, Assumptions!$D$60:$D$64,1))</f>
        <v>1.2</v>
      </c>
      <c r="M87">
        <f>INDEX(Assumptions!$E$68:$E$71, MATCH(H87, Assumptions!$C$68:$C$71,0))</f>
        <v>2</v>
      </c>
      <c r="N87">
        <f>INDEX(Assumptions!$E$56:$E$57, MATCH($I87, Assumptions!$C$56:$C$57,0))</f>
        <v>1</v>
      </c>
      <c r="O87">
        <f>IF(ISNUMBER(MATCH($J87, Assumptions!$C$51:$C$52,0)),Assumptions!$E$51,Assumptions!$E$50)</f>
        <v>1</v>
      </c>
      <c r="P87" s="78">
        <f>Assumptions!$G$29*Calcs!L87*IF(E87=Assumptions!$C$40,Assumptions!$D$40,E87)*M87*N87*O87+IF(E87&gt;0,Assumptions!$I$35,0)</f>
        <v>0</v>
      </c>
      <c r="R87" s="133">
        <f>P87/Assumptions!$I$34</f>
        <v>0</v>
      </c>
      <c r="S87" s="4"/>
      <c r="T87" s="4" t="b">
        <f>AND(R87&gt;=1, COUNTIF($T$8:$T86, TRUE)&lt;Summary!$H$5, NOT(S87))</f>
        <v>0</v>
      </c>
      <c r="V87" s="4"/>
      <c r="W87" s="4"/>
    </row>
    <row r="88" spans="1:23" x14ac:dyDescent="0.2">
      <c r="A88" s="4"/>
      <c r="B88" s="77">
        <v>10266699</v>
      </c>
      <c r="C88" s="77" t="s">
        <v>185</v>
      </c>
      <c r="D88" s="117" t="s">
        <v>232</v>
      </c>
      <c r="E88" s="110">
        <v>0</v>
      </c>
      <c r="F88" s="77" t="s">
        <v>244</v>
      </c>
      <c r="G88" s="122">
        <v>112.74439584236799</v>
      </c>
      <c r="H88" s="120" t="s">
        <v>48</v>
      </c>
      <c r="I88" s="118" t="s">
        <v>248</v>
      </c>
      <c r="J88" s="118" t="s">
        <v>52</v>
      </c>
      <c r="L88">
        <f>INDEX(Assumptions!$E$60:$E$64, MATCH($G88, Assumptions!$D$60:$D$64,1))</f>
        <v>1.2</v>
      </c>
      <c r="M88">
        <f>INDEX(Assumptions!$E$68:$E$71, MATCH(H88, Assumptions!$C$68:$C$71,0))</f>
        <v>2</v>
      </c>
      <c r="N88">
        <f>INDEX(Assumptions!$E$56:$E$57, MATCH($I88, Assumptions!$C$56:$C$57,0))</f>
        <v>1</v>
      </c>
      <c r="O88">
        <f>IF(ISNUMBER(MATCH($J88, Assumptions!$C$51:$C$52,0)),Assumptions!$E$51,Assumptions!$E$50)</f>
        <v>1</v>
      </c>
      <c r="P88" s="78">
        <f>Assumptions!$G$29*Calcs!L88*IF(E88=Assumptions!$C$40,Assumptions!$D$40,E88)*M88*N88*O88+IF(E88&gt;0,Assumptions!$I$35,0)</f>
        <v>0</v>
      </c>
      <c r="R88" s="133">
        <f>P88/Assumptions!$I$34</f>
        <v>0</v>
      </c>
      <c r="S88" s="4"/>
      <c r="T88" s="4" t="b">
        <f>AND(R88&gt;=1, COUNTIF($T$8:$T87, TRUE)&lt;Summary!$H$5, NOT(S88))</f>
        <v>0</v>
      </c>
      <c r="V88" s="4"/>
      <c r="W88" s="4"/>
    </row>
    <row r="89" spans="1:23" x14ac:dyDescent="0.2">
      <c r="A89" s="4"/>
      <c r="B89" s="77">
        <v>54413343</v>
      </c>
      <c r="C89" s="77" t="s">
        <v>186</v>
      </c>
      <c r="D89" s="117" t="s">
        <v>233</v>
      </c>
      <c r="E89" s="110">
        <v>0</v>
      </c>
      <c r="F89" s="77" t="s">
        <v>44</v>
      </c>
      <c r="G89" s="122">
        <v>574.3835990770491</v>
      </c>
      <c r="H89" s="120" t="s">
        <v>47</v>
      </c>
      <c r="I89" s="118" t="s">
        <v>247</v>
      </c>
      <c r="J89" s="118" t="s">
        <v>52</v>
      </c>
      <c r="L89">
        <f>INDEX(Assumptions!$E$60:$E$64, MATCH($G89, Assumptions!$D$60:$D$64,1))</f>
        <v>1</v>
      </c>
      <c r="M89">
        <f>INDEX(Assumptions!$E$68:$E$71, MATCH(H89, Assumptions!$C$68:$C$71,0))</f>
        <v>0.1</v>
      </c>
      <c r="N89">
        <f>INDEX(Assumptions!$E$56:$E$57, MATCH($I89, Assumptions!$C$56:$C$57,0))</f>
        <v>3</v>
      </c>
      <c r="O89">
        <f>IF(ISNUMBER(MATCH($J89, Assumptions!$C$51:$C$52,0)),Assumptions!$E$51,Assumptions!$E$50)</f>
        <v>1</v>
      </c>
      <c r="P89" s="78">
        <f>Assumptions!$G$29*Calcs!L89*IF(E89=Assumptions!$C$40,Assumptions!$D$40,E89)*M89*N89*O89+IF(E89&gt;0,Assumptions!$I$35,0)</f>
        <v>0</v>
      </c>
      <c r="R89" s="133">
        <f>P89/Assumptions!$I$34</f>
        <v>0</v>
      </c>
      <c r="S89" s="4"/>
      <c r="T89" s="4" t="b">
        <f>AND(R89&gt;=1, COUNTIF($T$8:$T88, TRUE)&lt;Summary!$H$5, NOT(S89))</f>
        <v>0</v>
      </c>
      <c r="V89" s="4"/>
      <c r="W89" s="4"/>
    </row>
    <row r="90" spans="1:23" x14ac:dyDescent="0.2">
      <c r="A90" s="4"/>
      <c r="B90" s="77">
        <v>54413343</v>
      </c>
      <c r="C90" s="77" t="s">
        <v>187</v>
      </c>
      <c r="D90" s="117" t="s">
        <v>233</v>
      </c>
      <c r="E90" s="110">
        <v>0</v>
      </c>
      <c r="F90" s="77" t="s">
        <v>44</v>
      </c>
      <c r="G90" s="122">
        <v>574.3835990770491</v>
      </c>
      <c r="H90" s="120" t="s">
        <v>47</v>
      </c>
      <c r="I90" s="118" t="s">
        <v>247</v>
      </c>
      <c r="J90" s="118" t="s">
        <v>52</v>
      </c>
      <c r="L90">
        <f>INDEX(Assumptions!$E$60:$E$64, MATCH($G90, Assumptions!$D$60:$D$64,1))</f>
        <v>1</v>
      </c>
      <c r="M90">
        <f>INDEX(Assumptions!$E$68:$E$71, MATCH(H90, Assumptions!$C$68:$C$71,0))</f>
        <v>0.1</v>
      </c>
      <c r="N90">
        <f>INDEX(Assumptions!$E$56:$E$57, MATCH($I90, Assumptions!$C$56:$C$57,0))</f>
        <v>3</v>
      </c>
      <c r="O90">
        <f>IF(ISNUMBER(MATCH($J90, Assumptions!$C$51:$C$52,0)),Assumptions!$E$51,Assumptions!$E$50)</f>
        <v>1</v>
      </c>
      <c r="P90" s="78">
        <f>Assumptions!$G$29*Calcs!L90*IF(E90=Assumptions!$C$40,Assumptions!$D$40,E90)*M90*N90*O90+IF(E90&gt;0,Assumptions!$I$35,0)</f>
        <v>0</v>
      </c>
      <c r="R90" s="133">
        <f>P90/Assumptions!$I$34</f>
        <v>0</v>
      </c>
      <c r="S90" s="4"/>
      <c r="T90" s="4" t="b">
        <f>AND(R90&gt;=1, COUNTIF($T$8:$T89, TRUE)&lt;Summary!$H$5, NOT(S90))</f>
        <v>0</v>
      </c>
      <c r="V90" s="4"/>
      <c r="W90" s="4"/>
    </row>
    <row r="91" spans="1:23" x14ac:dyDescent="0.2">
      <c r="A91" s="4"/>
      <c r="B91" s="77">
        <v>10266675</v>
      </c>
      <c r="C91" s="77" t="s">
        <v>188</v>
      </c>
      <c r="D91" s="117" t="s">
        <v>234</v>
      </c>
      <c r="E91" s="110">
        <v>0</v>
      </c>
      <c r="F91" s="77" t="s">
        <v>43</v>
      </c>
      <c r="G91" s="122">
        <v>1312.5770404945301</v>
      </c>
      <c r="H91" s="120" t="s">
        <v>48</v>
      </c>
      <c r="I91" s="118" t="s">
        <v>248</v>
      </c>
      <c r="J91" s="118" t="s">
        <v>52</v>
      </c>
      <c r="L91">
        <f>INDEX(Assumptions!$E$60:$E$64, MATCH($G91, Assumptions!$D$60:$D$64,1))</f>
        <v>1</v>
      </c>
      <c r="M91">
        <f>INDEX(Assumptions!$E$68:$E$71, MATCH(H91, Assumptions!$C$68:$C$71,0))</f>
        <v>2</v>
      </c>
      <c r="N91">
        <f>INDEX(Assumptions!$E$56:$E$57, MATCH($I91, Assumptions!$C$56:$C$57,0))</f>
        <v>1</v>
      </c>
      <c r="O91">
        <f>IF(ISNUMBER(MATCH($J91, Assumptions!$C$51:$C$52,0)),Assumptions!$E$51,Assumptions!$E$50)</f>
        <v>1</v>
      </c>
      <c r="P91" s="78">
        <f>Assumptions!$G$29*Calcs!L91*IF(E91=Assumptions!$C$40,Assumptions!$D$40,E91)*M91*N91*O91+IF(E91&gt;0,Assumptions!$I$35,0)</f>
        <v>0</v>
      </c>
      <c r="R91" s="133">
        <f>P91/Assumptions!$I$34</f>
        <v>0</v>
      </c>
      <c r="S91" s="4"/>
      <c r="T91" s="4" t="b">
        <f>AND(R91&gt;=1, COUNTIF($T$8:$T90, TRUE)&lt;Summary!$H$5, NOT(S91))</f>
        <v>0</v>
      </c>
      <c r="V91" s="4"/>
      <c r="W91" s="4"/>
    </row>
    <row r="92" spans="1:23" x14ac:dyDescent="0.2">
      <c r="A92" s="4"/>
      <c r="B92" s="77">
        <v>10266675</v>
      </c>
      <c r="C92" s="77" t="s">
        <v>189</v>
      </c>
      <c r="D92" s="117" t="s">
        <v>234</v>
      </c>
      <c r="E92" s="110">
        <v>0</v>
      </c>
      <c r="F92" s="77" t="s">
        <v>43</v>
      </c>
      <c r="G92" s="122">
        <v>1312.5770404945301</v>
      </c>
      <c r="H92" s="120" t="s">
        <v>48</v>
      </c>
      <c r="I92" s="118" t="s">
        <v>248</v>
      </c>
      <c r="J92" s="118" t="s">
        <v>52</v>
      </c>
      <c r="L92">
        <f>INDEX(Assumptions!$E$60:$E$64, MATCH($G92, Assumptions!$D$60:$D$64,1))</f>
        <v>1</v>
      </c>
      <c r="M92">
        <f>INDEX(Assumptions!$E$68:$E$71, MATCH(H92, Assumptions!$C$68:$C$71,0))</f>
        <v>2</v>
      </c>
      <c r="N92">
        <f>INDEX(Assumptions!$E$56:$E$57, MATCH($I92, Assumptions!$C$56:$C$57,0))</f>
        <v>1</v>
      </c>
      <c r="O92">
        <f>IF(ISNUMBER(MATCH($J92, Assumptions!$C$51:$C$52,0)),Assumptions!$E$51,Assumptions!$E$50)</f>
        <v>1</v>
      </c>
      <c r="P92" s="78">
        <f>Assumptions!$G$29*Calcs!L92*IF(E92=Assumptions!$C$40,Assumptions!$D$40,E92)*M92*N92*O92+IF(E92&gt;0,Assumptions!$I$35,0)</f>
        <v>0</v>
      </c>
      <c r="R92" s="133">
        <f>P92/Assumptions!$I$34</f>
        <v>0</v>
      </c>
      <c r="S92" s="4"/>
      <c r="T92" s="4" t="b">
        <f>AND(R92&gt;=1, COUNTIF($T$8:$T91, TRUE)&lt;Summary!$H$5, NOT(S92))</f>
        <v>0</v>
      </c>
      <c r="V92" s="4"/>
      <c r="W92" s="4"/>
    </row>
    <row r="93" spans="1:23" x14ac:dyDescent="0.2">
      <c r="A93" s="4"/>
      <c r="B93" s="77">
        <v>10266675</v>
      </c>
      <c r="C93" s="77" t="s">
        <v>190</v>
      </c>
      <c r="D93" s="117" t="s">
        <v>234</v>
      </c>
      <c r="E93" s="110">
        <v>0</v>
      </c>
      <c r="F93" s="77" t="s">
        <v>43</v>
      </c>
      <c r="G93" s="122">
        <v>1312.5770404945301</v>
      </c>
      <c r="H93" s="120" t="s">
        <v>48</v>
      </c>
      <c r="I93" s="118" t="s">
        <v>248</v>
      </c>
      <c r="J93" s="118" t="s">
        <v>52</v>
      </c>
      <c r="L93">
        <f>INDEX(Assumptions!$E$60:$E$64, MATCH($G93, Assumptions!$D$60:$D$64,1))</f>
        <v>1</v>
      </c>
      <c r="M93">
        <f>INDEX(Assumptions!$E$68:$E$71, MATCH(H93, Assumptions!$C$68:$C$71,0))</f>
        <v>2</v>
      </c>
      <c r="N93">
        <f>INDEX(Assumptions!$E$56:$E$57, MATCH($I93, Assumptions!$C$56:$C$57,0))</f>
        <v>1</v>
      </c>
      <c r="O93">
        <f>IF(ISNUMBER(MATCH($J93, Assumptions!$C$51:$C$52,0)),Assumptions!$E$51,Assumptions!$E$50)</f>
        <v>1</v>
      </c>
      <c r="P93" s="78">
        <f>Assumptions!$G$29*Calcs!L93*IF(E93=Assumptions!$C$40,Assumptions!$D$40,E93)*M93*N93*O93+IF(E93&gt;0,Assumptions!$I$35,0)</f>
        <v>0</v>
      </c>
      <c r="R93" s="133">
        <f>P93/Assumptions!$I$34</f>
        <v>0</v>
      </c>
      <c r="S93" s="4"/>
      <c r="T93" s="4" t="b">
        <f>AND(R93&gt;=1, COUNTIF($T$8:$T92, TRUE)&lt;Summary!$H$5, NOT(S93))</f>
        <v>0</v>
      </c>
      <c r="V93" s="4"/>
      <c r="W93" s="4"/>
    </row>
    <row r="94" spans="1:23" x14ac:dyDescent="0.2">
      <c r="A94" s="4"/>
      <c r="B94" s="77">
        <v>10266659</v>
      </c>
      <c r="C94" s="77" t="s">
        <v>191</v>
      </c>
      <c r="D94" s="117" t="s">
        <v>235</v>
      </c>
      <c r="E94" s="110">
        <v>0</v>
      </c>
      <c r="F94" s="77" t="s">
        <v>44</v>
      </c>
      <c r="G94" s="122">
        <v>932.64223500947412</v>
      </c>
      <c r="H94" s="120" t="s">
        <v>47</v>
      </c>
      <c r="I94" s="118" t="s">
        <v>247</v>
      </c>
      <c r="J94" s="118" t="s">
        <v>52</v>
      </c>
      <c r="L94">
        <f>INDEX(Assumptions!$E$60:$E$64, MATCH($G94, Assumptions!$D$60:$D$64,1))</f>
        <v>1</v>
      </c>
      <c r="M94">
        <f>INDEX(Assumptions!$E$68:$E$71, MATCH(H94, Assumptions!$C$68:$C$71,0))</f>
        <v>0.1</v>
      </c>
      <c r="N94">
        <f>INDEX(Assumptions!$E$56:$E$57, MATCH($I94, Assumptions!$C$56:$C$57,0))</f>
        <v>3</v>
      </c>
      <c r="O94">
        <f>IF(ISNUMBER(MATCH($J94, Assumptions!$C$51:$C$52,0)),Assumptions!$E$51,Assumptions!$E$50)</f>
        <v>1</v>
      </c>
      <c r="P94" s="78">
        <f>Assumptions!$G$29*Calcs!L94*IF(E94=Assumptions!$C$40,Assumptions!$D$40,E94)*M94*N94*O94+IF(E94&gt;0,Assumptions!$I$35,0)</f>
        <v>0</v>
      </c>
      <c r="R94" s="133">
        <f>P94/Assumptions!$I$34</f>
        <v>0</v>
      </c>
      <c r="S94" s="4"/>
      <c r="T94" s="4" t="b">
        <f>AND(R94&gt;=1, COUNTIF($T$8:$T93, TRUE)&lt;Summary!$H$5, NOT(S94))</f>
        <v>0</v>
      </c>
      <c r="V94" s="4"/>
      <c r="W94" s="4"/>
    </row>
    <row r="95" spans="1:23" x14ac:dyDescent="0.2">
      <c r="A95" s="4"/>
      <c r="B95" s="77">
        <v>10266659</v>
      </c>
      <c r="C95" s="77" t="s">
        <v>192</v>
      </c>
      <c r="D95" s="117" t="s">
        <v>235</v>
      </c>
      <c r="E95" s="110">
        <v>0</v>
      </c>
      <c r="F95" s="77" t="s">
        <v>44</v>
      </c>
      <c r="G95" s="122">
        <v>932.64223500947412</v>
      </c>
      <c r="H95" s="120" t="s">
        <v>47</v>
      </c>
      <c r="I95" s="118" t="s">
        <v>247</v>
      </c>
      <c r="J95" s="118" t="s">
        <v>52</v>
      </c>
      <c r="L95">
        <f>INDEX(Assumptions!$E$60:$E$64, MATCH($G95, Assumptions!$D$60:$D$64,1))</f>
        <v>1</v>
      </c>
      <c r="M95">
        <f>INDEX(Assumptions!$E$68:$E$71, MATCH(H95, Assumptions!$C$68:$C$71,0))</f>
        <v>0.1</v>
      </c>
      <c r="N95">
        <f>INDEX(Assumptions!$E$56:$E$57, MATCH($I95, Assumptions!$C$56:$C$57,0))</f>
        <v>3</v>
      </c>
      <c r="O95">
        <f>IF(ISNUMBER(MATCH($J95, Assumptions!$C$51:$C$52,0)),Assumptions!$E$51,Assumptions!$E$50)</f>
        <v>1</v>
      </c>
      <c r="P95" s="78">
        <f>Assumptions!$G$29*Calcs!L95*IF(E95=Assumptions!$C$40,Assumptions!$D$40,E95)*M95*N95*O95+IF(E95&gt;0,Assumptions!$I$35,0)</f>
        <v>0</v>
      </c>
      <c r="R95" s="133">
        <f>P95/Assumptions!$I$34</f>
        <v>0</v>
      </c>
      <c r="S95" s="4"/>
      <c r="T95" s="4" t="b">
        <f>AND(R95&gt;=1, COUNTIF($T$8:$T94, TRUE)&lt;Summary!$H$5, NOT(S95))</f>
        <v>0</v>
      </c>
      <c r="V95" s="4"/>
      <c r="W95" s="4"/>
    </row>
    <row r="96" spans="1:23" x14ac:dyDescent="0.2">
      <c r="A96" s="4"/>
      <c r="B96" s="77">
        <v>10266659</v>
      </c>
      <c r="C96" s="77" t="s">
        <v>193</v>
      </c>
      <c r="D96" s="117" t="s">
        <v>235</v>
      </c>
      <c r="E96" s="110">
        <v>0</v>
      </c>
      <c r="F96" s="77" t="s">
        <v>44</v>
      </c>
      <c r="G96" s="122">
        <v>932.64223500947412</v>
      </c>
      <c r="H96" s="120" t="s">
        <v>47</v>
      </c>
      <c r="I96" s="118" t="s">
        <v>247</v>
      </c>
      <c r="J96" s="118" t="s">
        <v>52</v>
      </c>
      <c r="L96">
        <f>INDEX(Assumptions!$E$60:$E$64, MATCH($G96, Assumptions!$D$60:$D$64,1))</f>
        <v>1</v>
      </c>
      <c r="M96">
        <f>INDEX(Assumptions!$E$68:$E$71, MATCH(H96, Assumptions!$C$68:$C$71,0))</f>
        <v>0.1</v>
      </c>
      <c r="N96">
        <f>INDEX(Assumptions!$E$56:$E$57, MATCH($I96, Assumptions!$C$56:$C$57,0))</f>
        <v>3</v>
      </c>
      <c r="O96">
        <f>IF(ISNUMBER(MATCH($J96, Assumptions!$C$51:$C$52,0)),Assumptions!$E$51,Assumptions!$E$50)</f>
        <v>1</v>
      </c>
      <c r="P96" s="78">
        <f>Assumptions!$G$29*Calcs!L96*IF(E96=Assumptions!$C$40,Assumptions!$D$40,E96)*M96*N96*O96+IF(E96&gt;0,Assumptions!$I$35,0)</f>
        <v>0</v>
      </c>
      <c r="R96" s="133">
        <f>P96/Assumptions!$I$34</f>
        <v>0</v>
      </c>
      <c r="S96" s="4"/>
      <c r="T96" s="4" t="b">
        <f>AND(R96&gt;=1, COUNTIF($T$8:$T95, TRUE)&lt;Summary!$H$5, NOT(S96))</f>
        <v>0</v>
      </c>
      <c r="V96" s="4"/>
      <c r="W96" s="4"/>
    </row>
    <row r="97" spans="1:23" x14ac:dyDescent="0.2">
      <c r="A97" s="4"/>
      <c r="B97" s="77">
        <v>10266723</v>
      </c>
      <c r="C97" s="77" t="s">
        <v>194</v>
      </c>
      <c r="D97" s="117" t="s">
        <v>208</v>
      </c>
      <c r="E97" s="110">
        <v>0</v>
      </c>
      <c r="F97" s="77" t="s">
        <v>238</v>
      </c>
      <c r="G97" s="122">
        <v>1710.34480268997</v>
      </c>
      <c r="H97" s="120" t="s">
        <v>47</v>
      </c>
      <c r="I97" s="118" t="s">
        <v>248</v>
      </c>
      <c r="J97" s="118" t="s">
        <v>52</v>
      </c>
      <c r="L97">
        <f>INDEX(Assumptions!$E$60:$E$64, MATCH($G97, Assumptions!$D$60:$D$64,1))</f>
        <v>1</v>
      </c>
      <c r="M97">
        <f>INDEX(Assumptions!$E$68:$E$71, MATCH(H97, Assumptions!$C$68:$C$71,0))</f>
        <v>0.1</v>
      </c>
      <c r="N97">
        <f>INDEX(Assumptions!$E$56:$E$57, MATCH($I97, Assumptions!$C$56:$C$57,0))</f>
        <v>1</v>
      </c>
      <c r="O97">
        <f>IF(ISNUMBER(MATCH($J97, Assumptions!$C$51:$C$52,0)),Assumptions!$E$51,Assumptions!$E$50)</f>
        <v>1</v>
      </c>
      <c r="P97" s="78">
        <f>Assumptions!$G$29*Calcs!L97*IF(E97=Assumptions!$C$40,Assumptions!$D$40,E97)*M97*N97*O97+IF(E97&gt;0,Assumptions!$I$35,0)</f>
        <v>0</v>
      </c>
      <c r="R97" s="133">
        <f>P97/Assumptions!$I$34</f>
        <v>0</v>
      </c>
      <c r="S97" s="4"/>
      <c r="T97" s="4" t="b">
        <f>AND(R97&gt;=1, COUNTIF($T$8:$T96, TRUE)&lt;Summary!$H$5, NOT(S97))</f>
        <v>0</v>
      </c>
      <c r="V97" s="4"/>
      <c r="W97" s="4"/>
    </row>
    <row r="98" spans="1:23" x14ac:dyDescent="0.2">
      <c r="A98" s="4"/>
      <c r="B98" s="77">
        <v>10266930</v>
      </c>
      <c r="C98" s="77" t="s">
        <v>195</v>
      </c>
      <c r="D98" s="117" t="s">
        <v>236</v>
      </c>
      <c r="E98" s="110">
        <v>0</v>
      </c>
      <c r="F98" s="77" t="s">
        <v>44</v>
      </c>
      <c r="G98" s="122">
        <v>559.162923612947</v>
      </c>
      <c r="H98" s="120" t="s">
        <v>47</v>
      </c>
      <c r="I98" s="118" t="s">
        <v>247</v>
      </c>
      <c r="J98" s="118" t="s">
        <v>52</v>
      </c>
      <c r="L98">
        <f>INDEX(Assumptions!$E$60:$E$64, MATCH($G98, Assumptions!$D$60:$D$64,1))</f>
        <v>1</v>
      </c>
      <c r="M98">
        <f>INDEX(Assumptions!$E$68:$E$71, MATCH(H98, Assumptions!$C$68:$C$71,0))</f>
        <v>0.1</v>
      </c>
      <c r="N98">
        <f>INDEX(Assumptions!$E$56:$E$57, MATCH($I98, Assumptions!$C$56:$C$57,0))</f>
        <v>3</v>
      </c>
      <c r="O98">
        <f>IF(ISNUMBER(MATCH($J98, Assumptions!$C$51:$C$52,0)),Assumptions!$E$51,Assumptions!$E$50)</f>
        <v>1</v>
      </c>
      <c r="P98" s="78">
        <f>Assumptions!$G$29*Calcs!L98*IF(E98=Assumptions!$C$40,Assumptions!$D$40,E98)*M98*N98*O98+IF(E98&gt;0,Assumptions!$I$35,0)</f>
        <v>0</v>
      </c>
      <c r="R98" s="133">
        <f>P98/Assumptions!$I$34</f>
        <v>0</v>
      </c>
      <c r="S98" s="4"/>
      <c r="T98" s="4" t="b">
        <f>AND(R98&gt;=1, COUNTIF($T$8:$T97, TRUE)&lt;Summary!$H$5, NOT(S98))</f>
        <v>0</v>
      </c>
      <c r="V98" s="4"/>
      <c r="W98" s="4"/>
    </row>
    <row r="99" spans="1:23" x14ac:dyDescent="0.2">
      <c r="A99" s="4"/>
      <c r="B99" s="77">
        <v>10266930</v>
      </c>
      <c r="C99" s="77" t="s">
        <v>196</v>
      </c>
      <c r="D99" s="117" t="s">
        <v>236</v>
      </c>
      <c r="E99" s="110">
        <v>0</v>
      </c>
      <c r="F99" s="77" t="s">
        <v>44</v>
      </c>
      <c r="G99" s="122">
        <v>559.162923612947</v>
      </c>
      <c r="H99" s="120" t="s">
        <v>47</v>
      </c>
      <c r="I99" s="118" t="s">
        <v>247</v>
      </c>
      <c r="J99" s="118" t="s">
        <v>52</v>
      </c>
      <c r="L99">
        <f>INDEX(Assumptions!$E$60:$E$64, MATCH($G99, Assumptions!$D$60:$D$64,1))</f>
        <v>1</v>
      </c>
      <c r="M99">
        <f>INDEX(Assumptions!$E$68:$E$71, MATCH(H99, Assumptions!$C$68:$C$71,0))</f>
        <v>0.1</v>
      </c>
      <c r="N99">
        <f>INDEX(Assumptions!$E$56:$E$57, MATCH($I99, Assumptions!$C$56:$C$57,0))</f>
        <v>3</v>
      </c>
      <c r="O99">
        <f>IF(ISNUMBER(MATCH($J99, Assumptions!$C$51:$C$52,0)),Assumptions!$E$51,Assumptions!$E$50)</f>
        <v>1</v>
      </c>
      <c r="P99" s="78">
        <f>Assumptions!$G$29*Calcs!L99*IF(E99=Assumptions!$C$40,Assumptions!$D$40,E99)*M99*N99*O99+IF(E99&gt;0,Assumptions!$I$35,0)</f>
        <v>0</v>
      </c>
      <c r="R99" s="133">
        <f>P99/Assumptions!$I$34</f>
        <v>0</v>
      </c>
      <c r="S99" s="4"/>
      <c r="T99" s="4" t="b">
        <f>AND(R99&gt;=1, COUNTIF($T$8:$T98, TRUE)&lt;Summary!$H$5, NOT(S99))</f>
        <v>0</v>
      </c>
      <c r="V99" s="4"/>
      <c r="W99" s="4"/>
    </row>
    <row r="100" spans="1:23" x14ac:dyDescent="0.2">
      <c r="A100" s="4"/>
      <c r="B100" s="77">
        <v>10266930</v>
      </c>
      <c r="C100" s="77" t="s">
        <v>197</v>
      </c>
      <c r="D100" s="117" t="s">
        <v>236</v>
      </c>
      <c r="E100" s="110">
        <v>0</v>
      </c>
      <c r="F100" s="77" t="s">
        <v>44</v>
      </c>
      <c r="G100" s="122">
        <v>559.162923612947</v>
      </c>
      <c r="H100" s="120" t="s">
        <v>245</v>
      </c>
      <c r="I100" s="118" t="s">
        <v>247</v>
      </c>
      <c r="J100" s="118" t="s">
        <v>245</v>
      </c>
      <c r="L100">
        <f>INDEX(Assumptions!$E$60:$E$64, MATCH($G100, Assumptions!$D$60:$D$64,1))</f>
        <v>1</v>
      </c>
      <c r="M100">
        <f>INDEX(Assumptions!$E$68:$E$71, MATCH(H100, Assumptions!$C$68:$C$71,0))</f>
        <v>1</v>
      </c>
      <c r="N100">
        <f>INDEX(Assumptions!$E$56:$E$57, MATCH($I100, Assumptions!$C$56:$C$57,0))</f>
        <v>3</v>
      </c>
      <c r="O100">
        <f>IF(ISNUMBER(MATCH($J100, Assumptions!$C$51:$C$52,0)),Assumptions!$E$51,Assumptions!$E$50)</f>
        <v>1</v>
      </c>
      <c r="P100" s="78">
        <f>Assumptions!$G$29*Calcs!L100*IF(E100=Assumptions!$C$40,Assumptions!$D$40,E100)*M100*N100*O100+IF(E100&gt;0,Assumptions!$I$35,0)</f>
        <v>0</v>
      </c>
      <c r="R100" s="133">
        <f>P100/Assumptions!$I$34</f>
        <v>0</v>
      </c>
      <c r="S100" s="4"/>
      <c r="T100" s="4" t="b">
        <f>AND(R100&gt;=1, COUNTIF($T$8:$T99, TRUE)&lt;Summary!$H$5, NOT(S100))</f>
        <v>0</v>
      </c>
      <c r="V100" s="4"/>
      <c r="W100" s="4"/>
    </row>
    <row r="101" spans="1:23" x14ac:dyDescent="0.2">
      <c r="A101" s="4"/>
      <c r="B101" s="77">
        <v>10266930</v>
      </c>
      <c r="C101" s="77" t="s">
        <v>198</v>
      </c>
      <c r="D101" s="117" t="s">
        <v>236</v>
      </c>
      <c r="E101" s="110">
        <v>0</v>
      </c>
      <c r="F101" s="77" t="s">
        <v>44</v>
      </c>
      <c r="G101" s="122">
        <v>559.162923612947</v>
      </c>
      <c r="H101" s="120" t="s">
        <v>245</v>
      </c>
      <c r="I101" s="118" t="s">
        <v>247</v>
      </c>
      <c r="J101" s="118" t="s">
        <v>245</v>
      </c>
      <c r="L101">
        <f>INDEX(Assumptions!$E$60:$E$64, MATCH($G101, Assumptions!$D$60:$D$64,1))</f>
        <v>1</v>
      </c>
      <c r="M101">
        <f>INDEX(Assumptions!$E$68:$E$71, MATCH(H101, Assumptions!$C$68:$C$71,0))</f>
        <v>1</v>
      </c>
      <c r="N101">
        <f>INDEX(Assumptions!$E$56:$E$57, MATCH($I101, Assumptions!$C$56:$C$57,0))</f>
        <v>3</v>
      </c>
      <c r="O101">
        <f>IF(ISNUMBER(MATCH($J101, Assumptions!$C$51:$C$52,0)),Assumptions!$E$51,Assumptions!$E$50)</f>
        <v>1</v>
      </c>
      <c r="P101" s="78">
        <f>Assumptions!$G$29*Calcs!L101*IF(E101=Assumptions!$C$40,Assumptions!$D$40,E101)*M101*N101*O101+IF(E101&gt;0,Assumptions!$I$35,0)</f>
        <v>0</v>
      </c>
      <c r="R101" s="133">
        <f>P101/Assumptions!$I$34</f>
        <v>0</v>
      </c>
      <c r="S101" s="4"/>
      <c r="T101" s="4" t="b">
        <f>AND(R101&gt;=1, COUNTIF($T$8:$T100, TRUE)&lt;Summary!$H$5, NOT(S101))</f>
        <v>0</v>
      </c>
      <c r="V101" s="4"/>
      <c r="W101" s="4"/>
    </row>
    <row r="102" spans="1:23" x14ac:dyDescent="0.2">
      <c r="A102" s="4"/>
      <c r="B102" s="77">
        <v>10266930</v>
      </c>
      <c r="C102" s="77" t="s">
        <v>199</v>
      </c>
      <c r="D102" s="117" t="s">
        <v>236</v>
      </c>
      <c r="E102" s="110">
        <v>0</v>
      </c>
      <c r="F102" s="77" t="s">
        <v>44</v>
      </c>
      <c r="G102" s="122">
        <v>559.162923612947</v>
      </c>
      <c r="H102" s="120" t="s">
        <v>245</v>
      </c>
      <c r="I102" s="118" t="s">
        <v>247</v>
      </c>
      <c r="J102" s="118" t="s">
        <v>245</v>
      </c>
      <c r="L102">
        <f>INDEX(Assumptions!$E$60:$E$64, MATCH($G102, Assumptions!$D$60:$D$64,1))</f>
        <v>1</v>
      </c>
      <c r="M102">
        <f>INDEX(Assumptions!$E$68:$E$71, MATCH(H102, Assumptions!$C$68:$C$71,0))</f>
        <v>1</v>
      </c>
      <c r="N102">
        <f>INDEX(Assumptions!$E$56:$E$57, MATCH($I102, Assumptions!$C$56:$C$57,0))</f>
        <v>3</v>
      </c>
      <c r="O102">
        <f>IF(ISNUMBER(MATCH($J102, Assumptions!$C$51:$C$52,0)),Assumptions!$E$51,Assumptions!$E$50)</f>
        <v>1</v>
      </c>
      <c r="P102" s="78">
        <f>Assumptions!$G$29*Calcs!L102*IF(E102=Assumptions!$C$40,Assumptions!$D$40,E102)*M102*N102*O102+IF(E102&gt;0,Assumptions!$I$35,0)</f>
        <v>0</v>
      </c>
      <c r="R102" s="133">
        <f>P102/Assumptions!$I$34</f>
        <v>0</v>
      </c>
      <c r="S102" s="4"/>
      <c r="T102" s="4" t="b">
        <f>AND(R102&gt;=1, COUNTIF($T$8:$T101, TRUE)&lt;Summary!$H$5, NOT(S102))</f>
        <v>0</v>
      </c>
      <c r="V102" s="4"/>
      <c r="W102" s="4"/>
    </row>
    <row r="103" spans="1:23" x14ac:dyDescent="0.2">
      <c r="A103" s="4"/>
      <c r="B103" s="77">
        <v>10266930</v>
      </c>
      <c r="C103" s="77" t="s">
        <v>200</v>
      </c>
      <c r="D103" s="117" t="s">
        <v>236</v>
      </c>
      <c r="E103" s="110">
        <v>0</v>
      </c>
      <c r="F103" s="77" t="s">
        <v>44</v>
      </c>
      <c r="G103" s="122">
        <v>559.162923612947</v>
      </c>
      <c r="H103" s="120" t="s">
        <v>47</v>
      </c>
      <c r="I103" s="118" t="s">
        <v>247</v>
      </c>
      <c r="J103" s="118" t="s">
        <v>52</v>
      </c>
      <c r="L103">
        <f>INDEX(Assumptions!$E$60:$E$64, MATCH($G103, Assumptions!$D$60:$D$64,1))</f>
        <v>1</v>
      </c>
      <c r="M103">
        <f>INDEX(Assumptions!$E$68:$E$71, MATCH(H103, Assumptions!$C$68:$C$71,0))</f>
        <v>0.1</v>
      </c>
      <c r="N103">
        <f>INDEX(Assumptions!$E$56:$E$57, MATCH($I103, Assumptions!$C$56:$C$57,0))</f>
        <v>3</v>
      </c>
      <c r="O103">
        <f>IF(ISNUMBER(MATCH($J103, Assumptions!$C$51:$C$52,0)),Assumptions!$E$51,Assumptions!$E$50)</f>
        <v>1</v>
      </c>
      <c r="P103" s="78">
        <f>Assumptions!$G$29*Calcs!L103*IF(E103=Assumptions!$C$40,Assumptions!$D$40,E103)*M103*N103*O103+IF(E103&gt;0,Assumptions!$I$35,0)</f>
        <v>0</v>
      </c>
      <c r="R103" s="133">
        <f>P103/Assumptions!$I$34</f>
        <v>0</v>
      </c>
      <c r="S103" s="4"/>
      <c r="T103" s="4" t="b">
        <f>AND(R103&gt;=1, COUNTIF($T$8:$T102, TRUE)&lt;Summary!$H$5, NOT(S103))</f>
        <v>0</v>
      </c>
      <c r="V103" s="4"/>
      <c r="W103" s="4"/>
    </row>
    <row r="104" spans="1:23" x14ac:dyDescent="0.2">
      <c r="A104" s="4"/>
      <c r="B104" s="77">
        <v>181629913</v>
      </c>
      <c r="C104" s="77" t="s">
        <v>201</v>
      </c>
      <c r="D104" s="117" t="s">
        <v>237</v>
      </c>
      <c r="E104" s="110">
        <v>0</v>
      </c>
      <c r="F104" s="77" t="s">
        <v>44</v>
      </c>
      <c r="G104" s="122">
        <v>794.42513410872391</v>
      </c>
      <c r="H104" s="120" t="s">
        <v>47</v>
      </c>
      <c r="I104" s="118" t="s">
        <v>247</v>
      </c>
      <c r="J104" s="118" t="s">
        <v>52</v>
      </c>
      <c r="L104">
        <f>INDEX(Assumptions!$E$60:$E$64, MATCH($G104, Assumptions!$D$60:$D$64,1))</f>
        <v>1</v>
      </c>
      <c r="M104">
        <f>INDEX(Assumptions!$E$68:$E$71, MATCH(H104, Assumptions!$C$68:$C$71,0))</f>
        <v>0.1</v>
      </c>
      <c r="N104">
        <f>INDEX(Assumptions!$E$56:$E$57, MATCH($I104, Assumptions!$C$56:$C$57,0))</f>
        <v>3</v>
      </c>
      <c r="O104">
        <f>IF(ISNUMBER(MATCH($J104, Assumptions!$C$51:$C$52,0)),Assumptions!$E$51,Assumptions!$E$50)</f>
        <v>1</v>
      </c>
      <c r="P104" s="78">
        <f>Assumptions!$G$29*Calcs!L104*IF(E104=Assumptions!$C$40,Assumptions!$D$40,E104)*M104*N104*O104+IF(E104&gt;0,Assumptions!$I$35,0)</f>
        <v>0</v>
      </c>
      <c r="R104" s="133">
        <f>P104/Assumptions!$I$34</f>
        <v>0</v>
      </c>
      <c r="S104" s="4"/>
      <c r="T104" s="4" t="b">
        <f>AND(R104&gt;=1, COUNTIF($T$8:$T103, TRUE)&lt;Summary!$H$5, NOT(S104))</f>
        <v>0</v>
      </c>
      <c r="V104" s="4"/>
      <c r="W104" s="4"/>
    </row>
    <row r="105" spans="1:23" x14ac:dyDescent="0.2">
      <c r="A105" s="4"/>
      <c r="B105" s="77">
        <v>181629913</v>
      </c>
      <c r="C105" s="77" t="s">
        <v>202</v>
      </c>
      <c r="D105" s="117" t="s">
        <v>237</v>
      </c>
      <c r="E105" s="110">
        <v>0</v>
      </c>
      <c r="F105" s="77" t="s">
        <v>44</v>
      </c>
      <c r="G105" s="122">
        <v>794.42513410872391</v>
      </c>
      <c r="H105" s="120" t="s">
        <v>47</v>
      </c>
      <c r="I105" s="118" t="s">
        <v>247</v>
      </c>
      <c r="J105" s="118" t="s">
        <v>52</v>
      </c>
      <c r="L105">
        <f>INDEX(Assumptions!$E$60:$E$64, MATCH($G105, Assumptions!$D$60:$D$64,1))</f>
        <v>1</v>
      </c>
      <c r="M105">
        <f>INDEX(Assumptions!$E$68:$E$71, MATCH(H105, Assumptions!$C$68:$C$71,0))</f>
        <v>0.1</v>
      </c>
      <c r="N105">
        <f>INDEX(Assumptions!$E$56:$E$57, MATCH($I105, Assumptions!$C$56:$C$57,0))</f>
        <v>3</v>
      </c>
      <c r="O105">
        <f>IF(ISNUMBER(MATCH($J105, Assumptions!$C$51:$C$52,0)),Assumptions!$E$51,Assumptions!$E$50)</f>
        <v>1</v>
      </c>
      <c r="P105" s="78">
        <f>Assumptions!$G$29*Calcs!L105*IF(E105=Assumptions!$C$40,Assumptions!$D$40,E105)*M105*N105*O105+IF(E105&gt;0,Assumptions!$I$35,0)</f>
        <v>0</v>
      </c>
      <c r="R105" s="133">
        <f>P105/Assumptions!$I$34</f>
        <v>0</v>
      </c>
      <c r="S105" s="4"/>
      <c r="T105" s="4" t="b">
        <f>AND(R105&gt;=1, COUNTIF($T$8:$T104, TRUE)&lt;Summary!$H$5, NOT(S105))</f>
        <v>0</v>
      </c>
      <c r="V105" s="4"/>
      <c r="W105" s="4"/>
    </row>
    <row r="106" spans="1:23" x14ac:dyDescent="0.2">
      <c r="A106" s="4"/>
      <c r="B106" s="4"/>
      <c r="C106" s="4"/>
      <c r="D106" s="114"/>
      <c r="E106" s="107"/>
      <c r="F106" s="4"/>
      <c r="G106" s="4"/>
      <c r="H106" s="4"/>
      <c r="I106" s="4"/>
      <c r="J106" s="4"/>
      <c r="L106" s="4"/>
      <c r="M106" s="4"/>
      <c r="N106" s="4"/>
      <c r="O106" s="4"/>
      <c r="S106" s="4"/>
      <c r="T106" s="4"/>
      <c r="V106" s="4"/>
      <c r="W106" s="4"/>
    </row>
    <row r="107" spans="1:23" x14ac:dyDescent="0.2">
      <c r="A107" s="4"/>
      <c r="B107" s="4"/>
      <c r="C107" s="4"/>
      <c r="D107" s="114"/>
      <c r="E107" s="107"/>
      <c r="F107" s="4"/>
      <c r="G107" s="4"/>
      <c r="H107" s="4"/>
      <c r="I107" s="4"/>
      <c r="J107" s="4"/>
      <c r="L107" s="4"/>
      <c r="M107" s="4"/>
      <c r="N107" s="4"/>
      <c r="O107" s="4"/>
      <c r="S107" s="4"/>
      <c r="T107" s="4"/>
      <c r="V107" s="4"/>
      <c r="W107" s="4"/>
    </row>
    <row r="108" spans="1:23" x14ac:dyDescent="0.2">
      <c r="A108" s="4"/>
      <c r="B108" s="4"/>
      <c r="C108" s="4"/>
      <c r="D108" s="114"/>
      <c r="E108" s="107"/>
      <c r="F108" s="4"/>
      <c r="G108" s="4"/>
      <c r="H108" s="4"/>
      <c r="I108" s="4"/>
      <c r="J108" s="4"/>
      <c r="L108" s="4"/>
      <c r="M108" s="4"/>
      <c r="N108" s="4"/>
      <c r="O108" s="4"/>
      <c r="S108" s="4"/>
      <c r="T108" s="4"/>
      <c r="V108" s="4"/>
      <c r="W108" s="4"/>
    </row>
    <row r="109" spans="1:23" x14ac:dyDescent="0.2">
      <c r="A109" s="4"/>
      <c r="B109" s="4"/>
      <c r="C109" s="4"/>
      <c r="D109" s="114"/>
      <c r="E109" s="107"/>
      <c r="F109" s="4"/>
      <c r="G109" s="4"/>
      <c r="H109" s="4"/>
      <c r="I109" s="4"/>
      <c r="J109" s="4"/>
      <c r="L109" s="4"/>
      <c r="M109" s="4"/>
      <c r="N109" s="4"/>
      <c r="O109" s="4"/>
      <c r="S109" s="4"/>
      <c r="T109" s="4"/>
      <c r="V109" s="4"/>
      <c r="W109" s="4"/>
    </row>
    <row r="110" spans="1:23" x14ac:dyDescent="0.2">
      <c r="A110" s="4"/>
      <c r="B110" s="4"/>
      <c r="C110" s="4"/>
      <c r="D110" s="114"/>
      <c r="E110" s="107"/>
      <c r="F110" s="4"/>
      <c r="G110" s="4"/>
      <c r="H110" s="4"/>
      <c r="I110" s="4"/>
      <c r="J110" s="4"/>
      <c r="L110" s="4"/>
      <c r="M110" s="4"/>
      <c r="N110" s="4"/>
      <c r="O110" s="4"/>
      <c r="S110" s="4"/>
      <c r="T110" s="4"/>
      <c r="V110" s="4"/>
      <c r="W110" s="4"/>
    </row>
    <row r="111" spans="1:23" x14ac:dyDescent="0.2">
      <c r="A111" s="4"/>
      <c r="B111" s="4"/>
      <c r="C111" s="4"/>
      <c r="D111" s="114"/>
      <c r="E111" s="107"/>
      <c r="F111" s="4"/>
      <c r="G111" s="4"/>
      <c r="H111" s="4"/>
      <c r="I111" s="4"/>
      <c r="J111" s="4"/>
      <c r="L111" s="4"/>
      <c r="M111" s="4"/>
      <c r="N111" s="4"/>
      <c r="O111" s="4"/>
      <c r="S111" s="4"/>
      <c r="T111" s="4"/>
      <c r="V111" s="4"/>
      <c r="W111" s="4"/>
    </row>
    <row r="112" spans="1:23" x14ac:dyDescent="0.2">
      <c r="A112" s="4"/>
      <c r="B112" s="4"/>
      <c r="C112" s="4"/>
      <c r="D112" s="114"/>
      <c r="E112" s="107"/>
      <c r="F112" s="4"/>
      <c r="G112" s="4"/>
      <c r="H112" s="4"/>
      <c r="I112" s="4"/>
      <c r="J112" s="4"/>
      <c r="L112" s="4"/>
      <c r="M112" s="4"/>
      <c r="N112" s="4"/>
      <c r="O112" s="4"/>
      <c r="S112" s="4"/>
      <c r="T112" s="4"/>
      <c r="V112" s="4"/>
      <c r="W112" s="4"/>
    </row>
    <row r="113" spans="1:23" x14ac:dyDescent="0.2">
      <c r="A113" s="4"/>
      <c r="B113" s="4"/>
      <c r="C113" s="4"/>
      <c r="D113" s="114"/>
      <c r="E113" s="107"/>
      <c r="F113" s="4"/>
      <c r="G113" s="4"/>
      <c r="H113" s="4"/>
      <c r="I113" s="4"/>
      <c r="J113" s="4"/>
      <c r="L113" s="4"/>
      <c r="M113" s="4"/>
      <c r="N113" s="4"/>
      <c r="O113" s="4"/>
      <c r="S113" s="4"/>
      <c r="T113" s="4"/>
      <c r="V113" s="4"/>
      <c r="W113" s="4"/>
    </row>
    <row r="114" spans="1:23" x14ac:dyDescent="0.2">
      <c r="A114" s="4"/>
      <c r="B114" s="4"/>
      <c r="C114" s="4"/>
      <c r="D114" s="114"/>
      <c r="E114" s="107"/>
      <c r="F114" s="4"/>
      <c r="G114" s="4"/>
      <c r="H114" s="4"/>
      <c r="I114" s="4"/>
      <c r="J114" s="4"/>
      <c r="L114" s="4"/>
      <c r="M114" s="4"/>
      <c r="N114" s="4"/>
      <c r="O114" s="4"/>
      <c r="S114" s="4"/>
      <c r="T114" s="4"/>
      <c r="V114" s="4"/>
      <c r="W114" s="4"/>
    </row>
    <row r="115" spans="1:23" x14ac:dyDescent="0.2">
      <c r="A115" s="4"/>
      <c r="B115" s="4"/>
      <c r="C115" s="4"/>
      <c r="D115" s="114"/>
      <c r="E115" s="107"/>
      <c r="F115" s="4"/>
      <c r="G115" s="4"/>
      <c r="H115" s="4"/>
      <c r="I115" s="4"/>
      <c r="J115" s="4"/>
      <c r="L115" s="4"/>
      <c r="M115" s="4"/>
      <c r="N115" s="4"/>
      <c r="O115" s="4"/>
      <c r="S115" s="4"/>
      <c r="T115" s="4"/>
      <c r="V115" s="4"/>
      <c r="W115" s="4"/>
    </row>
    <row r="116" spans="1:23" x14ac:dyDescent="0.2">
      <c r="A116" s="4"/>
      <c r="B116" s="4"/>
      <c r="C116" s="4"/>
      <c r="D116" s="114"/>
      <c r="E116" s="107"/>
      <c r="F116" s="4"/>
      <c r="G116" s="4"/>
      <c r="H116" s="4"/>
      <c r="I116" s="4"/>
      <c r="J116" s="4"/>
      <c r="L116" s="4"/>
      <c r="M116" s="4"/>
      <c r="N116" s="4"/>
      <c r="O116" s="4"/>
      <c r="S116" s="4"/>
      <c r="T116" s="4"/>
      <c r="V116" s="4"/>
      <c r="W116" s="4"/>
    </row>
    <row r="117" spans="1:23" x14ac:dyDescent="0.2">
      <c r="A117" s="4"/>
      <c r="B117" s="4"/>
      <c r="C117" s="4"/>
      <c r="D117" s="114"/>
      <c r="E117" s="107"/>
      <c r="F117" s="4"/>
      <c r="G117" s="4"/>
      <c r="H117" s="4"/>
      <c r="I117" s="4"/>
      <c r="J117" s="4"/>
      <c r="L117" s="4"/>
      <c r="M117" s="4"/>
      <c r="N117" s="4"/>
      <c r="O117" s="4"/>
      <c r="S117" s="4"/>
      <c r="T117" s="4"/>
      <c r="V117" s="4"/>
      <c r="W117" s="4"/>
    </row>
    <row r="118" spans="1:23" x14ac:dyDescent="0.2">
      <c r="A118" s="4"/>
      <c r="B118" s="4"/>
      <c r="C118" s="4"/>
      <c r="D118" s="114"/>
      <c r="E118" s="107"/>
      <c r="F118" s="4"/>
      <c r="G118" s="4"/>
      <c r="H118" s="4"/>
      <c r="I118" s="4"/>
      <c r="J118" s="4"/>
      <c r="L118" s="4"/>
      <c r="M118" s="4"/>
      <c r="N118" s="4"/>
      <c r="O118" s="4"/>
      <c r="S118" s="4"/>
      <c r="T118" s="4"/>
      <c r="V118" s="4"/>
      <c r="W118" s="4"/>
    </row>
    <row r="119" spans="1:23" x14ac:dyDescent="0.2">
      <c r="A119" s="4"/>
      <c r="B119" s="4"/>
      <c r="C119" s="4"/>
      <c r="D119" s="114"/>
      <c r="E119" s="107"/>
      <c r="F119" s="4"/>
      <c r="G119" s="4"/>
      <c r="H119" s="4"/>
      <c r="I119" s="4"/>
      <c r="J119" s="4"/>
      <c r="L119" s="4"/>
      <c r="M119" s="4"/>
      <c r="N119" s="4"/>
      <c r="O119" s="4"/>
      <c r="S119" s="4"/>
      <c r="T119" s="4"/>
      <c r="V119" s="4"/>
      <c r="W119" s="4"/>
    </row>
    <row r="120" spans="1:23" x14ac:dyDescent="0.2">
      <c r="A120" s="4"/>
      <c r="B120" s="4"/>
      <c r="C120" s="4"/>
      <c r="D120" s="114"/>
      <c r="E120" s="107"/>
      <c r="F120" s="4"/>
      <c r="G120" s="4"/>
      <c r="H120" s="4"/>
      <c r="I120" s="4"/>
      <c r="J120" s="4"/>
      <c r="L120" s="4"/>
      <c r="M120" s="4"/>
      <c r="N120" s="4"/>
      <c r="O120" s="4"/>
      <c r="S120" s="4"/>
      <c r="T120" s="4"/>
      <c r="V120" s="4"/>
      <c r="W120" s="4"/>
    </row>
    <row r="121" spans="1:23" x14ac:dyDescent="0.2">
      <c r="A121" s="4"/>
      <c r="B121" s="4"/>
      <c r="C121" s="4"/>
      <c r="D121" s="114"/>
      <c r="E121" s="107"/>
      <c r="F121" s="4"/>
      <c r="G121" s="4"/>
      <c r="H121" s="4"/>
      <c r="I121" s="4"/>
      <c r="J121" s="4"/>
      <c r="L121" s="4"/>
      <c r="M121" s="4"/>
      <c r="N121" s="4"/>
      <c r="O121" s="4"/>
      <c r="S121" s="4"/>
      <c r="T121" s="4"/>
      <c r="V121" s="4"/>
      <c r="W121" s="4"/>
    </row>
    <row r="122" spans="1:23" x14ac:dyDescent="0.2">
      <c r="A122" s="4"/>
      <c r="B122" s="4"/>
      <c r="C122" s="4"/>
      <c r="D122" s="114"/>
      <c r="E122" s="107"/>
      <c r="F122" s="4"/>
      <c r="G122" s="4"/>
      <c r="H122" s="4"/>
      <c r="I122" s="4"/>
      <c r="J122" s="4"/>
      <c r="L122" s="4"/>
      <c r="M122" s="4"/>
      <c r="N122" s="4"/>
      <c r="O122" s="4"/>
      <c r="S122" s="4"/>
      <c r="T122" s="4"/>
      <c r="V122" s="4"/>
      <c r="W122" s="4"/>
    </row>
    <row r="123" spans="1:23" x14ac:dyDescent="0.2">
      <c r="A123" s="4"/>
      <c r="B123" s="4"/>
      <c r="C123" s="4"/>
      <c r="D123" s="114"/>
      <c r="E123" s="107"/>
      <c r="F123" s="4"/>
      <c r="G123" s="4"/>
      <c r="H123" s="4"/>
      <c r="I123" s="4"/>
      <c r="J123" s="4"/>
      <c r="L123" s="4"/>
      <c r="M123" s="4"/>
      <c r="N123" s="4"/>
      <c r="O123" s="4"/>
      <c r="S123" s="4"/>
      <c r="T123" s="4"/>
      <c r="V123" s="4"/>
      <c r="W123" s="4"/>
    </row>
    <row r="124" spans="1:23" x14ac:dyDescent="0.2">
      <c r="A124" s="4"/>
      <c r="B124" s="4"/>
      <c r="C124" s="4"/>
      <c r="D124" s="114"/>
      <c r="E124" s="107"/>
      <c r="F124" s="4"/>
      <c r="G124" s="4"/>
      <c r="H124" s="4"/>
      <c r="I124" s="4"/>
      <c r="J124" s="4"/>
      <c r="L124" s="4"/>
      <c r="M124" s="4"/>
      <c r="N124" s="4"/>
      <c r="O124" s="4"/>
      <c r="S124" s="4"/>
      <c r="T124" s="4"/>
      <c r="V124" s="4"/>
      <c r="W124" s="4"/>
    </row>
    <row r="125" spans="1:23" x14ac:dyDescent="0.2">
      <c r="A125" s="4"/>
      <c r="B125" s="4"/>
      <c r="C125" s="4"/>
      <c r="D125" s="114"/>
      <c r="E125" s="107"/>
      <c r="F125" s="4"/>
      <c r="G125" s="4"/>
      <c r="H125" s="4"/>
      <c r="I125" s="4"/>
      <c r="J125" s="4"/>
      <c r="L125" s="4"/>
      <c r="M125" s="4"/>
      <c r="N125" s="4"/>
      <c r="O125" s="4"/>
      <c r="S125" s="4"/>
      <c r="T125" s="4"/>
      <c r="V125" s="4"/>
      <c r="W125" s="4"/>
    </row>
    <row r="126" spans="1:23" x14ac:dyDescent="0.2">
      <c r="A126" s="4"/>
      <c r="B126" s="4"/>
      <c r="C126" s="4"/>
      <c r="D126" s="114"/>
      <c r="E126" s="107"/>
      <c r="F126" s="4"/>
      <c r="G126" s="4"/>
      <c r="H126" s="4"/>
      <c r="I126" s="4"/>
      <c r="J126" s="4"/>
      <c r="L126" s="4"/>
      <c r="M126" s="4"/>
      <c r="N126" s="4"/>
      <c r="O126" s="4"/>
      <c r="S126" s="4"/>
      <c r="T126" s="4"/>
      <c r="V126" s="4"/>
      <c r="W126" s="4"/>
    </row>
    <row r="127" spans="1:23" x14ac:dyDescent="0.2">
      <c r="A127" s="4"/>
      <c r="B127" s="4"/>
      <c r="C127" s="4"/>
      <c r="D127" s="114"/>
      <c r="E127" s="107"/>
      <c r="F127" s="4"/>
      <c r="G127" s="4"/>
      <c r="H127" s="4"/>
      <c r="I127" s="4"/>
      <c r="J127" s="4"/>
      <c r="L127" s="4"/>
      <c r="M127" s="4"/>
      <c r="N127" s="4"/>
      <c r="O127" s="4"/>
      <c r="S127" s="4"/>
      <c r="T127" s="4"/>
      <c r="V127" s="4"/>
      <c r="W127" s="4"/>
    </row>
    <row r="128" spans="1:23" x14ac:dyDescent="0.2">
      <c r="A128" s="4"/>
      <c r="B128" s="4"/>
      <c r="C128" s="4"/>
      <c r="D128" s="114"/>
      <c r="E128" s="107"/>
      <c r="F128" s="4"/>
      <c r="G128" s="4"/>
      <c r="H128" s="4"/>
      <c r="I128" s="4"/>
      <c r="J128" s="4"/>
      <c r="L128" s="4"/>
      <c r="M128" s="4"/>
      <c r="N128" s="4"/>
      <c r="O128" s="4"/>
      <c r="S128" s="4"/>
      <c r="T128" s="4"/>
      <c r="V128" s="4"/>
      <c r="W128" s="4"/>
    </row>
    <row r="129" spans="1:23" x14ac:dyDescent="0.2">
      <c r="A129" s="4"/>
      <c r="B129" s="4"/>
      <c r="C129" s="4"/>
      <c r="D129" s="114"/>
      <c r="E129" s="107"/>
      <c r="F129" s="4"/>
      <c r="G129" s="4"/>
      <c r="H129" s="4"/>
      <c r="I129" s="4"/>
      <c r="J129" s="4"/>
      <c r="L129" s="4"/>
      <c r="M129" s="4"/>
      <c r="N129" s="4"/>
      <c r="O129" s="4"/>
      <c r="S129" s="4"/>
      <c r="T129" s="4"/>
      <c r="V129" s="4"/>
      <c r="W129" s="4"/>
    </row>
    <row r="130" spans="1:23" x14ac:dyDescent="0.2">
      <c r="A130" s="4"/>
      <c r="B130" s="4"/>
      <c r="C130" s="4"/>
      <c r="D130" s="114"/>
      <c r="E130" s="107"/>
      <c r="F130" s="4"/>
      <c r="G130" s="4"/>
      <c r="H130" s="4"/>
      <c r="I130" s="4"/>
      <c r="J130" s="4"/>
      <c r="L130" s="4"/>
      <c r="M130" s="4"/>
      <c r="N130" s="4"/>
      <c r="O130" s="4"/>
      <c r="S130" s="4"/>
      <c r="T130" s="4"/>
      <c r="V130" s="4"/>
      <c r="W130" s="4"/>
    </row>
    <row r="131" spans="1:23" x14ac:dyDescent="0.2">
      <c r="A131" s="4"/>
      <c r="B131" s="4"/>
      <c r="C131" s="4"/>
      <c r="D131" s="114"/>
      <c r="E131" s="107"/>
      <c r="F131" s="4"/>
      <c r="G131" s="4"/>
      <c r="H131" s="4"/>
      <c r="I131" s="4"/>
      <c r="J131" s="4"/>
      <c r="L131" s="4"/>
      <c r="M131" s="4"/>
      <c r="N131" s="4"/>
      <c r="O131" s="4"/>
      <c r="S131" s="4"/>
      <c r="T131" s="4"/>
      <c r="V131" s="4"/>
      <c r="W131" s="4"/>
    </row>
    <row r="132" spans="1:23" x14ac:dyDescent="0.2">
      <c r="A132" s="4"/>
      <c r="B132" s="4"/>
      <c r="C132" s="4"/>
      <c r="D132" s="114"/>
      <c r="E132" s="107"/>
      <c r="F132" s="4"/>
      <c r="G132" s="4"/>
      <c r="H132" s="4"/>
      <c r="I132" s="4"/>
      <c r="J132" s="4"/>
      <c r="L132" s="4"/>
      <c r="M132" s="4"/>
      <c r="N132" s="4"/>
      <c r="O132" s="4"/>
      <c r="S132" s="4"/>
      <c r="T132" s="4"/>
      <c r="V132" s="4"/>
      <c r="W132" s="4"/>
    </row>
    <row r="133" spans="1:23" x14ac:dyDescent="0.2">
      <c r="A133" s="4"/>
      <c r="B133" s="4"/>
      <c r="C133" s="4"/>
      <c r="D133" s="114"/>
      <c r="E133" s="107"/>
      <c r="F133" s="4"/>
      <c r="G133" s="4"/>
      <c r="H133" s="4"/>
      <c r="I133" s="4"/>
      <c r="J133" s="4"/>
      <c r="L133" s="4"/>
      <c r="M133" s="4"/>
      <c r="N133" s="4"/>
      <c r="O133" s="4"/>
      <c r="S133" s="4"/>
      <c r="T133" s="4"/>
      <c r="V133" s="4"/>
      <c r="W133" s="4"/>
    </row>
    <row r="134" spans="1:23" x14ac:dyDescent="0.2">
      <c r="A134" s="4"/>
      <c r="B134" s="4"/>
      <c r="C134" s="4"/>
      <c r="D134" s="114"/>
      <c r="E134" s="107"/>
      <c r="F134" s="4"/>
      <c r="G134" s="4"/>
      <c r="H134" s="4"/>
      <c r="I134" s="4"/>
      <c r="J134" s="4"/>
      <c r="L134" s="4"/>
      <c r="M134" s="4"/>
      <c r="N134" s="4"/>
      <c r="O134" s="4"/>
      <c r="S134" s="4"/>
      <c r="T134" s="4"/>
      <c r="V134" s="4"/>
      <c r="W134" s="4"/>
    </row>
    <row r="135" spans="1:23" x14ac:dyDescent="0.2">
      <c r="A135" s="4"/>
      <c r="B135" s="4"/>
      <c r="C135" s="4"/>
      <c r="D135" s="114"/>
      <c r="E135" s="107"/>
      <c r="F135" s="4"/>
      <c r="G135" s="4"/>
      <c r="H135" s="4"/>
      <c r="I135" s="4"/>
      <c r="J135" s="4"/>
      <c r="L135" s="4"/>
      <c r="M135" s="4"/>
      <c r="N135" s="4"/>
      <c r="O135" s="4"/>
      <c r="S135" s="4"/>
      <c r="T135" s="4"/>
      <c r="V135" s="4"/>
      <c r="W135" s="4"/>
    </row>
    <row r="136" spans="1:23" x14ac:dyDescent="0.2">
      <c r="A136" s="4"/>
      <c r="B136" s="4"/>
      <c r="C136" s="4"/>
      <c r="D136" s="114"/>
      <c r="E136" s="107"/>
      <c r="F136" s="4"/>
      <c r="G136" s="4"/>
      <c r="H136" s="4"/>
      <c r="I136" s="4"/>
      <c r="J136" s="4"/>
      <c r="L136" s="4"/>
      <c r="M136" s="4"/>
      <c r="N136" s="4"/>
      <c r="O136" s="4"/>
      <c r="S136" s="4"/>
      <c r="T136" s="4"/>
      <c r="V136" s="4"/>
      <c r="W136" s="4"/>
    </row>
    <row r="137" spans="1:23" x14ac:dyDescent="0.2">
      <c r="A137" s="4"/>
      <c r="B137" s="4"/>
      <c r="C137" s="4"/>
      <c r="D137" s="114"/>
      <c r="E137" s="107"/>
      <c r="F137" s="4"/>
      <c r="G137" s="4"/>
      <c r="H137" s="4"/>
      <c r="I137" s="4"/>
      <c r="J137" s="4"/>
      <c r="L137" s="4"/>
      <c r="M137" s="4"/>
      <c r="N137" s="4"/>
      <c r="O137" s="4"/>
      <c r="S137" s="4"/>
      <c r="T137" s="4"/>
      <c r="V137" s="4"/>
      <c r="W137" s="4"/>
    </row>
    <row r="138" spans="1:23" x14ac:dyDescent="0.2">
      <c r="A138" s="4"/>
      <c r="B138" s="4"/>
      <c r="C138" s="4"/>
      <c r="D138" s="114"/>
      <c r="E138" s="107"/>
      <c r="F138" s="4"/>
      <c r="G138" s="4"/>
      <c r="H138" s="4"/>
      <c r="I138" s="4"/>
      <c r="J138" s="4"/>
      <c r="L138" s="4"/>
      <c r="M138" s="4"/>
      <c r="N138" s="4"/>
      <c r="O138" s="4"/>
      <c r="S138" s="4"/>
      <c r="T138" s="4"/>
      <c r="V138" s="4"/>
      <c r="W138" s="4"/>
    </row>
    <row r="139" spans="1:23" x14ac:dyDescent="0.2">
      <c r="A139" s="4"/>
      <c r="B139" s="4"/>
      <c r="C139" s="4"/>
      <c r="D139" s="114"/>
      <c r="E139" s="107"/>
      <c r="F139" s="4"/>
      <c r="G139" s="4"/>
      <c r="H139" s="4"/>
      <c r="I139" s="4"/>
      <c r="J139" s="4"/>
      <c r="L139" s="4"/>
      <c r="M139" s="4"/>
      <c r="N139" s="4"/>
      <c r="O139" s="4"/>
      <c r="S139" s="4"/>
      <c r="T139" s="4"/>
      <c r="V139" s="4"/>
      <c r="W139" s="4"/>
    </row>
    <row r="140" spans="1:23" x14ac:dyDescent="0.2">
      <c r="A140" s="4"/>
      <c r="B140" s="4"/>
      <c r="C140" s="4"/>
      <c r="D140" s="114"/>
      <c r="E140" s="107"/>
      <c r="F140" s="4"/>
      <c r="G140" s="4"/>
      <c r="H140" s="4"/>
      <c r="I140" s="4"/>
      <c r="J140" s="4"/>
      <c r="L140" s="4"/>
      <c r="M140" s="4"/>
      <c r="N140" s="4"/>
      <c r="O140" s="4"/>
      <c r="S140" s="4"/>
      <c r="T140" s="4"/>
      <c r="V140" s="4"/>
      <c r="W140" s="4"/>
    </row>
    <row r="141" spans="1:23" x14ac:dyDescent="0.2">
      <c r="A141" s="4"/>
      <c r="B141" s="4"/>
      <c r="C141" s="4"/>
      <c r="D141" s="114"/>
      <c r="E141" s="107"/>
      <c r="F141" s="4"/>
      <c r="G141" s="4"/>
      <c r="H141" s="4"/>
      <c r="I141" s="4"/>
      <c r="J141" s="4"/>
      <c r="L141" s="4"/>
      <c r="M141" s="4"/>
      <c r="N141" s="4"/>
      <c r="O141" s="4"/>
      <c r="S141" s="4"/>
      <c r="T141" s="4"/>
      <c r="V141" s="4"/>
      <c r="W141" s="4"/>
    </row>
    <row r="142" spans="1:23" x14ac:dyDescent="0.2">
      <c r="A142" s="4"/>
      <c r="B142" s="4"/>
      <c r="C142" s="4"/>
      <c r="D142" s="114"/>
      <c r="E142" s="107"/>
      <c r="F142" s="4"/>
      <c r="G142" s="4"/>
      <c r="H142" s="4"/>
      <c r="I142" s="4"/>
      <c r="J142" s="4"/>
      <c r="L142" s="4"/>
      <c r="M142" s="4"/>
      <c r="N142" s="4"/>
      <c r="O142" s="4"/>
      <c r="S142" s="4"/>
      <c r="T142" s="4"/>
      <c r="V142" s="4"/>
      <c r="W142" s="4"/>
    </row>
    <row r="143" spans="1:23" x14ac:dyDescent="0.2">
      <c r="A143" s="4"/>
      <c r="B143" s="4"/>
      <c r="C143" s="4"/>
      <c r="D143" s="114"/>
      <c r="E143" s="107"/>
      <c r="F143" s="4"/>
      <c r="G143" s="4"/>
      <c r="H143" s="4"/>
      <c r="I143" s="4"/>
      <c r="J143" s="4"/>
      <c r="L143" s="4"/>
      <c r="M143" s="4"/>
      <c r="N143" s="4"/>
      <c r="O143" s="4"/>
      <c r="S143" s="4"/>
      <c r="T143" s="4"/>
      <c r="V143" s="4"/>
      <c r="W143" s="4"/>
    </row>
    <row r="144" spans="1:23" x14ac:dyDescent="0.2">
      <c r="A144" s="4"/>
      <c r="B144" s="4"/>
      <c r="C144" s="4"/>
      <c r="D144" s="114"/>
      <c r="E144" s="107"/>
      <c r="F144" s="4"/>
      <c r="G144" s="4"/>
      <c r="H144" s="4"/>
      <c r="I144" s="4"/>
      <c r="J144" s="4"/>
      <c r="L144" s="4"/>
      <c r="M144" s="4"/>
      <c r="N144" s="4"/>
      <c r="O144" s="4"/>
      <c r="S144" s="4"/>
      <c r="T144" s="4"/>
      <c r="V144" s="4"/>
      <c r="W144" s="4"/>
    </row>
    <row r="145" spans="1:23" x14ac:dyDescent="0.2">
      <c r="A145" s="4"/>
      <c r="B145" s="4"/>
      <c r="C145" s="4"/>
      <c r="D145" s="114"/>
      <c r="E145" s="107"/>
      <c r="F145" s="4"/>
      <c r="G145" s="4"/>
      <c r="H145" s="4"/>
      <c r="I145" s="4"/>
      <c r="J145" s="4"/>
      <c r="L145" s="4"/>
      <c r="M145" s="4"/>
      <c r="N145" s="4"/>
      <c r="O145" s="4"/>
      <c r="S145" s="4"/>
      <c r="T145" s="4"/>
      <c r="V145" s="4"/>
      <c r="W145" s="4"/>
    </row>
    <row r="146" spans="1:23" x14ac:dyDescent="0.2">
      <c r="A146" s="4"/>
      <c r="B146" s="4"/>
      <c r="C146" s="4"/>
      <c r="D146" s="114"/>
      <c r="E146" s="107"/>
      <c r="F146" s="4"/>
      <c r="G146" s="4"/>
      <c r="H146" s="4"/>
      <c r="I146" s="4"/>
      <c r="J146" s="4"/>
      <c r="L146" s="4"/>
      <c r="M146" s="4"/>
      <c r="N146" s="4"/>
      <c r="O146" s="4"/>
      <c r="S146" s="4"/>
      <c r="T146" s="4"/>
      <c r="V146" s="4"/>
      <c r="W146" s="4"/>
    </row>
    <row r="147" spans="1:23" x14ac:dyDescent="0.2">
      <c r="A147" s="4"/>
      <c r="B147" s="4"/>
      <c r="C147" s="4"/>
      <c r="D147" s="114"/>
      <c r="E147" s="107"/>
      <c r="F147" s="4"/>
      <c r="G147" s="4"/>
      <c r="H147" s="4"/>
      <c r="I147" s="4"/>
      <c r="J147" s="4"/>
      <c r="L147" s="4"/>
      <c r="M147" s="4"/>
      <c r="N147" s="4"/>
      <c r="O147" s="4"/>
      <c r="S147" s="4"/>
      <c r="T147" s="4"/>
      <c r="V147" s="4"/>
      <c r="W147" s="4"/>
    </row>
    <row r="148" spans="1:23" x14ac:dyDescent="0.2">
      <c r="A148" s="4"/>
      <c r="B148" s="4"/>
      <c r="C148" s="4"/>
      <c r="D148" s="114"/>
      <c r="E148" s="107"/>
      <c r="F148" s="4"/>
      <c r="G148" s="4"/>
      <c r="H148" s="4"/>
      <c r="I148" s="4"/>
      <c r="J148" s="4"/>
      <c r="L148" s="4"/>
      <c r="M148" s="4"/>
      <c r="N148" s="4"/>
      <c r="O148" s="4"/>
      <c r="S148" s="4"/>
      <c r="T148" s="4"/>
      <c r="V148" s="4"/>
      <c r="W148" s="4"/>
    </row>
    <row r="149" spans="1:23" x14ac:dyDescent="0.2">
      <c r="A149" s="4"/>
      <c r="B149" s="4"/>
      <c r="C149" s="4"/>
      <c r="D149" s="114"/>
      <c r="E149" s="107"/>
      <c r="F149" s="4"/>
      <c r="G149" s="4"/>
      <c r="H149" s="4"/>
      <c r="I149" s="4"/>
      <c r="J149" s="4"/>
      <c r="L149" s="4"/>
      <c r="M149" s="4"/>
      <c r="N149" s="4"/>
      <c r="O149" s="4"/>
      <c r="S149" s="4"/>
      <c r="T149" s="4"/>
      <c r="V149" s="4"/>
      <c r="W149" s="4"/>
    </row>
    <row r="150" spans="1:23" x14ac:dyDescent="0.2">
      <c r="A150" s="4"/>
      <c r="B150" s="4"/>
      <c r="C150" s="4"/>
      <c r="D150" s="114"/>
      <c r="E150" s="107"/>
      <c r="F150" s="4"/>
      <c r="G150" s="4"/>
      <c r="H150" s="4"/>
      <c r="I150" s="4"/>
      <c r="J150" s="4"/>
      <c r="L150" s="4"/>
      <c r="M150" s="4"/>
      <c r="N150" s="4"/>
      <c r="O150" s="4"/>
      <c r="S150" s="4"/>
      <c r="T150" s="4"/>
      <c r="V150" s="4"/>
      <c r="W150" s="4"/>
    </row>
    <row r="151" spans="1:23" x14ac:dyDescent="0.2">
      <c r="A151" s="4"/>
      <c r="B151" s="4"/>
      <c r="C151" s="4"/>
      <c r="D151" s="114"/>
      <c r="E151" s="107"/>
      <c r="F151" s="4"/>
      <c r="G151" s="4"/>
      <c r="H151" s="4"/>
      <c r="I151" s="4"/>
      <c r="J151" s="4"/>
      <c r="L151" s="4"/>
      <c r="M151" s="4"/>
      <c r="N151" s="4"/>
      <c r="O151" s="4"/>
      <c r="S151" s="4"/>
      <c r="T151" s="4"/>
      <c r="V151" s="4"/>
      <c r="W151" s="4"/>
    </row>
    <row r="152" spans="1:23" x14ac:dyDescent="0.2">
      <c r="A152" s="4"/>
      <c r="B152" s="4"/>
      <c r="C152" s="4"/>
      <c r="D152" s="114"/>
      <c r="E152" s="107"/>
      <c r="F152" s="4"/>
      <c r="G152" s="4"/>
      <c r="H152" s="4"/>
      <c r="I152" s="4"/>
      <c r="J152" s="4"/>
      <c r="L152" s="4"/>
      <c r="M152" s="4"/>
      <c r="N152" s="4"/>
      <c r="O152" s="4"/>
      <c r="S152" s="4"/>
      <c r="T152" s="4"/>
      <c r="V152" s="4"/>
      <c r="W152" s="4"/>
    </row>
    <row r="153" spans="1:23" x14ac:dyDescent="0.2">
      <c r="A153" s="4"/>
      <c r="B153" s="4"/>
      <c r="C153" s="4"/>
      <c r="D153" s="114"/>
      <c r="E153" s="107"/>
      <c r="F153" s="4"/>
      <c r="G153" s="4"/>
      <c r="H153" s="4"/>
      <c r="I153" s="4"/>
      <c r="J153" s="4"/>
      <c r="L153" s="4"/>
      <c r="M153" s="4"/>
      <c r="N153" s="4"/>
      <c r="O153" s="4"/>
      <c r="S153" s="4"/>
      <c r="T153" s="4"/>
      <c r="V153" s="4"/>
      <c r="W153" s="4"/>
    </row>
    <row r="154" spans="1:23" x14ac:dyDescent="0.2">
      <c r="A154" s="4"/>
      <c r="B154" s="4"/>
      <c r="C154" s="4"/>
      <c r="D154" s="114"/>
      <c r="E154" s="107"/>
      <c r="F154" s="4"/>
      <c r="G154" s="4"/>
      <c r="H154" s="4"/>
      <c r="I154" s="4"/>
      <c r="J154" s="4"/>
      <c r="L154" s="4"/>
      <c r="M154" s="4"/>
      <c r="N154" s="4"/>
      <c r="O154" s="4"/>
      <c r="S154" s="4"/>
      <c r="T154" s="4"/>
      <c r="V154" s="4"/>
      <c r="W154" s="4"/>
    </row>
    <row r="155" spans="1:23" x14ac:dyDescent="0.2">
      <c r="A155" s="4"/>
      <c r="B155" s="4"/>
      <c r="C155" s="4"/>
      <c r="D155" s="114"/>
      <c r="E155" s="107"/>
      <c r="F155" s="4"/>
      <c r="G155" s="4"/>
      <c r="H155" s="4"/>
      <c r="I155" s="4"/>
      <c r="J155" s="4"/>
      <c r="L155" s="4"/>
      <c r="M155" s="4"/>
      <c r="N155" s="4"/>
      <c r="O155" s="4"/>
      <c r="S155" s="4"/>
      <c r="T155" s="4"/>
      <c r="V155" s="4"/>
      <c r="W155" s="4"/>
    </row>
    <row r="156" spans="1:23" x14ac:dyDescent="0.2">
      <c r="A156" s="4"/>
      <c r="B156" s="4"/>
      <c r="C156" s="4"/>
      <c r="D156" s="114"/>
      <c r="E156" s="107"/>
      <c r="F156" s="4"/>
      <c r="G156" s="4"/>
      <c r="H156" s="4"/>
      <c r="I156" s="4"/>
      <c r="J156" s="4"/>
      <c r="L156" s="4"/>
      <c r="M156" s="4"/>
      <c r="N156" s="4"/>
      <c r="O156" s="4"/>
      <c r="S156" s="4"/>
      <c r="T156" s="4"/>
      <c r="V156" s="4"/>
      <c r="W156" s="4"/>
    </row>
    <row r="157" spans="1:23" x14ac:dyDescent="0.2">
      <c r="A157" s="4"/>
      <c r="B157" s="4"/>
      <c r="C157" s="4"/>
      <c r="D157" s="114"/>
      <c r="E157" s="107"/>
      <c r="F157" s="4"/>
      <c r="G157" s="4"/>
      <c r="H157" s="4"/>
      <c r="I157" s="4"/>
      <c r="J157" s="4"/>
      <c r="L157" s="4"/>
      <c r="M157" s="4"/>
      <c r="N157" s="4"/>
      <c r="O157" s="4"/>
      <c r="S157" s="4"/>
      <c r="T157" s="4"/>
      <c r="V157" s="4"/>
      <c r="W157" s="4"/>
    </row>
    <row r="158" spans="1:23" x14ac:dyDescent="0.2">
      <c r="A158" s="4"/>
      <c r="B158" s="4"/>
      <c r="C158" s="4"/>
      <c r="D158" s="114"/>
      <c r="E158" s="107"/>
      <c r="F158" s="4"/>
      <c r="G158" s="4"/>
      <c r="H158" s="4"/>
      <c r="I158" s="4"/>
      <c r="J158" s="4"/>
      <c r="L158" s="4"/>
      <c r="M158" s="4"/>
      <c r="N158" s="4"/>
      <c r="O158" s="4"/>
      <c r="S158" s="4"/>
      <c r="T158" s="4"/>
      <c r="V158" s="4"/>
      <c r="W158" s="4"/>
    </row>
    <row r="159" spans="1:23" x14ac:dyDescent="0.2">
      <c r="A159" s="4"/>
      <c r="B159" s="4"/>
      <c r="C159" s="4"/>
      <c r="D159" s="114"/>
      <c r="E159" s="107"/>
      <c r="F159" s="4"/>
      <c r="G159" s="4"/>
      <c r="H159" s="4"/>
      <c r="I159" s="4"/>
      <c r="J159" s="4"/>
      <c r="L159" s="4"/>
      <c r="M159" s="4"/>
      <c r="N159" s="4"/>
      <c r="O159" s="4"/>
      <c r="S159" s="4"/>
      <c r="T159" s="4"/>
      <c r="V159" s="4"/>
      <c r="W159" s="4"/>
    </row>
    <row r="160" spans="1:23" x14ac:dyDescent="0.2">
      <c r="A160" s="4"/>
      <c r="B160" s="4"/>
      <c r="C160" s="4"/>
      <c r="D160" s="114"/>
      <c r="E160" s="107"/>
      <c r="F160" s="4"/>
      <c r="G160" s="4"/>
      <c r="H160" s="4"/>
      <c r="I160" s="4"/>
      <c r="J160" s="4"/>
      <c r="L160" s="4"/>
      <c r="M160" s="4"/>
      <c r="N160" s="4"/>
      <c r="O160" s="4"/>
      <c r="S160" s="4"/>
      <c r="T160" s="4"/>
      <c r="V160" s="4"/>
      <c r="W160" s="4"/>
    </row>
    <row r="161" spans="1:23" x14ac:dyDescent="0.2">
      <c r="A161" s="4"/>
      <c r="B161" s="4"/>
      <c r="C161" s="4"/>
      <c r="D161" s="114"/>
      <c r="E161" s="107"/>
      <c r="F161" s="4"/>
      <c r="G161" s="4"/>
      <c r="H161" s="4"/>
      <c r="I161" s="4"/>
      <c r="J161" s="4"/>
      <c r="L161" s="4"/>
      <c r="M161" s="4"/>
      <c r="N161" s="4"/>
      <c r="O161" s="4"/>
      <c r="S161" s="4"/>
      <c r="T161" s="4"/>
      <c r="V161" s="4"/>
      <c r="W161" s="4"/>
    </row>
    <row r="162" spans="1:23" x14ac:dyDescent="0.2">
      <c r="A162" s="4"/>
      <c r="B162" s="4"/>
      <c r="C162" s="4"/>
      <c r="D162" s="114"/>
      <c r="E162" s="107"/>
      <c r="F162" s="4"/>
      <c r="G162" s="4"/>
      <c r="H162" s="4"/>
      <c r="I162" s="4"/>
      <c r="J162" s="4"/>
      <c r="L162" s="4"/>
      <c r="M162" s="4"/>
      <c r="N162" s="4"/>
      <c r="O162" s="4"/>
      <c r="S162" s="4"/>
      <c r="T162" s="4"/>
      <c r="V162" s="4"/>
      <c r="W162" s="4"/>
    </row>
    <row r="163" spans="1:23" x14ac:dyDescent="0.2">
      <c r="A163" s="4"/>
      <c r="B163" s="4"/>
      <c r="C163" s="4"/>
      <c r="D163" s="114"/>
      <c r="E163" s="107"/>
      <c r="F163" s="4"/>
      <c r="G163" s="4"/>
      <c r="H163" s="4"/>
      <c r="I163" s="4"/>
      <c r="J163" s="4"/>
      <c r="L163" s="4"/>
      <c r="M163" s="4"/>
      <c r="N163" s="4"/>
      <c r="O163" s="4"/>
      <c r="S163" s="4"/>
      <c r="T163" s="4"/>
      <c r="V163" s="4"/>
      <c r="W163" s="4"/>
    </row>
    <row r="164" spans="1:23" x14ac:dyDescent="0.2">
      <c r="A164" s="4"/>
      <c r="B164" s="4"/>
      <c r="C164" s="4"/>
      <c r="D164" s="114"/>
      <c r="E164" s="107"/>
      <c r="F164" s="4"/>
      <c r="G164" s="4"/>
      <c r="H164" s="4"/>
      <c r="I164" s="4"/>
      <c r="J164" s="4"/>
      <c r="L164" s="4"/>
      <c r="M164" s="4"/>
      <c r="N164" s="4"/>
      <c r="O164" s="4"/>
      <c r="S164" s="4"/>
      <c r="T164" s="4"/>
      <c r="V164" s="4"/>
      <c r="W164" s="4"/>
    </row>
    <row r="165" spans="1:23" x14ac:dyDescent="0.2">
      <c r="A165" s="4"/>
      <c r="B165" s="4"/>
      <c r="C165" s="4"/>
      <c r="D165" s="114"/>
      <c r="E165" s="107"/>
      <c r="F165" s="4"/>
      <c r="G165" s="4"/>
      <c r="H165" s="4"/>
      <c r="I165" s="4"/>
      <c r="J165" s="4"/>
      <c r="L165" s="4"/>
      <c r="M165" s="4"/>
      <c r="N165" s="4"/>
      <c r="O165" s="4"/>
      <c r="S165" s="4"/>
      <c r="T165" s="4"/>
      <c r="V165" s="4"/>
      <c r="W165" s="4"/>
    </row>
    <row r="166" spans="1:23" x14ac:dyDescent="0.2">
      <c r="A166" s="4"/>
      <c r="B166" s="4"/>
      <c r="C166" s="4"/>
      <c r="D166" s="114"/>
      <c r="E166" s="107"/>
      <c r="F166" s="4"/>
      <c r="G166" s="4"/>
      <c r="H166" s="4"/>
      <c r="I166" s="4"/>
      <c r="J166" s="4"/>
      <c r="L166" s="4"/>
      <c r="M166" s="4"/>
      <c r="N166" s="4"/>
      <c r="O166" s="4"/>
      <c r="S166" s="4"/>
      <c r="T166" s="4"/>
      <c r="V166" s="4"/>
      <c r="W166" s="4"/>
    </row>
    <row r="167" spans="1:23" x14ac:dyDescent="0.2">
      <c r="A167" s="4"/>
      <c r="B167" s="4"/>
      <c r="C167" s="4"/>
      <c r="D167" s="114"/>
      <c r="E167" s="107"/>
      <c r="F167" s="4"/>
      <c r="G167" s="4"/>
      <c r="H167" s="4"/>
      <c r="I167" s="4"/>
      <c r="J167" s="4"/>
      <c r="L167" s="4"/>
      <c r="M167" s="4"/>
      <c r="N167" s="4"/>
      <c r="O167" s="4"/>
      <c r="S167" s="4"/>
      <c r="T167" s="4"/>
      <c r="V167" s="4"/>
      <c r="W167" s="4"/>
    </row>
    <row r="168" spans="1:23" x14ac:dyDescent="0.2">
      <c r="A168" s="4"/>
      <c r="B168" s="4"/>
      <c r="C168" s="4"/>
      <c r="D168" s="114"/>
      <c r="E168" s="107"/>
      <c r="F168" s="4"/>
      <c r="G168" s="4"/>
      <c r="H168" s="4"/>
      <c r="I168" s="4"/>
      <c r="J168" s="4"/>
      <c r="L168" s="4"/>
      <c r="M168" s="4"/>
      <c r="N168" s="4"/>
      <c r="O168" s="4"/>
      <c r="S168" s="4"/>
      <c r="T168" s="4"/>
      <c r="V168" s="4"/>
      <c r="W168" s="4"/>
    </row>
    <row r="169" spans="1:23" x14ac:dyDescent="0.2">
      <c r="A169" s="4"/>
      <c r="B169" s="4"/>
      <c r="C169" s="4"/>
      <c r="D169" s="114"/>
      <c r="E169" s="107"/>
      <c r="F169" s="4"/>
      <c r="G169" s="4"/>
      <c r="H169" s="4"/>
      <c r="I169" s="4"/>
      <c r="J169" s="4"/>
      <c r="L169" s="4"/>
      <c r="M169" s="4"/>
      <c r="N169" s="4"/>
      <c r="O169" s="4"/>
      <c r="S169" s="4"/>
      <c r="T169" s="4"/>
      <c r="V169" s="4"/>
      <c r="W169" s="4"/>
    </row>
    <row r="170" spans="1:23" x14ac:dyDescent="0.2">
      <c r="A170" s="4"/>
      <c r="B170" s="4"/>
      <c r="C170" s="4"/>
      <c r="D170" s="114"/>
      <c r="E170" s="107"/>
      <c r="F170" s="4"/>
      <c r="G170" s="4"/>
      <c r="H170" s="4"/>
      <c r="I170" s="4"/>
      <c r="J170" s="4"/>
      <c r="L170" s="4"/>
      <c r="M170" s="4"/>
      <c r="N170" s="4"/>
      <c r="O170" s="4"/>
      <c r="S170" s="4"/>
      <c r="T170" s="4"/>
      <c r="V170" s="4"/>
      <c r="W170" s="4"/>
    </row>
    <row r="171" spans="1:23" x14ac:dyDescent="0.2">
      <c r="A171" s="4"/>
      <c r="B171" s="4"/>
      <c r="C171" s="4"/>
      <c r="D171" s="114"/>
      <c r="E171" s="107"/>
      <c r="F171" s="4"/>
      <c r="G171" s="4"/>
      <c r="H171" s="4"/>
      <c r="I171" s="4"/>
      <c r="J171" s="4"/>
      <c r="L171" s="4"/>
      <c r="M171" s="4"/>
      <c r="N171" s="4"/>
      <c r="O171" s="4"/>
      <c r="S171" s="4"/>
      <c r="T171" s="4"/>
      <c r="V171" s="4"/>
      <c r="W171" s="4"/>
    </row>
    <row r="172" spans="1:23" x14ac:dyDescent="0.2">
      <c r="A172" s="4"/>
      <c r="B172" s="4"/>
      <c r="C172" s="4"/>
      <c r="D172" s="114"/>
      <c r="E172" s="107"/>
      <c r="F172" s="4"/>
      <c r="G172" s="4"/>
      <c r="H172" s="4"/>
      <c r="I172" s="4"/>
      <c r="J172" s="4"/>
      <c r="L172" s="4"/>
      <c r="M172" s="4"/>
      <c r="N172" s="4"/>
      <c r="O172" s="4"/>
      <c r="S172" s="4"/>
      <c r="T172" s="4"/>
      <c r="V172" s="4"/>
      <c r="W172" s="4"/>
    </row>
    <row r="173" spans="1:23" x14ac:dyDescent="0.2">
      <c r="A173" s="4"/>
      <c r="B173" s="4"/>
      <c r="C173" s="4"/>
      <c r="D173" s="114"/>
      <c r="E173" s="107"/>
      <c r="F173" s="4"/>
      <c r="G173" s="4"/>
      <c r="H173" s="4"/>
      <c r="I173" s="4"/>
      <c r="J173" s="4"/>
      <c r="L173" s="4"/>
      <c r="M173" s="4"/>
      <c r="N173" s="4"/>
      <c r="O173" s="4"/>
      <c r="S173" s="4"/>
      <c r="T173" s="4"/>
      <c r="V173" s="4"/>
      <c r="W173" s="4"/>
    </row>
    <row r="174" spans="1:23" x14ac:dyDescent="0.2">
      <c r="A174" s="4"/>
      <c r="B174" s="4"/>
      <c r="C174" s="4"/>
      <c r="D174" s="114"/>
      <c r="E174" s="107"/>
      <c r="F174" s="4"/>
      <c r="G174" s="4"/>
      <c r="H174" s="4"/>
      <c r="I174" s="4"/>
      <c r="J174" s="4"/>
      <c r="L174" s="4"/>
      <c r="M174" s="4"/>
      <c r="N174" s="4"/>
      <c r="O174" s="4"/>
      <c r="S174" s="4"/>
      <c r="T174" s="4"/>
      <c r="V174" s="4"/>
      <c r="W174" s="4"/>
    </row>
    <row r="175" spans="1:23" x14ac:dyDescent="0.2">
      <c r="A175" s="4"/>
      <c r="B175" s="4"/>
      <c r="C175" s="4"/>
      <c r="D175" s="114"/>
      <c r="E175" s="107"/>
      <c r="F175" s="4"/>
      <c r="G175" s="4"/>
      <c r="H175" s="4"/>
      <c r="I175" s="4"/>
      <c r="J175" s="4"/>
      <c r="L175" s="4"/>
      <c r="M175" s="4"/>
      <c r="N175" s="4"/>
      <c r="O175" s="4"/>
      <c r="S175" s="4"/>
      <c r="T175" s="4"/>
      <c r="V175" s="4"/>
      <c r="W175" s="4"/>
    </row>
    <row r="176" spans="1:23" x14ac:dyDescent="0.2">
      <c r="A176" s="4"/>
      <c r="B176" s="4"/>
      <c r="C176" s="4"/>
      <c r="D176" s="114"/>
      <c r="E176" s="107"/>
      <c r="F176" s="4"/>
      <c r="G176" s="4"/>
      <c r="H176" s="4"/>
      <c r="I176" s="4"/>
      <c r="J176" s="4"/>
      <c r="L176" s="4"/>
      <c r="M176" s="4"/>
      <c r="N176" s="4"/>
      <c r="O176" s="4"/>
      <c r="S176" s="4"/>
      <c r="T176" s="4"/>
      <c r="V176" s="4"/>
      <c r="W176" s="4"/>
    </row>
    <row r="177" spans="1:23" x14ac:dyDescent="0.2">
      <c r="A177" s="4"/>
      <c r="B177" s="4"/>
      <c r="C177" s="4"/>
      <c r="D177" s="114"/>
      <c r="E177" s="107"/>
      <c r="F177" s="4"/>
      <c r="G177" s="4"/>
      <c r="H177" s="4"/>
      <c r="I177" s="4"/>
      <c r="J177" s="4"/>
      <c r="L177" s="4"/>
      <c r="M177" s="4"/>
      <c r="N177" s="4"/>
      <c r="O177" s="4"/>
      <c r="S177" s="4"/>
      <c r="T177" s="4"/>
      <c r="V177" s="4"/>
      <c r="W177" s="4"/>
    </row>
    <row r="178" spans="1:23" x14ac:dyDescent="0.2">
      <c r="A178" s="4"/>
      <c r="B178" s="4"/>
      <c r="C178" s="4"/>
      <c r="D178" s="114"/>
      <c r="E178" s="107"/>
      <c r="F178" s="4"/>
      <c r="G178" s="4"/>
      <c r="H178" s="4"/>
      <c r="I178" s="4"/>
      <c r="J178" s="4"/>
      <c r="L178" s="4"/>
      <c r="M178" s="4"/>
      <c r="N178" s="4"/>
      <c r="O178" s="4"/>
      <c r="S178" s="4"/>
      <c r="T178" s="4"/>
      <c r="V178" s="4"/>
      <c r="W178" s="4"/>
    </row>
    <row r="179" spans="1:23" x14ac:dyDescent="0.2">
      <c r="A179" s="4"/>
      <c r="B179" s="4"/>
      <c r="C179" s="4"/>
      <c r="D179" s="114"/>
      <c r="E179" s="107"/>
      <c r="F179" s="4"/>
      <c r="G179" s="4"/>
      <c r="H179" s="4"/>
      <c r="I179" s="4"/>
      <c r="J179" s="4"/>
      <c r="L179" s="4"/>
      <c r="M179" s="4"/>
      <c r="N179" s="4"/>
      <c r="O179" s="4"/>
      <c r="S179" s="4"/>
      <c r="T179" s="4"/>
      <c r="V179" s="4"/>
      <c r="W179" s="4"/>
    </row>
    <row r="180" spans="1:23" x14ac:dyDescent="0.2">
      <c r="A180" s="4"/>
      <c r="B180" s="4"/>
      <c r="C180" s="4"/>
      <c r="D180" s="114"/>
      <c r="E180" s="107"/>
      <c r="F180" s="4"/>
      <c r="G180" s="4"/>
      <c r="H180" s="4"/>
      <c r="I180" s="4"/>
      <c r="J180" s="4"/>
      <c r="L180" s="4"/>
      <c r="M180" s="4"/>
      <c r="N180" s="4"/>
      <c r="O180" s="4"/>
      <c r="S180" s="4"/>
      <c r="T180" s="4"/>
      <c r="V180" s="4"/>
      <c r="W180" s="4"/>
    </row>
    <row r="181" spans="1:23" x14ac:dyDescent="0.2">
      <c r="A181" s="4"/>
      <c r="B181" s="4"/>
      <c r="C181" s="4"/>
      <c r="D181" s="114"/>
      <c r="E181" s="107"/>
      <c r="F181" s="4"/>
      <c r="G181" s="4"/>
      <c r="H181" s="4"/>
      <c r="I181" s="4"/>
      <c r="J181" s="4"/>
      <c r="L181" s="4"/>
      <c r="M181" s="4"/>
      <c r="N181" s="4"/>
      <c r="O181" s="4"/>
      <c r="S181" s="4"/>
      <c r="T181" s="4"/>
      <c r="V181" s="4"/>
      <c r="W181" s="4"/>
    </row>
    <row r="182" spans="1:23" x14ac:dyDescent="0.2">
      <c r="A182" s="4"/>
      <c r="B182" s="4"/>
      <c r="C182" s="4"/>
      <c r="D182" s="114"/>
      <c r="E182" s="107"/>
      <c r="F182" s="4"/>
      <c r="G182" s="4"/>
      <c r="H182" s="4"/>
      <c r="I182" s="4"/>
      <c r="J182" s="4"/>
      <c r="L182" s="4"/>
      <c r="M182" s="4"/>
      <c r="N182" s="4"/>
      <c r="O182" s="4"/>
      <c r="S182" s="4"/>
      <c r="T182" s="4"/>
      <c r="V182" s="4"/>
      <c r="W182" s="4"/>
    </row>
    <row r="183" spans="1:23" x14ac:dyDescent="0.2">
      <c r="A183" s="4"/>
      <c r="B183" s="4"/>
      <c r="C183" s="4"/>
      <c r="D183" s="114"/>
      <c r="E183" s="107"/>
      <c r="F183" s="4"/>
      <c r="G183" s="4"/>
      <c r="H183" s="4"/>
      <c r="I183" s="4"/>
      <c r="J183" s="4"/>
      <c r="L183" s="4"/>
      <c r="M183" s="4"/>
      <c r="N183" s="4"/>
      <c r="O183" s="4"/>
      <c r="S183" s="4"/>
      <c r="T183" s="4"/>
      <c r="V183" s="4"/>
      <c r="W183" s="4"/>
    </row>
    <row r="184" spans="1:23" x14ac:dyDescent="0.2">
      <c r="A184" s="4"/>
      <c r="B184" s="4"/>
      <c r="C184" s="4"/>
      <c r="D184" s="114"/>
      <c r="E184" s="107"/>
      <c r="F184" s="4"/>
      <c r="G184" s="4"/>
      <c r="H184" s="4"/>
      <c r="I184" s="4"/>
      <c r="J184" s="4"/>
      <c r="L184" s="4"/>
      <c r="M184" s="4"/>
      <c r="N184" s="4"/>
      <c r="O184" s="4"/>
      <c r="S184" s="4"/>
      <c r="T184" s="4"/>
      <c r="V184" s="4"/>
      <c r="W184" s="4"/>
    </row>
    <row r="185" spans="1:23" x14ac:dyDescent="0.2">
      <c r="A185" s="4"/>
      <c r="B185" s="4"/>
      <c r="C185" s="4"/>
      <c r="D185" s="114"/>
      <c r="E185" s="107"/>
      <c r="F185" s="4"/>
      <c r="G185" s="4"/>
      <c r="H185" s="4"/>
      <c r="I185" s="4"/>
      <c r="J185" s="4"/>
      <c r="L185" s="4"/>
      <c r="M185" s="4"/>
      <c r="N185" s="4"/>
      <c r="O185" s="4"/>
      <c r="S185" s="4"/>
      <c r="T185" s="4"/>
      <c r="V185" s="4"/>
      <c r="W185" s="4"/>
    </row>
    <row r="186" spans="1:23" x14ac:dyDescent="0.2">
      <c r="A186" s="4"/>
      <c r="B186" s="4"/>
      <c r="C186" s="4"/>
      <c r="D186" s="114"/>
      <c r="E186" s="107"/>
      <c r="F186" s="4"/>
      <c r="G186" s="4"/>
      <c r="H186" s="4"/>
      <c r="I186" s="4"/>
      <c r="J186" s="4"/>
      <c r="L186" s="4"/>
      <c r="M186" s="4"/>
      <c r="N186" s="4"/>
      <c r="O186" s="4"/>
      <c r="S186" s="4"/>
      <c r="T186" s="4"/>
      <c r="V186" s="4"/>
      <c r="W186" s="4"/>
    </row>
    <row r="187" spans="1:23" x14ac:dyDescent="0.2">
      <c r="A187" s="4"/>
      <c r="B187" s="4"/>
      <c r="C187" s="4"/>
      <c r="D187" s="114"/>
      <c r="E187" s="107"/>
      <c r="F187" s="4"/>
      <c r="G187" s="4"/>
      <c r="H187" s="4"/>
      <c r="I187" s="4"/>
      <c r="J187" s="4"/>
      <c r="L187" s="4"/>
      <c r="M187" s="4"/>
      <c r="N187" s="4"/>
      <c r="O187" s="4"/>
      <c r="S187" s="4"/>
      <c r="T187" s="4"/>
      <c r="V187" s="4"/>
      <c r="W187" s="4"/>
    </row>
    <row r="188" spans="1:23" x14ac:dyDescent="0.2">
      <c r="A188" s="4"/>
      <c r="B188" s="4"/>
      <c r="C188" s="4"/>
      <c r="D188" s="114"/>
      <c r="E188" s="107"/>
      <c r="F188" s="4"/>
      <c r="G188" s="4"/>
      <c r="H188" s="4"/>
      <c r="I188" s="4"/>
      <c r="J188" s="4"/>
      <c r="L188" s="4"/>
      <c r="M188" s="4"/>
      <c r="N188" s="4"/>
      <c r="O188" s="4"/>
      <c r="S188" s="4"/>
      <c r="T188" s="4"/>
      <c r="V188" s="4"/>
      <c r="W188" s="4"/>
    </row>
    <row r="189" spans="1:23" x14ac:dyDescent="0.2">
      <c r="A189" s="4"/>
      <c r="B189" s="4"/>
      <c r="C189" s="4"/>
      <c r="D189" s="114"/>
      <c r="E189" s="107"/>
      <c r="F189" s="4"/>
      <c r="G189" s="4"/>
      <c r="H189" s="4"/>
      <c r="I189" s="4"/>
      <c r="J189" s="4"/>
      <c r="L189" s="4"/>
      <c r="M189" s="4"/>
      <c r="N189" s="4"/>
      <c r="O189" s="4"/>
      <c r="S189" s="4"/>
      <c r="T189" s="4"/>
      <c r="V189" s="4"/>
      <c r="W189" s="4"/>
    </row>
    <row r="190" spans="1:23" x14ac:dyDescent="0.2">
      <c r="A190" s="4"/>
      <c r="B190" s="4"/>
      <c r="C190" s="4"/>
      <c r="D190" s="114"/>
      <c r="E190" s="107"/>
      <c r="F190" s="4"/>
      <c r="G190" s="4"/>
      <c r="H190" s="4"/>
      <c r="I190" s="4"/>
      <c r="J190" s="4"/>
      <c r="L190" s="4"/>
      <c r="M190" s="4"/>
      <c r="N190" s="4"/>
      <c r="O190" s="4"/>
      <c r="S190" s="4"/>
      <c r="T190" s="4"/>
      <c r="V190" s="4"/>
      <c r="W190" s="4"/>
    </row>
    <row r="191" spans="1:23" x14ac:dyDescent="0.2">
      <c r="A191" s="4"/>
      <c r="B191" s="4"/>
      <c r="C191" s="4"/>
      <c r="D191" s="114"/>
      <c r="E191" s="107"/>
      <c r="F191" s="4"/>
      <c r="G191" s="4"/>
      <c r="H191" s="4"/>
      <c r="I191" s="4"/>
      <c r="J191" s="4"/>
      <c r="L191" s="4"/>
      <c r="M191" s="4"/>
      <c r="N191" s="4"/>
      <c r="O191" s="4"/>
      <c r="S191" s="4"/>
      <c r="T191" s="4"/>
      <c r="V191" s="4"/>
      <c r="W191" s="4"/>
    </row>
    <row r="192" spans="1:23" x14ac:dyDescent="0.2">
      <c r="A192" s="4"/>
      <c r="B192" s="4"/>
      <c r="C192" s="4"/>
      <c r="D192" s="114"/>
      <c r="E192" s="107"/>
      <c r="F192" s="4"/>
      <c r="G192" s="4"/>
      <c r="H192" s="4"/>
      <c r="I192" s="4"/>
      <c r="J192" s="4"/>
      <c r="L192" s="4"/>
      <c r="M192" s="4"/>
      <c r="N192" s="4"/>
      <c r="O192" s="4"/>
      <c r="S192" s="4"/>
      <c r="T192" s="4"/>
      <c r="V192" s="4"/>
      <c r="W192" s="4"/>
    </row>
    <row r="193" spans="1:23" x14ac:dyDescent="0.2">
      <c r="A193" s="4"/>
      <c r="B193" s="4"/>
      <c r="C193" s="4"/>
      <c r="D193" s="114"/>
      <c r="E193" s="107"/>
      <c r="F193" s="4"/>
      <c r="G193" s="4"/>
      <c r="H193" s="4"/>
      <c r="I193" s="4"/>
      <c r="J193" s="4"/>
      <c r="L193" s="4"/>
      <c r="M193" s="4"/>
      <c r="N193" s="4"/>
      <c r="O193" s="4"/>
      <c r="S193" s="4"/>
      <c r="T193" s="4"/>
      <c r="V193" s="4"/>
      <c r="W193" s="4"/>
    </row>
    <row r="194" spans="1:23" x14ac:dyDescent="0.2">
      <c r="A194" s="4"/>
      <c r="B194" s="4"/>
      <c r="C194" s="4"/>
      <c r="D194" s="114"/>
      <c r="E194" s="107"/>
      <c r="F194" s="4"/>
      <c r="G194" s="4"/>
      <c r="H194" s="4"/>
      <c r="I194" s="4"/>
      <c r="J194" s="4"/>
      <c r="L194" s="4"/>
      <c r="M194" s="4"/>
      <c r="N194" s="4"/>
      <c r="O194" s="4"/>
      <c r="S194" s="4"/>
      <c r="T194" s="4"/>
      <c r="V194" s="4"/>
      <c r="W194" s="4"/>
    </row>
    <row r="195" spans="1:23" x14ac:dyDescent="0.2">
      <c r="A195" s="4"/>
      <c r="B195" s="4"/>
      <c r="C195" s="4"/>
      <c r="D195" s="114"/>
      <c r="E195" s="107"/>
      <c r="F195" s="4"/>
      <c r="G195" s="4"/>
      <c r="H195" s="4"/>
      <c r="I195" s="4"/>
      <c r="J195" s="4"/>
      <c r="L195" s="4"/>
      <c r="M195" s="4"/>
      <c r="N195" s="4"/>
      <c r="O195" s="4"/>
      <c r="S195" s="4"/>
      <c r="T195" s="4"/>
      <c r="V195" s="4"/>
      <c r="W195" s="4"/>
    </row>
    <row r="196" spans="1:23" x14ac:dyDescent="0.2">
      <c r="A196" s="4"/>
      <c r="B196" s="4"/>
      <c r="C196" s="4"/>
      <c r="D196" s="114"/>
      <c r="E196" s="107"/>
      <c r="F196" s="4"/>
      <c r="G196" s="4"/>
      <c r="H196" s="4"/>
      <c r="I196" s="4"/>
      <c r="J196" s="4"/>
      <c r="L196" s="4"/>
      <c r="M196" s="4"/>
      <c r="N196" s="4"/>
      <c r="O196" s="4"/>
      <c r="S196" s="4"/>
      <c r="T196" s="4"/>
      <c r="V196" s="4"/>
      <c r="W196" s="4"/>
    </row>
    <row r="197" spans="1:23" x14ac:dyDescent="0.2">
      <c r="A197" s="4"/>
      <c r="B197" s="4"/>
      <c r="C197" s="4"/>
      <c r="D197" s="114"/>
      <c r="E197" s="107"/>
      <c r="F197" s="4"/>
      <c r="G197" s="4"/>
      <c r="H197" s="4"/>
      <c r="I197" s="4"/>
      <c r="J197" s="4"/>
      <c r="L197" s="4"/>
      <c r="M197" s="4"/>
      <c r="N197" s="4"/>
      <c r="O197" s="4"/>
      <c r="S197" s="4"/>
      <c r="T197" s="4"/>
      <c r="V197" s="4"/>
      <c r="W197" s="4"/>
    </row>
    <row r="198" spans="1:23" x14ac:dyDescent="0.2">
      <c r="A198" s="4"/>
      <c r="B198" s="4"/>
      <c r="C198" s="4"/>
      <c r="D198" s="114"/>
      <c r="E198" s="107"/>
      <c r="F198" s="4"/>
      <c r="G198" s="4"/>
      <c r="H198" s="4"/>
      <c r="I198" s="4"/>
      <c r="J198" s="4"/>
      <c r="L198" s="4"/>
      <c r="M198" s="4"/>
      <c r="N198" s="4"/>
      <c r="O198" s="4"/>
      <c r="S198" s="4"/>
      <c r="T198" s="4"/>
      <c r="V198" s="4"/>
      <c r="W198" s="4"/>
    </row>
    <row r="199" spans="1:23" x14ac:dyDescent="0.2">
      <c r="A199" s="4"/>
      <c r="B199" s="4"/>
      <c r="C199" s="4"/>
      <c r="D199" s="114"/>
      <c r="E199" s="107"/>
      <c r="F199" s="4"/>
      <c r="G199" s="4"/>
      <c r="H199" s="4"/>
      <c r="I199" s="4"/>
      <c r="J199" s="4"/>
      <c r="L199" s="4"/>
      <c r="M199" s="4"/>
      <c r="N199" s="4"/>
      <c r="O199" s="4"/>
      <c r="S199" s="4"/>
      <c r="T199" s="4"/>
      <c r="V199" s="4"/>
      <c r="W199" s="4"/>
    </row>
    <row r="200" spans="1:23" x14ac:dyDescent="0.2">
      <c r="A200" s="4"/>
      <c r="B200" s="4"/>
      <c r="C200" s="4"/>
      <c r="D200" s="114"/>
      <c r="E200" s="107"/>
      <c r="F200" s="4"/>
      <c r="G200" s="4"/>
      <c r="H200" s="4"/>
      <c r="I200" s="4"/>
      <c r="J200" s="4"/>
      <c r="L200" s="4"/>
      <c r="M200" s="4"/>
      <c r="N200" s="4"/>
      <c r="O200" s="4"/>
      <c r="S200" s="4"/>
      <c r="T200" s="4"/>
      <c r="V200" s="4"/>
      <c r="W200" s="4"/>
    </row>
    <row r="201" spans="1:23" x14ac:dyDescent="0.2">
      <c r="A201" s="4"/>
      <c r="B201" s="4"/>
      <c r="C201" s="4"/>
      <c r="D201" s="114"/>
      <c r="E201" s="107"/>
      <c r="F201" s="4"/>
      <c r="G201" s="4"/>
      <c r="H201" s="4"/>
      <c r="I201" s="4"/>
      <c r="J201" s="4"/>
      <c r="L201" s="4"/>
      <c r="M201" s="4"/>
      <c r="N201" s="4"/>
      <c r="O201" s="4"/>
      <c r="S201" s="4"/>
      <c r="T201" s="4"/>
      <c r="V201" s="4"/>
      <c r="W201" s="4"/>
    </row>
    <row r="202" spans="1:23" x14ac:dyDescent="0.2">
      <c r="A202" s="4"/>
      <c r="B202" s="4"/>
      <c r="C202" s="4"/>
      <c r="D202" s="114"/>
      <c r="E202" s="107"/>
      <c r="F202" s="4"/>
      <c r="G202" s="4"/>
      <c r="H202" s="4"/>
      <c r="I202" s="4"/>
      <c r="J202" s="4"/>
      <c r="L202" s="4"/>
      <c r="M202" s="4"/>
      <c r="N202" s="4"/>
      <c r="O202" s="4"/>
      <c r="S202" s="4"/>
      <c r="T202" s="4"/>
      <c r="V202" s="4"/>
      <c r="W202" s="4"/>
    </row>
    <row r="203" spans="1:23" x14ac:dyDescent="0.2">
      <c r="A203" s="4"/>
      <c r="B203" s="4"/>
      <c r="C203" s="4"/>
      <c r="D203" s="114"/>
      <c r="E203" s="107"/>
      <c r="F203" s="4"/>
      <c r="G203" s="4"/>
      <c r="H203" s="4"/>
      <c r="I203" s="4"/>
      <c r="J203" s="4"/>
      <c r="L203" s="4"/>
      <c r="M203" s="4"/>
      <c r="N203" s="4"/>
      <c r="O203" s="4"/>
      <c r="S203" s="4"/>
      <c r="T203" s="4"/>
      <c r="V203" s="4"/>
      <c r="W203" s="4"/>
    </row>
    <row r="204" spans="1:23" x14ac:dyDescent="0.2">
      <c r="A204" s="4"/>
      <c r="B204" s="4"/>
      <c r="C204" s="4"/>
      <c r="D204" s="114"/>
      <c r="E204" s="107"/>
      <c r="F204" s="4"/>
      <c r="G204" s="4"/>
      <c r="H204" s="4"/>
      <c r="I204" s="4"/>
      <c r="J204" s="4"/>
      <c r="L204" s="4"/>
      <c r="M204" s="4"/>
      <c r="N204" s="4"/>
      <c r="O204" s="4"/>
      <c r="S204" s="4"/>
      <c r="T204" s="4"/>
      <c r="V204" s="4"/>
      <c r="W204" s="4"/>
    </row>
    <row r="205" spans="1:23" x14ac:dyDescent="0.2">
      <c r="A205" s="4"/>
      <c r="B205" s="4"/>
      <c r="C205" s="4"/>
      <c r="D205" s="114"/>
      <c r="E205" s="107"/>
      <c r="F205" s="4"/>
      <c r="G205" s="4"/>
      <c r="H205" s="4"/>
      <c r="I205" s="4"/>
      <c r="J205" s="4"/>
      <c r="L205" s="4"/>
      <c r="M205" s="4"/>
      <c r="N205" s="4"/>
      <c r="O205" s="4"/>
      <c r="S205" s="4"/>
      <c r="T205" s="4"/>
      <c r="V205" s="4"/>
      <c r="W205" s="4"/>
    </row>
    <row r="206" spans="1:23" x14ac:dyDescent="0.2">
      <c r="A206" s="4"/>
      <c r="B206" s="4"/>
      <c r="C206" s="4"/>
      <c r="D206" s="114"/>
      <c r="E206" s="107"/>
      <c r="F206" s="4"/>
      <c r="G206" s="4"/>
      <c r="H206" s="4"/>
      <c r="I206" s="4"/>
      <c r="J206" s="4"/>
      <c r="L206" s="4"/>
      <c r="M206" s="4"/>
      <c r="N206" s="4"/>
      <c r="O206" s="4"/>
      <c r="S206" s="4"/>
      <c r="T206" s="4"/>
      <c r="V206" s="4"/>
      <c r="W206" s="4"/>
    </row>
    <row r="207" spans="1:23" x14ac:dyDescent="0.2">
      <c r="A207" s="4"/>
      <c r="B207" s="4"/>
      <c r="C207" s="4"/>
      <c r="D207" s="114"/>
      <c r="E207" s="107"/>
      <c r="F207" s="4"/>
      <c r="G207" s="4"/>
      <c r="H207" s="4"/>
      <c r="I207" s="4"/>
      <c r="J207" s="4"/>
      <c r="L207" s="4"/>
      <c r="M207" s="4"/>
      <c r="N207" s="4"/>
      <c r="O207" s="4"/>
      <c r="S207" s="4"/>
      <c r="T207" s="4"/>
      <c r="V207" s="4"/>
      <c r="W207" s="4"/>
    </row>
    <row r="208" spans="1:23" x14ac:dyDescent="0.2">
      <c r="A208" s="4"/>
      <c r="B208" s="4"/>
      <c r="C208" s="4"/>
      <c r="D208" s="114"/>
      <c r="E208" s="107"/>
      <c r="F208" s="4"/>
      <c r="G208" s="4"/>
      <c r="H208" s="4"/>
      <c r="I208" s="4"/>
      <c r="J208" s="4"/>
      <c r="L208" s="4"/>
      <c r="M208" s="4"/>
      <c r="N208" s="4"/>
      <c r="O208" s="4"/>
      <c r="S208" s="4"/>
      <c r="T208" s="4"/>
      <c r="V208" s="4"/>
      <c r="W208" s="4"/>
    </row>
    <row r="209" spans="1:23" x14ac:dyDescent="0.2">
      <c r="A209" s="4"/>
      <c r="B209" s="4"/>
      <c r="C209" s="4"/>
      <c r="D209" s="114"/>
      <c r="E209" s="107"/>
      <c r="F209" s="4"/>
      <c r="G209" s="4"/>
      <c r="H209" s="4"/>
      <c r="I209" s="4"/>
      <c r="J209" s="4"/>
      <c r="L209" s="4"/>
      <c r="M209" s="4"/>
      <c r="N209" s="4"/>
      <c r="O209" s="4"/>
      <c r="S209" s="4"/>
      <c r="T209" s="4"/>
      <c r="V209" s="4"/>
      <c r="W209" s="4"/>
    </row>
    <row r="210" spans="1:23" x14ac:dyDescent="0.2">
      <c r="A210" s="4"/>
      <c r="B210" s="4"/>
      <c r="C210" s="4"/>
      <c r="D210" s="114"/>
      <c r="E210" s="107"/>
      <c r="F210" s="4"/>
      <c r="G210" s="4"/>
      <c r="H210" s="4"/>
      <c r="I210" s="4"/>
      <c r="J210" s="4"/>
      <c r="L210" s="4"/>
      <c r="M210" s="4"/>
      <c r="N210" s="4"/>
      <c r="O210" s="4"/>
      <c r="S210" s="4"/>
      <c r="T210" s="4"/>
      <c r="V210" s="4"/>
      <c r="W210" s="4"/>
    </row>
    <row r="211" spans="1:23" x14ac:dyDescent="0.2">
      <c r="A211" s="4"/>
      <c r="B211" s="4"/>
      <c r="C211" s="4"/>
      <c r="D211" s="114"/>
      <c r="E211" s="107"/>
      <c r="F211" s="4"/>
      <c r="G211" s="4"/>
      <c r="H211" s="4"/>
      <c r="I211" s="4"/>
      <c r="J211" s="4"/>
      <c r="L211" s="4"/>
      <c r="M211" s="4"/>
      <c r="N211" s="4"/>
      <c r="O211" s="4"/>
      <c r="S211" s="4"/>
      <c r="T211" s="4"/>
      <c r="V211" s="4"/>
      <c r="W211" s="4"/>
    </row>
    <row r="212" spans="1:23" x14ac:dyDescent="0.2">
      <c r="A212" s="4"/>
      <c r="B212" s="4"/>
      <c r="C212" s="4"/>
      <c r="D212" s="114"/>
      <c r="E212" s="107"/>
      <c r="F212" s="4"/>
      <c r="G212" s="4"/>
      <c r="H212" s="4"/>
      <c r="I212" s="4"/>
      <c r="J212" s="4"/>
      <c r="L212" s="4"/>
      <c r="M212" s="4"/>
      <c r="N212" s="4"/>
      <c r="O212" s="4"/>
      <c r="S212" s="4"/>
      <c r="T212" s="4"/>
      <c r="V212" s="4"/>
      <c r="W212" s="4"/>
    </row>
    <row r="213" spans="1:23" x14ac:dyDescent="0.2">
      <c r="A213" s="4"/>
      <c r="B213" s="4"/>
      <c r="C213" s="4"/>
      <c r="D213" s="114"/>
      <c r="E213" s="107"/>
      <c r="F213" s="4"/>
      <c r="G213" s="4"/>
      <c r="H213" s="4"/>
      <c r="I213" s="4"/>
      <c r="J213" s="4"/>
      <c r="L213" s="4"/>
      <c r="M213" s="4"/>
      <c r="N213" s="4"/>
      <c r="O213" s="4"/>
      <c r="S213" s="4"/>
      <c r="T213" s="4"/>
      <c r="V213" s="4"/>
      <c r="W213" s="4"/>
    </row>
    <row r="214" spans="1:23" x14ac:dyDescent="0.2">
      <c r="A214" s="4"/>
      <c r="B214" s="4"/>
      <c r="C214" s="4"/>
      <c r="D214" s="114"/>
      <c r="E214" s="107"/>
      <c r="F214" s="4"/>
      <c r="G214" s="4"/>
      <c r="H214" s="4"/>
      <c r="I214" s="4"/>
      <c r="J214" s="4"/>
      <c r="L214" s="4"/>
      <c r="M214" s="4"/>
      <c r="N214" s="4"/>
      <c r="O214" s="4"/>
      <c r="S214" s="4"/>
      <c r="T214" s="4"/>
      <c r="V214" s="4"/>
      <c r="W214" s="4"/>
    </row>
    <row r="215" spans="1:23" x14ac:dyDescent="0.2">
      <c r="A215" s="4"/>
      <c r="B215" s="4"/>
      <c r="C215" s="4"/>
      <c r="D215" s="114"/>
      <c r="E215" s="107"/>
      <c r="F215" s="4"/>
      <c r="G215" s="4"/>
      <c r="H215" s="4"/>
      <c r="I215" s="4"/>
      <c r="J215" s="4"/>
      <c r="L215" s="4"/>
      <c r="M215" s="4"/>
      <c r="N215" s="4"/>
      <c r="O215" s="4"/>
      <c r="S215" s="4"/>
      <c r="T215" s="4"/>
      <c r="V215" s="4"/>
      <c r="W215" s="4"/>
    </row>
    <row r="216" spans="1:23" x14ac:dyDescent="0.2">
      <c r="A216" s="4"/>
      <c r="B216" s="4"/>
      <c r="C216" s="4"/>
      <c r="D216" s="114"/>
      <c r="E216" s="107"/>
      <c r="F216" s="4"/>
      <c r="G216" s="4"/>
      <c r="H216" s="4"/>
      <c r="I216" s="4"/>
      <c r="J216" s="4"/>
      <c r="L216" s="4"/>
      <c r="M216" s="4"/>
      <c r="N216" s="4"/>
      <c r="O216" s="4"/>
      <c r="S216" s="4"/>
      <c r="T216" s="4"/>
      <c r="V216" s="4"/>
      <c r="W216" s="4"/>
    </row>
    <row r="217" spans="1:23" x14ac:dyDescent="0.2">
      <c r="A217" s="4"/>
      <c r="B217" s="4"/>
      <c r="C217" s="4"/>
      <c r="D217" s="114"/>
      <c r="E217" s="107"/>
      <c r="F217" s="4"/>
      <c r="G217" s="4"/>
      <c r="H217" s="4"/>
      <c r="I217" s="4"/>
      <c r="J217" s="4"/>
      <c r="L217" s="4"/>
      <c r="M217" s="4"/>
      <c r="N217" s="4"/>
      <c r="O217" s="4"/>
      <c r="S217" s="4"/>
      <c r="T217" s="4"/>
      <c r="V217" s="4"/>
      <c r="W217" s="4"/>
    </row>
    <row r="218" spans="1:23" x14ac:dyDescent="0.2">
      <c r="A218" s="4"/>
      <c r="B218" s="4"/>
      <c r="C218" s="4"/>
      <c r="D218" s="114"/>
      <c r="E218" s="107"/>
      <c r="F218" s="4"/>
      <c r="G218" s="4"/>
      <c r="H218" s="4"/>
      <c r="I218" s="4"/>
      <c r="J218" s="4"/>
      <c r="L218" s="4"/>
      <c r="M218" s="4"/>
      <c r="N218" s="4"/>
      <c r="O218" s="4"/>
      <c r="S218" s="4"/>
      <c r="T218" s="4"/>
      <c r="V218" s="4"/>
      <c r="W218" s="4"/>
    </row>
    <row r="219" spans="1:23" x14ac:dyDescent="0.2">
      <c r="A219" s="4"/>
      <c r="B219" s="4"/>
      <c r="C219" s="4"/>
      <c r="D219" s="114"/>
      <c r="E219" s="107"/>
      <c r="F219" s="4"/>
      <c r="G219" s="4"/>
      <c r="H219" s="4"/>
      <c r="I219" s="4"/>
      <c r="J219" s="4"/>
      <c r="L219" s="4"/>
      <c r="M219" s="4"/>
      <c r="N219" s="4"/>
      <c r="O219" s="4"/>
      <c r="S219" s="4"/>
      <c r="T219" s="4"/>
      <c r="V219" s="4"/>
      <c r="W219" s="4"/>
    </row>
    <row r="220" spans="1:23" x14ac:dyDescent="0.2">
      <c r="A220" s="4"/>
      <c r="B220" s="4"/>
      <c r="C220" s="4"/>
      <c r="D220" s="114"/>
      <c r="E220" s="107"/>
      <c r="F220" s="4"/>
      <c r="G220" s="4"/>
      <c r="H220" s="4"/>
      <c r="I220" s="4"/>
      <c r="J220" s="4"/>
      <c r="L220" s="4"/>
      <c r="M220" s="4"/>
      <c r="N220" s="4"/>
      <c r="O220" s="4"/>
      <c r="S220" s="4"/>
      <c r="T220" s="4"/>
      <c r="V220" s="4"/>
      <c r="W220" s="4"/>
    </row>
    <row r="221" spans="1:23" x14ac:dyDescent="0.2">
      <c r="A221" s="4"/>
      <c r="B221" s="4"/>
      <c r="C221" s="4"/>
      <c r="D221" s="114"/>
      <c r="E221" s="107"/>
      <c r="F221" s="4"/>
      <c r="G221" s="4"/>
      <c r="H221" s="4"/>
      <c r="I221" s="4"/>
      <c r="J221" s="4"/>
      <c r="L221" s="4"/>
      <c r="M221" s="4"/>
      <c r="N221" s="4"/>
      <c r="O221" s="4"/>
      <c r="S221" s="4"/>
      <c r="T221" s="4"/>
      <c r="V221" s="4"/>
      <c r="W221" s="4"/>
    </row>
    <row r="222" spans="1:23" x14ac:dyDescent="0.2">
      <c r="A222" s="4"/>
      <c r="B222" s="4"/>
      <c r="C222" s="4"/>
      <c r="D222" s="114"/>
      <c r="E222" s="107"/>
      <c r="F222" s="4"/>
      <c r="G222" s="4"/>
      <c r="H222" s="4"/>
      <c r="I222" s="4"/>
      <c r="J222" s="4"/>
      <c r="L222" s="4"/>
      <c r="M222" s="4"/>
      <c r="N222" s="4"/>
      <c r="O222" s="4"/>
      <c r="S222" s="4"/>
      <c r="T222" s="4"/>
      <c r="V222" s="4"/>
      <c r="W222" s="4"/>
    </row>
    <row r="223" spans="1:23" x14ac:dyDescent="0.2">
      <c r="A223" s="4"/>
      <c r="B223" s="4"/>
      <c r="C223" s="4"/>
      <c r="D223" s="114"/>
      <c r="E223" s="107"/>
      <c r="F223" s="4"/>
      <c r="G223" s="4"/>
      <c r="H223" s="4"/>
      <c r="I223" s="4"/>
      <c r="J223" s="4"/>
      <c r="L223" s="4"/>
      <c r="M223" s="4"/>
      <c r="N223" s="4"/>
      <c r="O223" s="4"/>
      <c r="S223" s="4"/>
      <c r="T223" s="4"/>
      <c r="V223" s="4"/>
      <c r="W223" s="4"/>
    </row>
    <row r="224" spans="1:23" x14ac:dyDescent="0.2">
      <c r="A224" s="4"/>
      <c r="B224" s="4"/>
      <c r="C224" s="4"/>
      <c r="D224" s="114"/>
      <c r="E224" s="107"/>
      <c r="F224" s="4"/>
      <c r="G224" s="4"/>
      <c r="H224" s="4"/>
      <c r="I224" s="4"/>
      <c r="J224" s="4"/>
      <c r="L224" s="4"/>
      <c r="M224" s="4"/>
      <c r="N224" s="4"/>
      <c r="O224" s="4"/>
      <c r="S224" s="4"/>
      <c r="T224" s="4"/>
      <c r="V224" s="4"/>
      <c r="W224" s="4"/>
    </row>
    <row r="225" spans="1:23" x14ac:dyDescent="0.2">
      <c r="A225" s="4"/>
      <c r="B225" s="4"/>
      <c r="C225" s="4"/>
      <c r="D225" s="114"/>
      <c r="E225" s="107"/>
      <c r="F225" s="4"/>
      <c r="G225" s="4"/>
      <c r="H225" s="4"/>
      <c r="I225" s="4"/>
      <c r="J225" s="4"/>
      <c r="L225" s="4"/>
      <c r="M225" s="4"/>
      <c r="N225" s="4"/>
      <c r="O225" s="4"/>
      <c r="S225" s="4"/>
      <c r="T225" s="4"/>
      <c r="V225" s="4"/>
      <c r="W225" s="4"/>
    </row>
    <row r="226" spans="1:23" x14ac:dyDescent="0.2">
      <c r="A226" s="4"/>
      <c r="B226" s="4"/>
      <c r="C226" s="4"/>
      <c r="D226" s="114"/>
      <c r="E226" s="107"/>
      <c r="F226" s="4"/>
      <c r="G226" s="4"/>
      <c r="H226" s="4"/>
      <c r="I226" s="4"/>
      <c r="J226" s="4"/>
      <c r="L226" s="4"/>
      <c r="M226" s="4"/>
      <c r="N226" s="4"/>
      <c r="O226" s="4"/>
      <c r="S226" s="4"/>
      <c r="T226" s="4"/>
      <c r="V226" s="4"/>
      <c r="W226" s="4"/>
    </row>
    <row r="227" spans="1:23" x14ac:dyDescent="0.2">
      <c r="A227" s="4"/>
      <c r="B227" s="4"/>
      <c r="C227" s="4"/>
      <c r="D227" s="114"/>
      <c r="E227" s="107"/>
      <c r="F227" s="4"/>
      <c r="G227" s="4"/>
      <c r="H227" s="4"/>
      <c r="I227" s="4"/>
      <c r="J227" s="4"/>
      <c r="L227" s="4"/>
      <c r="M227" s="4"/>
      <c r="N227" s="4"/>
      <c r="O227" s="4"/>
      <c r="S227" s="4"/>
      <c r="T227" s="4"/>
      <c r="V227" s="4"/>
      <c r="W227" s="4"/>
    </row>
    <row r="228" spans="1:23" x14ac:dyDescent="0.2">
      <c r="A228" s="4"/>
      <c r="B228" s="4"/>
      <c r="C228" s="4"/>
      <c r="D228" s="114"/>
      <c r="E228" s="107"/>
      <c r="F228" s="4"/>
      <c r="G228" s="4"/>
      <c r="H228" s="4"/>
      <c r="I228" s="4"/>
      <c r="J228" s="4"/>
      <c r="L228" s="4"/>
      <c r="M228" s="4"/>
      <c r="N228" s="4"/>
      <c r="O228" s="4"/>
      <c r="S228" s="4"/>
      <c r="T228" s="4"/>
      <c r="V228" s="4"/>
      <c r="W228" s="4"/>
    </row>
    <row r="229" spans="1:23" x14ac:dyDescent="0.2">
      <c r="A229" s="4"/>
      <c r="B229" s="4"/>
      <c r="C229" s="4"/>
      <c r="D229" s="114"/>
      <c r="E229" s="107"/>
      <c r="F229" s="4"/>
      <c r="G229" s="4"/>
      <c r="H229" s="4"/>
      <c r="I229" s="4"/>
      <c r="J229" s="4"/>
      <c r="L229" s="4"/>
      <c r="M229" s="4"/>
      <c r="N229" s="4"/>
      <c r="O229" s="4"/>
      <c r="S229" s="4"/>
      <c r="T229" s="4"/>
      <c r="V229" s="4"/>
      <c r="W229" s="4"/>
    </row>
    <row r="230" spans="1:23" x14ac:dyDescent="0.2">
      <c r="A230" s="4"/>
      <c r="B230" s="4"/>
      <c r="C230" s="4"/>
      <c r="D230" s="114"/>
      <c r="E230" s="107"/>
      <c r="F230" s="4"/>
      <c r="G230" s="4"/>
      <c r="H230" s="4"/>
      <c r="I230" s="4"/>
      <c r="J230" s="4"/>
      <c r="L230" s="4"/>
      <c r="M230" s="4"/>
      <c r="N230" s="4"/>
      <c r="O230" s="4"/>
      <c r="S230" s="4"/>
      <c r="T230" s="4"/>
      <c r="V230" s="4"/>
      <c r="W230" s="4"/>
    </row>
    <row r="231" spans="1:23" x14ac:dyDescent="0.2">
      <c r="A231" s="4"/>
      <c r="B231" s="4"/>
      <c r="C231" s="4"/>
      <c r="D231" s="114"/>
      <c r="E231" s="107"/>
      <c r="F231" s="4"/>
      <c r="G231" s="4"/>
      <c r="H231" s="4"/>
      <c r="I231" s="4"/>
      <c r="J231" s="4"/>
      <c r="L231" s="4"/>
      <c r="M231" s="4"/>
      <c r="N231" s="4"/>
      <c r="O231" s="4"/>
      <c r="S231" s="4"/>
      <c r="T231" s="4"/>
      <c r="V231" s="4"/>
      <c r="W231" s="4"/>
    </row>
    <row r="232" spans="1:23" x14ac:dyDescent="0.2">
      <c r="A232" s="4"/>
      <c r="B232" s="4"/>
      <c r="C232" s="4"/>
      <c r="D232" s="114"/>
      <c r="E232" s="107"/>
      <c r="F232" s="4"/>
      <c r="G232" s="4"/>
      <c r="H232" s="4"/>
      <c r="I232" s="4"/>
      <c r="J232" s="4"/>
      <c r="L232" s="4"/>
      <c r="M232" s="4"/>
      <c r="N232" s="4"/>
      <c r="O232" s="4"/>
      <c r="S232" s="4"/>
      <c r="T232" s="4"/>
      <c r="V232" s="4"/>
      <c r="W232" s="4"/>
    </row>
    <row r="233" spans="1:23" x14ac:dyDescent="0.2">
      <c r="A233" s="4"/>
      <c r="B233" s="4"/>
      <c r="C233" s="4"/>
      <c r="D233" s="114"/>
      <c r="E233" s="107"/>
      <c r="F233" s="4"/>
      <c r="G233" s="4"/>
      <c r="H233" s="4"/>
      <c r="I233" s="4"/>
      <c r="J233" s="4"/>
      <c r="L233" s="4"/>
      <c r="M233" s="4"/>
      <c r="N233" s="4"/>
      <c r="O233" s="4"/>
      <c r="S233" s="4"/>
      <c r="T233" s="4"/>
      <c r="V233" s="4"/>
      <c r="W233" s="4"/>
    </row>
    <row r="234" spans="1:23" x14ac:dyDescent="0.2">
      <c r="A234" s="4"/>
      <c r="B234" s="4"/>
      <c r="C234" s="4"/>
      <c r="D234" s="114"/>
      <c r="E234" s="107"/>
      <c r="F234" s="4"/>
      <c r="G234" s="4"/>
      <c r="H234" s="4"/>
      <c r="I234" s="4"/>
      <c r="J234" s="4"/>
      <c r="L234" s="4"/>
      <c r="M234" s="4"/>
      <c r="N234" s="4"/>
      <c r="O234" s="4"/>
      <c r="S234" s="4"/>
      <c r="T234" s="4"/>
      <c r="V234" s="4"/>
      <c r="W234" s="4"/>
    </row>
    <row r="235" spans="1:23" x14ac:dyDescent="0.2">
      <c r="A235" s="4"/>
      <c r="B235" s="4"/>
      <c r="C235" s="4"/>
      <c r="D235" s="114"/>
      <c r="E235" s="107"/>
      <c r="F235" s="4"/>
      <c r="G235" s="4"/>
      <c r="H235" s="4"/>
      <c r="I235" s="4"/>
      <c r="J235" s="4"/>
      <c r="L235" s="4"/>
      <c r="M235" s="4"/>
      <c r="N235" s="4"/>
      <c r="O235" s="4"/>
      <c r="S235" s="4"/>
      <c r="T235" s="4"/>
      <c r="V235" s="4"/>
      <c r="W235" s="4"/>
    </row>
    <row r="236" spans="1:23" x14ac:dyDescent="0.2">
      <c r="A236" s="4"/>
      <c r="B236" s="4"/>
      <c r="C236" s="4"/>
      <c r="D236" s="114"/>
      <c r="E236" s="107"/>
      <c r="F236" s="4"/>
      <c r="G236" s="4"/>
      <c r="H236" s="4"/>
      <c r="I236" s="4"/>
      <c r="J236" s="4"/>
      <c r="L236" s="4"/>
      <c r="M236" s="4"/>
      <c r="N236" s="4"/>
      <c r="O236" s="4"/>
      <c r="S236" s="4"/>
      <c r="T236" s="4"/>
      <c r="V236" s="4"/>
      <c r="W236" s="4"/>
    </row>
    <row r="237" spans="1:23" x14ac:dyDescent="0.2">
      <c r="A237" s="4"/>
      <c r="B237" s="4"/>
      <c r="C237" s="4"/>
      <c r="D237" s="114"/>
      <c r="E237" s="107"/>
      <c r="F237" s="4"/>
      <c r="G237" s="4"/>
      <c r="H237" s="4"/>
      <c r="I237" s="4"/>
      <c r="J237" s="4"/>
      <c r="L237" s="4"/>
      <c r="M237" s="4"/>
      <c r="N237" s="4"/>
      <c r="O237" s="4"/>
      <c r="S237" s="4"/>
      <c r="T237" s="4"/>
      <c r="V237" s="4"/>
      <c r="W237" s="4"/>
    </row>
    <row r="238" spans="1:23" x14ac:dyDescent="0.2">
      <c r="A238" s="4"/>
      <c r="B238" s="4"/>
      <c r="C238" s="4"/>
      <c r="D238" s="114"/>
      <c r="E238" s="107"/>
      <c r="F238" s="4"/>
      <c r="G238" s="4"/>
      <c r="H238" s="4"/>
      <c r="I238" s="4"/>
      <c r="J238" s="4"/>
      <c r="L238" s="4"/>
      <c r="M238" s="4"/>
      <c r="N238" s="4"/>
      <c r="O238" s="4"/>
      <c r="S238" s="4"/>
      <c r="T238" s="4"/>
      <c r="V238" s="4"/>
      <c r="W238" s="4"/>
    </row>
    <row r="239" spans="1:23" x14ac:dyDescent="0.2">
      <c r="A239" s="4"/>
      <c r="B239" s="4"/>
      <c r="C239" s="4"/>
      <c r="D239" s="114"/>
      <c r="E239" s="107"/>
      <c r="F239" s="4"/>
      <c r="G239" s="4"/>
      <c r="H239" s="4"/>
      <c r="I239" s="4"/>
      <c r="J239" s="4"/>
      <c r="L239" s="4"/>
      <c r="M239" s="4"/>
      <c r="N239" s="4"/>
      <c r="O239" s="4"/>
      <c r="S239" s="4"/>
      <c r="T239" s="4"/>
      <c r="V239" s="4"/>
      <c r="W239" s="4"/>
    </row>
    <row r="240" spans="1:23" x14ac:dyDescent="0.2">
      <c r="A240" s="4"/>
      <c r="B240" s="4"/>
      <c r="C240" s="4"/>
      <c r="D240" s="114"/>
      <c r="E240" s="107"/>
      <c r="F240" s="4"/>
      <c r="G240" s="4"/>
      <c r="H240" s="4"/>
      <c r="I240" s="4"/>
      <c r="J240" s="4"/>
      <c r="L240" s="4"/>
      <c r="M240" s="4"/>
      <c r="N240" s="4"/>
      <c r="O240" s="4"/>
      <c r="S240" s="4"/>
      <c r="T240" s="4"/>
      <c r="V240" s="4"/>
      <c r="W240" s="4"/>
    </row>
    <row r="241" spans="1:23" x14ac:dyDescent="0.2">
      <c r="A241" s="4"/>
      <c r="B241" s="4"/>
      <c r="C241" s="4"/>
      <c r="D241" s="114"/>
      <c r="E241" s="107"/>
      <c r="F241" s="4"/>
      <c r="G241" s="4"/>
      <c r="H241" s="4"/>
      <c r="I241" s="4"/>
      <c r="J241" s="4"/>
      <c r="L241" s="4"/>
      <c r="M241" s="4"/>
      <c r="N241" s="4"/>
      <c r="O241" s="4"/>
      <c r="S241" s="4"/>
      <c r="T241" s="4"/>
      <c r="V241" s="4"/>
      <c r="W241" s="4"/>
    </row>
    <row r="242" spans="1:23" x14ac:dyDescent="0.2">
      <c r="A242" s="4"/>
      <c r="B242" s="4"/>
      <c r="C242" s="4"/>
      <c r="D242" s="114"/>
      <c r="E242" s="107"/>
      <c r="F242" s="4"/>
      <c r="G242" s="4"/>
      <c r="H242" s="4"/>
      <c r="I242" s="4"/>
      <c r="J242" s="4"/>
      <c r="L242" s="4"/>
      <c r="M242" s="4"/>
      <c r="N242" s="4"/>
      <c r="O242" s="4"/>
      <c r="S242" s="4"/>
      <c r="T242" s="4"/>
      <c r="V242" s="4"/>
      <c r="W242" s="4"/>
    </row>
    <row r="243" spans="1:23" x14ac:dyDescent="0.2">
      <c r="A243" s="4"/>
      <c r="B243" s="4"/>
      <c r="C243" s="4"/>
      <c r="D243" s="114"/>
      <c r="E243" s="107"/>
      <c r="F243" s="4"/>
      <c r="G243" s="4"/>
      <c r="H243" s="4"/>
      <c r="I243" s="4"/>
      <c r="J243" s="4"/>
      <c r="L243" s="4"/>
      <c r="M243" s="4"/>
      <c r="N243" s="4"/>
      <c r="O243" s="4"/>
      <c r="S243" s="4"/>
      <c r="T243" s="4"/>
      <c r="V243" s="4"/>
      <c r="W243" s="4"/>
    </row>
    <row r="244" spans="1:23" x14ac:dyDescent="0.2">
      <c r="A244" s="4"/>
      <c r="B244" s="4"/>
      <c r="C244" s="4"/>
      <c r="D244" s="114"/>
      <c r="E244" s="107"/>
      <c r="F244" s="4"/>
      <c r="G244" s="4"/>
      <c r="H244" s="4"/>
      <c r="I244" s="4"/>
      <c r="J244" s="4"/>
      <c r="L244" s="4"/>
      <c r="M244" s="4"/>
      <c r="N244" s="4"/>
      <c r="O244" s="4"/>
      <c r="S244" s="4"/>
      <c r="T244" s="4"/>
      <c r="V244" s="4"/>
      <c r="W244" s="4"/>
    </row>
    <row r="245" spans="1:23" x14ac:dyDescent="0.2">
      <c r="A245" s="4"/>
      <c r="B245" s="4"/>
      <c r="C245" s="4"/>
      <c r="D245" s="114"/>
      <c r="E245" s="107"/>
      <c r="F245" s="4"/>
      <c r="G245" s="4"/>
      <c r="H245" s="4"/>
      <c r="I245" s="4"/>
      <c r="J245" s="4"/>
      <c r="L245" s="4"/>
      <c r="M245" s="4"/>
      <c r="N245" s="4"/>
      <c r="O245" s="4"/>
      <c r="S245" s="4"/>
      <c r="T245" s="4"/>
      <c r="V245" s="4"/>
      <c r="W245" s="4"/>
    </row>
    <row r="246" spans="1:23" x14ac:dyDescent="0.2">
      <c r="A246" s="4"/>
      <c r="B246" s="4"/>
      <c r="C246" s="4"/>
      <c r="D246" s="114"/>
      <c r="E246" s="107"/>
      <c r="F246" s="4"/>
      <c r="G246" s="4"/>
      <c r="H246" s="4"/>
      <c r="I246" s="4"/>
      <c r="J246" s="4"/>
      <c r="L246" s="4"/>
      <c r="M246" s="4"/>
      <c r="N246" s="4"/>
      <c r="O246" s="4"/>
      <c r="S246" s="4"/>
      <c r="T246" s="4"/>
      <c r="V246" s="4"/>
      <c r="W246" s="4"/>
    </row>
    <row r="247" spans="1:23" x14ac:dyDescent="0.2">
      <c r="A247" s="4"/>
      <c r="B247" s="4"/>
      <c r="C247" s="4"/>
      <c r="D247" s="114"/>
      <c r="E247" s="107"/>
      <c r="F247" s="4"/>
      <c r="G247" s="4"/>
      <c r="H247" s="4"/>
      <c r="I247" s="4"/>
      <c r="J247" s="4"/>
      <c r="L247" s="4"/>
      <c r="M247" s="4"/>
      <c r="N247" s="4"/>
      <c r="O247" s="4"/>
      <c r="S247" s="4"/>
      <c r="T247" s="4"/>
      <c r="V247" s="4"/>
      <c r="W247" s="4"/>
    </row>
    <row r="248" spans="1:23" x14ac:dyDescent="0.2">
      <c r="A248" s="4"/>
      <c r="B248" s="4"/>
      <c r="C248" s="4"/>
      <c r="D248" s="114"/>
      <c r="E248" s="107"/>
      <c r="F248" s="4"/>
      <c r="G248" s="4"/>
      <c r="H248" s="4"/>
      <c r="I248" s="4"/>
      <c r="J248" s="4"/>
      <c r="L248" s="4"/>
      <c r="M248" s="4"/>
      <c r="N248" s="4"/>
      <c r="O248" s="4"/>
      <c r="S248" s="4"/>
      <c r="T248" s="4"/>
      <c r="V248" s="4"/>
      <c r="W248" s="4"/>
    </row>
    <row r="249" spans="1:23" x14ac:dyDescent="0.2">
      <c r="A249" s="4"/>
      <c r="B249" s="4"/>
      <c r="C249" s="4"/>
      <c r="D249" s="114"/>
      <c r="E249" s="107"/>
      <c r="F249" s="4"/>
      <c r="G249" s="4"/>
      <c r="H249" s="4"/>
      <c r="I249" s="4"/>
      <c r="J249" s="4"/>
      <c r="L249" s="4"/>
      <c r="M249" s="4"/>
      <c r="N249" s="4"/>
      <c r="O249" s="4"/>
      <c r="S249" s="4"/>
      <c r="T249" s="4"/>
      <c r="V249" s="4"/>
      <c r="W249" s="4"/>
    </row>
    <row r="250" spans="1:23" x14ac:dyDescent="0.2">
      <c r="A250" s="4"/>
      <c r="B250" s="4"/>
      <c r="C250" s="4"/>
      <c r="D250" s="114"/>
      <c r="E250" s="107"/>
      <c r="F250" s="4"/>
      <c r="G250" s="4"/>
      <c r="H250" s="4"/>
      <c r="I250" s="4"/>
      <c r="J250" s="4"/>
      <c r="L250" s="4"/>
      <c r="M250" s="4"/>
      <c r="N250" s="4"/>
      <c r="O250" s="4"/>
      <c r="S250" s="4"/>
      <c r="T250" s="4"/>
      <c r="V250" s="4"/>
      <c r="W250" s="4"/>
    </row>
    <row r="251" spans="1:23" x14ac:dyDescent="0.2">
      <c r="A251" s="4"/>
      <c r="B251" s="4"/>
      <c r="C251" s="4"/>
      <c r="D251" s="114"/>
      <c r="E251" s="107"/>
      <c r="F251" s="4"/>
      <c r="G251" s="4"/>
      <c r="H251" s="4"/>
      <c r="I251" s="4"/>
      <c r="J251" s="4"/>
      <c r="L251" s="4"/>
      <c r="M251" s="4"/>
      <c r="N251" s="4"/>
      <c r="O251" s="4"/>
      <c r="S251" s="4"/>
      <c r="T251" s="4"/>
      <c r="V251" s="4"/>
      <c r="W251" s="4"/>
    </row>
    <row r="252" spans="1:23" x14ac:dyDescent="0.2">
      <c r="A252" s="4"/>
      <c r="B252" s="4"/>
      <c r="C252" s="4"/>
      <c r="D252" s="114"/>
      <c r="E252" s="107"/>
      <c r="F252" s="4"/>
      <c r="G252" s="4"/>
      <c r="H252" s="4"/>
      <c r="I252" s="4"/>
      <c r="J252" s="4"/>
      <c r="L252" s="4"/>
      <c r="M252" s="4"/>
      <c r="N252" s="4"/>
      <c r="O252" s="4"/>
      <c r="S252" s="4"/>
      <c r="T252" s="4"/>
      <c r="V252" s="4"/>
      <c r="W252" s="4"/>
    </row>
    <row r="253" spans="1:23" x14ac:dyDescent="0.2">
      <c r="A253" s="4"/>
      <c r="B253" s="4"/>
      <c r="C253" s="4"/>
      <c r="D253" s="114"/>
      <c r="E253" s="107"/>
      <c r="F253" s="4"/>
      <c r="G253" s="4"/>
      <c r="H253" s="4"/>
      <c r="I253" s="4"/>
      <c r="J253" s="4"/>
      <c r="L253" s="4"/>
      <c r="M253" s="4"/>
      <c r="N253" s="4"/>
      <c r="O253" s="4"/>
      <c r="S253" s="4"/>
      <c r="T253" s="4"/>
      <c r="V253" s="4"/>
      <c r="W253" s="4"/>
    </row>
    <row r="254" spans="1:23" x14ac:dyDescent="0.2">
      <c r="A254" s="4"/>
      <c r="B254" s="4"/>
      <c r="C254" s="4"/>
      <c r="D254" s="114"/>
      <c r="E254" s="107"/>
      <c r="F254" s="4"/>
      <c r="G254" s="4"/>
      <c r="H254" s="4"/>
      <c r="I254" s="4"/>
      <c r="J254" s="4"/>
      <c r="L254" s="4"/>
      <c r="M254" s="4"/>
      <c r="N254" s="4"/>
      <c r="O254" s="4"/>
      <c r="S254" s="4"/>
      <c r="T254" s="4"/>
      <c r="V254" s="4"/>
      <c r="W254" s="4"/>
    </row>
    <row r="255" spans="1:23" x14ac:dyDescent="0.2">
      <c r="A255" s="4"/>
      <c r="B255" s="4"/>
      <c r="C255" s="4"/>
      <c r="D255" s="114"/>
      <c r="E255" s="107"/>
      <c r="F255" s="4"/>
      <c r="G255" s="4"/>
      <c r="H255" s="4"/>
      <c r="I255" s="4"/>
      <c r="J255" s="4"/>
      <c r="L255" s="4"/>
      <c r="M255" s="4"/>
      <c r="N255" s="4"/>
      <c r="O255" s="4"/>
      <c r="S255" s="4"/>
      <c r="T255" s="4"/>
      <c r="V255" s="4"/>
      <c r="W255" s="4"/>
    </row>
    <row r="256" spans="1:23" x14ac:dyDescent="0.2">
      <c r="A256" s="4"/>
      <c r="B256" s="4"/>
      <c r="C256" s="4"/>
      <c r="D256" s="114"/>
      <c r="E256" s="107"/>
      <c r="F256" s="4"/>
      <c r="G256" s="4"/>
      <c r="H256" s="4"/>
      <c r="I256" s="4"/>
      <c r="J256" s="4"/>
      <c r="L256" s="4"/>
      <c r="M256" s="4"/>
      <c r="N256" s="4"/>
      <c r="O256" s="4"/>
      <c r="S256" s="4"/>
      <c r="T256" s="4"/>
      <c r="V256" s="4"/>
      <c r="W256" s="4"/>
    </row>
    <row r="257" spans="1:23" x14ac:dyDescent="0.2">
      <c r="A257" s="4"/>
      <c r="B257" s="4"/>
      <c r="C257" s="4"/>
      <c r="D257" s="114"/>
      <c r="E257" s="107"/>
      <c r="F257" s="4"/>
      <c r="G257" s="4"/>
      <c r="H257" s="4"/>
      <c r="I257" s="4"/>
      <c r="J257" s="4"/>
      <c r="L257" s="4"/>
      <c r="M257" s="4"/>
      <c r="N257" s="4"/>
      <c r="O257" s="4"/>
      <c r="S257" s="4"/>
      <c r="T257" s="4"/>
      <c r="V257" s="4"/>
      <c r="W257" s="4"/>
    </row>
    <row r="258" spans="1:23" x14ac:dyDescent="0.2">
      <c r="A258" s="4"/>
      <c r="B258" s="4"/>
      <c r="C258" s="4"/>
      <c r="D258" s="114"/>
      <c r="E258" s="107"/>
      <c r="F258" s="4"/>
      <c r="G258" s="4"/>
      <c r="H258" s="4"/>
      <c r="I258" s="4"/>
      <c r="J258" s="4"/>
      <c r="L258" s="4"/>
      <c r="M258" s="4"/>
      <c r="N258" s="4"/>
      <c r="O258" s="4"/>
      <c r="S258" s="4"/>
      <c r="T258" s="4"/>
      <c r="V258" s="4"/>
      <c r="W258" s="4"/>
    </row>
    <row r="259" spans="1:23" x14ac:dyDescent="0.2">
      <c r="A259" s="4"/>
      <c r="B259" s="4"/>
      <c r="C259" s="4"/>
      <c r="D259" s="114"/>
      <c r="E259" s="107"/>
      <c r="F259" s="4"/>
      <c r="G259" s="4"/>
      <c r="H259" s="4"/>
      <c r="I259" s="4"/>
      <c r="J259" s="4"/>
      <c r="L259" s="4"/>
      <c r="M259" s="4"/>
      <c r="N259" s="4"/>
      <c r="O259" s="4"/>
      <c r="S259" s="4"/>
      <c r="T259" s="4"/>
      <c r="V259" s="4"/>
      <c r="W259" s="4"/>
    </row>
    <row r="260" spans="1:23" x14ac:dyDescent="0.2">
      <c r="A260" s="4"/>
      <c r="B260" s="4"/>
      <c r="C260" s="4"/>
      <c r="D260" s="114"/>
      <c r="E260" s="107"/>
      <c r="F260" s="4"/>
      <c r="G260" s="4"/>
      <c r="H260" s="4"/>
      <c r="I260" s="4"/>
      <c r="J260" s="4"/>
      <c r="L260" s="4"/>
      <c r="M260" s="4"/>
      <c r="N260" s="4"/>
      <c r="O260" s="4"/>
      <c r="S260" s="4"/>
      <c r="T260" s="4"/>
      <c r="V260" s="4"/>
      <c r="W260" s="4"/>
    </row>
    <row r="261" spans="1:23" x14ac:dyDescent="0.2">
      <c r="A261" s="4"/>
      <c r="B261" s="4"/>
      <c r="C261" s="4"/>
      <c r="D261" s="114"/>
      <c r="E261" s="107"/>
      <c r="F261" s="4"/>
      <c r="G261" s="4"/>
      <c r="H261" s="4"/>
      <c r="I261" s="4"/>
      <c r="J261" s="4"/>
      <c r="L261" s="4"/>
      <c r="M261" s="4"/>
      <c r="N261" s="4"/>
      <c r="O261" s="4"/>
      <c r="S261" s="4"/>
      <c r="T261" s="4"/>
      <c r="V261" s="4"/>
      <c r="W261" s="4"/>
    </row>
    <row r="262" spans="1:23" x14ac:dyDescent="0.2">
      <c r="A262" s="4"/>
      <c r="B262" s="4"/>
      <c r="C262" s="4"/>
      <c r="D262" s="114"/>
      <c r="E262" s="107"/>
      <c r="F262" s="4"/>
      <c r="G262" s="4"/>
      <c r="H262" s="4"/>
      <c r="I262" s="4"/>
      <c r="J262" s="4"/>
      <c r="L262" s="4"/>
      <c r="M262" s="4"/>
      <c r="N262" s="4"/>
      <c r="O262" s="4"/>
      <c r="S262" s="4"/>
      <c r="T262" s="4"/>
      <c r="V262" s="4"/>
      <c r="W262" s="4"/>
    </row>
    <row r="263" spans="1:23" x14ac:dyDescent="0.2">
      <c r="A263" s="4"/>
      <c r="B263" s="4"/>
      <c r="C263" s="4"/>
      <c r="D263" s="114"/>
      <c r="E263" s="107"/>
      <c r="F263" s="4"/>
      <c r="G263" s="4"/>
      <c r="H263" s="4"/>
      <c r="I263" s="4"/>
      <c r="J263" s="4"/>
      <c r="L263" s="4"/>
      <c r="M263" s="4"/>
      <c r="N263" s="4"/>
      <c r="O263" s="4"/>
      <c r="S263" s="4"/>
      <c r="T263" s="4"/>
      <c r="V263" s="4"/>
      <c r="W263" s="4"/>
    </row>
    <row r="264" spans="1:23" x14ac:dyDescent="0.2">
      <c r="A264" s="4"/>
      <c r="B264" s="4"/>
      <c r="C264" s="4"/>
      <c r="D264" s="114"/>
      <c r="E264" s="107"/>
      <c r="F264" s="4"/>
      <c r="G264" s="4"/>
      <c r="H264" s="4"/>
      <c r="I264" s="4"/>
      <c r="J264" s="4"/>
      <c r="L264" s="4"/>
      <c r="M264" s="4"/>
      <c r="N264" s="4"/>
      <c r="O264" s="4"/>
      <c r="S264" s="4"/>
      <c r="T264" s="4"/>
      <c r="V264" s="4"/>
      <c r="W264" s="4"/>
    </row>
    <row r="265" spans="1:23" x14ac:dyDescent="0.2">
      <c r="A265" s="4"/>
      <c r="B265" s="4"/>
      <c r="C265" s="4"/>
      <c r="D265" s="114"/>
      <c r="E265" s="107"/>
      <c r="F265" s="4"/>
      <c r="G265" s="4"/>
      <c r="H265" s="4"/>
      <c r="I265" s="4"/>
      <c r="J265" s="4"/>
      <c r="L265" s="4"/>
      <c r="M265" s="4"/>
      <c r="N265" s="4"/>
      <c r="O265" s="4"/>
      <c r="S265" s="4"/>
      <c r="T265" s="4"/>
      <c r="V265" s="4"/>
      <c r="W265" s="4"/>
    </row>
    <row r="266" spans="1:23" x14ac:dyDescent="0.2">
      <c r="A266" s="4"/>
      <c r="B266" s="4"/>
      <c r="C266" s="4"/>
      <c r="D266" s="114"/>
      <c r="E266" s="107"/>
      <c r="F266" s="4"/>
      <c r="G266" s="4"/>
      <c r="H266" s="4"/>
      <c r="I266" s="4"/>
      <c r="J266" s="4"/>
      <c r="L266" s="4"/>
      <c r="M266" s="4"/>
      <c r="N266" s="4"/>
      <c r="O266" s="4"/>
      <c r="S266" s="4"/>
      <c r="T266" s="4"/>
      <c r="V266" s="4"/>
      <c r="W266" s="4"/>
    </row>
    <row r="267" spans="1:23" x14ac:dyDescent="0.2">
      <c r="A267" s="4"/>
      <c r="B267" s="4"/>
      <c r="C267" s="4"/>
      <c r="D267" s="114"/>
      <c r="E267" s="107"/>
      <c r="F267" s="4"/>
      <c r="G267" s="4"/>
      <c r="H267" s="4"/>
      <c r="I267" s="4"/>
      <c r="J267" s="4"/>
      <c r="L267" s="4"/>
      <c r="M267" s="4"/>
      <c r="N267" s="4"/>
      <c r="O267" s="4"/>
      <c r="S267" s="4"/>
      <c r="T267" s="4"/>
      <c r="V267" s="4"/>
      <c r="W267" s="4"/>
    </row>
    <row r="268" spans="1:23" x14ac:dyDescent="0.2">
      <c r="A268" s="4"/>
      <c r="B268" s="4"/>
      <c r="C268" s="4"/>
      <c r="D268" s="114"/>
      <c r="E268" s="107"/>
      <c r="F268" s="4"/>
      <c r="G268" s="4"/>
      <c r="H268" s="4"/>
      <c r="I268" s="4"/>
      <c r="J268" s="4"/>
      <c r="L268" s="4"/>
      <c r="M268" s="4"/>
      <c r="N268" s="4"/>
      <c r="O268" s="4"/>
      <c r="S268" s="4"/>
      <c r="T268" s="4"/>
      <c r="V268" s="4"/>
      <c r="W268" s="4"/>
    </row>
    <row r="269" spans="1:23" x14ac:dyDescent="0.2">
      <c r="A269" s="4"/>
      <c r="B269" s="4"/>
      <c r="C269" s="4"/>
      <c r="D269" s="114"/>
      <c r="E269" s="107"/>
      <c r="F269" s="4"/>
      <c r="G269" s="4"/>
      <c r="H269" s="4"/>
      <c r="I269" s="4"/>
      <c r="J269" s="4"/>
      <c r="L269" s="4"/>
      <c r="M269" s="4"/>
      <c r="N269" s="4"/>
      <c r="O269" s="4"/>
      <c r="S269" s="4"/>
      <c r="T269" s="4"/>
      <c r="V269" s="4"/>
      <c r="W269" s="4"/>
    </row>
    <row r="270" spans="1:23" x14ac:dyDescent="0.2">
      <c r="A270" s="4"/>
      <c r="B270" s="4"/>
      <c r="C270" s="4"/>
      <c r="D270" s="114"/>
      <c r="E270" s="107"/>
      <c r="F270" s="4"/>
      <c r="G270" s="4"/>
      <c r="H270" s="4"/>
      <c r="I270" s="4"/>
      <c r="J270" s="4"/>
      <c r="L270" s="4"/>
      <c r="M270" s="4"/>
      <c r="N270" s="4"/>
      <c r="O270" s="4"/>
      <c r="S270" s="4"/>
      <c r="T270" s="4"/>
      <c r="V270" s="4"/>
      <c r="W270" s="4"/>
    </row>
    <row r="271" spans="1:23" x14ac:dyDescent="0.2">
      <c r="A271" s="4"/>
      <c r="B271" s="4"/>
      <c r="C271" s="4"/>
      <c r="D271" s="114"/>
      <c r="E271" s="107"/>
      <c r="F271" s="4"/>
      <c r="G271" s="4"/>
      <c r="H271" s="4"/>
      <c r="I271" s="4"/>
      <c r="J271" s="4"/>
      <c r="L271" s="4"/>
      <c r="M271" s="4"/>
      <c r="N271" s="4"/>
      <c r="O271" s="4"/>
      <c r="S271" s="4"/>
      <c r="T271" s="4"/>
      <c r="V271" s="4"/>
      <c r="W271" s="4"/>
    </row>
    <row r="272" spans="1:23" x14ac:dyDescent="0.2">
      <c r="A272" s="4"/>
      <c r="B272" s="4"/>
      <c r="C272" s="4"/>
      <c r="D272" s="114"/>
      <c r="E272" s="107"/>
      <c r="F272" s="4"/>
      <c r="G272" s="4"/>
      <c r="H272" s="4"/>
      <c r="I272" s="4"/>
      <c r="J272" s="4"/>
      <c r="L272" s="4"/>
      <c r="M272" s="4"/>
      <c r="N272" s="4"/>
      <c r="O272" s="4"/>
      <c r="S272" s="4"/>
      <c r="T272" s="4"/>
      <c r="V272" s="4"/>
      <c r="W272" s="4"/>
    </row>
    <row r="273" spans="1:23" x14ac:dyDescent="0.2">
      <c r="A273" s="4"/>
      <c r="B273" s="4"/>
      <c r="C273" s="4"/>
      <c r="D273" s="114"/>
      <c r="E273" s="107"/>
      <c r="F273" s="4"/>
      <c r="G273" s="4"/>
      <c r="H273" s="4"/>
      <c r="I273" s="4"/>
      <c r="J273" s="4"/>
      <c r="L273" s="4"/>
      <c r="M273" s="4"/>
      <c r="N273" s="4"/>
      <c r="O273" s="4"/>
      <c r="S273" s="4"/>
      <c r="T273" s="4"/>
      <c r="V273" s="4"/>
      <c r="W273" s="4"/>
    </row>
    <row r="274" spans="1:23" x14ac:dyDescent="0.2">
      <c r="A274" s="4"/>
      <c r="B274" s="4"/>
      <c r="C274" s="4"/>
      <c r="D274" s="114"/>
      <c r="E274" s="107"/>
      <c r="F274" s="4"/>
      <c r="G274" s="4"/>
      <c r="H274" s="4"/>
      <c r="I274" s="4"/>
      <c r="J274" s="4"/>
      <c r="L274" s="4"/>
      <c r="M274" s="4"/>
      <c r="N274" s="4"/>
      <c r="O274" s="4"/>
      <c r="S274" s="4"/>
      <c r="T274" s="4"/>
      <c r="V274" s="4"/>
      <c r="W274" s="4"/>
    </row>
    <row r="275" spans="1:23" x14ac:dyDescent="0.2">
      <c r="A275" s="4"/>
      <c r="B275" s="4"/>
      <c r="C275" s="4"/>
      <c r="D275" s="114"/>
      <c r="E275" s="107"/>
      <c r="F275" s="4"/>
      <c r="G275" s="4"/>
      <c r="H275" s="4"/>
      <c r="I275" s="4"/>
      <c r="J275" s="4"/>
      <c r="L275" s="4"/>
      <c r="M275" s="4"/>
      <c r="N275" s="4"/>
      <c r="O275" s="4"/>
      <c r="S275" s="4"/>
      <c r="T275" s="4"/>
      <c r="V275" s="4"/>
      <c r="W275" s="4"/>
    </row>
    <row r="276" spans="1:23" x14ac:dyDescent="0.2">
      <c r="A276" s="4"/>
      <c r="B276" s="4"/>
      <c r="C276" s="4"/>
      <c r="D276" s="114"/>
      <c r="E276" s="107"/>
      <c r="F276" s="4"/>
      <c r="G276" s="4"/>
      <c r="H276" s="4"/>
      <c r="I276" s="4"/>
      <c r="J276" s="4"/>
      <c r="L276" s="4"/>
      <c r="M276" s="4"/>
      <c r="N276" s="4"/>
      <c r="O276" s="4"/>
      <c r="S276" s="4"/>
      <c r="T276" s="4"/>
      <c r="V276" s="4"/>
      <c r="W276" s="4"/>
    </row>
    <row r="277" spans="1:23" x14ac:dyDescent="0.2">
      <c r="A277" s="4"/>
      <c r="B277" s="4"/>
      <c r="C277" s="4"/>
      <c r="D277" s="114"/>
      <c r="E277" s="107"/>
      <c r="F277" s="4"/>
      <c r="G277" s="4"/>
      <c r="H277" s="4"/>
      <c r="I277" s="4"/>
      <c r="J277" s="4"/>
      <c r="L277" s="4"/>
      <c r="M277" s="4"/>
      <c r="N277" s="4"/>
      <c r="O277" s="4"/>
      <c r="S277" s="4"/>
      <c r="T277" s="4"/>
      <c r="V277" s="4"/>
      <c r="W277" s="4"/>
    </row>
    <row r="278" spans="1:23" x14ac:dyDescent="0.2">
      <c r="A278" s="4"/>
      <c r="B278" s="4"/>
      <c r="C278" s="4"/>
      <c r="D278" s="114"/>
      <c r="E278" s="107"/>
      <c r="F278" s="4"/>
      <c r="G278" s="4"/>
      <c r="H278" s="4"/>
      <c r="I278" s="4"/>
      <c r="J278" s="4"/>
      <c r="L278" s="4"/>
      <c r="M278" s="4"/>
      <c r="N278" s="4"/>
      <c r="O278" s="4"/>
      <c r="S278" s="4"/>
      <c r="T278" s="4"/>
      <c r="V278" s="4"/>
      <c r="W278" s="4"/>
    </row>
    <row r="279" spans="1:23" x14ac:dyDescent="0.2">
      <c r="A279" s="4"/>
      <c r="B279" s="4"/>
      <c r="C279" s="4"/>
      <c r="D279" s="114"/>
      <c r="E279" s="107"/>
      <c r="F279" s="4"/>
      <c r="G279" s="4"/>
      <c r="H279" s="4"/>
      <c r="I279" s="4"/>
      <c r="J279" s="4"/>
      <c r="L279" s="4"/>
      <c r="M279" s="4"/>
      <c r="N279" s="4"/>
      <c r="O279" s="4"/>
      <c r="S279" s="4"/>
      <c r="T279" s="4"/>
      <c r="V279" s="4"/>
      <c r="W279" s="4"/>
    </row>
    <row r="280" spans="1:23" x14ac:dyDescent="0.2">
      <c r="A280" s="4"/>
      <c r="B280" s="4"/>
      <c r="C280" s="4"/>
      <c r="D280" s="114"/>
      <c r="E280" s="107"/>
      <c r="F280" s="4"/>
      <c r="G280" s="4"/>
      <c r="H280" s="4"/>
      <c r="I280" s="4"/>
      <c r="J280" s="4"/>
      <c r="L280" s="4"/>
      <c r="M280" s="4"/>
      <c r="N280" s="4"/>
      <c r="O280" s="4"/>
      <c r="S280" s="4"/>
      <c r="T280" s="4"/>
      <c r="V280" s="4"/>
      <c r="W280" s="4"/>
    </row>
    <row r="281" spans="1:23" x14ac:dyDescent="0.2">
      <c r="A281" s="4"/>
      <c r="B281" s="4"/>
      <c r="C281" s="4"/>
      <c r="D281" s="114"/>
      <c r="E281" s="107"/>
      <c r="F281" s="4"/>
      <c r="G281" s="4"/>
      <c r="H281" s="4"/>
      <c r="I281" s="4"/>
      <c r="J281" s="4"/>
      <c r="L281" s="4"/>
      <c r="M281" s="4"/>
      <c r="N281" s="4"/>
      <c r="O281" s="4"/>
      <c r="S281" s="4"/>
      <c r="T281" s="4"/>
      <c r="V281" s="4"/>
      <c r="W281" s="4"/>
    </row>
    <row r="282" spans="1:23" x14ac:dyDescent="0.2">
      <c r="A282" s="4"/>
      <c r="B282" s="4"/>
      <c r="C282" s="4"/>
      <c r="D282" s="114"/>
      <c r="E282" s="107"/>
      <c r="F282" s="4"/>
      <c r="G282" s="4"/>
      <c r="H282" s="4"/>
      <c r="I282" s="4"/>
      <c r="J282" s="4"/>
      <c r="L282" s="4"/>
      <c r="M282" s="4"/>
      <c r="N282" s="4"/>
      <c r="O282" s="4"/>
      <c r="S282" s="4"/>
      <c r="T282" s="4"/>
      <c r="V282" s="4"/>
      <c r="W282" s="4"/>
    </row>
    <row r="283" spans="1:23" x14ac:dyDescent="0.2">
      <c r="A283" s="4"/>
      <c r="B283" s="4"/>
      <c r="C283" s="4"/>
      <c r="D283" s="114"/>
      <c r="E283" s="107"/>
      <c r="F283" s="4"/>
      <c r="G283" s="4"/>
      <c r="H283" s="4"/>
      <c r="I283" s="4"/>
      <c r="J283" s="4"/>
      <c r="L283" s="4"/>
      <c r="M283" s="4"/>
      <c r="N283" s="4"/>
      <c r="O283" s="4"/>
      <c r="S283" s="4"/>
      <c r="T283" s="4"/>
      <c r="V283" s="4"/>
      <c r="W283" s="4"/>
    </row>
    <row r="284" spans="1:23" x14ac:dyDescent="0.2">
      <c r="A284" s="4"/>
      <c r="B284" s="4"/>
      <c r="C284" s="4"/>
      <c r="D284" s="114"/>
      <c r="E284" s="107"/>
      <c r="F284" s="4"/>
      <c r="G284" s="4"/>
      <c r="H284" s="4"/>
      <c r="I284" s="4"/>
      <c r="J284" s="4"/>
      <c r="L284" s="4"/>
      <c r="M284" s="4"/>
      <c r="N284" s="4"/>
      <c r="O284" s="4"/>
      <c r="S284" s="4"/>
      <c r="T284" s="4"/>
      <c r="V284" s="4"/>
      <c r="W284" s="4"/>
    </row>
    <row r="285" spans="1:23" x14ac:dyDescent="0.2">
      <c r="A285" s="4"/>
      <c r="B285" s="4"/>
      <c r="C285" s="4"/>
      <c r="D285" s="114"/>
      <c r="E285" s="107"/>
      <c r="F285" s="4"/>
      <c r="G285" s="4"/>
      <c r="H285" s="4"/>
      <c r="I285" s="4"/>
      <c r="J285" s="4"/>
      <c r="L285" s="4"/>
      <c r="M285" s="4"/>
      <c r="N285" s="4"/>
      <c r="O285" s="4"/>
      <c r="S285" s="4"/>
      <c r="T285" s="4"/>
      <c r="V285" s="4"/>
      <c r="W285" s="4"/>
    </row>
    <row r="286" spans="1:23" x14ac:dyDescent="0.2">
      <c r="A286" s="4"/>
      <c r="B286" s="4"/>
      <c r="C286" s="4"/>
      <c r="D286" s="114"/>
      <c r="E286" s="107"/>
      <c r="F286" s="4"/>
      <c r="G286" s="4"/>
      <c r="H286" s="4"/>
      <c r="I286" s="4"/>
      <c r="J286" s="4"/>
      <c r="L286" s="4"/>
      <c r="M286" s="4"/>
      <c r="N286" s="4"/>
      <c r="O286" s="4"/>
      <c r="S286" s="4"/>
      <c r="T286" s="4"/>
      <c r="V286" s="4"/>
      <c r="W286" s="4"/>
    </row>
    <row r="287" spans="1:23" x14ac:dyDescent="0.2">
      <c r="A287" s="4"/>
      <c r="B287" s="4"/>
      <c r="C287" s="4"/>
      <c r="D287" s="114"/>
      <c r="E287" s="107"/>
      <c r="F287" s="4"/>
      <c r="G287" s="4"/>
      <c r="H287" s="4"/>
      <c r="I287" s="4"/>
      <c r="J287" s="4"/>
      <c r="L287" s="4"/>
      <c r="M287" s="4"/>
      <c r="N287" s="4"/>
      <c r="O287" s="4"/>
      <c r="S287" s="4"/>
      <c r="T287" s="4"/>
      <c r="V287" s="4"/>
      <c r="W287" s="4"/>
    </row>
    <row r="288" spans="1:23" x14ac:dyDescent="0.2">
      <c r="A288" s="4"/>
      <c r="B288" s="4"/>
      <c r="C288" s="4"/>
      <c r="D288" s="114"/>
      <c r="E288" s="107"/>
      <c r="F288" s="4"/>
      <c r="G288" s="4"/>
      <c r="H288" s="4"/>
      <c r="I288" s="4"/>
      <c r="J288" s="4"/>
      <c r="L288" s="4"/>
      <c r="M288" s="4"/>
      <c r="N288" s="4"/>
      <c r="O288" s="4"/>
      <c r="S288" s="4"/>
      <c r="T288" s="4"/>
      <c r="V288" s="4"/>
      <c r="W288" s="4"/>
    </row>
    <row r="289" spans="1:23" x14ac:dyDescent="0.2">
      <c r="A289" s="4"/>
      <c r="B289" s="4"/>
      <c r="C289" s="4"/>
      <c r="D289" s="114"/>
      <c r="E289" s="107"/>
      <c r="F289" s="4"/>
      <c r="G289" s="4"/>
      <c r="H289" s="4"/>
      <c r="I289" s="4"/>
      <c r="J289" s="4"/>
      <c r="L289" s="4"/>
      <c r="M289" s="4"/>
      <c r="N289" s="4"/>
      <c r="O289" s="4"/>
      <c r="S289" s="4"/>
      <c r="T289" s="4"/>
      <c r="V289" s="4"/>
      <c r="W289" s="4"/>
    </row>
    <row r="290" spans="1:23" x14ac:dyDescent="0.2">
      <c r="A290" s="4"/>
      <c r="B290" s="4"/>
      <c r="C290" s="4"/>
      <c r="D290" s="114"/>
      <c r="E290" s="107"/>
      <c r="F290" s="4"/>
      <c r="G290" s="4"/>
      <c r="H290" s="4"/>
      <c r="I290" s="4"/>
      <c r="J290" s="4"/>
      <c r="L290" s="4"/>
      <c r="M290" s="4"/>
      <c r="N290" s="4"/>
      <c r="O290" s="4"/>
      <c r="S290" s="4"/>
      <c r="T290" s="4"/>
      <c r="V290" s="4"/>
      <c r="W290" s="4"/>
    </row>
    <row r="291" spans="1:23" x14ac:dyDescent="0.2">
      <c r="A291" s="4"/>
      <c r="B291" s="4"/>
      <c r="C291" s="4"/>
      <c r="D291" s="114"/>
      <c r="E291" s="107"/>
      <c r="F291" s="4"/>
      <c r="G291" s="4"/>
      <c r="H291" s="4"/>
      <c r="I291" s="4"/>
      <c r="J291" s="4"/>
      <c r="L291" s="4"/>
      <c r="M291" s="4"/>
      <c r="N291" s="4"/>
      <c r="O291" s="4"/>
      <c r="S291" s="4"/>
      <c r="T291" s="4"/>
      <c r="V291" s="4"/>
      <c r="W291" s="4"/>
    </row>
    <row r="292" spans="1:23" x14ac:dyDescent="0.2">
      <c r="A292" s="4"/>
      <c r="B292" s="4"/>
      <c r="C292" s="4"/>
      <c r="D292" s="114"/>
      <c r="E292" s="107"/>
      <c r="F292" s="4"/>
      <c r="G292" s="4"/>
      <c r="H292" s="4"/>
      <c r="I292" s="4"/>
      <c r="J292" s="4"/>
      <c r="L292" s="4"/>
      <c r="M292" s="4"/>
      <c r="N292" s="4"/>
      <c r="O292" s="4"/>
      <c r="S292" s="4"/>
      <c r="T292" s="4"/>
      <c r="V292" s="4"/>
      <c r="W292" s="4"/>
    </row>
    <row r="293" spans="1:23" x14ac:dyDescent="0.2">
      <c r="A293" s="4"/>
      <c r="B293" s="4"/>
      <c r="C293" s="4"/>
      <c r="D293" s="114"/>
      <c r="E293" s="107"/>
      <c r="F293" s="4"/>
      <c r="G293" s="4"/>
      <c r="H293" s="4"/>
      <c r="I293" s="4"/>
      <c r="J293" s="4"/>
      <c r="L293" s="4"/>
      <c r="M293" s="4"/>
      <c r="N293" s="4"/>
      <c r="O293" s="4"/>
      <c r="S293" s="4"/>
      <c r="T293" s="4"/>
      <c r="V293" s="4"/>
      <c r="W293" s="4"/>
    </row>
    <row r="294" spans="1:23" x14ac:dyDescent="0.2">
      <c r="A294" s="4"/>
      <c r="B294" s="4"/>
      <c r="C294" s="4"/>
      <c r="D294" s="114"/>
      <c r="E294" s="107"/>
      <c r="F294" s="4"/>
      <c r="G294" s="4"/>
      <c r="H294" s="4"/>
      <c r="I294" s="4"/>
      <c r="J294" s="4"/>
      <c r="L294" s="4"/>
      <c r="M294" s="4"/>
      <c r="N294" s="4"/>
      <c r="O294" s="4"/>
      <c r="S294" s="4"/>
      <c r="T294" s="4"/>
      <c r="V294" s="4"/>
      <c r="W294" s="4"/>
    </row>
    <row r="295" spans="1:23" x14ac:dyDescent="0.2">
      <c r="A295" s="4"/>
      <c r="B295" s="4"/>
      <c r="C295" s="4"/>
      <c r="D295" s="114"/>
      <c r="E295" s="107"/>
      <c r="F295" s="4"/>
      <c r="G295" s="4"/>
      <c r="H295" s="4"/>
      <c r="I295" s="4"/>
      <c r="J295" s="4"/>
      <c r="L295" s="4"/>
      <c r="M295" s="4"/>
      <c r="N295" s="4"/>
      <c r="O295" s="4"/>
      <c r="S295" s="4"/>
      <c r="T295" s="4"/>
      <c r="V295" s="4"/>
      <c r="W295" s="4"/>
    </row>
    <row r="296" spans="1:23" x14ac:dyDescent="0.2">
      <c r="A296" s="4"/>
      <c r="B296" s="4"/>
      <c r="C296" s="4"/>
      <c r="D296" s="114"/>
      <c r="E296" s="107"/>
      <c r="F296" s="4"/>
      <c r="G296" s="4"/>
      <c r="H296" s="4"/>
      <c r="I296" s="4"/>
      <c r="J296" s="4"/>
      <c r="L296" s="4"/>
      <c r="M296" s="4"/>
      <c r="N296" s="4"/>
      <c r="O296" s="4"/>
      <c r="S296" s="4"/>
      <c r="T296" s="4"/>
      <c r="V296" s="4"/>
      <c r="W296" s="4"/>
    </row>
    <row r="297" spans="1:23" x14ac:dyDescent="0.2">
      <c r="A297" s="4"/>
      <c r="B297" s="4"/>
      <c r="C297" s="4"/>
      <c r="D297" s="114"/>
      <c r="E297" s="107"/>
      <c r="F297" s="4"/>
      <c r="G297" s="4"/>
      <c r="H297" s="4"/>
      <c r="I297" s="4"/>
      <c r="J297" s="4"/>
      <c r="L297" s="4"/>
      <c r="M297" s="4"/>
      <c r="N297" s="4"/>
      <c r="O297" s="4"/>
      <c r="S297" s="4"/>
      <c r="T297" s="4"/>
      <c r="V297" s="4"/>
      <c r="W297" s="4"/>
    </row>
    <row r="298" spans="1:23" x14ac:dyDescent="0.2">
      <c r="A298" s="4"/>
      <c r="B298" s="4"/>
      <c r="C298" s="4"/>
      <c r="D298" s="114"/>
      <c r="E298" s="107"/>
      <c r="F298" s="4"/>
      <c r="G298" s="4"/>
      <c r="H298" s="4"/>
      <c r="I298" s="4"/>
      <c r="J298" s="4"/>
      <c r="L298" s="4"/>
      <c r="M298" s="4"/>
      <c r="N298" s="4"/>
      <c r="O298" s="4"/>
      <c r="S298" s="4"/>
      <c r="T298" s="4"/>
      <c r="V298" s="4"/>
      <c r="W298" s="4"/>
    </row>
    <row r="299" spans="1:23" x14ac:dyDescent="0.2">
      <c r="A299" s="4"/>
      <c r="B299" s="4"/>
      <c r="C299" s="4"/>
      <c r="D299" s="114"/>
      <c r="E299" s="107"/>
      <c r="F299" s="4"/>
      <c r="G299" s="4"/>
      <c r="H299" s="4"/>
      <c r="I299" s="4"/>
      <c r="J299" s="4"/>
      <c r="L299" s="4"/>
      <c r="M299" s="4"/>
      <c r="N299" s="4"/>
      <c r="O299" s="4"/>
      <c r="S299" s="4"/>
      <c r="T299" s="4"/>
      <c r="V299" s="4"/>
      <c r="W299" s="4"/>
    </row>
    <row r="300" spans="1:23" x14ac:dyDescent="0.2">
      <c r="A300" s="4"/>
      <c r="B300" s="4"/>
      <c r="C300" s="4"/>
      <c r="D300" s="114"/>
      <c r="E300" s="107"/>
      <c r="F300" s="4"/>
      <c r="G300" s="4"/>
      <c r="H300" s="4"/>
      <c r="I300" s="4"/>
      <c r="J300" s="4"/>
      <c r="L300" s="4"/>
      <c r="M300" s="4"/>
      <c r="N300" s="4"/>
      <c r="O300" s="4"/>
      <c r="S300" s="4"/>
      <c r="T300" s="4"/>
      <c r="V300" s="4"/>
      <c r="W300" s="4"/>
    </row>
    <row r="301" spans="1:23" x14ac:dyDescent="0.2">
      <c r="A301" s="4"/>
      <c r="B301" s="4"/>
      <c r="C301" s="4"/>
      <c r="D301" s="114"/>
      <c r="E301" s="107"/>
      <c r="F301" s="4"/>
      <c r="G301" s="4"/>
      <c r="H301" s="4"/>
      <c r="I301" s="4"/>
      <c r="J301" s="4"/>
      <c r="L301" s="4"/>
      <c r="M301" s="4"/>
      <c r="N301" s="4"/>
      <c r="O301" s="4"/>
      <c r="S301" s="4"/>
      <c r="T301" s="4"/>
      <c r="V301" s="4"/>
      <c r="W301" s="4"/>
    </row>
    <row r="302" spans="1:23" x14ac:dyDescent="0.2">
      <c r="A302" s="4"/>
      <c r="B302" s="4"/>
      <c r="C302" s="4"/>
      <c r="D302" s="114"/>
      <c r="E302" s="107"/>
      <c r="F302" s="4"/>
      <c r="G302" s="4"/>
      <c r="H302" s="4"/>
      <c r="I302" s="4"/>
      <c r="J302" s="4"/>
      <c r="L302" s="4"/>
      <c r="M302" s="4"/>
      <c r="N302" s="4"/>
      <c r="O302" s="4"/>
      <c r="S302" s="4"/>
      <c r="T302" s="4"/>
      <c r="V302" s="4"/>
      <c r="W302" s="4"/>
    </row>
    <row r="303" spans="1:23" x14ac:dyDescent="0.2">
      <c r="A303" s="4"/>
      <c r="B303" s="4"/>
      <c r="C303" s="4"/>
      <c r="D303" s="114"/>
      <c r="E303" s="107"/>
      <c r="F303" s="4"/>
      <c r="G303" s="4"/>
      <c r="H303" s="4"/>
      <c r="I303" s="4"/>
      <c r="J303" s="4"/>
      <c r="L303" s="4"/>
      <c r="M303" s="4"/>
      <c r="N303" s="4"/>
      <c r="O303" s="4"/>
      <c r="S303" s="4"/>
      <c r="T303" s="4"/>
      <c r="V303" s="4"/>
      <c r="W303" s="4"/>
    </row>
    <row r="304" spans="1:23" x14ac:dyDescent="0.2">
      <c r="A304" s="4"/>
      <c r="B304" s="4"/>
      <c r="C304" s="4"/>
      <c r="D304" s="114"/>
      <c r="E304" s="107"/>
      <c r="F304" s="4"/>
      <c r="G304" s="4"/>
      <c r="H304" s="4"/>
      <c r="I304" s="4"/>
      <c r="J304" s="4"/>
      <c r="L304" s="4"/>
      <c r="M304" s="4"/>
      <c r="N304" s="4"/>
      <c r="O304" s="4"/>
      <c r="S304" s="4"/>
      <c r="T304" s="4"/>
      <c r="V304" s="4"/>
      <c r="W304" s="4"/>
    </row>
    <row r="305" spans="1:23" x14ac:dyDescent="0.2">
      <c r="A305" s="4"/>
      <c r="B305" s="4"/>
      <c r="C305" s="4"/>
      <c r="D305" s="114"/>
      <c r="E305" s="107"/>
      <c r="F305" s="4"/>
      <c r="G305" s="4"/>
      <c r="H305" s="4"/>
      <c r="I305" s="4"/>
      <c r="J305" s="4"/>
      <c r="L305" s="4"/>
      <c r="M305" s="4"/>
      <c r="N305" s="4"/>
      <c r="O305" s="4"/>
      <c r="S305" s="4"/>
      <c r="T305" s="4"/>
      <c r="V305" s="4"/>
      <c r="W305" s="4"/>
    </row>
    <row r="306" spans="1:23" x14ac:dyDescent="0.2">
      <c r="A306" s="4"/>
      <c r="B306" s="4"/>
      <c r="C306" s="4"/>
      <c r="D306" s="114"/>
      <c r="E306" s="107"/>
      <c r="F306" s="4"/>
      <c r="G306" s="4"/>
      <c r="H306" s="4"/>
      <c r="I306" s="4"/>
      <c r="J306" s="4"/>
      <c r="L306" s="4"/>
      <c r="M306" s="4"/>
      <c r="N306" s="4"/>
      <c r="O306" s="4"/>
      <c r="S306" s="4"/>
      <c r="T306" s="4"/>
      <c r="V306" s="4"/>
      <c r="W306" s="4"/>
    </row>
    <row r="307" spans="1:23" x14ac:dyDescent="0.2">
      <c r="A307" s="4"/>
      <c r="B307" s="4"/>
      <c r="C307" s="4"/>
      <c r="D307" s="114"/>
      <c r="E307" s="107"/>
      <c r="F307" s="4"/>
      <c r="G307" s="4"/>
      <c r="H307" s="4"/>
      <c r="I307" s="4"/>
      <c r="J307" s="4"/>
      <c r="L307" s="4"/>
      <c r="M307" s="4"/>
      <c r="N307" s="4"/>
      <c r="O307" s="4"/>
      <c r="S307" s="4"/>
      <c r="T307" s="4"/>
      <c r="V307" s="4"/>
      <c r="W307" s="4"/>
    </row>
    <row r="308" spans="1:23" x14ac:dyDescent="0.2">
      <c r="A308" s="4"/>
      <c r="B308" s="4"/>
      <c r="C308" s="4"/>
      <c r="D308" s="114"/>
      <c r="E308" s="107"/>
      <c r="F308" s="4"/>
      <c r="G308" s="4"/>
      <c r="H308" s="4"/>
      <c r="I308" s="4"/>
      <c r="J308" s="4"/>
      <c r="L308" s="4"/>
      <c r="M308" s="4"/>
      <c r="N308" s="4"/>
      <c r="O308" s="4"/>
      <c r="S308" s="4"/>
      <c r="T308" s="4"/>
      <c r="V308" s="4"/>
      <c r="W308" s="4"/>
    </row>
    <row r="309" spans="1:23" x14ac:dyDescent="0.2">
      <c r="A309" s="4"/>
      <c r="B309" s="4"/>
      <c r="C309" s="4"/>
      <c r="D309" s="114"/>
      <c r="E309" s="107"/>
      <c r="F309" s="4"/>
      <c r="G309" s="4"/>
      <c r="H309" s="4"/>
      <c r="I309" s="4"/>
      <c r="J309" s="4"/>
      <c r="L309" s="4"/>
      <c r="M309" s="4"/>
      <c r="N309" s="4"/>
      <c r="O309" s="4"/>
      <c r="S309" s="4"/>
      <c r="T309" s="4"/>
      <c r="V309" s="4"/>
      <c r="W309" s="4"/>
    </row>
    <row r="310" spans="1:23" x14ac:dyDescent="0.2">
      <c r="A310" s="4"/>
      <c r="B310" s="4"/>
      <c r="C310" s="4"/>
      <c r="D310" s="114"/>
      <c r="E310" s="107"/>
      <c r="F310" s="4"/>
      <c r="G310" s="4"/>
      <c r="H310" s="4"/>
      <c r="I310" s="4"/>
      <c r="J310" s="4"/>
      <c r="L310" s="4"/>
      <c r="M310" s="4"/>
      <c r="N310" s="4"/>
      <c r="O310" s="4"/>
      <c r="S310" s="4"/>
      <c r="T310" s="4"/>
      <c r="V310" s="4"/>
      <c r="W310" s="4"/>
    </row>
    <row r="311" spans="1:23" x14ac:dyDescent="0.2">
      <c r="A311" s="4"/>
      <c r="B311" s="4"/>
      <c r="C311" s="4"/>
      <c r="D311" s="114"/>
      <c r="E311" s="107"/>
      <c r="F311" s="4"/>
      <c r="G311" s="4"/>
      <c r="H311" s="4"/>
      <c r="I311" s="4"/>
      <c r="J311" s="4"/>
      <c r="L311" s="4"/>
      <c r="M311" s="4"/>
      <c r="N311" s="4"/>
      <c r="O311" s="4"/>
      <c r="S311" s="4"/>
      <c r="T311" s="4"/>
      <c r="V311" s="4"/>
      <c r="W311" s="4"/>
    </row>
    <row r="312" spans="1:23" x14ac:dyDescent="0.2">
      <c r="A312" s="4"/>
      <c r="B312" s="4"/>
      <c r="C312" s="4"/>
      <c r="D312" s="114"/>
      <c r="E312" s="107"/>
      <c r="F312" s="4"/>
      <c r="G312" s="4"/>
      <c r="H312" s="4"/>
      <c r="I312" s="4"/>
      <c r="J312" s="4"/>
      <c r="L312" s="4"/>
      <c r="M312" s="4"/>
      <c r="N312" s="4"/>
      <c r="O312" s="4"/>
      <c r="S312" s="4"/>
      <c r="T312" s="4"/>
      <c r="V312" s="4"/>
      <c r="W312" s="4"/>
    </row>
    <row r="313" spans="1:23" x14ac:dyDescent="0.2">
      <c r="A313" s="4"/>
      <c r="B313" s="4"/>
      <c r="C313" s="4"/>
      <c r="D313" s="114"/>
      <c r="E313" s="107"/>
      <c r="F313" s="4"/>
      <c r="G313" s="4"/>
      <c r="H313" s="4"/>
      <c r="I313" s="4"/>
      <c r="J313" s="4"/>
      <c r="L313" s="4"/>
      <c r="M313" s="4"/>
      <c r="N313" s="4"/>
      <c r="O313" s="4"/>
      <c r="S313" s="4"/>
      <c r="T313" s="4"/>
      <c r="V313" s="4"/>
      <c r="W313" s="4"/>
    </row>
    <row r="314" spans="1:23" x14ac:dyDescent="0.2">
      <c r="A314" s="4"/>
      <c r="B314" s="4"/>
      <c r="C314" s="4"/>
      <c r="D314" s="114"/>
      <c r="E314" s="107"/>
      <c r="F314" s="4"/>
      <c r="G314" s="4"/>
      <c r="H314" s="4"/>
      <c r="I314" s="4"/>
      <c r="J314" s="4"/>
      <c r="L314" s="4"/>
      <c r="M314" s="4"/>
      <c r="N314" s="4"/>
      <c r="O314" s="4"/>
      <c r="S314" s="4"/>
      <c r="T314" s="4"/>
      <c r="V314" s="4"/>
      <c r="W314" s="4"/>
    </row>
    <row r="315" spans="1:23" x14ac:dyDescent="0.2">
      <c r="A315" s="4"/>
      <c r="B315" s="4"/>
      <c r="C315" s="4"/>
      <c r="D315" s="114"/>
      <c r="E315" s="107"/>
      <c r="F315" s="4"/>
      <c r="G315" s="4"/>
      <c r="H315" s="4"/>
      <c r="I315" s="4"/>
      <c r="J315" s="4"/>
      <c r="L315" s="4"/>
      <c r="M315" s="4"/>
      <c r="N315" s="4"/>
      <c r="O315" s="4"/>
      <c r="S315" s="4"/>
      <c r="T315" s="4"/>
      <c r="V315" s="4"/>
      <c r="W315" s="4"/>
    </row>
    <row r="316" spans="1:23" x14ac:dyDescent="0.2">
      <c r="A316" s="4"/>
      <c r="B316" s="4"/>
      <c r="C316" s="4"/>
      <c r="D316" s="114"/>
      <c r="E316" s="107"/>
      <c r="F316" s="4"/>
      <c r="G316" s="4"/>
      <c r="H316" s="4"/>
      <c r="I316" s="4"/>
      <c r="J316" s="4"/>
      <c r="L316" s="4"/>
      <c r="M316" s="4"/>
      <c r="N316" s="4"/>
      <c r="O316" s="4"/>
      <c r="S316" s="4"/>
      <c r="T316" s="4"/>
      <c r="V316" s="4"/>
      <c r="W316" s="4"/>
    </row>
    <row r="317" spans="1:23" x14ac:dyDescent="0.2">
      <c r="A317" s="4"/>
      <c r="B317" s="4"/>
      <c r="C317" s="4"/>
      <c r="D317" s="114"/>
      <c r="E317" s="107"/>
      <c r="F317" s="4"/>
      <c r="G317" s="4"/>
      <c r="H317" s="4"/>
      <c r="I317" s="4"/>
      <c r="J317" s="4"/>
      <c r="L317" s="4"/>
      <c r="M317" s="4"/>
      <c r="N317" s="4"/>
      <c r="O317" s="4"/>
      <c r="S317" s="4"/>
      <c r="T317" s="4"/>
      <c r="V317" s="4"/>
      <c r="W317" s="4"/>
    </row>
    <row r="318" spans="1:23" x14ac:dyDescent="0.2">
      <c r="A318" s="4"/>
      <c r="B318" s="4"/>
      <c r="C318" s="4"/>
      <c r="D318" s="114"/>
      <c r="E318" s="107"/>
      <c r="F318" s="4"/>
      <c r="G318" s="4"/>
      <c r="H318" s="4"/>
      <c r="I318" s="4"/>
      <c r="J318" s="4"/>
      <c r="L318" s="4"/>
      <c r="M318" s="4"/>
      <c r="N318" s="4"/>
      <c r="O318" s="4"/>
      <c r="S318" s="4"/>
      <c r="T318" s="4"/>
      <c r="V318" s="4"/>
      <c r="W318" s="4"/>
    </row>
    <row r="319" spans="1:23" x14ac:dyDescent="0.2">
      <c r="A319" s="4"/>
      <c r="B319" s="4"/>
      <c r="C319" s="4"/>
      <c r="D319" s="114"/>
      <c r="E319" s="107"/>
      <c r="F319" s="4"/>
      <c r="G319" s="4"/>
      <c r="H319" s="4"/>
      <c r="I319" s="4"/>
      <c r="J319" s="4"/>
      <c r="L319" s="4"/>
      <c r="M319" s="4"/>
      <c r="N319" s="4"/>
      <c r="O319" s="4"/>
      <c r="S319" s="4"/>
      <c r="T319" s="4"/>
      <c r="V319" s="4"/>
      <c r="W319" s="4"/>
    </row>
    <row r="320" spans="1:23" x14ac:dyDescent="0.2">
      <c r="A320" s="4"/>
      <c r="B320" s="4"/>
      <c r="C320" s="4"/>
      <c r="D320" s="114"/>
      <c r="E320" s="107"/>
      <c r="F320" s="4"/>
      <c r="G320" s="4"/>
      <c r="H320" s="4"/>
      <c r="I320" s="4"/>
      <c r="J320" s="4"/>
      <c r="L320" s="4"/>
      <c r="M320" s="4"/>
      <c r="N320" s="4"/>
      <c r="O320" s="4"/>
      <c r="S320" s="4"/>
      <c r="T320" s="4"/>
      <c r="V320" s="4"/>
      <c r="W320" s="4"/>
    </row>
    <row r="321" spans="1:23" x14ac:dyDescent="0.2">
      <c r="A321" s="4"/>
      <c r="B321" s="4"/>
      <c r="C321" s="4"/>
      <c r="D321" s="114"/>
      <c r="E321" s="107"/>
      <c r="F321" s="4"/>
      <c r="G321" s="4"/>
      <c r="H321" s="4"/>
      <c r="I321" s="4"/>
      <c r="J321" s="4"/>
      <c r="L321" s="4"/>
      <c r="M321" s="4"/>
      <c r="N321" s="4"/>
      <c r="O321" s="4"/>
      <c r="S321" s="4"/>
      <c r="T321" s="4"/>
      <c r="V321" s="4"/>
      <c r="W321" s="4"/>
    </row>
    <row r="322" spans="1:23" x14ac:dyDescent="0.2">
      <c r="A322" s="4"/>
      <c r="B322" s="4"/>
      <c r="C322" s="4"/>
      <c r="D322" s="114"/>
      <c r="E322" s="107"/>
      <c r="F322" s="4"/>
      <c r="G322" s="4"/>
      <c r="H322" s="4"/>
      <c r="I322" s="4"/>
      <c r="J322" s="4"/>
      <c r="L322" s="4"/>
      <c r="M322" s="4"/>
      <c r="N322" s="4"/>
      <c r="O322" s="4"/>
      <c r="S322" s="4"/>
      <c r="T322" s="4"/>
      <c r="V322" s="4"/>
      <c r="W322" s="4"/>
    </row>
    <row r="323" spans="1:23" x14ac:dyDescent="0.2">
      <c r="A323" s="4"/>
      <c r="B323" s="4"/>
      <c r="C323" s="4"/>
      <c r="D323" s="114"/>
      <c r="E323" s="107"/>
      <c r="F323" s="4"/>
      <c r="G323" s="4"/>
      <c r="H323" s="4"/>
      <c r="I323" s="4"/>
      <c r="J323" s="4"/>
      <c r="L323" s="4"/>
      <c r="M323" s="4"/>
      <c r="N323" s="4"/>
      <c r="O323" s="4"/>
      <c r="S323" s="4"/>
      <c r="T323" s="4"/>
      <c r="V323" s="4"/>
      <c r="W323" s="4"/>
    </row>
    <row r="324" spans="1:23" x14ac:dyDescent="0.2">
      <c r="A324" s="4"/>
      <c r="B324" s="4"/>
      <c r="C324" s="4"/>
      <c r="D324" s="114"/>
      <c r="E324" s="107"/>
      <c r="F324" s="4"/>
      <c r="G324" s="4"/>
      <c r="H324" s="4"/>
      <c r="I324" s="4"/>
      <c r="J324" s="4"/>
      <c r="L324" s="4"/>
      <c r="M324" s="4"/>
      <c r="N324" s="4"/>
      <c r="O324" s="4"/>
      <c r="S324" s="4"/>
      <c r="T324" s="4"/>
      <c r="V324" s="4"/>
      <c r="W324" s="4"/>
    </row>
    <row r="325" spans="1:23" x14ac:dyDescent="0.2">
      <c r="A325" s="4"/>
      <c r="B325" s="4"/>
      <c r="C325" s="4"/>
      <c r="D325" s="114"/>
      <c r="E325" s="107"/>
      <c r="F325" s="4"/>
      <c r="G325" s="4"/>
      <c r="H325" s="4"/>
      <c r="I325" s="4"/>
      <c r="J325" s="4"/>
      <c r="L325" s="4"/>
      <c r="M325" s="4"/>
      <c r="N325" s="4"/>
      <c r="O325" s="4"/>
      <c r="S325" s="4"/>
      <c r="T325" s="4"/>
      <c r="V325" s="4"/>
      <c r="W325" s="4"/>
    </row>
    <row r="326" spans="1:23" x14ac:dyDescent="0.2">
      <c r="A326" s="4"/>
      <c r="B326" s="4"/>
      <c r="C326" s="4"/>
      <c r="D326" s="114"/>
      <c r="E326" s="107"/>
      <c r="F326" s="4"/>
      <c r="G326" s="4"/>
      <c r="H326" s="4"/>
      <c r="I326" s="4"/>
      <c r="J326" s="4"/>
      <c r="L326" s="4"/>
      <c r="M326" s="4"/>
      <c r="N326" s="4"/>
      <c r="O326" s="4"/>
      <c r="S326" s="4"/>
      <c r="T326" s="4"/>
      <c r="V326" s="4"/>
      <c r="W326" s="4"/>
    </row>
    <row r="327" spans="1:23" x14ac:dyDescent="0.2">
      <c r="A327" s="4"/>
      <c r="B327" s="4"/>
      <c r="C327" s="4"/>
      <c r="D327" s="114"/>
      <c r="E327" s="107"/>
      <c r="F327" s="4"/>
      <c r="G327" s="4"/>
      <c r="H327" s="4"/>
      <c r="I327" s="4"/>
      <c r="J327" s="4"/>
      <c r="L327" s="4"/>
      <c r="M327" s="4"/>
      <c r="N327" s="4"/>
      <c r="O327" s="4"/>
      <c r="S327" s="4"/>
      <c r="T327" s="4"/>
      <c r="V327" s="4"/>
      <c r="W327" s="4"/>
    </row>
    <row r="328" spans="1:23" x14ac:dyDescent="0.2">
      <c r="A328" s="4"/>
      <c r="B328" s="4"/>
      <c r="C328" s="4"/>
      <c r="D328" s="114"/>
      <c r="E328" s="107"/>
      <c r="F328" s="4"/>
      <c r="G328" s="4"/>
      <c r="H328" s="4"/>
      <c r="I328" s="4"/>
      <c r="J328" s="4"/>
      <c r="L328" s="4"/>
      <c r="M328" s="4"/>
      <c r="N328" s="4"/>
      <c r="O328" s="4"/>
      <c r="S328" s="4"/>
      <c r="T328" s="4"/>
      <c r="V328" s="4"/>
      <c r="W328" s="4"/>
    </row>
    <row r="329" spans="1:23" x14ac:dyDescent="0.2">
      <c r="A329" s="4"/>
      <c r="B329" s="4"/>
      <c r="C329" s="4"/>
      <c r="D329" s="114"/>
      <c r="E329" s="107"/>
      <c r="F329" s="4"/>
      <c r="G329" s="4"/>
      <c r="H329" s="4"/>
      <c r="I329" s="4"/>
      <c r="J329" s="4"/>
      <c r="L329" s="4"/>
      <c r="M329" s="4"/>
      <c r="N329" s="4"/>
      <c r="O329" s="4"/>
      <c r="S329" s="4"/>
      <c r="T329" s="4"/>
      <c r="V329" s="4"/>
      <c r="W329" s="4"/>
    </row>
    <row r="330" spans="1:23" x14ac:dyDescent="0.2">
      <c r="A330" s="4"/>
      <c r="B330" s="4"/>
      <c r="C330" s="4"/>
      <c r="D330" s="114"/>
      <c r="E330" s="107"/>
      <c r="F330" s="4"/>
      <c r="G330" s="4"/>
      <c r="H330" s="4"/>
      <c r="I330" s="4"/>
      <c r="J330" s="4"/>
      <c r="L330" s="4"/>
      <c r="M330" s="4"/>
      <c r="N330" s="4"/>
      <c r="O330" s="4"/>
      <c r="S330" s="4"/>
      <c r="T330" s="4"/>
      <c r="V330" s="4"/>
      <c r="W330" s="4"/>
    </row>
    <row r="331" spans="1:23" x14ac:dyDescent="0.2">
      <c r="A331" s="4"/>
      <c r="B331" s="4"/>
      <c r="C331" s="4"/>
      <c r="D331" s="114"/>
      <c r="E331" s="107"/>
      <c r="F331" s="4"/>
      <c r="G331" s="4"/>
      <c r="H331" s="4"/>
      <c r="I331" s="4"/>
      <c r="J331" s="4"/>
      <c r="L331" s="4"/>
      <c r="M331" s="4"/>
      <c r="N331" s="4"/>
      <c r="O331" s="4"/>
      <c r="S331" s="4"/>
      <c r="T331" s="4"/>
      <c r="V331" s="4"/>
      <c r="W331" s="4"/>
    </row>
    <row r="332" spans="1:23" x14ac:dyDescent="0.2">
      <c r="A332" s="4"/>
      <c r="B332" s="4"/>
      <c r="C332" s="4"/>
      <c r="D332" s="114"/>
      <c r="E332" s="107"/>
      <c r="F332" s="4"/>
      <c r="G332" s="4"/>
      <c r="H332" s="4"/>
      <c r="I332" s="4"/>
      <c r="J332" s="4"/>
      <c r="L332" s="4"/>
      <c r="M332" s="4"/>
      <c r="N332" s="4"/>
      <c r="O332" s="4"/>
      <c r="S332" s="4"/>
      <c r="T332" s="4"/>
      <c r="V332" s="4"/>
      <c r="W332" s="4"/>
    </row>
    <row r="333" spans="1:23" x14ac:dyDescent="0.2">
      <c r="A333" s="4"/>
      <c r="B333" s="4"/>
      <c r="C333" s="4"/>
      <c r="D333" s="114"/>
      <c r="E333" s="107"/>
      <c r="F333" s="4"/>
      <c r="G333" s="4"/>
      <c r="H333" s="4"/>
      <c r="I333" s="4"/>
      <c r="J333" s="4"/>
      <c r="L333" s="4"/>
      <c r="M333" s="4"/>
      <c r="N333" s="4"/>
      <c r="O333" s="4"/>
      <c r="S333" s="4"/>
      <c r="T333" s="4"/>
      <c r="V333" s="4"/>
      <c r="W333" s="4"/>
    </row>
    <row r="334" spans="1:23" x14ac:dyDescent="0.2">
      <c r="A334" s="4"/>
      <c r="B334" s="4"/>
      <c r="C334" s="4"/>
      <c r="D334" s="114"/>
      <c r="E334" s="107"/>
      <c r="F334" s="4"/>
      <c r="G334" s="4"/>
      <c r="H334" s="4"/>
      <c r="I334" s="4"/>
      <c r="J334" s="4"/>
      <c r="L334" s="4"/>
      <c r="M334" s="4"/>
      <c r="N334" s="4"/>
      <c r="O334" s="4"/>
      <c r="S334" s="4"/>
      <c r="T334" s="4"/>
      <c r="V334" s="4"/>
      <c r="W334" s="4"/>
    </row>
    <row r="335" spans="1:23" x14ac:dyDescent="0.2">
      <c r="A335" s="4"/>
      <c r="B335" s="4"/>
      <c r="C335" s="4"/>
      <c r="D335" s="114"/>
      <c r="E335" s="107"/>
      <c r="F335" s="4"/>
      <c r="G335" s="4"/>
      <c r="H335" s="4"/>
      <c r="I335" s="4"/>
      <c r="J335" s="4"/>
      <c r="L335" s="4"/>
      <c r="M335" s="4"/>
      <c r="N335" s="4"/>
      <c r="O335" s="4"/>
      <c r="S335" s="4"/>
      <c r="T335" s="4"/>
      <c r="V335" s="4"/>
      <c r="W335" s="4"/>
    </row>
    <row r="336" spans="1:23" x14ac:dyDescent="0.2">
      <c r="A336" s="4"/>
      <c r="B336" s="4"/>
      <c r="C336" s="4"/>
      <c r="D336" s="114"/>
      <c r="E336" s="107"/>
      <c r="F336" s="4"/>
      <c r="G336" s="4"/>
      <c r="H336" s="4"/>
      <c r="I336" s="4"/>
      <c r="J336" s="4"/>
      <c r="L336" s="4"/>
      <c r="M336" s="4"/>
      <c r="N336" s="4"/>
      <c r="O336" s="4"/>
      <c r="S336" s="4"/>
      <c r="T336" s="4"/>
      <c r="V336" s="4"/>
      <c r="W336" s="4"/>
    </row>
    <row r="337" spans="1:23" x14ac:dyDescent="0.2">
      <c r="A337" s="4"/>
      <c r="B337" s="4"/>
      <c r="C337" s="4"/>
      <c r="D337" s="114"/>
      <c r="E337" s="107"/>
      <c r="F337" s="4"/>
      <c r="G337" s="4"/>
      <c r="H337" s="4"/>
      <c r="I337" s="4"/>
      <c r="J337" s="4"/>
      <c r="L337" s="4"/>
      <c r="M337" s="4"/>
      <c r="N337" s="4"/>
      <c r="O337" s="4"/>
      <c r="S337" s="4"/>
      <c r="T337" s="4"/>
      <c r="V337" s="4"/>
      <c r="W337" s="4"/>
    </row>
    <row r="338" spans="1:23" x14ac:dyDescent="0.2">
      <c r="A338" s="4"/>
      <c r="B338" s="4"/>
      <c r="C338" s="4"/>
      <c r="D338" s="114"/>
      <c r="E338" s="107"/>
      <c r="F338" s="4"/>
      <c r="G338" s="4"/>
      <c r="H338" s="4"/>
      <c r="I338" s="4"/>
      <c r="J338" s="4"/>
      <c r="L338" s="4"/>
      <c r="M338" s="4"/>
      <c r="N338" s="4"/>
      <c r="O338" s="4"/>
      <c r="S338" s="4"/>
      <c r="T338" s="4"/>
      <c r="V338" s="4"/>
      <c r="W338" s="4"/>
    </row>
    <row r="339" spans="1:23" x14ac:dyDescent="0.2">
      <c r="A339" s="4"/>
      <c r="B339" s="4"/>
      <c r="C339" s="4"/>
      <c r="D339" s="114"/>
      <c r="E339" s="107"/>
      <c r="F339" s="4"/>
      <c r="G339" s="4"/>
      <c r="H339" s="4"/>
      <c r="I339" s="4"/>
      <c r="J339" s="4"/>
      <c r="L339" s="4"/>
      <c r="M339" s="4"/>
      <c r="N339" s="4"/>
      <c r="O339" s="4"/>
      <c r="S339" s="4"/>
      <c r="T339" s="4"/>
      <c r="V339" s="4"/>
      <c r="W339" s="4"/>
    </row>
    <row r="340" spans="1:23" x14ac:dyDescent="0.2">
      <c r="A340" s="4"/>
      <c r="B340" s="4"/>
      <c r="C340" s="4"/>
      <c r="D340" s="114"/>
      <c r="E340" s="107"/>
      <c r="F340" s="4"/>
      <c r="G340" s="4"/>
      <c r="H340" s="4"/>
      <c r="I340" s="4"/>
      <c r="J340" s="4"/>
      <c r="L340" s="4"/>
      <c r="M340" s="4"/>
      <c r="N340" s="4"/>
      <c r="O340" s="4"/>
      <c r="S340" s="4"/>
      <c r="T340" s="4"/>
      <c r="V340" s="4"/>
      <c r="W340" s="4"/>
    </row>
    <row r="341" spans="1:23" x14ac:dyDescent="0.2">
      <c r="A341" s="4"/>
      <c r="B341" s="4"/>
      <c r="C341" s="4"/>
      <c r="D341" s="114"/>
      <c r="E341" s="107"/>
      <c r="F341" s="4"/>
      <c r="G341" s="4"/>
      <c r="H341" s="4"/>
      <c r="I341" s="4"/>
      <c r="J341" s="4"/>
      <c r="L341" s="4"/>
      <c r="M341" s="4"/>
      <c r="N341" s="4"/>
      <c r="O341" s="4"/>
      <c r="S341" s="4"/>
      <c r="T341" s="4"/>
      <c r="V341" s="4"/>
      <c r="W341" s="4"/>
    </row>
    <row r="342" spans="1:23" x14ac:dyDescent="0.2">
      <c r="A342" s="4"/>
      <c r="B342" s="4"/>
      <c r="C342" s="4"/>
      <c r="D342" s="114"/>
      <c r="E342" s="107"/>
      <c r="F342" s="4"/>
      <c r="G342" s="4"/>
      <c r="H342" s="4"/>
      <c r="I342" s="4"/>
      <c r="J342" s="4"/>
      <c r="L342" s="4"/>
      <c r="M342" s="4"/>
      <c r="N342" s="4"/>
      <c r="O342" s="4"/>
      <c r="S342" s="4"/>
      <c r="T342" s="4"/>
      <c r="V342" s="4"/>
      <c r="W342" s="4"/>
    </row>
    <row r="343" spans="1:23" x14ac:dyDescent="0.2">
      <c r="A343" s="4"/>
      <c r="B343" s="4"/>
      <c r="C343" s="4"/>
      <c r="D343" s="114"/>
      <c r="E343" s="107"/>
      <c r="F343" s="4"/>
      <c r="G343" s="4"/>
      <c r="H343" s="4"/>
      <c r="I343" s="4"/>
      <c r="J343" s="4"/>
      <c r="L343" s="4"/>
      <c r="M343" s="4"/>
      <c r="N343" s="4"/>
      <c r="O343" s="4"/>
      <c r="S343" s="4"/>
      <c r="T343" s="4"/>
      <c r="V343" s="4"/>
      <c r="W343" s="4"/>
    </row>
    <row r="344" spans="1:23" x14ac:dyDescent="0.2">
      <c r="A344" s="4"/>
      <c r="B344" s="4"/>
      <c r="C344" s="4"/>
      <c r="D344" s="114"/>
      <c r="E344" s="107"/>
      <c r="F344" s="4"/>
      <c r="G344" s="4"/>
      <c r="H344" s="4"/>
      <c r="I344" s="4"/>
      <c r="J344" s="4"/>
      <c r="L344" s="4"/>
      <c r="M344" s="4"/>
      <c r="N344" s="4"/>
      <c r="O344" s="4"/>
      <c r="S344" s="4"/>
      <c r="T344" s="4"/>
      <c r="V344" s="4"/>
      <c r="W344" s="4"/>
    </row>
    <row r="345" spans="1:23" x14ac:dyDescent="0.2">
      <c r="A345" s="4"/>
      <c r="B345" s="4"/>
      <c r="C345" s="4"/>
      <c r="D345" s="114"/>
      <c r="E345" s="107"/>
      <c r="F345" s="4"/>
      <c r="G345" s="4"/>
      <c r="H345" s="4"/>
      <c r="I345" s="4"/>
      <c r="J345" s="4"/>
      <c r="L345" s="4"/>
      <c r="M345" s="4"/>
      <c r="N345" s="4"/>
      <c r="O345" s="4"/>
      <c r="S345" s="4"/>
      <c r="T345" s="4"/>
      <c r="V345" s="4"/>
      <c r="W345" s="4"/>
    </row>
    <row r="346" spans="1:23" x14ac:dyDescent="0.2">
      <c r="A346" s="4"/>
      <c r="B346" s="4"/>
      <c r="C346" s="4"/>
      <c r="D346" s="114"/>
      <c r="E346" s="107"/>
      <c r="F346" s="4"/>
      <c r="G346" s="4"/>
      <c r="H346" s="4"/>
      <c r="I346" s="4"/>
      <c r="J346" s="4"/>
      <c r="L346" s="4"/>
      <c r="M346" s="4"/>
      <c r="N346" s="4"/>
      <c r="O346" s="4"/>
      <c r="S346" s="4"/>
      <c r="T346" s="4"/>
      <c r="V346" s="4"/>
      <c r="W346" s="4"/>
    </row>
    <row r="347" spans="1:23" x14ac:dyDescent="0.2">
      <c r="A347" s="4"/>
      <c r="B347" s="4"/>
      <c r="C347" s="4"/>
      <c r="D347" s="114"/>
      <c r="E347" s="107"/>
      <c r="F347" s="4"/>
      <c r="G347" s="4"/>
      <c r="H347" s="4"/>
      <c r="I347" s="4"/>
      <c r="J347" s="4"/>
      <c r="L347" s="4"/>
      <c r="M347" s="4"/>
      <c r="N347" s="4"/>
      <c r="O347" s="4"/>
      <c r="S347" s="4"/>
      <c r="T347" s="4"/>
      <c r="V347" s="4"/>
      <c r="W347" s="4"/>
    </row>
    <row r="348" spans="1:23" x14ac:dyDescent="0.2">
      <c r="A348" s="4"/>
      <c r="B348" s="4"/>
      <c r="C348" s="4"/>
      <c r="D348" s="114"/>
      <c r="E348" s="107"/>
      <c r="F348" s="4"/>
      <c r="G348" s="4"/>
      <c r="H348" s="4"/>
      <c r="I348" s="4"/>
      <c r="J348" s="4"/>
      <c r="L348" s="4"/>
      <c r="M348" s="4"/>
      <c r="N348" s="4"/>
      <c r="O348" s="4"/>
      <c r="S348" s="4"/>
      <c r="T348" s="4"/>
      <c r="V348" s="4"/>
      <c r="W348" s="4"/>
    </row>
    <row r="349" spans="1:23" x14ac:dyDescent="0.2">
      <c r="A349" s="4"/>
      <c r="B349" s="4"/>
      <c r="C349" s="4"/>
      <c r="D349" s="114"/>
      <c r="E349" s="107"/>
      <c r="F349" s="4"/>
      <c r="G349" s="4"/>
      <c r="H349" s="4"/>
      <c r="I349" s="4"/>
      <c r="J349" s="4"/>
      <c r="L349" s="4"/>
      <c r="M349" s="4"/>
      <c r="N349" s="4"/>
      <c r="O349" s="4"/>
      <c r="S349" s="4"/>
      <c r="T349" s="4"/>
      <c r="V349" s="4"/>
      <c r="W349" s="4"/>
    </row>
    <row r="350" spans="1:23" x14ac:dyDescent="0.2">
      <c r="A350" s="4"/>
      <c r="B350" s="4"/>
      <c r="C350" s="4"/>
      <c r="D350" s="114"/>
      <c r="E350" s="107"/>
      <c r="F350" s="4"/>
      <c r="G350" s="4"/>
      <c r="H350" s="4"/>
      <c r="I350" s="4"/>
      <c r="J350" s="4"/>
      <c r="L350" s="4"/>
      <c r="M350" s="4"/>
      <c r="N350" s="4"/>
      <c r="O350" s="4"/>
      <c r="S350" s="4"/>
      <c r="T350" s="4"/>
      <c r="V350" s="4"/>
      <c r="W350" s="4"/>
    </row>
    <row r="351" spans="1:23" x14ac:dyDescent="0.2">
      <c r="A351" s="4"/>
      <c r="B351" s="4"/>
      <c r="C351" s="4"/>
      <c r="D351" s="114"/>
      <c r="E351" s="107"/>
      <c r="F351" s="4"/>
      <c r="G351" s="4"/>
      <c r="H351" s="4"/>
      <c r="I351" s="4"/>
      <c r="J351" s="4"/>
      <c r="L351" s="4"/>
      <c r="M351" s="4"/>
      <c r="N351" s="4"/>
      <c r="O351" s="4"/>
      <c r="S351" s="4"/>
      <c r="T351" s="4"/>
      <c r="V351" s="4"/>
      <c r="W351" s="4"/>
    </row>
    <row r="352" spans="1:23" x14ac:dyDescent="0.2">
      <c r="A352" s="4"/>
      <c r="B352" s="4"/>
      <c r="C352" s="4"/>
      <c r="D352" s="114"/>
      <c r="E352" s="107"/>
      <c r="F352" s="4"/>
      <c r="G352" s="4"/>
      <c r="H352" s="4"/>
      <c r="I352" s="4"/>
      <c r="J352" s="4"/>
      <c r="L352" s="4"/>
      <c r="M352" s="4"/>
      <c r="N352" s="4"/>
      <c r="O352" s="4"/>
      <c r="S352" s="4"/>
      <c r="T352" s="4"/>
      <c r="V352" s="4"/>
      <c r="W352" s="4"/>
    </row>
    <row r="353" spans="1:23" x14ac:dyDescent="0.2">
      <c r="A353" s="4"/>
      <c r="B353" s="4"/>
      <c r="C353" s="4"/>
      <c r="D353" s="114"/>
      <c r="E353" s="107"/>
      <c r="F353" s="4"/>
      <c r="G353" s="4"/>
      <c r="H353" s="4"/>
      <c r="I353" s="4"/>
      <c r="J353" s="4"/>
      <c r="L353" s="4"/>
      <c r="M353" s="4"/>
      <c r="N353" s="4"/>
      <c r="O353" s="4"/>
      <c r="S353" s="4"/>
      <c r="T353" s="4"/>
      <c r="V353" s="4"/>
      <c r="W353" s="4"/>
    </row>
    <row r="354" spans="1:23" x14ac:dyDescent="0.2">
      <c r="A354" s="4"/>
      <c r="B354" s="4"/>
      <c r="C354" s="4"/>
      <c r="D354" s="114"/>
      <c r="E354" s="107"/>
      <c r="F354" s="4"/>
      <c r="G354" s="4"/>
      <c r="H354" s="4"/>
      <c r="I354" s="4"/>
      <c r="J354" s="4"/>
      <c r="L354" s="4"/>
      <c r="M354" s="4"/>
      <c r="N354" s="4"/>
      <c r="O354" s="4"/>
      <c r="S354" s="4"/>
      <c r="T354" s="4"/>
      <c r="V354" s="4"/>
      <c r="W354" s="4"/>
    </row>
    <row r="355" spans="1:23" x14ac:dyDescent="0.2">
      <c r="A355" s="4"/>
      <c r="B355" s="4"/>
      <c r="C355" s="4"/>
      <c r="D355" s="114"/>
      <c r="E355" s="107"/>
      <c r="F355" s="4"/>
      <c r="G355" s="4"/>
      <c r="H355" s="4"/>
      <c r="I355" s="4"/>
      <c r="J355" s="4"/>
      <c r="L355" s="4"/>
      <c r="M355" s="4"/>
      <c r="N355" s="4"/>
      <c r="O355" s="4"/>
      <c r="S355" s="4"/>
      <c r="T355" s="4"/>
      <c r="V355" s="4"/>
      <c r="W355" s="4"/>
    </row>
    <row r="356" spans="1:23" x14ac:dyDescent="0.2">
      <c r="A356" s="4"/>
      <c r="B356" s="4"/>
      <c r="C356" s="4"/>
      <c r="D356" s="114"/>
      <c r="E356" s="107"/>
      <c r="F356" s="4"/>
      <c r="G356" s="4"/>
      <c r="H356" s="4"/>
      <c r="I356" s="4"/>
      <c r="J356" s="4"/>
      <c r="L356" s="4"/>
      <c r="M356" s="4"/>
      <c r="N356" s="4"/>
      <c r="O356" s="4"/>
      <c r="S356" s="4"/>
      <c r="T356" s="4"/>
      <c r="V356" s="4"/>
      <c r="W356" s="4"/>
    </row>
    <row r="357" spans="1:23" x14ac:dyDescent="0.2">
      <c r="A357" s="4"/>
      <c r="B357" s="4"/>
      <c r="C357" s="4"/>
      <c r="D357" s="114"/>
      <c r="E357" s="107"/>
      <c r="F357" s="4"/>
      <c r="G357" s="4"/>
      <c r="H357" s="4"/>
      <c r="I357" s="4"/>
      <c r="J357" s="4"/>
      <c r="L357" s="4"/>
      <c r="M357" s="4"/>
      <c r="N357" s="4"/>
      <c r="O357" s="4"/>
      <c r="S357" s="4"/>
      <c r="T357" s="4"/>
      <c r="V357" s="4"/>
      <c r="W357" s="4"/>
    </row>
    <row r="358" spans="1:23" x14ac:dyDescent="0.2">
      <c r="A358" s="4"/>
      <c r="B358" s="4"/>
      <c r="C358" s="4"/>
      <c r="D358" s="114"/>
      <c r="E358" s="107"/>
      <c r="F358" s="4"/>
      <c r="G358" s="4"/>
      <c r="H358" s="4"/>
      <c r="I358" s="4"/>
      <c r="J358" s="4"/>
      <c r="L358" s="4"/>
      <c r="M358" s="4"/>
      <c r="N358" s="4"/>
      <c r="O358" s="4"/>
      <c r="S358" s="4"/>
      <c r="T358" s="4"/>
      <c r="V358" s="4"/>
      <c r="W358" s="4"/>
    </row>
    <row r="359" spans="1:23" x14ac:dyDescent="0.2">
      <c r="A359" s="4"/>
      <c r="B359" s="4"/>
      <c r="C359" s="4"/>
      <c r="D359" s="114"/>
      <c r="E359" s="107"/>
      <c r="F359" s="4"/>
      <c r="G359" s="4"/>
      <c r="H359" s="4"/>
      <c r="I359" s="4"/>
      <c r="J359" s="4"/>
      <c r="L359" s="4"/>
      <c r="M359" s="4"/>
      <c r="N359" s="4"/>
      <c r="O359" s="4"/>
      <c r="S359" s="4"/>
      <c r="T359" s="4"/>
      <c r="V359" s="4"/>
      <c r="W359" s="4"/>
    </row>
    <row r="360" spans="1:23" x14ac:dyDescent="0.2">
      <c r="A360" s="4"/>
      <c r="B360" s="4"/>
      <c r="C360" s="4"/>
      <c r="D360" s="114"/>
      <c r="E360" s="107"/>
      <c r="F360" s="4"/>
      <c r="G360" s="4"/>
      <c r="H360" s="4"/>
      <c r="I360" s="4"/>
      <c r="J360" s="4"/>
      <c r="L360" s="4"/>
      <c r="M360" s="4"/>
      <c r="N360" s="4"/>
      <c r="O360" s="4"/>
      <c r="S360" s="4"/>
      <c r="T360" s="4"/>
      <c r="V360" s="4"/>
      <c r="W360" s="4"/>
    </row>
    <row r="361" spans="1:23" x14ac:dyDescent="0.2">
      <c r="A361" s="4"/>
      <c r="B361" s="4"/>
      <c r="C361" s="4"/>
      <c r="D361" s="114"/>
      <c r="E361" s="107"/>
      <c r="F361" s="4"/>
      <c r="G361" s="4"/>
      <c r="H361" s="4"/>
      <c r="I361" s="4"/>
      <c r="J361" s="4"/>
      <c r="L361" s="4"/>
      <c r="M361" s="4"/>
      <c r="N361" s="4"/>
      <c r="O361" s="4"/>
      <c r="S361" s="4"/>
      <c r="T361" s="4"/>
      <c r="V361" s="4"/>
      <c r="W361" s="4"/>
    </row>
    <row r="362" spans="1:23" x14ac:dyDescent="0.2">
      <c r="A362" s="4"/>
      <c r="B362" s="4"/>
      <c r="C362" s="4"/>
      <c r="D362" s="114"/>
      <c r="E362" s="107"/>
      <c r="F362" s="4"/>
      <c r="G362" s="4"/>
      <c r="H362" s="4"/>
      <c r="I362" s="4"/>
      <c r="J362" s="4"/>
      <c r="L362" s="4"/>
      <c r="M362" s="4"/>
      <c r="N362" s="4"/>
      <c r="O362" s="4"/>
      <c r="S362" s="4"/>
      <c r="T362" s="4"/>
      <c r="V362" s="4"/>
      <c r="W362" s="4"/>
    </row>
    <row r="363" spans="1:23" x14ac:dyDescent="0.2">
      <c r="A363" s="4"/>
      <c r="B363" s="4"/>
      <c r="C363" s="4"/>
      <c r="D363" s="114"/>
      <c r="E363" s="107"/>
      <c r="F363" s="4"/>
      <c r="G363" s="4"/>
      <c r="H363" s="4"/>
      <c r="I363" s="4"/>
      <c r="J363" s="4"/>
      <c r="L363" s="4"/>
      <c r="M363" s="4"/>
      <c r="N363" s="4"/>
      <c r="O363" s="4"/>
      <c r="S363" s="4"/>
      <c r="T363" s="4"/>
      <c r="V363" s="4"/>
      <c r="W363" s="4"/>
    </row>
    <row r="364" spans="1:23" x14ac:dyDescent="0.2">
      <c r="A364" s="4"/>
      <c r="B364" s="4"/>
      <c r="C364" s="4"/>
      <c r="D364" s="114"/>
      <c r="E364" s="107"/>
      <c r="F364" s="4"/>
      <c r="G364" s="4"/>
      <c r="H364" s="4"/>
      <c r="I364" s="4"/>
      <c r="J364" s="4"/>
      <c r="L364" s="4"/>
      <c r="M364" s="4"/>
      <c r="N364" s="4"/>
      <c r="O364" s="4"/>
      <c r="S364" s="4"/>
      <c r="T364" s="4"/>
      <c r="V364" s="4"/>
      <c r="W364" s="4"/>
    </row>
    <row r="365" spans="1:23" x14ac:dyDescent="0.2">
      <c r="A365" s="4"/>
      <c r="B365" s="4"/>
      <c r="C365" s="4"/>
      <c r="D365" s="114"/>
      <c r="E365" s="107"/>
      <c r="F365" s="4"/>
      <c r="G365" s="4"/>
      <c r="H365" s="4"/>
      <c r="I365" s="4"/>
      <c r="J365" s="4"/>
      <c r="L365" s="4"/>
      <c r="M365" s="4"/>
      <c r="N365" s="4"/>
      <c r="O365" s="4"/>
      <c r="S365" s="4"/>
      <c r="T365" s="4"/>
      <c r="V365" s="4"/>
      <c r="W365" s="4"/>
    </row>
    <row r="366" spans="1:23" x14ac:dyDescent="0.2">
      <c r="A366" s="4"/>
      <c r="B366" s="4"/>
      <c r="C366" s="4"/>
      <c r="D366" s="114"/>
      <c r="E366" s="107"/>
      <c r="F366" s="4"/>
      <c r="G366" s="4"/>
      <c r="H366" s="4"/>
      <c r="I366" s="4"/>
      <c r="J366" s="4"/>
      <c r="L366" s="4"/>
      <c r="M366" s="4"/>
      <c r="N366" s="4"/>
      <c r="O366" s="4"/>
      <c r="S366" s="4"/>
      <c r="T366" s="4"/>
      <c r="V366" s="4"/>
      <c r="W366" s="4"/>
    </row>
    <row r="367" spans="1:23" x14ac:dyDescent="0.2">
      <c r="A367" s="4"/>
      <c r="B367" s="4"/>
      <c r="C367" s="4"/>
      <c r="D367" s="114"/>
      <c r="E367" s="107"/>
      <c r="F367" s="4"/>
      <c r="G367" s="4"/>
      <c r="H367" s="4"/>
      <c r="I367" s="4"/>
      <c r="J367" s="4"/>
      <c r="L367" s="4"/>
      <c r="M367" s="4"/>
      <c r="N367" s="4"/>
      <c r="O367" s="4"/>
      <c r="S367" s="4"/>
      <c r="T367" s="4"/>
      <c r="V367" s="4"/>
      <c r="W367" s="4"/>
    </row>
    <row r="368" spans="1:23" x14ac:dyDescent="0.2">
      <c r="A368" s="4"/>
      <c r="B368" s="4"/>
      <c r="C368" s="4"/>
      <c r="D368" s="114"/>
      <c r="E368" s="107"/>
      <c r="F368" s="4"/>
      <c r="G368" s="4"/>
      <c r="H368" s="4"/>
      <c r="I368" s="4"/>
      <c r="J368" s="4"/>
      <c r="L368" s="4"/>
      <c r="M368" s="4"/>
      <c r="N368" s="4"/>
      <c r="O368" s="4"/>
      <c r="S368" s="4"/>
      <c r="T368" s="4"/>
      <c r="V368" s="4"/>
      <c r="W368" s="4"/>
    </row>
    <row r="369" spans="1:23" x14ac:dyDescent="0.2">
      <c r="A369" s="4"/>
      <c r="B369" s="4"/>
      <c r="C369" s="4"/>
      <c r="D369" s="114"/>
      <c r="E369" s="107"/>
      <c r="F369" s="4"/>
      <c r="G369" s="4"/>
      <c r="H369" s="4"/>
      <c r="I369" s="4"/>
      <c r="J369" s="4"/>
      <c r="L369" s="4"/>
      <c r="M369" s="4"/>
      <c r="N369" s="4"/>
      <c r="O369" s="4"/>
      <c r="S369" s="4"/>
      <c r="T369" s="4"/>
      <c r="V369" s="4"/>
      <c r="W369" s="4"/>
    </row>
    <row r="370" spans="1:23" x14ac:dyDescent="0.2">
      <c r="A370" s="4"/>
      <c r="B370" s="4"/>
      <c r="C370" s="4"/>
      <c r="D370" s="114"/>
      <c r="E370" s="107"/>
      <c r="F370" s="4"/>
      <c r="G370" s="4"/>
      <c r="H370" s="4"/>
      <c r="I370" s="4"/>
      <c r="J370" s="4"/>
      <c r="L370" s="4"/>
      <c r="M370" s="4"/>
      <c r="N370" s="4"/>
      <c r="O370" s="4"/>
      <c r="S370" s="4"/>
      <c r="T370" s="4"/>
      <c r="V370" s="4"/>
      <c r="W370" s="4"/>
    </row>
    <row r="371" spans="1:23" x14ac:dyDescent="0.2">
      <c r="A371" s="4"/>
      <c r="B371" s="4"/>
      <c r="C371" s="4"/>
      <c r="D371" s="114"/>
      <c r="E371" s="107"/>
      <c r="F371" s="4"/>
      <c r="G371" s="4"/>
      <c r="H371" s="4"/>
      <c r="I371" s="4"/>
      <c r="J371" s="4"/>
      <c r="L371" s="4"/>
      <c r="M371" s="4"/>
      <c r="N371" s="4"/>
      <c r="O371" s="4"/>
      <c r="S371" s="4"/>
      <c r="T371" s="4"/>
      <c r="V371" s="4"/>
      <c r="W371" s="4"/>
    </row>
    <row r="372" spans="1:23" x14ac:dyDescent="0.2">
      <c r="A372" s="4"/>
      <c r="B372" s="4"/>
      <c r="C372" s="4"/>
      <c r="D372" s="114"/>
      <c r="E372" s="107"/>
      <c r="F372" s="4"/>
      <c r="G372" s="4"/>
      <c r="H372" s="4"/>
      <c r="I372" s="4"/>
      <c r="J372" s="4"/>
      <c r="L372" s="4"/>
      <c r="M372" s="4"/>
      <c r="N372" s="4"/>
      <c r="O372" s="4"/>
      <c r="S372" s="4"/>
      <c r="T372" s="4"/>
      <c r="V372" s="4"/>
      <c r="W372" s="4"/>
    </row>
    <row r="373" spans="1:23" x14ac:dyDescent="0.2">
      <c r="A373" s="4"/>
      <c r="B373" s="4"/>
      <c r="C373" s="4"/>
      <c r="D373" s="114"/>
      <c r="E373" s="107"/>
      <c r="F373" s="4"/>
      <c r="G373" s="4"/>
      <c r="H373" s="4"/>
      <c r="I373" s="4"/>
      <c r="J373" s="4"/>
      <c r="L373" s="4"/>
      <c r="M373" s="4"/>
      <c r="N373" s="4"/>
      <c r="O373" s="4"/>
      <c r="S373" s="4"/>
      <c r="T373" s="4"/>
      <c r="V373" s="4"/>
      <c r="W373" s="4"/>
    </row>
    <row r="374" spans="1:23" x14ac:dyDescent="0.2">
      <c r="A374" s="4"/>
      <c r="B374" s="4"/>
      <c r="C374" s="4"/>
      <c r="D374" s="114"/>
      <c r="E374" s="107"/>
      <c r="F374" s="4"/>
      <c r="G374" s="4"/>
      <c r="H374" s="4"/>
      <c r="I374" s="4"/>
      <c r="J374" s="4"/>
      <c r="L374" s="4"/>
      <c r="M374" s="4"/>
      <c r="N374" s="4"/>
      <c r="O374" s="4"/>
      <c r="S374" s="4"/>
      <c r="T374" s="4"/>
      <c r="V374" s="4"/>
      <c r="W374" s="4"/>
    </row>
    <row r="375" spans="1:23" x14ac:dyDescent="0.2">
      <c r="A375" s="4"/>
      <c r="B375" s="4"/>
      <c r="C375" s="4"/>
      <c r="D375" s="114"/>
      <c r="E375" s="107"/>
      <c r="F375" s="4"/>
      <c r="G375" s="4"/>
      <c r="H375" s="4"/>
      <c r="I375" s="4"/>
      <c r="J375" s="4"/>
      <c r="L375" s="4"/>
      <c r="M375" s="4"/>
      <c r="N375" s="4"/>
      <c r="O375" s="4"/>
      <c r="S375" s="4"/>
      <c r="T375" s="4"/>
      <c r="V375" s="4"/>
      <c r="W375" s="4"/>
    </row>
    <row r="376" spans="1:23" x14ac:dyDescent="0.2">
      <c r="A376" s="4"/>
      <c r="B376" s="4"/>
      <c r="C376" s="4"/>
      <c r="D376" s="114"/>
      <c r="E376" s="107"/>
      <c r="F376" s="4"/>
      <c r="G376" s="4"/>
      <c r="H376" s="4"/>
      <c r="I376" s="4"/>
      <c r="J376" s="4"/>
      <c r="L376" s="4"/>
      <c r="M376" s="4"/>
      <c r="N376" s="4"/>
      <c r="O376" s="4"/>
      <c r="S376" s="4"/>
      <c r="T376" s="4"/>
      <c r="V376" s="4"/>
      <c r="W376" s="4"/>
    </row>
    <row r="377" spans="1:23" x14ac:dyDescent="0.2">
      <c r="A377" s="4"/>
      <c r="B377" s="4"/>
      <c r="C377" s="4"/>
      <c r="D377" s="114"/>
      <c r="E377" s="107"/>
      <c r="F377" s="4"/>
      <c r="G377" s="4"/>
      <c r="H377" s="4"/>
      <c r="I377" s="4"/>
      <c r="J377" s="4"/>
      <c r="L377" s="4"/>
      <c r="M377" s="4"/>
      <c r="N377" s="4"/>
      <c r="O377" s="4"/>
      <c r="S377" s="4"/>
      <c r="T377" s="4"/>
      <c r="V377" s="4"/>
      <c r="W377" s="4"/>
    </row>
    <row r="378" spans="1:23" x14ac:dyDescent="0.2">
      <c r="A378" s="4"/>
      <c r="B378" s="4"/>
      <c r="C378" s="4"/>
      <c r="D378" s="114"/>
      <c r="E378" s="107"/>
      <c r="F378" s="4"/>
      <c r="G378" s="4"/>
      <c r="H378" s="4"/>
      <c r="I378" s="4"/>
      <c r="J378" s="4"/>
      <c r="L378" s="4"/>
      <c r="M378" s="4"/>
      <c r="N378" s="4"/>
      <c r="O378" s="4"/>
      <c r="S378" s="4"/>
      <c r="T378" s="4"/>
      <c r="V378" s="4"/>
      <c r="W378" s="4"/>
    </row>
    <row r="379" spans="1:23" x14ac:dyDescent="0.2">
      <c r="A379" s="4"/>
      <c r="B379" s="4"/>
      <c r="C379" s="4"/>
      <c r="D379" s="114"/>
      <c r="E379" s="107"/>
      <c r="F379" s="4"/>
      <c r="G379" s="4"/>
      <c r="H379" s="4"/>
      <c r="I379" s="4"/>
      <c r="J379" s="4"/>
      <c r="L379" s="4"/>
      <c r="M379" s="4"/>
      <c r="N379" s="4"/>
      <c r="O379" s="4"/>
      <c r="S379" s="4"/>
      <c r="T379" s="4"/>
      <c r="V379" s="4"/>
      <c r="W379" s="4"/>
    </row>
    <row r="380" spans="1:23" x14ac:dyDescent="0.2">
      <c r="A380" s="4"/>
      <c r="B380" s="4"/>
      <c r="C380" s="4"/>
      <c r="D380" s="114"/>
      <c r="E380" s="107"/>
      <c r="F380" s="4"/>
      <c r="G380" s="4"/>
      <c r="H380" s="4"/>
      <c r="I380" s="4"/>
      <c r="J380" s="4"/>
      <c r="L380" s="4"/>
      <c r="M380" s="4"/>
      <c r="N380" s="4"/>
      <c r="O380" s="4"/>
      <c r="S380" s="4"/>
      <c r="T380" s="4"/>
      <c r="V380" s="4"/>
      <c r="W380" s="4"/>
    </row>
    <row r="381" spans="1:23" x14ac:dyDescent="0.2">
      <c r="A381" s="4"/>
      <c r="B381" s="4"/>
      <c r="C381" s="4"/>
      <c r="D381" s="114"/>
      <c r="E381" s="107"/>
      <c r="F381" s="4"/>
      <c r="G381" s="4"/>
      <c r="H381" s="4"/>
      <c r="I381" s="4"/>
      <c r="J381" s="4"/>
      <c r="L381" s="4"/>
      <c r="M381" s="4"/>
      <c r="N381" s="4"/>
      <c r="O381" s="4"/>
      <c r="S381" s="4"/>
      <c r="T381" s="4"/>
      <c r="V381" s="4"/>
      <c r="W381" s="4"/>
    </row>
    <row r="382" spans="1:23" x14ac:dyDescent="0.2">
      <c r="A382" s="4"/>
      <c r="B382" s="4"/>
      <c r="C382" s="4"/>
      <c r="D382" s="114"/>
      <c r="E382" s="107"/>
      <c r="F382" s="4"/>
      <c r="G382" s="4"/>
      <c r="H382" s="4"/>
      <c r="I382" s="4"/>
      <c r="J382" s="4"/>
      <c r="L382" s="4"/>
      <c r="M382" s="4"/>
      <c r="N382" s="4"/>
      <c r="O382" s="4"/>
      <c r="S382" s="4"/>
      <c r="T382" s="4"/>
      <c r="V382" s="4"/>
      <c r="W382" s="4"/>
    </row>
    <row r="383" spans="1:23" x14ac:dyDescent="0.2">
      <c r="A383" s="4"/>
      <c r="B383" s="4"/>
      <c r="C383" s="4"/>
      <c r="D383" s="114"/>
      <c r="E383" s="107"/>
      <c r="F383" s="4"/>
      <c r="G383" s="4"/>
      <c r="H383" s="4"/>
      <c r="I383" s="4"/>
      <c r="J383" s="4"/>
      <c r="L383" s="4"/>
      <c r="M383" s="4"/>
      <c r="N383" s="4"/>
      <c r="O383" s="4"/>
      <c r="S383" s="4"/>
      <c r="T383" s="4"/>
      <c r="V383" s="4"/>
      <c r="W383" s="4"/>
    </row>
    <row r="384" spans="1:23" x14ac:dyDescent="0.2">
      <c r="A384" s="4"/>
      <c r="B384" s="4"/>
      <c r="C384" s="4"/>
      <c r="D384" s="114"/>
      <c r="E384" s="107"/>
      <c r="F384" s="4"/>
      <c r="G384" s="4"/>
      <c r="H384" s="4"/>
      <c r="I384" s="4"/>
      <c r="J384" s="4"/>
      <c r="L384" s="4"/>
      <c r="M384" s="4"/>
      <c r="N384" s="4"/>
      <c r="O384" s="4"/>
      <c r="S384" s="4"/>
      <c r="T384" s="4"/>
      <c r="V384" s="4"/>
      <c r="W384" s="4"/>
    </row>
    <row r="385" spans="1:23" x14ac:dyDescent="0.2">
      <c r="A385" s="4"/>
      <c r="B385" s="4"/>
      <c r="C385" s="4"/>
      <c r="D385" s="114"/>
      <c r="E385" s="107"/>
      <c r="F385" s="4"/>
      <c r="G385" s="4"/>
      <c r="H385" s="4"/>
      <c r="I385" s="4"/>
      <c r="J385" s="4"/>
      <c r="L385" s="4"/>
      <c r="M385" s="4"/>
      <c r="N385" s="4"/>
      <c r="O385" s="4"/>
      <c r="S385" s="4"/>
      <c r="T385" s="4"/>
      <c r="V385" s="4"/>
      <c r="W385" s="4"/>
    </row>
    <row r="386" spans="1:23" x14ac:dyDescent="0.2">
      <c r="A386" s="4"/>
      <c r="B386" s="4"/>
      <c r="C386" s="4"/>
      <c r="D386" s="114"/>
      <c r="E386" s="107"/>
      <c r="F386" s="4"/>
      <c r="G386" s="4"/>
      <c r="H386" s="4"/>
      <c r="I386" s="4"/>
      <c r="J386" s="4"/>
      <c r="L386" s="4"/>
      <c r="M386" s="4"/>
      <c r="N386" s="4"/>
      <c r="O386" s="4"/>
      <c r="S386" s="4"/>
      <c r="T386" s="4"/>
      <c r="V386" s="4"/>
      <c r="W386" s="4"/>
    </row>
    <row r="387" spans="1:23" x14ac:dyDescent="0.2">
      <c r="A387" s="4"/>
      <c r="B387" s="4"/>
      <c r="C387" s="4"/>
      <c r="D387" s="114"/>
      <c r="E387" s="107"/>
      <c r="F387" s="4"/>
      <c r="G387" s="4"/>
      <c r="H387" s="4"/>
      <c r="I387" s="4"/>
      <c r="J387" s="4"/>
      <c r="L387" s="4"/>
      <c r="M387" s="4"/>
      <c r="N387" s="4"/>
      <c r="O387" s="4"/>
      <c r="S387" s="4"/>
      <c r="T387" s="4"/>
      <c r="V387" s="4"/>
      <c r="W387" s="4"/>
    </row>
    <row r="388" spans="1:23" x14ac:dyDescent="0.2">
      <c r="A388" s="4"/>
      <c r="B388" s="4"/>
      <c r="C388" s="4"/>
      <c r="D388" s="114"/>
      <c r="E388" s="107"/>
      <c r="F388" s="4"/>
      <c r="G388" s="4"/>
      <c r="H388" s="4"/>
      <c r="I388" s="4"/>
      <c r="J388" s="4"/>
      <c r="L388" s="4"/>
      <c r="M388" s="4"/>
      <c r="N388" s="4"/>
      <c r="O388" s="4"/>
      <c r="S388" s="4"/>
      <c r="T388" s="4"/>
      <c r="V388" s="4"/>
      <c r="W388" s="4"/>
    </row>
    <row r="389" spans="1:23" x14ac:dyDescent="0.2">
      <c r="A389" s="4"/>
      <c r="B389" s="4"/>
      <c r="C389" s="4"/>
      <c r="D389" s="114"/>
      <c r="E389" s="107"/>
      <c r="F389" s="4"/>
      <c r="G389" s="4"/>
      <c r="H389" s="4"/>
      <c r="I389" s="4"/>
      <c r="J389" s="4"/>
      <c r="L389" s="4"/>
      <c r="M389" s="4"/>
      <c r="N389" s="4"/>
      <c r="O389" s="4"/>
      <c r="S389" s="4"/>
      <c r="T389" s="4"/>
      <c r="V389" s="4"/>
      <c r="W389" s="4"/>
    </row>
    <row r="390" spans="1:23" x14ac:dyDescent="0.2">
      <c r="A390" s="4"/>
      <c r="B390" s="4"/>
      <c r="C390" s="4"/>
      <c r="D390" s="114"/>
      <c r="E390" s="107"/>
      <c r="F390" s="4"/>
      <c r="G390" s="4"/>
      <c r="H390" s="4"/>
      <c r="I390" s="4"/>
      <c r="J390" s="4"/>
      <c r="L390" s="4"/>
      <c r="M390" s="4"/>
      <c r="N390" s="4"/>
      <c r="O390" s="4"/>
      <c r="S390" s="4"/>
      <c r="T390" s="4"/>
      <c r="V390" s="4"/>
      <c r="W390" s="4"/>
    </row>
    <row r="391" spans="1:23" x14ac:dyDescent="0.2">
      <c r="A391" s="4"/>
      <c r="B391" s="4"/>
      <c r="C391" s="4"/>
      <c r="D391" s="114"/>
      <c r="E391" s="107"/>
      <c r="F391" s="4"/>
      <c r="G391" s="4"/>
      <c r="H391" s="4"/>
      <c r="I391" s="4"/>
      <c r="J391" s="4"/>
      <c r="L391" s="4"/>
      <c r="M391" s="4"/>
      <c r="N391" s="4"/>
      <c r="O391" s="4"/>
      <c r="S391" s="4"/>
      <c r="T391" s="4"/>
      <c r="V391" s="4"/>
      <c r="W391" s="4"/>
    </row>
    <row r="392" spans="1:23" x14ac:dyDescent="0.2">
      <c r="A392" s="4"/>
      <c r="B392" s="4"/>
      <c r="C392" s="4"/>
      <c r="D392" s="114"/>
      <c r="E392" s="107"/>
      <c r="F392" s="4"/>
      <c r="G392" s="4"/>
      <c r="H392" s="4"/>
      <c r="I392" s="4"/>
      <c r="J392" s="4"/>
      <c r="L392" s="4"/>
      <c r="M392" s="4"/>
      <c r="N392" s="4"/>
      <c r="O392" s="4"/>
      <c r="S392" s="4"/>
      <c r="T392" s="4"/>
      <c r="V392" s="4"/>
      <c r="W392" s="4"/>
    </row>
    <row r="393" spans="1:23" x14ac:dyDescent="0.2">
      <c r="A393" s="4"/>
      <c r="B393" s="4"/>
      <c r="C393" s="4"/>
      <c r="D393" s="114"/>
      <c r="E393" s="107"/>
      <c r="F393" s="4"/>
      <c r="G393" s="4"/>
      <c r="H393" s="4"/>
      <c r="I393" s="4"/>
      <c r="J393" s="4"/>
      <c r="L393" s="4"/>
      <c r="M393" s="4"/>
      <c r="N393" s="4"/>
      <c r="O393" s="4"/>
      <c r="S393" s="4"/>
      <c r="T393" s="4"/>
      <c r="V393" s="4"/>
      <c r="W393" s="4"/>
    </row>
    <row r="394" spans="1:23" x14ac:dyDescent="0.2">
      <c r="A394" s="4"/>
      <c r="B394" s="4"/>
      <c r="C394" s="4"/>
      <c r="D394" s="114"/>
      <c r="E394" s="107"/>
      <c r="F394" s="4"/>
      <c r="G394" s="4"/>
      <c r="H394" s="4"/>
      <c r="I394" s="4"/>
      <c r="J394" s="4"/>
      <c r="L394" s="4"/>
      <c r="M394" s="4"/>
      <c r="N394" s="4"/>
      <c r="O394" s="4"/>
      <c r="S394" s="4"/>
      <c r="T394" s="4"/>
      <c r="V394" s="4"/>
      <c r="W394" s="4"/>
    </row>
    <row r="395" spans="1:23" x14ac:dyDescent="0.2">
      <c r="A395" s="4"/>
      <c r="B395" s="4"/>
      <c r="C395" s="4"/>
      <c r="D395" s="114"/>
      <c r="E395" s="107"/>
      <c r="F395" s="4"/>
      <c r="G395" s="4"/>
      <c r="H395" s="4"/>
      <c r="I395" s="4"/>
      <c r="J395" s="4"/>
      <c r="L395" s="4"/>
      <c r="M395" s="4"/>
      <c r="N395" s="4"/>
      <c r="O395" s="4"/>
      <c r="S395" s="4"/>
      <c r="T395" s="4"/>
      <c r="V395" s="4"/>
      <c r="W395" s="4"/>
    </row>
    <row r="396" spans="1:23" x14ac:dyDescent="0.2">
      <c r="A396" s="4"/>
      <c r="B396" s="4"/>
      <c r="C396" s="4"/>
      <c r="D396" s="114"/>
      <c r="E396" s="107"/>
      <c r="F396" s="4"/>
      <c r="G396" s="4"/>
      <c r="H396" s="4"/>
      <c r="I396" s="4"/>
      <c r="J396" s="4"/>
      <c r="L396" s="4"/>
      <c r="M396" s="4"/>
      <c r="N396" s="4"/>
      <c r="O396" s="4"/>
      <c r="S396" s="4"/>
      <c r="T396" s="4"/>
      <c r="V396" s="4"/>
      <c r="W396" s="4"/>
    </row>
    <row r="397" spans="1:23" x14ac:dyDescent="0.2">
      <c r="A397" s="4"/>
      <c r="B397" s="4"/>
      <c r="C397" s="4"/>
      <c r="D397" s="114"/>
      <c r="E397" s="107"/>
      <c r="F397" s="4"/>
      <c r="G397" s="4"/>
      <c r="H397" s="4"/>
      <c r="I397" s="4"/>
      <c r="J397" s="4"/>
      <c r="L397" s="4"/>
      <c r="M397" s="4"/>
      <c r="N397" s="4"/>
      <c r="O397" s="4"/>
      <c r="S397" s="4"/>
      <c r="T397" s="4"/>
      <c r="V397" s="4"/>
      <c r="W397" s="4"/>
    </row>
    <row r="398" spans="1:23" x14ac:dyDescent="0.2">
      <c r="A398" s="4"/>
      <c r="B398" s="4"/>
      <c r="C398" s="4"/>
      <c r="D398" s="114"/>
      <c r="E398" s="107"/>
      <c r="F398" s="4"/>
      <c r="G398" s="4"/>
      <c r="H398" s="4"/>
      <c r="I398" s="4"/>
      <c r="J398" s="4"/>
      <c r="L398" s="4"/>
      <c r="M398" s="4"/>
      <c r="N398" s="4"/>
      <c r="O398" s="4"/>
      <c r="S398" s="4"/>
      <c r="T398" s="4"/>
      <c r="V398" s="4"/>
      <c r="W398" s="4"/>
    </row>
    <row r="399" spans="1:23" x14ac:dyDescent="0.2">
      <c r="A399" s="4"/>
      <c r="B399" s="4"/>
      <c r="C399" s="4"/>
      <c r="D399" s="114"/>
      <c r="E399" s="107"/>
      <c r="F399" s="4"/>
      <c r="G399" s="4"/>
      <c r="H399" s="4"/>
      <c r="I399" s="4"/>
      <c r="J399" s="4"/>
      <c r="L399" s="4"/>
      <c r="M399" s="4"/>
      <c r="N399" s="4"/>
      <c r="O399" s="4"/>
      <c r="S399" s="4"/>
      <c r="T399" s="4"/>
      <c r="V399" s="4"/>
      <c r="W399" s="4"/>
    </row>
    <row r="400" spans="1:23" x14ac:dyDescent="0.2">
      <c r="A400" s="4"/>
      <c r="B400" s="4"/>
      <c r="C400" s="4"/>
      <c r="D400" s="114"/>
      <c r="E400" s="107"/>
      <c r="F400" s="4"/>
      <c r="G400" s="4"/>
      <c r="H400" s="4"/>
      <c r="I400" s="4"/>
      <c r="J400" s="4"/>
      <c r="L400" s="4"/>
      <c r="M400" s="4"/>
      <c r="N400" s="4"/>
      <c r="O400" s="4"/>
      <c r="S400" s="4"/>
      <c r="T400" s="4"/>
      <c r="V400" s="4"/>
      <c r="W400" s="4"/>
    </row>
    <row r="401" spans="1:23" x14ac:dyDescent="0.2">
      <c r="A401" s="4"/>
      <c r="B401" s="4"/>
      <c r="C401" s="4"/>
      <c r="D401" s="114"/>
      <c r="E401" s="107"/>
      <c r="F401" s="4"/>
      <c r="G401" s="4"/>
      <c r="H401" s="4"/>
      <c r="I401" s="4"/>
      <c r="J401" s="4"/>
      <c r="L401" s="4"/>
      <c r="M401" s="4"/>
      <c r="N401" s="4"/>
      <c r="O401" s="4"/>
      <c r="S401" s="4"/>
      <c r="T401" s="4"/>
      <c r="V401" s="4"/>
      <c r="W401" s="4"/>
    </row>
    <row r="402" spans="1:23" x14ac:dyDescent="0.2">
      <c r="A402" s="4"/>
      <c r="B402" s="4"/>
      <c r="C402" s="4"/>
      <c r="D402" s="114"/>
      <c r="E402" s="107"/>
      <c r="F402" s="4"/>
      <c r="G402" s="4"/>
      <c r="H402" s="4"/>
      <c r="I402" s="4"/>
      <c r="J402" s="4"/>
      <c r="L402" s="4"/>
      <c r="M402" s="4"/>
      <c r="N402" s="4"/>
      <c r="O402" s="4"/>
      <c r="S402" s="4"/>
      <c r="T402" s="4"/>
      <c r="V402" s="4"/>
      <c r="W402" s="4"/>
    </row>
    <row r="403" spans="1:23" x14ac:dyDescent="0.2">
      <c r="A403" s="4"/>
      <c r="B403" s="4"/>
      <c r="C403" s="4"/>
      <c r="D403" s="114"/>
      <c r="E403" s="107"/>
      <c r="F403" s="4"/>
      <c r="G403" s="4"/>
      <c r="H403" s="4"/>
      <c r="I403" s="4"/>
      <c r="J403" s="4"/>
      <c r="L403" s="4"/>
      <c r="M403" s="4"/>
      <c r="N403" s="4"/>
      <c r="O403" s="4"/>
      <c r="S403" s="4"/>
      <c r="T403" s="4"/>
      <c r="V403" s="4"/>
      <c r="W403" s="4"/>
    </row>
    <row r="404" spans="1:23" x14ac:dyDescent="0.2">
      <c r="A404" s="4"/>
      <c r="B404" s="4"/>
      <c r="C404" s="4"/>
      <c r="D404" s="114"/>
      <c r="E404" s="107"/>
      <c r="F404" s="4"/>
      <c r="G404" s="4"/>
      <c r="H404" s="4"/>
      <c r="I404" s="4"/>
      <c r="J404" s="4"/>
      <c r="L404" s="4"/>
      <c r="M404" s="4"/>
      <c r="N404" s="4"/>
      <c r="O404" s="4"/>
      <c r="S404" s="4"/>
      <c r="T404" s="4"/>
      <c r="V404" s="4"/>
      <c r="W404" s="4"/>
    </row>
    <row r="405" spans="1:23" x14ac:dyDescent="0.2">
      <c r="A405" s="4"/>
      <c r="B405" s="4"/>
      <c r="C405" s="4"/>
      <c r="D405" s="114"/>
      <c r="E405" s="107"/>
      <c r="F405" s="4"/>
      <c r="G405" s="4"/>
      <c r="H405" s="4"/>
      <c r="I405" s="4"/>
      <c r="J405" s="4"/>
      <c r="L405" s="4"/>
      <c r="M405" s="4"/>
      <c r="N405" s="4"/>
      <c r="O405" s="4"/>
      <c r="S405" s="4"/>
      <c r="T405" s="4"/>
      <c r="V405" s="4"/>
      <c r="W405" s="4"/>
    </row>
    <row r="406" spans="1:23" x14ac:dyDescent="0.2">
      <c r="A406" s="4"/>
      <c r="B406" s="4"/>
      <c r="C406" s="4"/>
      <c r="D406" s="114"/>
      <c r="E406" s="107"/>
      <c r="F406" s="4"/>
      <c r="G406" s="4"/>
      <c r="H406" s="4"/>
      <c r="I406" s="4"/>
      <c r="J406" s="4"/>
      <c r="L406" s="4"/>
      <c r="M406" s="4"/>
      <c r="N406" s="4"/>
      <c r="O406" s="4"/>
      <c r="S406" s="4"/>
      <c r="T406" s="4"/>
      <c r="V406" s="4"/>
      <c r="W406" s="4"/>
    </row>
    <row r="407" spans="1:23" x14ac:dyDescent="0.2">
      <c r="A407" s="4"/>
      <c r="B407" s="4"/>
      <c r="C407" s="4"/>
      <c r="D407" s="114"/>
      <c r="E407" s="107"/>
      <c r="F407" s="4"/>
      <c r="G407" s="4"/>
      <c r="H407" s="4"/>
      <c r="I407" s="4"/>
      <c r="J407" s="4"/>
      <c r="L407" s="4"/>
      <c r="M407" s="4"/>
      <c r="N407" s="4"/>
      <c r="O407" s="4"/>
      <c r="S407" s="4"/>
      <c r="T407" s="4"/>
      <c r="V407" s="4"/>
      <c r="W407" s="4"/>
    </row>
    <row r="408" spans="1:23" x14ac:dyDescent="0.2">
      <c r="A408" s="4"/>
      <c r="B408" s="4"/>
      <c r="C408" s="4"/>
      <c r="D408" s="114"/>
      <c r="E408" s="107"/>
      <c r="F408" s="4"/>
      <c r="G408" s="4"/>
      <c r="H408" s="4"/>
      <c r="I408" s="4"/>
      <c r="J408" s="4"/>
      <c r="L408" s="4"/>
      <c r="M408" s="4"/>
      <c r="N408" s="4"/>
      <c r="O408" s="4"/>
      <c r="S408" s="4"/>
      <c r="T408" s="4"/>
      <c r="V408" s="4"/>
      <c r="W408" s="4"/>
    </row>
    <row r="409" spans="1:23" x14ac:dyDescent="0.2">
      <c r="A409" s="4"/>
      <c r="B409" s="4"/>
      <c r="C409" s="4"/>
      <c r="D409" s="114"/>
      <c r="E409" s="107"/>
      <c r="F409" s="4"/>
      <c r="G409" s="4"/>
      <c r="H409" s="4"/>
      <c r="I409" s="4"/>
      <c r="J409" s="4"/>
      <c r="L409" s="4"/>
      <c r="M409" s="4"/>
      <c r="N409" s="4"/>
      <c r="O409" s="4"/>
      <c r="S409" s="4"/>
      <c r="T409" s="4"/>
      <c r="V409" s="4"/>
      <c r="W409" s="4"/>
    </row>
    <row r="410" spans="1:23" x14ac:dyDescent="0.2">
      <c r="A410" s="4"/>
      <c r="B410" s="4"/>
      <c r="C410" s="4"/>
      <c r="D410" s="114"/>
      <c r="E410" s="107"/>
      <c r="F410" s="4"/>
      <c r="G410" s="4"/>
      <c r="H410" s="4"/>
      <c r="I410" s="4"/>
      <c r="J410" s="4"/>
      <c r="L410" s="4"/>
      <c r="M410" s="4"/>
      <c r="N410" s="4"/>
      <c r="O410" s="4"/>
      <c r="S410" s="4"/>
      <c r="T410" s="4"/>
      <c r="V410" s="4"/>
      <c r="W410" s="4"/>
    </row>
    <row r="411" spans="1:23" x14ac:dyDescent="0.2">
      <c r="A411" s="4"/>
      <c r="B411" s="4"/>
      <c r="C411" s="4"/>
      <c r="D411" s="114"/>
      <c r="E411" s="107"/>
      <c r="F411" s="4"/>
      <c r="G411" s="4"/>
      <c r="H411" s="4"/>
      <c r="I411" s="4"/>
      <c r="J411" s="4"/>
      <c r="L411" s="4"/>
      <c r="M411" s="4"/>
      <c r="N411" s="4"/>
      <c r="O411" s="4"/>
      <c r="S411" s="4"/>
      <c r="T411" s="4"/>
      <c r="V411" s="4"/>
      <c r="W411" s="4"/>
    </row>
    <row r="412" spans="1:23" x14ac:dyDescent="0.2">
      <c r="A412" s="4"/>
      <c r="B412" s="4"/>
      <c r="C412" s="4"/>
      <c r="D412" s="114"/>
      <c r="E412" s="107"/>
      <c r="F412" s="4"/>
      <c r="G412" s="4"/>
      <c r="H412" s="4"/>
      <c r="I412" s="4"/>
      <c r="J412" s="4"/>
      <c r="L412" s="4"/>
      <c r="M412" s="4"/>
      <c r="N412" s="4"/>
      <c r="O412" s="4"/>
      <c r="S412" s="4"/>
      <c r="T412" s="4"/>
      <c r="V412" s="4"/>
      <c r="W412" s="4"/>
    </row>
    <row r="413" spans="1:23" x14ac:dyDescent="0.2">
      <c r="A413" s="4"/>
      <c r="B413" s="4"/>
      <c r="C413" s="4"/>
      <c r="D413" s="114"/>
      <c r="E413" s="107"/>
      <c r="F413" s="4"/>
      <c r="G413" s="4"/>
      <c r="H413" s="4"/>
      <c r="I413" s="4"/>
      <c r="J413" s="4"/>
      <c r="L413" s="4"/>
      <c r="M413" s="4"/>
      <c r="N413" s="4"/>
      <c r="O413" s="4"/>
      <c r="S413" s="4"/>
      <c r="T413" s="4"/>
      <c r="V413" s="4"/>
      <c r="W413" s="4"/>
    </row>
    <row r="414" spans="1:23" x14ac:dyDescent="0.2">
      <c r="A414" s="4"/>
      <c r="B414" s="4"/>
      <c r="C414" s="4"/>
      <c r="D414" s="114"/>
      <c r="E414" s="107"/>
      <c r="F414" s="4"/>
      <c r="G414" s="4"/>
      <c r="H414" s="4"/>
      <c r="I414" s="4"/>
      <c r="J414" s="4"/>
      <c r="L414" s="4"/>
      <c r="M414" s="4"/>
      <c r="N414" s="4"/>
      <c r="O414" s="4"/>
      <c r="S414" s="4"/>
      <c r="T414" s="4"/>
      <c r="V414" s="4"/>
      <c r="W414" s="4"/>
    </row>
    <row r="415" spans="1:23" x14ac:dyDescent="0.2">
      <c r="A415" s="4"/>
      <c r="B415" s="4"/>
      <c r="C415" s="4"/>
      <c r="D415" s="114"/>
      <c r="E415" s="107"/>
      <c r="F415" s="4"/>
      <c r="G415" s="4"/>
      <c r="H415" s="4"/>
      <c r="I415" s="4"/>
      <c r="J415" s="4"/>
      <c r="L415" s="4"/>
      <c r="M415" s="4"/>
      <c r="N415" s="4"/>
      <c r="O415" s="4"/>
      <c r="S415" s="4"/>
      <c r="T415" s="4"/>
      <c r="V415" s="4"/>
      <c r="W415" s="4"/>
    </row>
    <row r="416" spans="1:23" x14ac:dyDescent="0.2">
      <c r="A416" s="4"/>
      <c r="B416" s="4"/>
      <c r="C416" s="4"/>
      <c r="D416" s="114"/>
      <c r="E416" s="107"/>
      <c r="F416" s="4"/>
      <c r="G416" s="4"/>
      <c r="H416" s="4"/>
      <c r="I416" s="4"/>
      <c r="J416" s="4"/>
      <c r="L416" s="4"/>
      <c r="M416" s="4"/>
      <c r="N416" s="4"/>
      <c r="O416" s="4"/>
      <c r="S416" s="4"/>
      <c r="T416" s="4"/>
      <c r="V416" s="4"/>
      <c r="W416" s="4"/>
    </row>
    <row r="417" spans="1:23" x14ac:dyDescent="0.2">
      <c r="A417" s="4"/>
      <c r="B417" s="4"/>
      <c r="C417" s="4"/>
      <c r="D417" s="114"/>
      <c r="E417" s="107"/>
      <c r="F417" s="4"/>
      <c r="G417" s="4"/>
      <c r="H417" s="4"/>
      <c r="I417" s="4"/>
      <c r="J417" s="4"/>
      <c r="L417" s="4"/>
      <c r="M417" s="4"/>
      <c r="N417" s="4"/>
      <c r="O417" s="4"/>
      <c r="S417" s="4"/>
      <c r="T417" s="4"/>
      <c r="V417" s="4"/>
      <c r="W417" s="4"/>
    </row>
    <row r="418" spans="1:23" x14ac:dyDescent="0.2">
      <c r="A418" s="4"/>
      <c r="B418" s="4"/>
      <c r="C418" s="4"/>
      <c r="D418" s="114"/>
      <c r="E418" s="107"/>
      <c r="F418" s="4"/>
      <c r="G418" s="4"/>
      <c r="H418" s="4"/>
      <c r="I418" s="4"/>
      <c r="J418" s="4"/>
      <c r="L418" s="4"/>
      <c r="M418" s="4"/>
      <c r="N418" s="4"/>
      <c r="O418" s="4"/>
      <c r="S418" s="4"/>
      <c r="T418" s="4"/>
      <c r="V418" s="4"/>
      <c r="W418" s="4"/>
    </row>
    <row r="419" spans="1:23" x14ac:dyDescent="0.2">
      <c r="A419" s="4"/>
      <c r="B419" s="4"/>
      <c r="C419" s="4"/>
      <c r="D419" s="114"/>
      <c r="E419" s="107"/>
      <c r="F419" s="4"/>
      <c r="G419" s="4"/>
      <c r="H419" s="4"/>
      <c r="I419" s="4"/>
      <c r="J419" s="4"/>
      <c r="L419" s="4"/>
      <c r="M419" s="4"/>
      <c r="N419" s="4"/>
      <c r="O419" s="4"/>
      <c r="S419" s="4"/>
      <c r="T419" s="4"/>
      <c r="V419" s="4"/>
      <c r="W419" s="4"/>
    </row>
    <row r="420" spans="1:23" x14ac:dyDescent="0.2">
      <c r="A420" s="4"/>
      <c r="B420" s="4"/>
      <c r="C420" s="4"/>
      <c r="D420" s="114"/>
      <c r="E420" s="107"/>
      <c r="F420" s="4"/>
      <c r="G420" s="4"/>
      <c r="H420" s="4"/>
      <c r="I420" s="4"/>
      <c r="J420" s="4"/>
      <c r="L420" s="4"/>
      <c r="M420" s="4"/>
      <c r="N420" s="4"/>
      <c r="O420" s="4"/>
      <c r="S420" s="4"/>
      <c r="T420" s="4"/>
      <c r="V420" s="4"/>
      <c r="W420" s="4"/>
    </row>
    <row r="421" spans="1:23" x14ac:dyDescent="0.2">
      <c r="A421" s="4"/>
      <c r="B421" s="4"/>
      <c r="C421" s="4"/>
      <c r="D421" s="114"/>
      <c r="E421" s="107"/>
      <c r="F421" s="4"/>
      <c r="G421" s="4"/>
      <c r="H421" s="4"/>
      <c r="I421" s="4"/>
      <c r="J421" s="4"/>
      <c r="L421" s="4"/>
      <c r="M421" s="4"/>
      <c r="N421" s="4"/>
      <c r="O421" s="4"/>
      <c r="S421" s="4"/>
      <c r="T421" s="4"/>
      <c r="V421" s="4"/>
      <c r="W421" s="4"/>
    </row>
    <row r="422" spans="1:23" x14ac:dyDescent="0.2">
      <c r="A422" s="4"/>
      <c r="B422" s="4"/>
      <c r="C422" s="4"/>
      <c r="D422" s="114"/>
      <c r="E422" s="107"/>
      <c r="F422" s="4"/>
      <c r="G422" s="4"/>
      <c r="H422" s="4"/>
      <c r="I422" s="4"/>
      <c r="J422" s="4"/>
      <c r="L422" s="4"/>
      <c r="M422" s="4"/>
      <c r="N422" s="4"/>
      <c r="O422" s="4"/>
      <c r="S422" s="4"/>
      <c r="T422" s="4"/>
      <c r="V422" s="4"/>
      <c r="W422" s="4"/>
    </row>
    <row r="423" spans="1:23" x14ac:dyDescent="0.2">
      <c r="A423" s="4"/>
      <c r="B423" s="4"/>
      <c r="C423" s="4"/>
      <c r="D423" s="114"/>
      <c r="E423" s="107"/>
      <c r="F423" s="4"/>
      <c r="G423" s="4"/>
      <c r="H423" s="4"/>
      <c r="I423" s="4"/>
      <c r="J423" s="4"/>
      <c r="L423" s="4"/>
      <c r="M423" s="4"/>
      <c r="N423" s="4"/>
      <c r="O423" s="4"/>
      <c r="S423" s="4"/>
      <c r="T423" s="4"/>
      <c r="V423" s="4"/>
      <c r="W423" s="4"/>
    </row>
    <row r="424" spans="1:23" x14ac:dyDescent="0.2">
      <c r="A424" s="4"/>
      <c r="B424" s="4"/>
      <c r="C424" s="4"/>
      <c r="D424" s="114"/>
      <c r="E424" s="107"/>
      <c r="F424" s="4"/>
      <c r="G424" s="4"/>
      <c r="H424" s="4"/>
      <c r="I424" s="4"/>
      <c r="J424" s="4"/>
      <c r="L424" s="4"/>
      <c r="M424" s="4"/>
      <c r="N424" s="4"/>
      <c r="O424" s="4"/>
      <c r="S424" s="4"/>
      <c r="T424" s="4"/>
      <c r="V424" s="4"/>
      <c r="W424" s="4"/>
    </row>
    <row r="425" spans="1:23" x14ac:dyDescent="0.2">
      <c r="A425" s="4"/>
      <c r="B425" s="4"/>
      <c r="C425" s="4"/>
      <c r="D425" s="114"/>
      <c r="E425" s="107"/>
      <c r="F425" s="4"/>
      <c r="G425" s="4"/>
      <c r="H425" s="4"/>
      <c r="I425" s="4"/>
      <c r="J425" s="4"/>
      <c r="L425" s="4"/>
      <c r="M425" s="4"/>
      <c r="N425" s="4"/>
      <c r="O425" s="4"/>
      <c r="S425" s="4"/>
      <c r="T425" s="4"/>
      <c r="V425" s="4"/>
      <c r="W425" s="4"/>
    </row>
    <row r="426" spans="1:23" x14ac:dyDescent="0.2">
      <c r="A426" s="4"/>
      <c r="B426" s="4"/>
      <c r="C426" s="4"/>
      <c r="D426" s="114"/>
      <c r="E426" s="107"/>
      <c r="F426" s="4"/>
      <c r="G426" s="4"/>
      <c r="H426" s="4"/>
      <c r="I426" s="4"/>
      <c r="J426" s="4"/>
      <c r="L426" s="4"/>
      <c r="M426" s="4"/>
      <c r="N426" s="4"/>
      <c r="O426" s="4"/>
      <c r="S426" s="4"/>
      <c r="T426" s="4"/>
      <c r="V426" s="4"/>
      <c r="W426" s="4"/>
    </row>
    <row r="427" spans="1:23" x14ac:dyDescent="0.2">
      <c r="A427" s="4"/>
      <c r="B427" s="4"/>
      <c r="C427" s="4"/>
      <c r="D427" s="114"/>
      <c r="E427" s="107"/>
      <c r="F427" s="4"/>
      <c r="G427" s="4"/>
      <c r="H427" s="4"/>
      <c r="I427" s="4"/>
      <c r="J427" s="4"/>
      <c r="L427" s="4"/>
      <c r="M427" s="4"/>
      <c r="N427" s="4"/>
      <c r="O427" s="4"/>
      <c r="S427" s="4"/>
      <c r="T427" s="4"/>
      <c r="V427" s="4"/>
      <c r="W427" s="4"/>
    </row>
    <row r="428" spans="1:23" x14ac:dyDescent="0.2">
      <c r="A428" s="4"/>
      <c r="B428" s="4"/>
      <c r="C428" s="4"/>
      <c r="D428" s="114"/>
      <c r="E428" s="107"/>
      <c r="F428" s="4"/>
      <c r="G428" s="4"/>
      <c r="H428" s="4"/>
      <c r="I428" s="4"/>
      <c r="J428" s="4"/>
      <c r="L428" s="4"/>
      <c r="M428" s="4"/>
      <c r="N428" s="4"/>
      <c r="O428" s="4"/>
      <c r="S428" s="4"/>
      <c r="T428" s="4"/>
      <c r="V428" s="4"/>
      <c r="W428" s="4"/>
    </row>
    <row r="429" spans="1:23" x14ac:dyDescent="0.2">
      <c r="A429" s="4"/>
      <c r="B429" s="4"/>
      <c r="C429" s="4"/>
      <c r="D429" s="114"/>
      <c r="E429" s="107"/>
      <c r="F429" s="4"/>
      <c r="G429" s="4"/>
      <c r="H429" s="4"/>
      <c r="I429" s="4"/>
      <c r="J429" s="4"/>
      <c r="L429" s="4"/>
      <c r="M429" s="4"/>
      <c r="N429" s="4"/>
      <c r="O429" s="4"/>
      <c r="S429" s="4"/>
      <c r="T429" s="4"/>
      <c r="V429" s="4"/>
      <c r="W429" s="4"/>
    </row>
    <row r="430" spans="1:23" x14ac:dyDescent="0.2">
      <c r="A430" s="4"/>
      <c r="B430" s="4"/>
      <c r="C430" s="4"/>
      <c r="D430" s="114"/>
      <c r="E430" s="107"/>
      <c r="F430" s="4"/>
      <c r="G430" s="4"/>
      <c r="H430" s="4"/>
      <c r="I430" s="4"/>
      <c r="J430" s="4"/>
      <c r="L430" s="4"/>
      <c r="M430" s="4"/>
      <c r="N430" s="4"/>
      <c r="O430" s="4"/>
      <c r="S430" s="4"/>
      <c r="T430" s="4"/>
      <c r="V430" s="4"/>
      <c r="W430" s="4"/>
    </row>
    <row r="431" spans="1:23" x14ac:dyDescent="0.2">
      <c r="A431" s="4"/>
      <c r="B431" s="4"/>
      <c r="C431" s="4"/>
      <c r="D431" s="114"/>
      <c r="E431" s="107"/>
      <c r="F431" s="4"/>
      <c r="G431" s="4"/>
      <c r="H431" s="4"/>
      <c r="I431" s="4"/>
      <c r="J431" s="4"/>
      <c r="L431" s="4"/>
      <c r="M431" s="4"/>
      <c r="N431" s="4"/>
      <c r="O431" s="4"/>
      <c r="S431" s="4"/>
      <c r="T431" s="4"/>
      <c r="V431" s="4"/>
      <c r="W431" s="4"/>
    </row>
    <row r="432" spans="1:23" x14ac:dyDescent="0.2">
      <c r="A432" s="4"/>
      <c r="B432" s="4"/>
      <c r="C432" s="4"/>
      <c r="D432" s="114"/>
      <c r="E432" s="107"/>
      <c r="F432" s="4"/>
      <c r="G432" s="4"/>
      <c r="H432" s="4"/>
      <c r="I432" s="4"/>
      <c r="J432" s="4"/>
      <c r="L432" s="4"/>
      <c r="M432" s="4"/>
      <c r="N432" s="4"/>
      <c r="O432" s="4"/>
      <c r="S432" s="4"/>
      <c r="T432" s="4"/>
      <c r="V432" s="4"/>
      <c r="W432" s="4"/>
    </row>
    <row r="433" spans="1:23" x14ac:dyDescent="0.2">
      <c r="A433" s="4"/>
      <c r="B433" s="4"/>
      <c r="C433" s="4"/>
      <c r="D433" s="114"/>
      <c r="E433" s="107"/>
      <c r="F433" s="4"/>
      <c r="G433" s="4"/>
      <c r="H433" s="4"/>
      <c r="I433" s="4"/>
      <c r="J433" s="4"/>
      <c r="L433" s="4"/>
      <c r="M433" s="4"/>
      <c r="N433" s="4"/>
      <c r="O433" s="4"/>
      <c r="S433" s="4"/>
      <c r="T433" s="4"/>
      <c r="V433" s="4"/>
      <c r="W433" s="4"/>
    </row>
    <row r="434" spans="1:23" x14ac:dyDescent="0.2">
      <c r="A434" s="4"/>
      <c r="B434" s="4"/>
      <c r="C434" s="4"/>
      <c r="D434" s="114"/>
      <c r="E434" s="107"/>
      <c r="F434" s="4"/>
      <c r="G434" s="4"/>
      <c r="H434" s="4"/>
      <c r="I434" s="4"/>
      <c r="J434" s="4"/>
      <c r="L434" s="4"/>
      <c r="M434" s="4"/>
      <c r="N434" s="4"/>
      <c r="O434" s="4"/>
      <c r="S434" s="4"/>
      <c r="T434" s="4"/>
      <c r="V434" s="4"/>
      <c r="W434" s="4"/>
    </row>
    <row r="435" spans="1:23" x14ac:dyDescent="0.2">
      <c r="A435" s="4"/>
      <c r="B435" s="4"/>
      <c r="C435" s="4"/>
      <c r="D435" s="114"/>
      <c r="E435" s="107"/>
      <c r="F435" s="4"/>
      <c r="G435" s="4"/>
      <c r="H435" s="4"/>
      <c r="I435" s="4"/>
      <c r="J435" s="4"/>
      <c r="L435" s="4"/>
      <c r="M435" s="4"/>
      <c r="N435" s="4"/>
      <c r="O435" s="4"/>
      <c r="S435" s="4"/>
      <c r="T435" s="4"/>
      <c r="V435" s="4"/>
      <c r="W435" s="4"/>
    </row>
    <row r="436" spans="1:23" x14ac:dyDescent="0.2">
      <c r="A436" s="4"/>
      <c r="B436" s="4"/>
      <c r="C436" s="4"/>
      <c r="D436" s="114"/>
      <c r="E436" s="107"/>
      <c r="F436" s="4"/>
      <c r="G436" s="4"/>
      <c r="H436" s="4"/>
      <c r="I436" s="4"/>
      <c r="J436" s="4"/>
      <c r="L436" s="4"/>
      <c r="M436" s="4"/>
      <c r="N436" s="4"/>
      <c r="O436" s="4"/>
      <c r="S436" s="4"/>
      <c r="T436" s="4"/>
      <c r="V436" s="4"/>
      <c r="W436" s="4"/>
    </row>
    <row r="437" spans="1:23" x14ac:dyDescent="0.2">
      <c r="A437" s="4"/>
      <c r="B437" s="4"/>
      <c r="C437" s="4"/>
      <c r="D437" s="114"/>
      <c r="E437" s="107"/>
      <c r="F437" s="4"/>
      <c r="G437" s="4"/>
      <c r="H437" s="4"/>
      <c r="I437" s="4"/>
      <c r="J437" s="4"/>
      <c r="L437" s="4"/>
      <c r="M437" s="4"/>
      <c r="N437" s="4"/>
      <c r="O437" s="4"/>
      <c r="S437" s="4"/>
      <c r="T437" s="4"/>
      <c r="V437" s="4"/>
      <c r="W437" s="4"/>
    </row>
    <row r="438" spans="1:23" x14ac:dyDescent="0.2">
      <c r="A438" s="4"/>
      <c r="B438" s="4"/>
      <c r="C438" s="4"/>
      <c r="D438" s="114"/>
      <c r="E438" s="107"/>
      <c r="F438" s="4"/>
      <c r="G438" s="4"/>
      <c r="H438" s="4"/>
      <c r="I438" s="4"/>
      <c r="J438" s="4"/>
      <c r="L438" s="4"/>
      <c r="M438" s="4"/>
      <c r="N438" s="4"/>
      <c r="O438" s="4"/>
      <c r="S438" s="4"/>
      <c r="T438" s="4"/>
      <c r="V438" s="4"/>
      <c r="W438" s="4"/>
    </row>
    <row r="439" spans="1:23" x14ac:dyDescent="0.2">
      <c r="A439" s="4"/>
      <c r="B439" s="4"/>
      <c r="C439" s="4"/>
      <c r="D439" s="114"/>
      <c r="E439" s="107"/>
      <c r="F439" s="4"/>
      <c r="G439" s="4"/>
      <c r="H439" s="4"/>
      <c r="I439" s="4"/>
      <c r="J439" s="4"/>
      <c r="L439" s="4"/>
      <c r="M439" s="4"/>
      <c r="N439" s="4"/>
      <c r="O439" s="4"/>
      <c r="S439" s="4"/>
      <c r="T439" s="4"/>
      <c r="V439" s="4"/>
      <c r="W439" s="4"/>
    </row>
    <row r="440" spans="1:23" x14ac:dyDescent="0.2">
      <c r="A440" s="4"/>
      <c r="B440" s="4"/>
      <c r="C440" s="4"/>
      <c r="D440" s="114"/>
      <c r="E440" s="107"/>
      <c r="F440" s="4"/>
      <c r="G440" s="4"/>
      <c r="H440" s="4"/>
      <c r="I440" s="4"/>
      <c r="J440" s="4"/>
      <c r="L440" s="4"/>
      <c r="M440" s="4"/>
      <c r="N440" s="4"/>
      <c r="O440" s="4"/>
      <c r="S440" s="4"/>
      <c r="T440" s="4"/>
      <c r="V440" s="4"/>
      <c r="W440" s="4"/>
    </row>
    <row r="441" spans="1:23" x14ac:dyDescent="0.2">
      <c r="A441" s="4"/>
      <c r="B441" s="4"/>
      <c r="C441" s="4"/>
      <c r="D441" s="114"/>
      <c r="E441" s="107"/>
      <c r="F441" s="4"/>
      <c r="G441" s="4"/>
      <c r="H441" s="4"/>
      <c r="I441" s="4"/>
      <c r="J441" s="4"/>
      <c r="L441" s="4"/>
      <c r="M441" s="4"/>
      <c r="N441" s="4"/>
      <c r="O441" s="4"/>
      <c r="S441" s="4"/>
      <c r="T441" s="4"/>
      <c r="V441" s="4"/>
      <c r="W441" s="4"/>
    </row>
    <row r="442" spans="1:23" x14ac:dyDescent="0.2">
      <c r="A442" s="4"/>
      <c r="B442" s="4"/>
      <c r="C442" s="4"/>
      <c r="D442" s="114"/>
      <c r="E442" s="107"/>
      <c r="F442" s="4"/>
      <c r="G442" s="4"/>
      <c r="H442" s="4"/>
      <c r="I442" s="4"/>
      <c r="J442" s="4"/>
      <c r="L442" s="4"/>
      <c r="M442" s="4"/>
      <c r="N442" s="4"/>
      <c r="O442" s="4"/>
      <c r="S442" s="4"/>
      <c r="T442" s="4"/>
      <c r="V442" s="4"/>
      <c r="W442" s="4"/>
    </row>
    <row r="443" spans="1:23" x14ac:dyDescent="0.2">
      <c r="A443" s="4"/>
      <c r="B443" s="4"/>
      <c r="C443" s="4"/>
      <c r="D443" s="114"/>
      <c r="E443" s="107"/>
      <c r="F443" s="4"/>
      <c r="G443" s="4"/>
      <c r="H443" s="4"/>
      <c r="I443" s="4"/>
      <c r="J443" s="4"/>
      <c r="L443" s="4"/>
      <c r="M443" s="4"/>
      <c r="N443" s="4"/>
      <c r="O443" s="4"/>
      <c r="S443" s="4"/>
      <c r="T443" s="4"/>
      <c r="V443" s="4"/>
      <c r="W443" s="4"/>
    </row>
    <row r="444" spans="1:23" x14ac:dyDescent="0.2">
      <c r="A444" s="4"/>
      <c r="B444" s="4"/>
      <c r="C444" s="4"/>
      <c r="D444" s="114"/>
      <c r="E444" s="107"/>
      <c r="F444" s="4"/>
      <c r="G444" s="4"/>
      <c r="H444" s="4"/>
      <c r="I444" s="4"/>
      <c r="J444" s="4"/>
      <c r="L444" s="4"/>
      <c r="M444" s="4"/>
      <c r="N444" s="4"/>
      <c r="O444" s="4"/>
      <c r="S444" s="4"/>
      <c r="T444" s="4"/>
      <c r="V444" s="4"/>
      <c r="W444" s="4"/>
    </row>
    <row r="445" spans="1:23" x14ac:dyDescent="0.2">
      <c r="A445" s="4"/>
      <c r="B445" s="4"/>
      <c r="C445" s="4"/>
      <c r="D445" s="114"/>
      <c r="E445" s="107"/>
      <c r="F445" s="4"/>
      <c r="G445" s="4"/>
      <c r="H445" s="4"/>
      <c r="I445" s="4"/>
      <c r="J445" s="4"/>
      <c r="L445" s="4"/>
      <c r="M445" s="4"/>
      <c r="N445" s="4"/>
      <c r="O445" s="4"/>
      <c r="S445" s="4"/>
      <c r="T445" s="4"/>
      <c r="V445" s="4"/>
      <c r="W445" s="4"/>
    </row>
    <row r="446" spans="1:23" x14ac:dyDescent="0.2">
      <c r="A446" s="4"/>
      <c r="B446" s="4"/>
      <c r="C446" s="4"/>
      <c r="D446" s="114"/>
      <c r="E446" s="107"/>
      <c r="F446" s="4"/>
      <c r="G446" s="4"/>
      <c r="H446" s="4"/>
      <c r="I446" s="4"/>
      <c r="J446" s="4"/>
      <c r="L446" s="4"/>
      <c r="M446" s="4"/>
      <c r="N446" s="4"/>
      <c r="O446" s="4"/>
      <c r="S446" s="4"/>
      <c r="T446" s="4"/>
      <c r="V446" s="4"/>
      <c r="W446" s="4"/>
    </row>
    <row r="447" spans="1:23" x14ac:dyDescent="0.2">
      <c r="A447" s="4"/>
      <c r="B447" s="4"/>
      <c r="C447" s="4"/>
      <c r="D447" s="114"/>
      <c r="E447" s="107"/>
      <c r="F447" s="4"/>
      <c r="G447" s="4"/>
      <c r="H447" s="4"/>
      <c r="I447" s="4"/>
      <c r="J447" s="4"/>
      <c r="L447" s="4"/>
      <c r="M447" s="4"/>
      <c r="N447" s="4"/>
      <c r="O447" s="4"/>
      <c r="S447" s="4"/>
      <c r="T447" s="4"/>
      <c r="V447" s="4"/>
      <c r="W447" s="4"/>
    </row>
    <row r="448" spans="1:23" x14ac:dyDescent="0.2">
      <c r="A448" s="4"/>
      <c r="B448" s="4"/>
      <c r="C448" s="4"/>
      <c r="D448" s="114"/>
      <c r="E448" s="107"/>
      <c r="F448" s="4"/>
      <c r="G448" s="4"/>
      <c r="H448" s="4"/>
      <c r="I448" s="4"/>
      <c r="J448" s="4"/>
      <c r="L448" s="4"/>
      <c r="M448" s="4"/>
      <c r="N448" s="4"/>
      <c r="O448" s="4"/>
      <c r="S448" s="4"/>
      <c r="T448" s="4"/>
      <c r="V448" s="4"/>
      <c r="W448" s="4"/>
    </row>
    <row r="449" spans="1:23" x14ac:dyDescent="0.2">
      <c r="A449" s="4"/>
      <c r="B449" s="4"/>
      <c r="C449" s="4"/>
      <c r="D449" s="114"/>
      <c r="E449" s="107"/>
      <c r="F449" s="4"/>
      <c r="G449" s="4"/>
      <c r="H449" s="4"/>
      <c r="I449" s="4"/>
      <c r="J449" s="4"/>
      <c r="L449" s="4"/>
      <c r="M449" s="4"/>
      <c r="N449" s="4"/>
      <c r="O449" s="4"/>
      <c r="S449" s="4"/>
      <c r="T449" s="4"/>
      <c r="V449" s="4"/>
      <c r="W449" s="4"/>
    </row>
  </sheetData>
  <autoFilter ref="A8:W105" xr:uid="{03E95C7B-E468-4210-B549-B65B6AADE8C2}">
    <sortState xmlns:xlrd2="http://schemas.microsoft.com/office/spreadsheetml/2017/richdata2" ref="A9:W105">
      <sortCondition descending="1" ref="R8:R105"/>
    </sortState>
  </autoFilter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5BE28-7759-4AD8-93D9-96655D9E0FC5}">
  <sheetPr codeName="Sheet8">
    <tabColor rgb="FFFFFFCC"/>
  </sheetPr>
  <dimension ref="A1:Z30"/>
  <sheetViews>
    <sheetView showGridLines="0" zoomScale="80" zoomScaleNormal="8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2" max="2" width="21.375" customWidth="1"/>
    <col min="3" max="3" width="20.5" customWidth="1"/>
    <col min="4" max="4" width="14.5" style="27" customWidth="1"/>
    <col min="5" max="5" width="14.5" customWidth="1"/>
    <col min="6" max="6" width="10.125" bestFit="1" customWidth="1"/>
    <col min="8" max="17" width="10.875" customWidth="1"/>
    <col min="18" max="18" width="12.625" customWidth="1"/>
  </cols>
  <sheetData>
    <row r="1" spans="1:26" ht="18.75" x14ac:dyDescent="0.3">
      <c r="A1" s="8" t="str">
        <f>bus</f>
        <v>CitiPower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8.75" x14ac:dyDescent="0.3">
      <c r="A2" s="70" t="str">
        <f>proj</f>
        <v>Transformer refurbishment</v>
      </c>
      <c r="B2" s="70"/>
      <c r="C2" s="70"/>
      <c r="D2" s="70"/>
      <c r="E2" s="70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x14ac:dyDescent="0.25">
      <c r="A3" s="3"/>
    </row>
    <row r="4" spans="1:26" s="1" customFormat="1" ht="15" x14ac:dyDescent="0.2">
      <c r="A4" s="11" t="s">
        <v>29</v>
      </c>
      <c r="B4" s="11"/>
      <c r="C4" s="9"/>
      <c r="D4" s="9"/>
      <c r="E4" s="9"/>
      <c r="F4" s="9"/>
      <c r="G4" s="9"/>
      <c r="H4" s="9"/>
      <c r="I4" s="9"/>
      <c r="J4" s="9"/>
      <c r="K4" s="9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.75" x14ac:dyDescent="0.25">
      <c r="A5" s="3"/>
    </row>
    <row r="6" spans="1:26" s="4" customFormat="1" x14ac:dyDescent="0.2">
      <c r="B6" s="4" t="s">
        <v>30</v>
      </c>
      <c r="F6" s="4" t="s">
        <v>31</v>
      </c>
      <c r="H6" s="4" t="s">
        <v>28</v>
      </c>
      <c r="J6" s="4" t="s">
        <v>32</v>
      </c>
      <c r="M6"/>
      <c r="N6"/>
      <c r="O6"/>
      <c r="Q6"/>
    </row>
    <row r="7" spans="1:26" s="4" customFormat="1" x14ac:dyDescent="0.2">
      <c r="B7" s="17" t="s">
        <v>7</v>
      </c>
      <c r="C7" s="23">
        <v>6</v>
      </c>
      <c r="D7" s="23" t="s">
        <v>33</v>
      </c>
      <c r="F7" s="23" t="s">
        <v>26</v>
      </c>
      <c r="I7" s="16"/>
      <c r="J7" s="15">
        <v>2023</v>
      </c>
      <c r="M7"/>
      <c r="N7"/>
      <c r="O7"/>
    </row>
    <row r="8" spans="1:26" s="4" customFormat="1" x14ac:dyDescent="0.2">
      <c r="B8" s="17" t="s">
        <v>34</v>
      </c>
      <c r="C8" s="23">
        <v>12</v>
      </c>
      <c r="D8" s="23" t="s">
        <v>35</v>
      </c>
      <c r="I8" s="16"/>
      <c r="J8" s="15">
        <f>J7-1</f>
        <v>2022</v>
      </c>
      <c r="M8"/>
      <c r="N8"/>
      <c r="O8"/>
    </row>
    <row r="9" spans="1:26" s="4" customFormat="1" x14ac:dyDescent="0.2">
      <c r="B9" s="13"/>
      <c r="C9" s="13"/>
      <c r="D9" s="16"/>
      <c r="I9" s="16"/>
      <c r="J9" s="15">
        <f>J8-1</f>
        <v>2021</v>
      </c>
      <c r="M9"/>
      <c r="N9"/>
      <c r="O9"/>
      <c r="P9"/>
      <c r="Q9"/>
    </row>
    <row r="10" spans="1:26" s="4" customFormat="1" x14ac:dyDescent="0.2">
      <c r="B10" s="13"/>
      <c r="C10" s="13"/>
      <c r="I10" s="16"/>
      <c r="J10" s="15">
        <f>J9-1</f>
        <v>2020</v>
      </c>
      <c r="M10"/>
      <c r="N10"/>
      <c r="O10"/>
      <c r="P10"/>
      <c r="Q10"/>
    </row>
    <row r="11" spans="1:26" s="4" customFormat="1" x14ac:dyDescent="0.2">
      <c r="B11" s="13"/>
      <c r="C11" s="13"/>
      <c r="J11" s="15"/>
      <c r="M11"/>
      <c r="N11"/>
      <c r="O11"/>
      <c r="P11"/>
      <c r="Q11"/>
    </row>
    <row r="12" spans="1:26" s="4" customFormat="1" x14ac:dyDescent="0.2">
      <c r="C12" s="13"/>
      <c r="D12" s="13"/>
      <c r="J12" s="15"/>
      <c r="M12"/>
      <c r="N12"/>
      <c r="O12"/>
      <c r="P12"/>
      <c r="Q12"/>
    </row>
    <row r="13" spans="1:26" ht="15.75" x14ac:dyDescent="0.25">
      <c r="A13" s="3"/>
    </row>
    <row r="14" spans="1:26" s="1" customFormat="1" ht="15" x14ac:dyDescent="0.2">
      <c r="A14" s="11" t="s">
        <v>15</v>
      </c>
      <c r="B14" s="11"/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s="1" customFormat="1" x14ac:dyDescent="0.2"/>
    <row r="16" spans="1:26" s="1" customFormat="1" x14ac:dyDescent="0.2">
      <c r="B16" s="42" t="s">
        <v>16</v>
      </c>
      <c r="C16" s="42"/>
      <c r="D16" s="28"/>
      <c r="E16" s="18"/>
      <c r="F16" s="25"/>
      <c r="G16" s="18"/>
      <c r="H16" s="26">
        <v>44377</v>
      </c>
      <c r="I16" s="24">
        <f>IF(EOMONTH(H16,12)&gt;output_dollars, output_dollars, EOMONTH(H16,12))</f>
        <v>44742</v>
      </c>
      <c r="J16" s="24">
        <f>IF(EOMONTH(I16,12)&gt;output_dollars, output_dollars, EOMONTH(I16,12))</f>
        <v>45107</v>
      </c>
      <c r="K16" s="24">
        <f>IF(EOMONTH(J16,12)&gt;output_dollars, output_dollars, EOMONTH(J16,12))</f>
        <v>45473</v>
      </c>
      <c r="L16" s="24">
        <f>IF(EOMONTH(K16,12)&gt;output_dollars, output_dollars, EOMONTH(K16,12))</f>
        <v>45838</v>
      </c>
      <c r="M16" s="24">
        <f>IF(EOMONTH(L16,12)&gt;output_dollars, output_dollars, EOMONTH(L16,12))</f>
        <v>46203</v>
      </c>
    </row>
    <row r="17" spans="1:23" s="14" customFormat="1" x14ac:dyDescent="0.2">
      <c r="D17" s="29"/>
      <c r="N17" s="1"/>
      <c r="O17"/>
      <c r="P17"/>
      <c r="Q17"/>
      <c r="R17"/>
      <c r="S17"/>
      <c r="T17"/>
      <c r="U17"/>
      <c r="V17"/>
      <c r="W17"/>
    </row>
    <row r="18" spans="1:23" s="14" customFormat="1" x14ac:dyDescent="0.2">
      <c r="B18" s="14" t="s">
        <v>17</v>
      </c>
      <c r="D18" s="29"/>
      <c r="H18" s="20">
        <v>0</v>
      </c>
      <c r="I18" s="20">
        <v>8.6058519793459354E-3</v>
      </c>
      <c r="J18" s="20">
        <v>3.4982935153583528E-2</v>
      </c>
      <c r="K18" s="20">
        <v>7.8318219291014124E-2</v>
      </c>
      <c r="L18" s="20">
        <v>4.0519877675840865E-2</v>
      </c>
      <c r="M18" s="20">
        <v>2.4246877296105973E-2</v>
      </c>
      <c r="N18" s="1"/>
      <c r="O18"/>
      <c r="P18"/>
      <c r="Q18"/>
      <c r="R18"/>
      <c r="S18"/>
      <c r="T18"/>
      <c r="U18"/>
      <c r="V18"/>
      <c r="W18"/>
    </row>
    <row r="19" spans="1:23" s="1" customFormat="1" x14ac:dyDescent="0.2">
      <c r="D19" s="5"/>
      <c r="O19"/>
      <c r="P19"/>
      <c r="Q19"/>
      <c r="R19"/>
      <c r="S19"/>
      <c r="T19"/>
      <c r="U19"/>
      <c r="V19"/>
      <c r="W19"/>
    </row>
    <row r="20" spans="1:23" s="1" customFormat="1" x14ac:dyDescent="0.2">
      <c r="D20" s="5"/>
      <c r="O20"/>
      <c r="P20"/>
      <c r="Q20"/>
      <c r="R20"/>
      <c r="S20"/>
      <c r="T20"/>
      <c r="U20"/>
      <c r="V20"/>
      <c r="W20"/>
    </row>
    <row r="21" spans="1:23" s="1" customFormat="1" x14ac:dyDescent="0.2">
      <c r="A21"/>
      <c r="B21" s="14" t="s">
        <v>18</v>
      </c>
      <c r="C21"/>
      <c r="D21"/>
      <c r="E21"/>
      <c r="F21"/>
      <c r="G21"/>
      <c r="H21" s="43">
        <f>H16</f>
        <v>44377</v>
      </c>
      <c r="I21" s="43">
        <f>EOMONTH(H21,6)</f>
        <v>44561</v>
      </c>
      <c r="J21" s="43">
        <f>EOMONTH(I21,6)</f>
        <v>44742</v>
      </c>
      <c r="K21" s="43">
        <f t="shared" ref="K21:Q21" si="0">EOMONTH(J21,6)</f>
        <v>44926</v>
      </c>
      <c r="L21" s="43">
        <f t="shared" si="0"/>
        <v>45107</v>
      </c>
      <c r="M21" s="43">
        <f t="shared" si="0"/>
        <v>45291</v>
      </c>
      <c r="N21" s="43">
        <f t="shared" si="0"/>
        <v>45473</v>
      </c>
      <c r="O21" s="43">
        <f t="shared" si="0"/>
        <v>45657</v>
      </c>
      <c r="P21" s="43">
        <f t="shared" si="0"/>
        <v>45838</v>
      </c>
      <c r="Q21" s="43">
        <f t="shared" si="0"/>
        <v>46022</v>
      </c>
      <c r="R21" s="43">
        <f>EOMONTH(Q21,6)</f>
        <v>46203</v>
      </c>
      <c r="S21"/>
      <c r="T21"/>
      <c r="U21"/>
      <c r="V21"/>
      <c r="W21"/>
    </row>
    <row r="22" spans="1:23" s="1" customFormat="1" x14ac:dyDescent="0.2">
      <c r="A22"/>
      <c r="B22" s="14" t="s">
        <v>19</v>
      </c>
      <c r="C22"/>
      <c r="D22"/>
      <c r="E22"/>
      <c r="F22"/>
      <c r="G22"/>
      <c r="H22" s="41">
        <f t="shared" ref="H22:R22" si="1">IF(MONTH(H21)=12, EOMONTH(H21,6), H21)</f>
        <v>44377</v>
      </c>
      <c r="I22" s="41">
        <f t="shared" si="1"/>
        <v>44742</v>
      </c>
      <c r="J22" s="41">
        <f t="shared" si="1"/>
        <v>44742</v>
      </c>
      <c r="K22" s="41">
        <f t="shared" si="1"/>
        <v>45107</v>
      </c>
      <c r="L22" s="41">
        <f t="shared" si="1"/>
        <v>45107</v>
      </c>
      <c r="M22" s="41">
        <f t="shared" si="1"/>
        <v>45473</v>
      </c>
      <c r="N22" s="41">
        <f t="shared" si="1"/>
        <v>45473</v>
      </c>
      <c r="O22" s="41">
        <f t="shared" si="1"/>
        <v>45838</v>
      </c>
      <c r="P22" s="41">
        <f t="shared" si="1"/>
        <v>45838</v>
      </c>
      <c r="Q22" s="41">
        <f t="shared" si="1"/>
        <v>46203</v>
      </c>
      <c r="R22" s="41">
        <f t="shared" si="1"/>
        <v>46203</v>
      </c>
      <c r="S22"/>
      <c r="T22"/>
      <c r="U22"/>
      <c r="V22"/>
      <c r="W22"/>
    </row>
    <row r="23" spans="1:23" s="1" customFormat="1" x14ac:dyDescent="0.2">
      <c r="A23"/>
      <c r="B23" s="14" t="s">
        <v>17</v>
      </c>
      <c r="C23"/>
      <c r="D23"/>
      <c r="E23"/>
      <c r="F23"/>
      <c r="G23"/>
      <c r="H23" s="44">
        <f t="shared" ref="H23:R23" si="2">IF(output_dollars&lt;H22,0,INDEX($H$18:$M$18,MATCH(H22,CY_years,0)))</f>
        <v>0</v>
      </c>
      <c r="I23" s="44">
        <f t="shared" si="2"/>
        <v>8.6058519793459354E-3</v>
      </c>
      <c r="J23" s="44">
        <f t="shared" si="2"/>
        <v>8.6058519793459354E-3</v>
      </c>
      <c r="K23" s="44">
        <f t="shared" si="2"/>
        <v>3.4982935153583528E-2</v>
      </c>
      <c r="L23" s="44">
        <f t="shared" si="2"/>
        <v>3.4982935153583528E-2</v>
      </c>
      <c r="M23" s="44">
        <f t="shared" si="2"/>
        <v>7.8318219291014124E-2</v>
      </c>
      <c r="N23" s="44">
        <f t="shared" si="2"/>
        <v>7.8318219291014124E-2</v>
      </c>
      <c r="O23" s="44">
        <f t="shared" si="2"/>
        <v>4.0519877675840865E-2</v>
      </c>
      <c r="P23" s="44">
        <f t="shared" si="2"/>
        <v>4.0519877675840865E-2</v>
      </c>
      <c r="Q23" s="44">
        <f t="shared" si="2"/>
        <v>2.4246877296105973E-2</v>
      </c>
      <c r="R23" s="44">
        <f t="shared" si="2"/>
        <v>2.4246877296105973E-2</v>
      </c>
      <c r="S23"/>
      <c r="T23"/>
      <c r="U23"/>
      <c r="V23"/>
      <c r="W23"/>
    </row>
    <row r="24" spans="1:23" s="1" customFormat="1" x14ac:dyDescent="0.2">
      <c r="A24"/>
      <c r="B24"/>
      <c r="C24"/>
      <c r="D24"/>
      <c r="E24"/>
      <c r="F24"/>
      <c r="G24"/>
      <c r="S24"/>
      <c r="T24"/>
      <c r="U24"/>
      <c r="V24"/>
      <c r="W24"/>
    </row>
    <row r="25" spans="1:23" s="14" customFormat="1" x14ac:dyDescent="0.2">
      <c r="A25"/>
      <c r="B25" s="14" t="s">
        <v>20</v>
      </c>
      <c r="C25"/>
      <c r="D25"/>
      <c r="E25"/>
      <c r="F25"/>
      <c r="G25"/>
      <c r="H25" s="21">
        <v>1</v>
      </c>
      <c r="I25" s="14">
        <f t="shared" ref="I25:R25" si="3">H25*(1+I$23)^0.5</f>
        <v>1.0042937080253693</v>
      </c>
      <c r="J25" s="14">
        <f t="shared" si="3"/>
        <v>1.0086058519793457</v>
      </c>
      <c r="K25" s="14">
        <f t="shared" si="3"/>
        <v>1.0260961975293987</v>
      </c>
      <c r="L25" s="14">
        <f t="shared" si="3"/>
        <v>1.0438898450946641</v>
      </c>
      <c r="M25" s="14">
        <f t="shared" si="3"/>
        <v>1.0839971599793141</v>
      </c>
      <c r="N25" s="14">
        <f t="shared" si="3"/>
        <v>1.1256454388984505</v>
      </c>
      <c r="O25" s="14">
        <f t="shared" si="3"/>
        <v>1.1482244927118261</v>
      </c>
      <c r="P25" s="14">
        <f t="shared" si="3"/>
        <v>1.1712564543889838</v>
      </c>
      <c r="Q25" s="14">
        <f t="shared" si="3"/>
        <v>1.1853710637938346</v>
      </c>
      <c r="R25" s="14">
        <f t="shared" si="3"/>
        <v>1.1996557659208258</v>
      </c>
      <c r="S25"/>
      <c r="T25"/>
      <c r="U25"/>
      <c r="V25"/>
      <c r="W25"/>
    </row>
    <row r="26" spans="1:23" s="14" customFormat="1" x14ac:dyDescent="0.2">
      <c r="A26"/>
      <c r="B26" s="14" t="s">
        <v>21</v>
      </c>
      <c r="C26" s="36">
        <f>input_dollars</f>
        <v>45291</v>
      </c>
      <c r="D26" s="14">
        <f>INDEX(hy_escalation, MATCH(C26,hy_dates,0))</f>
        <v>1.0839971599793141</v>
      </c>
      <c r="E26"/>
      <c r="F26"/>
      <c r="G26"/>
      <c r="S26"/>
      <c r="T26"/>
      <c r="U26"/>
      <c r="V26"/>
      <c r="W26"/>
    </row>
    <row r="27" spans="1:23" s="14" customFormat="1" x14ac:dyDescent="0.2">
      <c r="A27"/>
      <c r="B27" s="14" t="s">
        <v>22</v>
      </c>
      <c r="C27" s="36">
        <f>output_dollars</f>
        <v>46203</v>
      </c>
      <c r="D27" s="14">
        <f>INDEX(hy_escalation, MATCH(C27,hy_dates,0))</f>
        <v>1.1996557659208258</v>
      </c>
      <c r="E27"/>
      <c r="F27"/>
      <c r="G27"/>
      <c r="S27"/>
      <c r="T27"/>
      <c r="U27"/>
      <c r="V27"/>
      <c r="W27"/>
    </row>
    <row r="28" spans="1:23" s="1" customForma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x14ac:dyDescent="0.2">
      <c r="B29" s="14" t="s">
        <v>23</v>
      </c>
      <c r="D29" s="14">
        <f>D27/D26</f>
        <v>1.1066964104811112</v>
      </c>
      <c r="E29" s="14"/>
    </row>
    <row r="30" spans="1:23" x14ac:dyDescent="0.2">
      <c r="B30" s="14"/>
      <c r="D30" s="14"/>
    </row>
  </sheetData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Cover</vt:lpstr>
      <vt:lpstr>Summary</vt:lpstr>
      <vt:lpstr>Assumptions</vt:lpstr>
      <vt:lpstr>Calcs</vt:lpstr>
      <vt:lpstr>Misc_calcs</vt:lpstr>
      <vt:lpstr>bus</vt:lpstr>
      <vt:lpstr>conv_2026</vt:lpstr>
      <vt:lpstr>CY_years</vt:lpstr>
      <vt:lpstr>hy_dates</vt:lpstr>
      <vt:lpstr>hy_escalation</vt:lpstr>
      <vt:lpstr>input_dollars</vt:lpstr>
      <vt:lpstr>output_dollars</vt:lpstr>
      <vt:lpstr>proj</vt:lpstr>
      <vt:lpstr>sheets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2025-11-27T05:32:35Z</dcterms:created>
  <dcterms:modified xsi:type="dcterms:W3CDTF">2025-11-30T23:35:56Z</dcterms:modified>
  <cp:category/>
  <cp:contentStatus/>
</cp:coreProperties>
</file>