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D4786D01-A04A-4FA9-B995-E4356B748A4C}" xr6:coauthVersionLast="47" xr6:coauthVersionMax="47" xr10:uidLastSave="{00000000-0000-0000-0000-000000000000}"/>
  <bookViews>
    <workbookView xWindow="28680" yWindow="-1755" windowWidth="29040" windowHeight="15720" xr2:uid="{28A848EE-1709-47E2-9FF9-7637D398199D}"/>
  </bookViews>
  <sheets>
    <sheet name="Cover" sheetId="13" r:id="rId1"/>
    <sheet name="CitiPower" sheetId="1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4" l="1"/>
  <c r="C15" i="14"/>
  <c r="E63" i="14" l="1"/>
  <c r="C63" i="14"/>
  <c r="B63" i="14" s="1"/>
  <c r="E60" i="14"/>
  <c r="D60" i="14"/>
  <c r="C60" i="14"/>
  <c r="B60" i="14"/>
  <c r="E50" i="14"/>
  <c r="D50" i="14"/>
  <c r="C50" i="14"/>
  <c r="B50" i="14"/>
  <c r="E34" i="14"/>
  <c r="E23" i="14" s="1"/>
  <c r="D34" i="14"/>
  <c r="D23" i="14" s="1"/>
  <c r="C34" i="14"/>
  <c r="C23" i="14" s="1"/>
  <c r="B34" i="14"/>
  <c r="B23" i="14" s="1"/>
  <c r="D6" i="13" a="1"/>
  <c r="D6" i="13" s="1"/>
  <c r="C40" i="14" l="1"/>
  <c r="C8" i="14" s="1"/>
  <c r="B40" i="14"/>
  <c r="B15" i="14" s="1"/>
  <c r="B8" i="14" s="1"/>
  <c r="D41" i="14"/>
  <c r="D16" i="14" s="1"/>
  <c r="D9" i="14" s="1"/>
  <c r="E41" i="14"/>
  <c r="E16" i="14" s="1"/>
  <c r="E9" i="14" s="1"/>
  <c r="B41" i="14"/>
  <c r="B16" i="14" s="1"/>
  <c r="B9" i="14" s="1"/>
  <c r="D39" i="14"/>
  <c r="E39" i="14"/>
  <c r="E14" i="14" s="1"/>
  <c r="E7" i="14" s="1"/>
  <c r="C41" i="14"/>
  <c r="C16" i="14" s="1"/>
  <c r="C9" i="14" s="1"/>
  <c r="D40" i="14"/>
  <c r="D15" i="14" s="1"/>
  <c r="D8" i="14" s="1"/>
  <c r="E40" i="14"/>
  <c r="E15" i="14" s="1"/>
  <c r="E8" i="14" s="1"/>
  <c r="B39" i="14"/>
  <c r="C39" i="14"/>
  <c r="F9" i="14" l="1"/>
  <c r="D42" i="14"/>
  <c r="F8" i="14"/>
  <c r="D14" i="14"/>
  <c r="D7" i="14" s="1"/>
  <c r="C42" i="14"/>
  <c r="C14" i="14"/>
  <c r="C7" i="14" s="1"/>
  <c r="B42" i="14"/>
  <c r="B14" i="14"/>
  <c r="E42" i="14"/>
  <c r="F7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<sst xmlns="http://schemas.openxmlformats.org/spreadsheetml/2006/main" count="97" uniqueCount="47">
  <si>
    <t>Vegetation management</t>
  </si>
  <si>
    <t>Total</t>
  </si>
  <si>
    <t>$m</t>
  </si>
  <si>
    <t>Pole inspection and treatment</t>
  </si>
  <si>
    <t>Overhead asset inspection</t>
  </si>
  <si>
    <t>Network underground cable</t>
  </si>
  <si>
    <t>MVA</t>
  </si>
  <si>
    <t>Pole top, overhead &amp; service lines</t>
  </si>
  <si>
    <t>HV</t>
  </si>
  <si>
    <t>LV</t>
  </si>
  <si>
    <t>Feeder maintenance cost</t>
  </si>
  <si>
    <t>SubT</t>
  </si>
  <si>
    <t>Demand</t>
  </si>
  <si>
    <t>$/kVA</t>
  </si>
  <si>
    <t>Energy supplies</t>
  </si>
  <si>
    <t>GWh</t>
  </si>
  <si>
    <t>Residential</t>
  </si>
  <si>
    <t>Business not on demand tariff</t>
  </si>
  <si>
    <t>Business LV on demand tariff</t>
  </si>
  <si>
    <t>High voltage</t>
  </si>
  <si>
    <t>Pole and line maintenance expenditure</t>
  </si>
  <si>
    <t>Overhead rate</t>
  </si>
  <si>
    <t>Source</t>
  </si>
  <si>
    <t>Based on LV proportion of consumption</t>
  </si>
  <si>
    <t>Total spans cut</t>
  </si>
  <si>
    <t>Number</t>
  </si>
  <si>
    <t>CitiPower</t>
  </si>
  <si>
    <t>Allocated based on spans cut</t>
  </si>
  <si>
    <t>Model number:</t>
  </si>
  <si>
    <t>2021-22</t>
  </si>
  <si>
    <t>2022-23</t>
  </si>
  <si>
    <t>2023-24</t>
  </si>
  <si>
    <t>2024-25</t>
  </si>
  <si>
    <t>Average</t>
  </si>
  <si>
    <t>$ real 2024</t>
  </si>
  <si>
    <t>$ nominal</t>
  </si>
  <si>
    <t>CAT RIN, 2.1 Expenditure summary, network overheads  / direct maintenance</t>
  </si>
  <si>
    <t>EB RIN, 3.4 Operational data, sum of zone substation non-coincident demand</t>
  </si>
  <si>
    <t>EB RIN, 3.4 Operational data, sum of terminal station non-coincident demand</t>
  </si>
  <si>
    <t>EB RIN, 3.4 Operational data</t>
  </si>
  <si>
    <t>EB RIN, 3.7 Operational environment (underlying work paper)</t>
  </si>
  <si>
    <t>CAT RIN, 2.7 Vegetation management</t>
  </si>
  <si>
    <t>CAT RIN, 2.8 maintenance</t>
  </si>
  <si>
    <t>Inflation (lagged)</t>
  </si>
  <si>
    <t>Conversion to $ real 2024</t>
  </si>
  <si>
    <t>Reserve feeder</t>
  </si>
  <si>
    <t>Revised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</si>
</sst>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d\ mmmm\ yyyy"/>
    <numFmt numFmtId="167" formatCode="_-* #,##0.0000_-;\-* #,##0.00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33CC"/>
      <name val="Calibri"/>
      <family val="2"/>
      <scheme val="minor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</cellStyleXfs>
  <cellXfs count="38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2" borderId="1" xfId="0" applyFont="1" applyFill="1" applyBorder="1" applyAlignment="1">
      <alignment horizontal="center"/>
    </xf>
    <xf numFmtId="43" fontId="2" fillId="0" borderId="1" xfId="1" applyFont="1" applyBorder="1"/>
    <xf numFmtId="164" fontId="0" fillId="0" borderId="1" xfId="1" applyNumberFormat="1" applyFont="1" applyBorder="1"/>
    <xf numFmtId="43" fontId="0" fillId="0" borderId="1" xfId="1" applyFont="1" applyBorder="1"/>
    <xf numFmtId="0" fontId="0" fillId="2" borderId="2" xfId="0" applyFill="1" applyBorder="1"/>
    <xf numFmtId="0" fontId="0" fillId="2" borderId="3" xfId="0" applyFill="1" applyBorder="1"/>
    <xf numFmtId="0" fontId="0" fillId="2" borderId="2" xfId="0" applyFill="1" applyBorder="1" applyAlignment="1">
      <alignment horizontal="left"/>
    </xf>
    <xf numFmtId="0" fontId="2" fillId="2" borderId="2" xfId="0" applyFont="1" applyFill="1" applyBorder="1"/>
    <xf numFmtId="43" fontId="1" fillId="0" borderId="1" xfId="1" applyFont="1" applyBorder="1"/>
    <xf numFmtId="0" fontId="0" fillId="2" borderId="0" xfId="0" applyFill="1"/>
    <xf numFmtId="165" fontId="5" fillId="4" borderId="1" xfId="2" applyNumberFormat="1" applyFont="1" applyFill="1" applyBorder="1"/>
    <xf numFmtId="164" fontId="5" fillId="4" borderId="1" xfId="1" applyNumberFormat="1" applyFont="1" applyFill="1" applyBorder="1"/>
    <xf numFmtId="43" fontId="5" fillId="4" borderId="1" xfId="1" applyFont="1" applyFill="1" applyBorder="1"/>
    <xf numFmtId="0" fontId="1" fillId="5" borderId="0" xfId="3" applyFill="1"/>
    <xf numFmtId="0" fontId="1" fillId="0" borderId="0" xfId="3"/>
    <xf numFmtId="0" fontId="6" fillId="0" borderId="0" xfId="4"/>
    <xf numFmtId="0" fontId="7" fillId="0" borderId="0" xfId="3" applyFont="1"/>
    <xf numFmtId="0" fontId="8" fillId="0" borderId="0" xfId="3" applyFont="1"/>
    <xf numFmtId="0" fontId="9" fillId="0" borderId="0" xfId="3" applyFont="1"/>
    <xf numFmtId="0" fontId="10" fillId="0" borderId="0" xfId="3" applyFont="1"/>
    <xf numFmtId="0" fontId="11" fillId="0" borderId="0" xfId="3" applyFont="1"/>
    <xf numFmtId="2" fontId="11" fillId="0" borderId="0" xfId="3" applyNumberFormat="1" applyFont="1" applyAlignment="1">
      <alignment horizontal="left"/>
    </xf>
    <xf numFmtId="0" fontId="12" fillId="0" borderId="0" xfId="3" applyFont="1"/>
    <xf numFmtId="0" fontId="14" fillId="0" borderId="0" xfId="3" applyFont="1"/>
    <xf numFmtId="166" fontId="13" fillId="0" borderId="0" xfId="3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4" fillId="6" borderId="0" xfId="0" applyFont="1" applyFill="1"/>
    <xf numFmtId="10" fontId="5" fillId="4" borderId="1" xfId="2" applyNumberFormat="1" applyFont="1" applyFill="1" applyBorder="1"/>
    <xf numFmtId="167" fontId="1" fillId="0" borderId="1" xfId="1" applyNumberFormat="1" applyFont="1" applyFill="1" applyBorder="1"/>
    <xf numFmtId="43" fontId="5" fillId="4" borderId="1" xfId="1" applyFont="1" applyFill="1" applyBorder="1" applyAlignment="1">
      <alignment wrapText="1"/>
    </xf>
    <xf numFmtId="0" fontId="2" fillId="2" borderId="2" xfId="0" applyFont="1" applyFill="1" applyBorder="1" applyAlignment="1">
      <alignment horizontal="left"/>
    </xf>
    <xf numFmtId="164" fontId="2" fillId="0" borderId="1" xfId="1" applyNumberFormat="1" applyFont="1" applyFill="1" applyBorder="1"/>
  </cellXfs>
  <cellStyles count="5">
    <cellStyle name="Comma" xfId="1" builtinId="3"/>
    <cellStyle name="Normal" xfId="0" builtinId="0"/>
    <cellStyle name="Normal 2" xfId="4" xr:uid="{E7F68B3D-0016-44AC-BC7D-BE6BC5037C68}"/>
    <cellStyle name="Normal 3" xfId="3" xr:uid="{3F2D4D76-B952-4B63-873C-860227EB4177}"/>
    <cellStyle name="Percent" xfId="2" builtinId="5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0033CC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671421</xdr:colOff>
      <xdr:row>0</xdr:row>
      <xdr:rowOff>180975</xdr:rowOff>
    </xdr:from>
    <xdr:ext cx="1044200" cy="433386"/>
    <xdr:pic>
      <xdr:nvPicPr>
        <xdr:cNvPr id="2" name="Picture 1">
          <a:extLst>
            <a:ext uri="{FF2B5EF4-FFF2-40B4-BE49-F238E27FC236}">
              <a16:creationId xmlns:a16="http://schemas.microsoft.com/office/drawing/2014/main" id="{A6381412-D511-4B15-9FCC-184775B4B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7246" y="177800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D3944-100D-4F1A-B06B-77DA34A7A0F1}">
  <sheetPr>
    <tabColor theme="1" tint="0.34998626667073579"/>
  </sheetPr>
  <dimension ref="A1:K43"/>
  <sheetViews>
    <sheetView showGridLines="0" tabSelected="1" workbookViewId="0">
      <selection activeCell="C11" sqref="C11"/>
    </sheetView>
  </sheetViews>
  <sheetFormatPr defaultColWidth="0" defaultRowHeight="12.95" customHeight="1" zeroHeight="1" x14ac:dyDescent="0.2"/>
  <cols>
    <col min="1" max="1" width="12.85546875" style="21" customWidth="1"/>
    <col min="2" max="2" width="2.5703125" style="21" customWidth="1"/>
    <col min="3" max="3" width="16.85546875" style="21" customWidth="1"/>
    <col min="4" max="11" width="10.5703125" style="21" customWidth="1"/>
    <col min="12" max="16384" width="10.5703125" style="21" hidden="1"/>
  </cols>
  <sheetData>
    <row r="1" spans="1:11" ht="15" x14ac:dyDescent="0.25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23.25" x14ac:dyDescent="0.35">
      <c r="A2" s="19"/>
      <c r="B2" s="20"/>
      <c r="C2" s="22" t="s">
        <v>26</v>
      </c>
      <c r="D2" s="23"/>
      <c r="E2" s="23"/>
      <c r="F2" s="20"/>
      <c r="G2" s="20"/>
      <c r="H2" s="20"/>
      <c r="I2" s="20"/>
      <c r="J2" s="20"/>
      <c r="K2" s="20"/>
    </row>
    <row r="3" spans="1:11" ht="15.75" x14ac:dyDescent="0.25">
      <c r="A3" s="19"/>
      <c r="B3" s="20"/>
      <c r="C3" s="24" t="s">
        <v>46</v>
      </c>
      <c r="D3" s="23"/>
      <c r="E3" s="23"/>
      <c r="F3" s="20"/>
      <c r="G3" s="20"/>
      <c r="H3" s="20"/>
      <c r="I3" s="20"/>
      <c r="J3" s="20"/>
      <c r="K3" s="20"/>
    </row>
    <row r="4" spans="1:11" ht="15" x14ac:dyDescent="0.25">
      <c r="A4" s="19"/>
      <c r="B4" s="20"/>
      <c r="C4" s="20"/>
      <c r="D4" s="23"/>
      <c r="E4" s="23"/>
      <c r="F4" s="20"/>
      <c r="G4" s="20"/>
      <c r="H4" s="20"/>
      <c r="I4" s="20"/>
      <c r="J4" s="20"/>
      <c r="K4" s="20"/>
    </row>
    <row r="5" spans="1:11" ht="15" x14ac:dyDescent="0.25">
      <c r="A5" s="19"/>
      <c r="B5" s="20"/>
      <c r="C5" s="25" t="s">
        <v>45</v>
      </c>
      <c r="D5" s="20"/>
      <c r="E5" s="20"/>
      <c r="F5" s="20"/>
      <c r="G5" s="20"/>
      <c r="H5" s="20"/>
      <c r="I5" s="20"/>
      <c r="J5" s="20"/>
      <c r="K5" s="20"/>
    </row>
    <row r="6" spans="1:11" ht="15" x14ac:dyDescent="0.25">
      <c r="A6" s="19"/>
      <c r="B6" s="20"/>
      <c r="C6" s="26" t="s">
        <v>28</v>
      </c>
      <c r="D6" s="27" t="str" cm="1">
        <f t="array" aca="1" ref="D6" ca="1">LEFT(_xlfn.TEXTAFTER(CELL("filename")," MOD "),FIND(" - ",_xlfn.TEXTAFTER(CELL("filename")," MOD "),1)-1)</f>
        <v>6.09</v>
      </c>
      <c r="E6" s="26"/>
      <c r="F6" s="20"/>
      <c r="G6" s="20"/>
      <c r="H6" s="20"/>
      <c r="I6" s="20"/>
      <c r="J6" s="20"/>
      <c r="K6" s="20"/>
    </row>
    <row r="7" spans="1:11" ht="15" x14ac:dyDescent="0.25">
      <c r="A7" s="19"/>
      <c r="B7" s="20"/>
      <c r="C7" s="20"/>
      <c r="D7" s="20"/>
      <c r="E7" s="20"/>
      <c r="F7" s="28"/>
      <c r="G7" s="28"/>
      <c r="H7" s="28"/>
      <c r="I7" s="20"/>
      <c r="J7" s="28"/>
      <c r="K7" s="28"/>
    </row>
    <row r="8" spans="1:11" ht="15" x14ac:dyDescent="0.25">
      <c r="A8" s="19"/>
      <c r="B8" s="20"/>
      <c r="C8" s="30">
        <v>45992</v>
      </c>
      <c r="D8" s="20"/>
      <c r="E8" s="20"/>
      <c r="F8" s="28"/>
      <c r="G8" s="28"/>
      <c r="H8" s="28"/>
      <c r="I8" s="20"/>
      <c r="J8" s="28"/>
      <c r="K8" s="28"/>
    </row>
    <row r="9" spans="1:11" ht="15" x14ac:dyDescent="0.25">
      <c r="A9" s="19"/>
      <c r="B9" s="20"/>
      <c r="C9" s="29"/>
      <c r="D9" s="29"/>
      <c r="E9" s="20"/>
      <c r="F9" s="28"/>
      <c r="G9" s="28"/>
      <c r="H9" s="28"/>
      <c r="I9" s="28"/>
      <c r="J9" s="28"/>
      <c r="K9" s="28"/>
    </row>
    <row r="10" spans="1:11" ht="15" x14ac:dyDescent="0.25">
      <c r="A10" s="19"/>
      <c r="B10" s="20"/>
      <c r="C10" s="29"/>
      <c r="D10" s="29"/>
      <c r="E10" s="20"/>
      <c r="F10" s="28"/>
      <c r="G10" s="28"/>
      <c r="H10" s="28"/>
      <c r="I10" s="28"/>
      <c r="J10" s="28"/>
      <c r="K10" s="28"/>
    </row>
    <row r="11" spans="1:11" ht="15" x14ac:dyDescent="0.25">
      <c r="A11" s="19"/>
      <c r="B11" s="20"/>
      <c r="C11" s="29"/>
      <c r="D11" s="29"/>
      <c r="E11" s="20"/>
      <c r="F11" s="28"/>
      <c r="G11" s="28"/>
      <c r="H11" s="28"/>
      <c r="I11" s="28"/>
      <c r="J11" s="28"/>
      <c r="K11" s="28"/>
    </row>
    <row r="12" spans="1:11" ht="15" x14ac:dyDescent="0.25">
      <c r="A12" s="19"/>
      <c r="B12" s="20"/>
      <c r="C12" s="29"/>
      <c r="D12" s="29"/>
      <c r="E12" s="20"/>
      <c r="F12" s="28"/>
      <c r="G12" s="28"/>
      <c r="H12" s="28"/>
      <c r="I12" s="28"/>
      <c r="J12" s="28"/>
      <c r="K12" s="28"/>
    </row>
    <row r="13" spans="1:11" ht="15" x14ac:dyDescent="0.25">
      <c r="A13" s="19"/>
      <c r="B13" s="20"/>
      <c r="C13" s="29"/>
      <c r="D13" s="29"/>
      <c r="E13" s="20"/>
      <c r="F13" s="28"/>
      <c r="G13" s="28"/>
      <c r="H13" s="28"/>
      <c r="I13" s="28"/>
      <c r="J13" s="28"/>
      <c r="K13" s="28"/>
    </row>
    <row r="14" spans="1:11" ht="15" x14ac:dyDescent="0.25">
      <c r="A14" s="19"/>
      <c r="B14" s="20"/>
      <c r="C14" s="28"/>
      <c r="D14" s="28"/>
      <c r="E14" s="28"/>
      <c r="F14" s="28"/>
      <c r="G14" s="28"/>
      <c r="H14" s="28"/>
      <c r="I14" s="28"/>
      <c r="J14" s="28"/>
      <c r="K14" s="28"/>
    </row>
    <row r="15" spans="1:11" ht="15" x14ac:dyDescent="0.25">
      <c r="A15" s="19"/>
      <c r="B15" s="20"/>
      <c r="C15" s="25"/>
      <c r="D15" s="28"/>
      <c r="E15" s="28"/>
      <c r="F15" s="28"/>
      <c r="G15" s="28"/>
      <c r="H15" s="28"/>
      <c r="I15" s="28"/>
      <c r="J15" s="28"/>
      <c r="K15" s="28"/>
    </row>
    <row r="16" spans="1:11" ht="15" x14ac:dyDescent="0.25">
      <c r="A16" s="19"/>
      <c r="B16" s="20"/>
      <c r="C16" s="25"/>
      <c r="D16" s="28"/>
      <c r="E16" s="28"/>
      <c r="F16" s="28"/>
      <c r="G16" s="28"/>
      <c r="H16" s="28"/>
      <c r="I16" s="28"/>
      <c r="J16" s="28"/>
      <c r="K16" s="28"/>
    </row>
    <row r="17" spans="1:11" ht="15" x14ac:dyDescent="0.25">
      <c r="A17" s="19"/>
      <c r="B17" s="20"/>
      <c r="C17" s="28"/>
      <c r="D17" s="28"/>
      <c r="E17" s="28"/>
      <c r="F17" s="28"/>
      <c r="G17" s="28"/>
      <c r="H17" s="28"/>
      <c r="I17" s="28"/>
      <c r="J17" s="28"/>
      <c r="K17" s="28"/>
    </row>
    <row r="18" spans="1:11" ht="15" x14ac:dyDescent="0.25">
      <c r="A18" s="19"/>
      <c r="B18" s="20"/>
      <c r="C18" s="28"/>
      <c r="D18" s="28"/>
      <c r="E18" s="28"/>
      <c r="F18" s="28"/>
      <c r="G18" s="28"/>
      <c r="H18" s="28"/>
      <c r="I18" s="28"/>
      <c r="J18" s="28"/>
      <c r="K18" s="28"/>
    </row>
    <row r="19" spans="1:11" ht="15" x14ac:dyDescent="0.25">
      <c r="A19" s="19"/>
      <c r="B19" s="20"/>
      <c r="C19" s="28"/>
      <c r="D19" s="28"/>
      <c r="E19" s="28"/>
      <c r="F19" s="28"/>
      <c r="H19" s="28"/>
      <c r="I19" s="28"/>
      <c r="J19" s="28"/>
      <c r="K19" s="28"/>
    </row>
    <row r="20" spans="1:11" ht="15" x14ac:dyDescent="0.25">
      <c r="A20" s="19"/>
      <c r="B20" s="20"/>
      <c r="C20" s="28"/>
      <c r="D20" s="28"/>
      <c r="E20" s="28"/>
      <c r="F20" s="28"/>
      <c r="G20" s="28"/>
      <c r="H20" s="28"/>
      <c r="I20" s="28"/>
      <c r="J20" s="28"/>
      <c r="K20" s="28"/>
    </row>
    <row r="21" spans="1:11" ht="15" x14ac:dyDescent="0.25">
      <c r="A21" s="19"/>
      <c r="B21" s="20"/>
      <c r="C21" s="28"/>
      <c r="D21" s="28"/>
      <c r="E21" s="28"/>
      <c r="F21" s="28"/>
      <c r="G21" s="28"/>
      <c r="H21" s="28"/>
      <c r="I21" s="28"/>
      <c r="J21" s="28"/>
      <c r="K21" s="28"/>
    </row>
    <row r="22" spans="1:11" ht="15" x14ac:dyDescent="0.25">
      <c r="A22" s="19"/>
      <c r="B22" s="20"/>
      <c r="C22" s="28"/>
      <c r="D22" s="28"/>
      <c r="E22" s="28"/>
      <c r="F22" s="28"/>
      <c r="G22" s="28"/>
      <c r="H22" s="28"/>
      <c r="I22" s="28"/>
      <c r="J22" s="28"/>
      <c r="K22" s="28"/>
    </row>
    <row r="23" spans="1:11" ht="15" x14ac:dyDescent="0.25">
      <c r="A23" s="19"/>
      <c r="B23" s="20"/>
      <c r="C23" s="28"/>
      <c r="D23" s="28"/>
      <c r="E23" s="28"/>
      <c r="F23" s="28"/>
      <c r="G23" s="28"/>
      <c r="H23" s="28"/>
      <c r="I23" s="28"/>
      <c r="J23" s="28"/>
      <c r="K23" s="28"/>
    </row>
    <row r="24" spans="1:11" ht="15" x14ac:dyDescent="0.25">
      <c r="A24" s="19"/>
      <c r="B24" s="20"/>
      <c r="C24" s="28"/>
      <c r="D24" s="28"/>
      <c r="E24" s="28"/>
      <c r="F24" s="28"/>
      <c r="G24" s="28"/>
      <c r="H24" s="28"/>
      <c r="I24" s="28"/>
      <c r="J24" s="28"/>
      <c r="K24" s="28"/>
    </row>
    <row r="25" spans="1:11" ht="15" x14ac:dyDescent="0.25">
      <c r="A25" s="19"/>
      <c r="B25" s="20"/>
      <c r="C25" s="28"/>
      <c r="D25" s="28"/>
      <c r="E25" s="28"/>
      <c r="F25" s="28"/>
      <c r="G25" s="28"/>
      <c r="H25" s="28"/>
      <c r="I25" s="28"/>
      <c r="J25" s="28"/>
      <c r="K25" s="28"/>
    </row>
    <row r="26" spans="1:11" ht="15" x14ac:dyDescent="0.25">
      <c r="A26" s="19"/>
      <c r="B26" s="20"/>
      <c r="C26" s="28"/>
      <c r="D26" s="28"/>
      <c r="E26" s="28"/>
      <c r="F26" s="28"/>
      <c r="G26" s="28"/>
      <c r="H26" s="28"/>
      <c r="I26" s="28"/>
      <c r="J26" s="28"/>
      <c r="K26" s="28"/>
    </row>
    <row r="27" spans="1:11" ht="15" x14ac:dyDescent="0.25">
      <c r="A27" s="19"/>
      <c r="B27" s="20"/>
      <c r="C27" s="28"/>
      <c r="D27" s="28"/>
      <c r="E27" s="28"/>
      <c r="F27" s="28"/>
      <c r="G27" s="28"/>
      <c r="H27" s="28"/>
      <c r="I27" s="28"/>
      <c r="J27" s="28"/>
      <c r="K27" s="28"/>
    </row>
    <row r="28" spans="1:11" ht="15" x14ac:dyDescent="0.25">
      <c r="A28" s="19"/>
      <c r="B28" s="20"/>
      <c r="C28" s="28"/>
      <c r="D28" s="28"/>
      <c r="E28" s="28"/>
      <c r="F28" s="28"/>
      <c r="G28" s="28"/>
      <c r="H28" s="28"/>
      <c r="I28" s="28"/>
      <c r="J28" s="28"/>
      <c r="K28" s="28"/>
    </row>
    <row r="29" spans="1:11" ht="15" x14ac:dyDescent="0.25">
      <c r="A29" s="19"/>
      <c r="B29" s="20"/>
      <c r="C29" s="28"/>
      <c r="D29" s="28"/>
      <c r="E29" s="28"/>
      <c r="F29" s="28"/>
      <c r="G29" s="28"/>
      <c r="H29" s="28"/>
      <c r="I29" s="28"/>
      <c r="J29" s="28"/>
      <c r="K29" s="28"/>
    </row>
    <row r="30" spans="1:11" ht="15" x14ac:dyDescent="0.25">
      <c r="A30" s="19"/>
      <c r="B30" s="20"/>
      <c r="C30" s="28"/>
      <c r="D30" s="20"/>
      <c r="E30" s="28"/>
      <c r="F30" s="28"/>
      <c r="G30" s="28"/>
      <c r="H30" s="28"/>
      <c r="I30" s="28"/>
      <c r="J30" s="28"/>
      <c r="K30" s="28"/>
    </row>
    <row r="31" spans="1:11" ht="15" x14ac:dyDescent="0.25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</row>
    <row r="32" spans="1:11" ht="15" x14ac:dyDescent="0.2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</row>
    <row r="33" spans="1:11" ht="15" x14ac:dyDescent="0.25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</row>
    <row r="34" spans="1:11" ht="15" x14ac:dyDescent="0.25">
      <c r="A34" s="19"/>
      <c r="B34" s="20"/>
      <c r="C34" s="20"/>
      <c r="D34" s="20"/>
      <c r="E34" s="20"/>
      <c r="F34" s="20"/>
      <c r="G34" s="20"/>
      <c r="H34" s="20"/>
      <c r="I34" s="20"/>
      <c r="J34" s="20"/>
      <c r="K34" s="20"/>
    </row>
    <row r="35" spans="1:11" ht="15" x14ac:dyDescent="0.25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pans="1:11" ht="15" x14ac:dyDescent="0.25">
      <c r="A36" s="19"/>
      <c r="B36" s="20"/>
      <c r="C36" s="20"/>
      <c r="D36" s="20"/>
      <c r="E36" s="20"/>
      <c r="F36" s="20"/>
      <c r="G36" s="20"/>
      <c r="H36" s="20"/>
      <c r="I36" s="20"/>
      <c r="J36" s="20"/>
      <c r="K36" s="20"/>
    </row>
    <row r="37" spans="1:11" ht="15" x14ac:dyDescent="0.25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ht="15" x14ac:dyDescent="0.25">
      <c r="A38" s="19"/>
      <c r="B38" s="20"/>
      <c r="C38" s="20"/>
      <c r="D38" s="20"/>
      <c r="E38" s="20"/>
      <c r="F38" s="20"/>
      <c r="G38" s="20"/>
      <c r="H38" s="20"/>
      <c r="I38" s="20"/>
      <c r="J38" s="20"/>
      <c r="K38" s="20"/>
    </row>
    <row r="39" spans="1:11" ht="15" x14ac:dyDescent="0.25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</row>
    <row r="40" spans="1:11" ht="15" x14ac:dyDescent="0.25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</row>
    <row r="41" spans="1:11" ht="15" x14ac:dyDescent="0.25">
      <c r="A41" s="19"/>
      <c r="B41" s="20"/>
      <c r="C41" s="20"/>
      <c r="D41" s="20"/>
      <c r="E41" s="20"/>
      <c r="F41" s="20"/>
      <c r="G41" s="20"/>
      <c r="H41" s="20"/>
      <c r="I41" s="20"/>
      <c r="J41" s="20"/>
      <c r="K41" s="20"/>
    </row>
    <row r="42" spans="1:11" ht="15" x14ac:dyDescent="0.25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</row>
    <row r="43" spans="1:11" ht="15" x14ac:dyDescent="0.25">
      <c r="A43" s="19"/>
      <c r="B43" s="20"/>
      <c r="C43" s="20"/>
      <c r="D43" s="20"/>
      <c r="E43" s="20"/>
      <c r="F43" s="20"/>
      <c r="G43" s="20"/>
      <c r="H43" s="20"/>
      <c r="I43" s="20"/>
      <c r="J43" s="20"/>
      <c r="K43" s="20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3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A9EE-BEEC-4A54-9021-B8142F51F233}">
  <dimension ref="A1:I63"/>
  <sheetViews>
    <sheetView showGridLines="0" zoomScaleNormal="100" workbookViewId="0">
      <pane ySplit="2" topLeftCell="A3" activePane="bottomLeft" state="frozen"/>
      <selection pane="bottomLeft" activeCell="H11" sqref="H11"/>
    </sheetView>
  </sheetViews>
  <sheetFormatPr defaultRowHeight="15" x14ac:dyDescent="0.25"/>
  <cols>
    <col min="1" max="1" width="34.5703125" customWidth="1"/>
    <col min="2" max="6" width="9.5703125" customWidth="1"/>
    <col min="7" max="7" width="3.42578125" customWidth="1"/>
    <col min="8" max="8" width="74.7109375" customWidth="1"/>
    <col min="9" max="17" width="9.5703125" customWidth="1"/>
  </cols>
  <sheetData>
    <row r="1" spans="1:8" x14ac:dyDescent="0.25">
      <c r="A1" s="4" t="s">
        <v>26</v>
      </c>
      <c r="B1" s="4"/>
      <c r="C1" s="4"/>
      <c r="D1" s="5"/>
      <c r="E1" s="5"/>
      <c r="F1" s="5"/>
      <c r="G1" s="5"/>
      <c r="H1" s="5"/>
    </row>
    <row r="2" spans="1:8" x14ac:dyDescent="0.25">
      <c r="A2" s="1"/>
      <c r="B2" s="31" t="s">
        <v>29</v>
      </c>
      <c r="C2" s="31" t="s">
        <v>30</v>
      </c>
      <c r="D2" s="31" t="s">
        <v>31</v>
      </c>
      <c r="E2" s="31" t="s">
        <v>32</v>
      </c>
      <c r="F2" s="31" t="s">
        <v>33</v>
      </c>
      <c r="H2" s="1" t="s">
        <v>22</v>
      </c>
    </row>
    <row r="3" spans="1:8" x14ac:dyDescent="0.25">
      <c r="A3" s="1"/>
      <c r="B3" s="1"/>
      <c r="C3" s="1"/>
      <c r="D3" s="31"/>
      <c r="E3" s="31"/>
      <c r="F3" s="31"/>
      <c r="H3" s="1"/>
    </row>
    <row r="4" spans="1:8" x14ac:dyDescent="0.25">
      <c r="A4" s="32" t="s">
        <v>34</v>
      </c>
      <c r="B4" s="32"/>
      <c r="C4" s="32"/>
      <c r="D4" s="32"/>
      <c r="E4" s="32"/>
      <c r="F4" s="32"/>
    </row>
    <row r="6" spans="1:8" x14ac:dyDescent="0.25">
      <c r="B6" s="6" t="s">
        <v>13</v>
      </c>
      <c r="C6" s="6" t="s">
        <v>13</v>
      </c>
      <c r="D6" s="6" t="s">
        <v>13</v>
      </c>
      <c r="E6" s="6" t="s">
        <v>13</v>
      </c>
      <c r="F6" s="2" t="s">
        <v>13</v>
      </c>
    </row>
    <row r="7" spans="1:8" x14ac:dyDescent="0.25">
      <c r="A7" s="11" t="s">
        <v>9</v>
      </c>
      <c r="B7" s="14">
        <f>B14*B$63</f>
        <v>6.2474495930446015</v>
      </c>
      <c r="C7" s="14">
        <f t="shared" ref="C7:E7" si="0">C14*C$63</f>
        <v>8.6559129842727032</v>
      </c>
      <c r="D7" s="14">
        <f t="shared" si="0"/>
        <v>9.0733294371455688</v>
      </c>
      <c r="E7" s="14">
        <f t="shared" si="0"/>
        <v>4.3491824939555812</v>
      </c>
      <c r="F7" s="14">
        <f>AVERAGE(B7:E7)</f>
        <v>7.0814686271046137</v>
      </c>
    </row>
    <row r="8" spans="1:8" x14ac:dyDescent="0.25">
      <c r="A8" s="11" t="s">
        <v>8</v>
      </c>
      <c r="B8" s="14">
        <f t="shared" ref="B8:E9" si="1">B15*B$63</f>
        <v>2.8495769824444017</v>
      </c>
      <c r="C8" s="14">
        <f t="shared" si="1"/>
        <v>3.0787410800578328</v>
      </c>
      <c r="D8" s="14">
        <f t="shared" si="1"/>
        <v>4.3671613030616543</v>
      </c>
      <c r="E8" s="14">
        <f t="shared" si="1"/>
        <v>1.8743115777365185</v>
      </c>
      <c r="F8" s="14">
        <f t="shared" ref="F8:F9" si="2">AVERAGE(B8:E8)</f>
        <v>3.0424477358251019</v>
      </c>
    </row>
    <row r="9" spans="1:8" x14ac:dyDescent="0.25">
      <c r="A9" s="11" t="s">
        <v>11</v>
      </c>
      <c r="B9" s="14">
        <f t="shared" si="1"/>
        <v>0.46818166973496622</v>
      </c>
      <c r="C9" s="14">
        <f t="shared" si="1"/>
        <v>0.86889772283666189</v>
      </c>
      <c r="D9" s="14">
        <f t="shared" si="1"/>
        <v>0.64089152445114583</v>
      </c>
      <c r="E9" s="14">
        <f t="shared" si="1"/>
        <v>0.32872299252467818</v>
      </c>
      <c r="F9" s="14">
        <f t="shared" si="2"/>
        <v>0.57667347738686314</v>
      </c>
    </row>
    <row r="11" spans="1:8" x14ac:dyDescent="0.25">
      <c r="A11" s="32" t="s">
        <v>35</v>
      </c>
      <c r="B11" s="32"/>
      <c r="C11" s="32"/>
      <c r="D11" s="32"/>
      <c r="E11" s="32"/>
      <c r="F11" s="32"/>
    </row>
    <row r="13" spans="1:8" x14ac:dyDescent="0.25">
      <c r="B13" s="6" t="s">
        <v>13</v>
      </c>
      <c r="C13" s="6" t="s">
        <v>13</v>
      </c>
      <c r="D13" s="6" t="s">
        <v>13</v>
      </c>
      <c r="E13" s="6" t="s">
        <v>13</v>
      </c>
    </row>
    <row r="14" spans="1:8" x14ac:dyDescent="0.25">
      <c r="A14" s="11" t="s">
        <v>9</v>
      </c>
      <c r="B14" s="14">
        <f>B39*(1+B$18)*1000/B23</f>
        <v>5.5978676781714629</v>
      </c>
      <c r="C14" s="14">
        <f t="shared" ref="C14:E16" si="3">C39*(1+C$18)*1000/C23</f>
        <v>8.0272342889317958</v>
      </c>
      <c r="D14" s="14">
        <f t="shared" si="3"/>
        <v>9.0733294371455688</v>
      </c>
      <c r="E14" s="14">
        <f t="shared" si="3"/>
        <v>4.5254108366005701</v>
      </c>
    </row>
    <row r="15" spans="1:8" x14ac:dyDescent="0.25">
      <c r="A15" s="11" t="s">
        <v>8</v>
      </c>
      <c r="B15" s="14">
        <f t="shared" ref="B15:C16" si="4">B40*(1+B$18)*1000/B24</f>
        <v>2.5532906906917727</v>
      </c>
      <c r="C15" s="14">
        <f t="shared" si="4"/>
        <v>2.8551322095643354</v>
      </c>
      <c r="D15" s="14">
        <f t="shared" si="3"/>
        <v>4.3671613030616543</v>
      </c>
      <c r="E15" s="14">
        <f t="shared" si="3"/>
        <v>1.9502584535928145</v>
      </c>
    </row>
    <row r="16" spans="1:8" x14ac:dyDescent="0.25">
      <c r="A16" s="11" t="s">
        <v>11</v>
      </c>
      <c r="B16" s="14">
        <f t="shared" si="4"/>
        <v>0.41950223006833365</v>
      </c>
      <c r="C16" s="14">
        <f t="shared" si="4"/>
        <v>0.80578970779883086</v>
      </c>
      <c r="D16" s="14">
        <f t="shared" si="3"/>
        <v>0.64089152445114583</v>
      </c>
      <c r="E16" s="14">
        <f t="shared" si="3"/>
        <v>0.3420428079710145</v>
      </c>
    </row>
    <row r="18" spans="1:8" x14ac:dyDescent="0.25">
      <c r="A18" s="15" t="s">
        <v>21</v>
      </c>
      <c r="B18" s="16">
        <v>0.22964869968402352</v>
      </c>
      <c r="C18" s="16">
        <v>0.32045757443506351</v>
      </c>
      <c r="D18" s="16">
        <v>0.4112664491861035</v>
      </c>
      <c r="E18" s="16">
        <v>0.26400000000000001</v>
      </c>
      <c r="H18" t="s">
        <v>36</v>
      </c>
    </row>
    <row r="19" spans="1:8" x14ac:dyDescent="0.25">
      <c r="A19" s="1"/>
    </row>
    <row r="20" spans="1:8" x14ac:dyDescent="0.25">
      <c r="A20" s="1"/>
    </row>
    <row r="21" spans="1:8" x14ac:dyDescent="0.25">
      <c r="A21" s="1" t="s">
        <v>12</v>
      </c>
    </row>
    <row r="22" spans="1:8" x14ac:dyDescent="0.25">
      <c r="B22" s="6" t="s">
        <v>6</v>
      </c>
      <c r="C22" s="6" t="s">
        <v>6</v>
      </c>
      <c r="D22" s="6" t="s">
        <v>6</v>
      </c>
      <c r="E22" s="6" t="s">
        <v>6</v>
      </c>
    </row>
    <row r="23" spans="1:8" x14ac:dyDescent="0.25">
      <c r="A23" s="11" t="s">
        <v>9</v>
      </c>
      <c r="B23" s="8">
        <f>B25*SUM(B30:B32)/B34</f>
        <v>1186.097486671744</v>
      </c>
      <c r="C23" s="8">
        <f t="shared" ref="C23" si="5">C25*SUM(C30:C32)/C34</f>
        <v>1214.2742203358553</v>
      </c>
      <c r="D23" s="8">
        <f>D25*SUM(D30:D32)/D34</f>
        <v>1195.437350123748</v>
      </c>
      <c r="E23" s="8">
        <f>E25*SUM(E30:E32)/E34</f>
        <v>1182.9985652797704</v>
      </c>
      <c r="H23" t="s">
        <v>23</v>
      </c>
    </row>
    <row r="24" spans="1:8" x14ac:dyDescent="0.25">
      <c r="A24" s="11" t="s">
        <v>8</v>
      </c>
      <c r="B24" s="17">
        <v>1240</v>
      </c>
      <c r="C24" s="17">
        <v>1291</v>
      </c>
      <c r="D24" s="17">
        <v>1279</v>
      </c>
      <c r="E24" s="17">
        <v>1336</v>
      </c>
      <c r="H24" t="s">
        <v>37</v>
      </c>
    </row>
    <row r="25" spans="1:8" x14ac:dyDescent="0.25">
      <c r="A25" s="11" t="s">
        <v>11</v>
      </c>
      <c r="B25" s="17">
        <v>1384</v>
      </c>
      <c r="C25" s="17">
        <v>1416</v>
      </c>
      <c r="D25" s="17">
        <v>1400</v>
      </c>
      <c r="E25" s="17">
        <v>1380</v>
      </c>
      <c r="H25" t="s">
        <v>38</v>
      </c>
    </row>
    <row r="27" spans="1:8" x14ac:dyDescent="0.25">
      <c r="A27" s="1"/>
    </row>
    <row r="28" spans="1:8" x14ac:dyDescent="0.25">
      <c r="A28" s="1" t="s">
        <v>14</v>
      </c>
    </row>
    <row r="29" spans="1:8" x14ac:dyDescent="0.25">
      <c r="B29" s="2" t="s">
        <v>15</v>
      </c>
      <c r="C29" s="2" t="s">
        <v>15</v>
      </c>
      <c r="D29" s="2" t="s">
        <v>15</v>
      </c>
      <c r="E29" s="2" t="s">
        <v>15</v>
      </c>
    </row>
    <row r="30" spans="1:8" x14ac:dyDescent="0.25">
      <c r="A30" s="12" t="s">
        <v>16</v>
      </c>
      <c r="B30" s="17">
        <v>1253</v>
      </c>
      <c r="C30" s="17">
        <v>1244</v>
      </c>
      <c r="D30" s="17">
        <v>1217.76</v>
      </c>
      <c r="E30" s="17">
        <v>1262</v>
      </c>
      <c r="H30" t="s">
        <v>39</v>
      </c>
    </row>
    <row r="31" spans="1:8" x14ac:dyDescent="0.25">
      <c r="A31" s="12" t="s">
        <v>17</v>
      </c>
      <c r="B31" s="17">
        <v>585</v>
      </c>
      <c r="C31" s="17">
        <v>650</v>
      </c>
      <c r="D31" s="17">
        <v>673.14</v>
      </c>
      <c r="E31" s="17">
        <v>698</v>
      </c>
      <c r="H31" t="s">
        <v>39</v>
      </c>
    </row>
    <row r="32" spans="1:8" x14ac:dyDescent="0.25">
      <c r="A32" s="12" t="s">
        <v>18</v>
      </c>
      <c r="B32" s="17">
        <v>2663</v>
      </c>
      <c r="C32" s="17">
        <v>2753</v>
      </c>
      <c r="D32" s="17">
        <v>2770.17</v>
      </c>
      <c r="E32" s="17">
        <v>2820</v>
      </c>
      <c r="H32" t="s">
        <v>39</v>
      </c>
    </row>
    <row r="33" spans="1:8" x14ac:dyDescent="0.25">
      <c r="A33" s="12" t="s">
        <v>19</v>
      </c>
      <c r="B33" s="17">
        <v>751</v>
      </c>
      <c r="C33" s="17">
        <v>772</v>
      </c>
      <c r="D33" s="17">
        <v>797.6</v>
      </c>
      <c r="E33" s="17">
        <v>796</v>
      </c>
      <c r="H33" t="s">
        <v>39</v>
      </c>
    </row>
    <row r="34" spans="1:8" x14ac:dyDescent="0.25">
      <c r="A34" s="36" t="s">
        <v>1</v>
      </c>
      <c r="B34" s="37">
        <f t="shared" ref="B34:C34" si="6">SUM(B30:B33)</f>
        <v>5252</v>
      </c>
      <c r="C34" s="37">
        <f t="shared" si="6"/>
        <v>5419</v>
      </c>
      <c r="D34" s="37">
        <f>SUM(D30:D33)</f>
        <v>5458.67</v>
      </c>
      <c r="E34" s="37">
        <f>SUM(E30:E33)</f>
        <v>5576</v>
      </c>
    </row>
    <row r="37" spans="1:8" x14ac:dyDescent="0.25">
      <c r="A37" s="1" t="s">
        <v>10</v>
      </c>
    </row>
    <row r="38" spans="1:8" x14ac:dyDescent="0.25">
      <c r="B38" s="6" t="s">
        <v>2</v>
      </c>
      <c r="C38" s="6" t="s">
        <v>2</v>
      </c>
      <c r="D38" s="6" t="s">
        <v>2</v>
      </c>
      <c r="E38" s="6" t="s">
        <v>2</v>
      </c>
    </row>
    <row r="39" spans="1:8" x14ac:dyDescent="0.25">
      <c r="A39" s="11" t="s">
        <v>9</v>
      </c>
      <c r="B39" s="9">
        <f>B$60*B47/B$50</f>
        <v>5.3996046069957311</v>
      </c>
      <c r="C39" s="9">
        <f t="shared" ref="C39" si="7">C$60*C47/C$50</f>
        <v>7.3817317923418386</v>
      </c>
      <c r="D39" s="9">
        <f>D$60*D47/D$50</f>
        <v>7.6857186716204282</v>
      </c>
      <c r="E39" s="9">
        <f>E$60*E47/E$50</f>
        <v>4.2354070625000002</v>
      </c>
      <c r="H39" t="s">
        <v>27</v>
      </c>
    </row>
    <row r="40" spans="1:8" x14ac:dyDescent="0.25">
      <c r="A40" s="11" t="s">
        <v>8</v>
      </c>
      <c r="B40" s="9">
        <f t="shared" ref="B40:E41" si="8">B$60*B48/B$50</f>
        <v>2.5747845358364301</v>
      </c>
      <c r="C40" s="9">
        <f t="shared" si="8"/>
        <v>2.791438175607075</v>
      </c>
      <c r="D40" s="9">
        <f t="shared" si="8"/>
        <v>3.9578630313482952</v>
      </c>
      <c r="E40" s="9">
        <f t="shared" si="8"/>
        <v>2.061349125</v>
      </c>
      <c r="H40" t="s">
        <v>27</v>
      </c>
    </row>
    <row r="41" spans="1:8" x14ac:dyDescent="0.25">
      <c r="A41" s="11" t="s">
        <v>11</v>
      </c>
      <c r="B41" s="9">
        <f t="shared" si="8"/>
        <v>0.47216012716783684</v>
      </c>
      <c r="C41" s="9">
        <f t="shared" si="8"/>
        <v>0.86409306011312192</v>
      </c>
      <c r="D41" s="9">
        <f t="shared" si="8"/>
        <v>0.63577514703127769</v>
      </c>
      <c r="E41" s="9">
        <f t="shared" si="8"/>
        <v>0.37343281249999999</v>
      </c>
      <c r="H41" t="s">
        <v>27</v>
      </c>
    </row>
    <row r="42" spans="1:8" x14ac:dyDescent="0.25">
      <c r="A42" s="13" t="s">
        <v>1</v>
      </c>
      <c r="B42" s="7">
        <f t="shared" ref="B42:C42" si="9">SUM(B39:B41)</f>
        <v>8.4465492699999984</v>
      </c>
      <c r="C42" s="7">
        <f t="shared" si="9"/>
        <v>11.037263028062036</v>
      </c>
      <c r="D42" s="7">
        <f>SUM(D39:D41)</f>
        <v>12.279356850000003</v>
      </c>
      <c r="E42" s="7">
        <f>SUM(E39:E41)</f>
        <v>6.6701889999999997</v>
      </c>
    </row>
    <row r="45" spans="1:8" x14ac:dyDescent="0.25">
      <c r="A45" s="1" t="s">
        <v>24</v>
      </c>
      <c r="B45" s="1"/>
      <c r="C45" s="1"/>
    </row>
    <row r="46" spans="1:8" x14ac:dyDescent="0.25">
      <c r="B46" s="2" t="s">
        <v>25</v>
      </c>
      <c r="C46" s="2" t="s">
        <v>25</v>
      </c>
      <c r="D46" s="2" t="s">
        <v>25</v>
      </c>
      <c r="E46" s="2" t="s">
        <v>25</v>
      </c>
    </row>
    <row r="47" spans="1:8" x14ac:dyDescent="0.25">
      <c r="A47" s="11" t="s">
        <v>9</v>
      </c>
      <c r="B47" s="17">
        <v>5025.281977144431</v>
      </c>
      <c r="C47" s="17">
        <v>2617.686845168801</v>
      </c>
      <c r="D47" s="17">
        <v>3542</v>
      </c>
      <c r="E47" s="17">
        <v>6485.0054967426713</v>
      </c>
      <c r="H47" t="s">
        <v>40</v>
      </c>
    </row>
    <row r="48" spans="1:8" x14ac:dyDescent="0.25">
      <c r="A48" s="11" t="s">
        <v>8</v>
      </c>
      <c r="B48" s="17">
        <v>2396.2899628252785</v>
      </c>
      <c r="C48" s="17">
        <v>989.89115250291036</v>
      </c>
      <c r="D48" s="17">
        <v>1824</v>
      </c>
      <c r="E48" s="17">
        <v>3156.2162052117264</v>
      </c>
      <c r="H48" t="s">
        <v>40</v>
      </c>
    </row>
    <row r="49" spans="1:9" x14ac:dyDescent="0.25">
      <c r="A49" s="11" t="s">
        <v>11</v>
      </c>
      <c r="B49" s="17">
        <v>439.42806003029051</v>
      </c>
      <c r="C49" s="17">
        <v>306.42200232828867</v>
      </c>
      <c r="D49" s="17">
        <v>293</v>
      </c>
      <c r="E49" s="17">
        <v>571.77829804560258</v>
      </c>
      <c r="H49" t="s">
        <v>40</v>
      </c>
    </row>
    <row r="50" spans="1:9" x14ac:dyDescent="0.25">
      <c r="A50" s="13" t="s">
        <v>1</v>
      </c>
      <c r="B50" s="37">
        <f t="shared" ref="B50:C50" si="10">SUM(B47:B49)</f>
        <v>7861.0000000000009</v>
      </c>
      <c r="C50" s="37">
        <f t="shared" si="10"/>
        <v>3914</v>
      </c>
      <c r="D50" s="37">
        <f>SUM(D47:D49)</f>
        <v>5659</v>
      </c>
      <c r="E50" s="37">
        <f>SUM(E47:E49)</f>
        <v>10213</v>
      </c>
    </row>
    <row r="53" spans="1:9" x14ac:dyDescent="0.25">
      <c r="A53" s="1" t="s">
        <v>20</v>
      </c>
      <c r="B53" s="1"/>
      <c r="C53" s="1"/>
    </row>
    <row r="54" spans="1:9" x14ac:dyDescent="0.25">
      <c r="B54" s="6" t="s">
        <v>2</v>
      </c>
      <c r="C54" s="6" t="s">
        <v>2</v>
      </c>
      <c r="D54" s="6" t="s">
        <v>2</v>
      </c>
      <c r="E54" s="6" t="s">
        <v>2</v>
      </c>
    </row>
    <row r="55" spans="1:9" x14ac:dyDescent="0.25">
      <c r="A55" s="10" t="s">
        <v>0</v>
      </c>
      <c r="B55" s="18">
        <v>2.9703454799999993</v>
      </c>
      <c r="C55" s="18">
        <v>6.8548663699999981</v>
      </c>
      <c r="D55" s="18">
        <v>2.5624005799999998</v>
      </c>
      <c r="E55" s="18">
        <v>2.4269430000000001</v>
      </c>
      <c r="H55" t="s">
        <v>41</v>
      </c>
    </row>
    <row r="56" spans="1:9" x14ac:dyDescent="0.25">
      <c r="A56" s="10" t="s">
        <v>7</v>
      </c>
      <c r="B56" s="18">
        <v>2.3280630000000002</v>
      </c>
      <c r="C56" s="18">
        <v>0.53713016806203895</v>
      </c>
      <c r="D56" s="18">
        <v>5.6237510000000004</v>
      </c>
      <c r="E56" s="18">
        <v>0.337005</v>
      </c>
      <c r="H56" t="s">
        <v>42</v>
      </c>
    </row>
    <row r="57" spans="1:9" x14ac:dyDescent="0.25">
      <c r="A57" s="10" t="s">
        <v>3</v>
      </c>
      <c r="B57" s="35">
        <v>2.1820149999999998</v>
      </c>
      <c r="C57" s="18">
        <v>2.5136599999999998</v>
      </c>
      <c r="D57" s="18">
        <v>3.1541960000000002</v>
      </c>
      <c r="E57" s="18">
        <v>2.8128280000000001</v>
      </c>
      <c r="H57" t="s">
        <v>42</v>
      </c>
    </row>
    <row r="58" spans="1:9" x14ac:dyDescent="0.25">
      <c r="A58" s="10" t="s">
        <v>4</v>
      </c>
      <c r="B58" s="18">
        <v>0.146615</v>
      </c>
      <c r="C58" s="18">
        <v>8.7999999999999995E-2</v>
      </c>
      <c r="D58" s="18">
        <v>0.13297</v>
      </c>
      <c r="E58" s="18">
        <v>0.25811000000000001</v>
      </c>
      <c r="H58" t="s">
        <v>42</v>
      </c>
    </row>
    <row r="59" spans="1:9" x14ac:dyDescent="0.25">
      <c r="A59" s="10" t="s">
        <v>5</v>
      </c>
      <c r="B59" s="18">
        <v>0.81951079000000004</v>
      </c>
      <c r="C59" s="18">
        <v>1.0436064899999999</v>
      </c>
      <c r="D59" s="18">
        <v>0.80603926999999997</v>
      </c>
      <c r="E59" s="18">
        <v>0.83530300000000002</v>
      </c>
      <c r="H59" t="s">
        <v>42</v>
      </c>
    </row>
    <row r="60" spans="1:9" x14ac:dyDescent="0.25">
      <c r="A60" s="13" t="s">
        <v>1</v>
      </c>
      <c r="B60" s="7">
        <f t="shared" ref="B60:C60" si="11">SUM(B55:B59)</f>
        <v>8.4465492699999984</v>
      </c>
      <c r="C60" s="7">
        <f t="shared" si="11"/>
        <v>11.037263028062036</v>
      </c>
      <c r="D60" s="7">
        <f>SUM(D55:D59)</f>
        <v>12.279356850000001</v>
      </c>
      <c r="E60" s="7">
        <f>SUM(E55:E59)</f>
        <v>6.6701890000000006</v>
      </c>
    </row>
    <row r="62" spans="1:9" x14ac:dyDescent="0.25">
      <c r="A62" s="15" t="s">
        <v>43</v>
      </c>
      <c r="B62" s="15"/>
      <c r="C62" s="33">
        <v>3.4982935153583528E-2</v>
      </c>
      <c r="D62" s="33">
        <v>7.8318219291014124E-2</v>
      </c>
      <c r="E62" s="33">
        <v>4.0519877675840865E-2</v>
      </c>
    </row>
    <row r="63" spans="1:9" x14ac:dyDescent="0.25">
      <c r="A63" s="15" t="s">
        <v>44</v>
      </c>
      <c r="B63" s="34">
        <f>C63*(1+C62)</f>
        <v>1.1160409556313993</v>
      </c>
      <c r="C63" s="34">
        <f>D63*(1+D62)</f>
        <v>1.0783182192910141</v>
      </c>
      <c r="D63" s="34">
        <v>1</v>
      </c>
      <c r="E63" s="34">
        <f>D63/(1+E62)</f>
        <v>0.96105804555473928</v>
      </c>
      <c r="I63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CitiPower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2024-12-17T01:21:32Z</dcterms:created>
  <dcterms:modified xsi:type="dcterms:W3CDTF">2025-11-27T23:39:32Z</dcterms:modified>
</cp:coreProperties>
</file>