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fileSharing readOnlyRecommended="1"/>
  <workbookPr filterPrivacy="1" codeName="ThisWorkbook" defaultThemeVersion="124226"/>
  <xr:revisionPtr revIDLastSave="0" documentId="13_ncr:1_{912C20A3-FF25-4723-98D7-BA3FA99FACA5}" xr6:coauthVersionLast="47" xr6:coauthVersionMax="47" xr10:uidLastSave="{00000000-0000-0000-0000-000000000000}"/>
  <bookViews>
    <workbookView xWindow="28680" yWindow="-120" windowWidth="29040" windowHeight="15720" tabRatio="804" xr2:uid="{00000000-000D-0000-FFFF-FFFF00000000}"/>
  </bookViews>
  <sheets>
    <sheet name="Index" sheetId="1" r:id="rId1"/>
    <sheet name="Change Log" sheetId="61" r:id="rId2"/>
    <sheet name="Input|General" sheetId="54" r:id="rId3"/>
    <sheet name="Input|Inflation" sheetId="55" r:id="rId4"/>
    <sheet name="Input|Reported opex" sheetId="58" r:id="rId5"/>
    <sheet name="Input|Rate of change" sheetId="2" r:id="rId6"/>
    <sheet name="Input|Step changes" sheetId="53" r:id="rId7"/>
    <sheet name="Calc|Opex forecast" sheetId="42" r:id="rId8"/>
    <sheet name="Output|Models" sheetId="44" r:id="rId9"/>
    <sheet name="Lookup|Tables" sheetId="4" r:id="rId10"/>
    <sheet name="Check|List" sheetId="16" r:id="rId11"/>
  </sheets>
  <externalReferences>
    <externalReference r:id="rId12"/>
  </externalReferences>
  <definedNames>
    <definedName name="____IT2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__IT2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_123Graph_A" localSheetId="1" hidden="1">#REF!</definedName>
    <definedName name="__123Graph_A" hidden="1">#REF!</definedName>
    <definedName name="__123Graph_AARREARSB" localSheetId="1" hidden="1">#REF!</definedName>
    <definedName name="__123Graph_AARREARSB" hidden="1">#REF!</definedName>
    <definedName name="__123Graph_AARREARSG" localSheetId="1" hidden="1">#REF!</definedName>
    <definedName name="__123Graph_AARREARSG" hidden="1">#REF!</definedName>
    <definedName name="__123Graph_AARREARSS" localSheetId="1" hidden="1">#REF!</definedName>
    <definedName name="__123Graph_AARREARSS" hidden="1">#REF!</definedName>
    <definedName name="__123Graph_AARREARST" localSheetId="1" hidden="1">#REF!</definedName>
    <definedName name="__123Graph_AARREARST" hidden="1">#REF!</definedName>
    <definedName name="__123Graph_ARECOVERIESG" localSheetId="1" hidden="1">#REF!</definedName>
    <definedName name="__123Graph_ARECOVERIESG" hidden="1">#REF!</definedName>
    <definedName name="__123Graph_ARECOVERIESS" localSheetId="1" hidden="1">#REF!</definedName>
    <definedName name="__123Graph_ARECOVERIESS" hidden="1">#REF!</definedName>
    <definedName name="__123Graph_AREFFO" localSheetId="1" hidden="1">#REF!</definedName>
    <definedName name="__123Graph_AREFFO" hidden="1">#REF!</definedName>
    <definedName name="__123Graph_AVISITSFO" localSheetId="1" hidden="1">#REF!</definedName>
    <definedName name="__123Graph_AVISITSFO" hidden="1">#REF!</definedName>
    <definedName name="__123Graph_BARREARSB" localSheetId="1" hidden="1">#REF!</definedName>
    <definedName name="__123Graph_BARREARSB" hidden="1">#REF!</definedName>
    <definedName name="__123Graph_BARREARSG" localSheetId="1" hidden="1">#REF!</definedName>
    <definedName name="__123Graph_BARREARSG" hidden="1">#REF!</definedName>
    <definedName name="__123Graph_BARREARSS" localSheetId="1" hidden="1">#REF!</definedName>
    <definedName name="__123Graph_BARREARSS" hidden="1">#REF!</definedName>
    <definedName name="__123Graph_BARREARST" localSheetId="1" hidden="1">#REF!</definedName>
    <definedName name="__123Graph_BARREARST" hidden="1">#REF!</definedName>
    <definedName name="__123Graph_BRECOVERIESG" localSheetId="1" hidden="1">#REF!</definedName>
    <definedName name="__123Graph_BRECOVERIESG" hidden="1">#REF!</definedName>
    <definedName name="__123Graph_BRECOVERIESS" localSheetId="1" hidden="1">#REF!</definedName>
    <definedName name="__123Graph_BRECOVERIESS" hidden="1">#REF!</definedName>
    <definedName name="__123Graph_BREFFO" localSheetId="1" hidden="1">#REF!</definedName>
    <definedName name="__123Graph_BREFFO" hidden="1">#REF!</definedName>
    <definedName name="__123Graph_BVISITSFO" localSheetId="1" hidden="1">#REF!</definedName>
    <definedName name="__123Graph_BVISITSFO" hidden="1">#REF!</definedName>
    <definedName name="__123Graph_CRECOVERIESG" localSheetId="1" hidden="1">#REF!</definedName>
    <definedName name="__123Graph_CRECOVERIESG" hidden="1">#REF!</definedName>
    <definedName name="__123Graph_CRECOVERIESS" localSheetId="1" hidden="1">#REF!</definedName>
    <definedName name="__123Graph_CRECOVERIESS" hidden="1">#REF!</definedName>
    <definedName name="__123Graph_CVISITSFO" localSheetId="1" hidden="1">#REF!</definedName>
    <definedName name="__123Graph_CVISITSFO" hidden="1">#REF!</definedName>
    <definedName name="__123Graph_CWH2" localSheetId="1" hidden="1">#REF!</definedName>
    <definedName name="__123Graph_CWH2" hidden="1">#REF!</definedName>
    <definedName name="__123Graph_CWH3" localSheetId="1" hidden="1">#REF!</definedName>
    <definedName name="__123Graph_CWH3" hidden="1">#REF!</definedName>
    <definedName name="__123Graph_DARREARSB" localSheetId="1" hidden="1">#REF!</definedName>
    <definedName name="__123Graph_DARREARSB" hidden="1">#REF!</definedName>
    <definedName name="__123Graph_DARREARSG" localSheetId="1" hidden="1">#REF!</definedName>
    <definedName name="__123Graph_DARREARSG" hidden="1">#REF!</definedName>
    <definedName name="__123Graph_DARREARSS" localSheetId="1" hidden="1">#REF!</definedName>
    <definedName name="__123Graph_DARREARSS" hidden="1">#REF!</definedName>
    <definedName name="__123Graph_DARREARST" localSheetId="1" hidden="1">#REF!</definedName>
    <definedName name="__123Graph_DARREARST" hidden="1">#REF!</definedName>
    <definedName name="__123Graph_DRECOVERIESG" localSheetId="1" hidden="1">#REF!</definedName>
    <definedName name="__123Graph_DRECOVERIESG" hidden="1">#REF!</definedName>
    <definedName name="__123Graph_DRECOVERIESS" localSheetId="1" hidden="1">#REF!</definedName>
    <definedName name="__123Graph_DRECOVERIESS" hidden="1">#REF!</definedName>
    <definedName name="__123Graph_DREFFO" localSheetId="1" hidden="1">#REF!</definedName>
    <definedName name="__123Graph_DREFFO" hidden="1">#REF!</definedName>
    <definedName name="__123Graph_DVISITSFO" localSheetId="1" hidden="1">#REF!</definedName>
    <definedName name="__123Graph_DVISITSFO" hidden="1">#REF!</definedName>
    <definedName name="__123Graph_X" localSheetId="1" hidden="1">#REF!</definedName>
    <definedName name="__123Graph_X" hidden="1">#REF!</definedName>
    <definedName name="__123Graph_XARREARSB" localSheetId="1" hidden="1">#REF!</definedName>
    <definedName name="__123Graph_XARREARSB" hidden="1">#REF!</definedName>
    <definedName name="__123Graph_XARREARSG" localSheetId="1" hidden="1">#REF!</definedName>
    <definedName name="__123Graph_XARREARSG" hidden="1">#REF!</definedName>
    <definedName name="__123Graph_XARREARSS" localSheetId="1" hidden="1">#REF!</definedName>
    <definedName name="__123Graph_XARREARSS" hidden="1">#REF!</definedName>
    <definedName name="__123Graph_XARREARST" localSheetId="1" hidden="1">#REF!</definedName>
    <definedName name="__123Graph_XARREARST" hidden="1">#REF!</definedName>
    <definedName name="__123Graph_XRECOVERIESG" localSheetId="1" hidden="1">#REF!</definedName>
    <definedName name="__123Graph_XRECOVERIESG" hidden="1">#REF!</definedName>
    <definedName name="__123Graph_XRECOVERIESS" localSheetId="1" hidden="1">#REF!</definedName>
    <definedName name="__123Graph_XRECOVERIESS" hidden="1">#REF!</definedName>
    <definedName name="__123Graph_XVISITSFO" localSheetId="1" hidden="1">#REF!</definedName>
    <definedName name="__123Graph_XVISITSFO" hidden="1">#REF!</definedName>
    <definedName name="__IT1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_IT2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1__123Graph_A__LTR" localSheetId="1" hidden="1">#REF!</definedName>
    <definedName name="_1__123Graph_A__LTR" hidden="1">#REF!</definedName>
    <definedName name="_10__123Graph_D__LTR" localSheetId="1" hidden="1">#REF!</definedName>
    <definedName name="_10__123Graph_D__LTR" hidden="1">#REF!</definedName>
    <definedName name="_101__123Graph_ACHART_2" localSheetId="1" hidden="1">#REF!</definedName>
    <definedName name="_101__123Graph_ACHART_2" hidden="1">#REF!</definedName>
    <definedName name="_109__123Graph_ACHART_3" localSheetId="1" hidden="1">#REF!</definedName>
    <definedName name="_109__123Graph_ACHART_3" hidden="1">#REF!</definedName>
    <definedName name="_11__123Graph_DO_S_GAS" localSheetId="1" hidden="1">#REF!</definedName>
    <definedName name="_11__123Graph_DO_S_GAS" hidden="1">#REF!</definedName>
    <definedName name="_110__123Graph_ACHART_30" localSheetId="1" hidden="1">#REF!</definedName>
    <definedName name="_110__123Graph_ACHART_30" hidden="1">#REF!</definedName>
    <definedName name="_111__123Graph_ACHART_31" localSheetId="1" hidden="1">#REF!</definedName>
    <definedName name="_111__123Graph_ACHART_31" hidden="1">#REF!</definedName>
    <definedName name="_112__123Graph_ACHART_35" localSheetId="1" hidden="1">#REF!</definedName>
    <definedName name="_112__123Graph_ACHART_35" hidden="1">#REF!</definedName>
    <definedName name="_116__123Graph_ACHART_3" localSheetId="1" hidden="1">#REF!</definedName>
    <definedName name="_116__123Graph_ACHART_3" hidden="1">#REF!</definedName>
    <definedName name="_117__123Graph_ACHART_30" localSheetId="1" hidden="1">#REF!</definedName>
    <definedName name="_117__123Graph_ACHART_30" hidden="1">#REF!</definedName>
    <definedName name="_118__123Graph_ACHART_31" localSheetId="1" hidden="1">#REF!</definedName>
    <definedName name="_118__123Graph_ACHART_31" hidden="1">#REF!</definedName>
    <definedName name="_119__123Graph_ACHART_35" localSheetId="1" hidden="1">#REF!</definedName>
    <definedName name="_119__123Graph_ACHART_35" hidden="1">#REF!</definedName>
    <definedName name="_12__123Graph_DT_OVER" localSheetId="1" hidden="1">#REF!</definedName>
    <definedName name="_12__123Graph_DT_OVER" hidden="1">#REF!</definedName>
    <definedName name="_126__123Graph_ACHART_4" localSheetId="1" hidden="1">#REF!</definedName>
    <definedName name="_126__123Graph_ACHART_4" hidden="1">#REF!</definedName>
    <definedName name="_134__123Graph_ACHART_4" localSheetId="1" hidden="1">#REF!</definedName>
    <definedName name="_134__123Graph_ACHART_4" hidden="1">#REF!</definedName>
    <definedName name="_14__123Graph_ACHART_1" localSheetId="1" hidden="1">#REF!</definedName>
    <definedName name="_14__123Graph_ACHART_1" hidden="1">#REF!</definedName>
    <definedName name="_140__123Graph_ACHART_5" localSheetId="1" hidden="1">#REF!</definedName>
    <definedName name="_140__123Graph_ACHART_5" hidden="1">#REF!</definedName>
    <definedName name="_149__123Graph_ACHART_5" localSheetId="1" hidden="1">#REF!</definedName>
    <definedName name="_149__123Graph_ACHART_5" hidden="1">#REF!</definedName>
    <definedName name="_15__123Graph_ACHART_1" localSheetId="1" hidden="1">#REF!</definedName>
    <definedName name="_15__123Graph_ACHART_1" hidden="1">#REF!</definedName>
    <definedName name="_154__123Graph_ACHART_6" localSheetId="1" hidden="1">#REF!</definedName>
    <definedName name="_154__123Graph_ACHART_6" hidden="1">#REF!</definedName>
    <definedName name="_155__123Graph_ACHART_62" localSheetId="1" hidden="1">#REF!</definedName>
    <definedName name="_155__123Graph_ACHART_62" hidden="1">#REF!</definedName>
    <definedName name="_156__123Graph_ACHART_66" localSheetId="1" hidden="1">#REF!</definedName>
    <definedName name="_156__123Graph_ACHART_66" hidden="1">#REF!</definedName>
    <definedName name="_157__123Graph_ACHART_68" localSheetId="1" hidden="1">#REF!</definedName>
    <definedName name="_157__123Graph_ACHART_68" hidden="1">#REF!</definedName>
    <definedName name="_158__123Graph_ACHART_69" localSheetId="1" hidden="1">#REF!</definedName>
    <definedName name="_158__123Graph_ACHART_69" hidden="1">#REF!</definedName>
    <definedName name="_164__123Graph_ACHART_6" localSheetId="1" hidden="1">#REF!</definedName>
    <definedName name="_164__123Graph_ACHART_6" hidden="1">#REF!</definedName>
    <definedName name="_165__123Graph_ACHART_62" localSheetId="1" hidden="1">#REF!</definedName>
    <definedName name="_165__123Graph_ACHART_62" hidden="1">#REF!</definedName>
    <definedName name="_166__123Graph_ACHART_66" localSheetId="1" hidden="1">#REF!</definedName>
    <definedName name="_166__123Graph_ACHART_66" hidden="1">#REF!</definedName>
    <definedName name="_167__123Graph_ACHART_68" localSheetId="1" hidden="1">#REF!</definedName>
    <definedName name="_167__123Graph_ACHART_68" hidden="1">#REF!</definedName>
    <definedName name="_168__123Graph_ACHART_69" localSheetId="1" hidden="1">#REF!</definedName>
    <definedName name="_168__123Graph_ACHART_69" hidden="1">#REF!</definedName>
    <definedName name="_172__123Graph_ACHART_7" localSheetId="1" hidden="1">#REF!</definedName>
    <definedName name="_172__123Graph_ACHART_7" hidden="1">#REF!</definedName>
    <definedName name="_173__123Graph_ACHART_70" localSheetId="1" hidden="1">#REF!</definedName>
    <definedName name="_173__123Graph_ACHART_70" hidden="1">#REF!</definedName>
    <definedName name="_174__123Graph_ACHART_71" localSheetId="1" hidden="1">#REF!</definedName>
    <definedName name="_174__123Graph_ACHART_71" hidden="1">#REF!</definedName>
    <definedName name="_183__123Graph_ACHART_7" localSheetId="1" hidden="1">#REF!</definedName>
    <definedName name="_183__123Graph_ACHART_7" hidden="1">#REF!</definedName>
    <definedName name="_184__123Graph_ACHART_70" localSheetId="1" hidden="1">#REF!</definedName>
    <definedName name="_184__123Graph_ACHART_70" hidden="1">#REF!</definedName>
    <definedName name="_185__123Graph_ACHART_71" localSheetId="1" hidden="1">#REF!</definedName>
    <definedName name="_185__123Graph_ACHART_71" hidden="1">#REF!</definedName>
    <definedName name="_188__123Graph_ACHART_8" localSheetId="1" hidden="1">#REF!</definedName>
    <definedName name="_188__123Graph_ACHART_8" hidden="1">#REF!</definedName>
    <definedName name="_2__123Graph_AO_S_GAS" localSheetId="1" hidden="1">#REF!</definedName>
    <definedName name="_2__123Graph_AO_S_GAS" hidden="1">#REF!</definedName>
    <definedName name="_200__123Graph_ACHART_8" localSheetId="1" hidden="1">#REF!</definedName>
    <definedName name="_200__123Graph_ACHART_8" hidden="1">#REF!</definedName>
    <definedName name="_202__123Graph_ACHART_9" localSheetId="1" hidden="1">#REF!</definedName>
    <definedName name="_202__123Graph_ACHART_9" hidden="1">#REF!</definedName>
    <definedName name="_210__123Graph_BCHART_1" hidden="1">#REF!</definedName>
    <definedName name="_215__123Graph_ACHART_9" localSheetId="1" hidden="1">#REF!</definedName>
    <definedName name="_215__123Graph_ACHART_9" hidden="1">#REF!</definedName>
    <definedName name="_223__123Graph_BCHART_1" hidden="1">#REF!</definedName>
    <definedName name="_224__123Graph_BCHART_10" localSheetId="1" hidden="1">#REF!</definedName>
    <definedName name="_224__123Graph_BCHART_10" hidden="1">#REF!</definedName>
    <definedName name="_238__123Graph_BCHART_10" localSheetId="1" hidden="1">#REF!</definedName>
    <definedName name="_238__123Graph_BCHART_10" hidden="1">#REF!</definedName>
    <definedName name="_238__123Graph_BCHART_11" localSheetId="1" hidden="1">#REF!</definedName>
    <definedName name="_238__123Graph_BCHART_11" hidden="1">#REF!</definedName>
    <definedName name="_239__123Graph_BCHART_12" localSheetId="1" hidden="1">#REF!</definedName>
    <definedName name="_239__123Graph_BCHART_12" hidden="1">#REF!</definedName>
    <definedName name="_253__123Graph_BCHART_11" localSheetId="1" hidden="1">#REF!</definedName>
    <definedName name="_253__123Graph_BCHART_11" hidden="1">#REF!</definedName>
    <definedName name="_254__123Graph_BCHART_12" localSheetId="1" hidden="1">#REF!</definedName>
    <definedName name="_254__123Graph_BCHART_12" hidden="1">#REF!</definedName>
    <definedName name="_257__123Graph_BCHART_13" hidden="1">#REF!</definedName>
    <definedName name="_258__123Graph_BCHART_15" localSheetId="1" hidden="1">#REF!</definedName>
    <definedName name="_258__123Graph_BCHART_15" hidden="1">#REF!</definedName>
    <definedName name="_259__123Graph_BCHART_16" localSheetId="1" hidden="1">#REF!</definedName>
    <definedName name="_259__123Graph_BCHART_16" hidden="1">#REF!</definedName>
    <definedName name="_273__123Graph_BCHART_13" hidden="1">#REF!</definedName>
    <definedName name="_273__123Graph_BCHART_2" localSheetId="1" hidden="1">#REF!</definedName>
    <definedName name="_273__123Graph_BCHART_2" hidden="1">#REF!</definedName>
    <definedName name="_274__123Graph_BCHART_15" localSheetId="1" hidden="1">#REF!</definedName>
    <definedName name="_274__123Graph_BCHART_15" hidden="1">#REF!</definedName>
    <definedName name="_275__123Graph_BCHART_16" localSheetId="1" hidden="1">#REF!</definedName>
    <definedName name="_275__123Graph_BCHART_16" hidden="1">#REF!</definedName>
    <definedName name="_28__123Graph_ACHART_10" localSheetId="1" hidden="1">#REF!</definedName>
    <definedName name="_28__123Graph_ACHART_10" hidden="1">#REF!</definedName>
    <definedName name="_287__123Graph_BCHART_3" localSheetId="1" hidden="1">#REF!</definedName>
    <definedName name="_287__123Graph_BCHART_3" hidden="1">#REF!</definedName>
    <definedName name="_288__123Graph_BCHART_30" localSheetId="1" hidden="1">#REF!</definedName>
    <definedName name="_288__123Graph_BCHART_30" hidden="1">#REF!</definedName>
    <definedName name="_289__123Graph_BCHART_31" localSheetId="1" hidden="1">#REF!</definedName>
    <definedName name="_289__123Graph_BCHART_31" hidden="1">#REF!</definedName>
    <definedName name="_290__123Graph_BCHART_2" localSheetId="1" hidden="1">#REF!</definedName>
    <definedName name="_290__123Graph_BCHART_2" hidden="1">#REF!</definedName>
    <definedName name="_290__123Graph_BCHART_35" localSheetId="1" hidden="1">#REF!</definedName>
    <definedName name="_290__123Graph_BCHART_35" hidden="1">#REF!</definedName>
    <definedName name="_3__123Graph_AT_OVER" localSheetId="1" hidden="1">#REF!</definedName>
    <definedName name="_3__123Graph_AT_OVER" hidden="1">#REF!</definedName>
    <definedName name="_30__123Graph_ACHART_10" localSheetId="1" hidden="1">#REF!</definedName>
    <definedName name="_30__123Graph_ACHART_10" hidden="1">#REF!</definedName>
    <definedName name="_304__123Graph_BCHART_4" localSheetId="1" hidden="1">#REF!</definedName>
    <definedName name="_304__123Graph_BCHART_4" hidden="1">#REF!</definedName>
    <definedName name="_305__123Graph_BCHART_3" localSheetId="1" hidden="1">#REF!</definedName>
    <definedName name="_305__123Graph_BCHART_3" hidden="1">#REF!</definedName>
    <definedName name="_306__123Graph_BCHART_30" localSheetId="1" hidden="1">#REF!</definedName>
    <definedName name="_306__123Graph_BCHART_30" hidden="1">#REF!</definedName>
    <definedName name="_307__123Graph_BCHART_31" localSheetId="1" hidden="1">#REF!</definedName>
    <definedName name="_307__123Graph_BCHART_31" hidden="1">#REF!</definedName>
    <definedName name="_308__123Graph_BCHART_35" localSheetId="1" hidden="1">#REF!</definedName>
    <definedName name="_308__123Graph_BCHART_35" hidden="1">#REF!</definedName>
    <definedName name="_318__123Graph_BCHART_5" localSheetId="1" hidden="1">#REF!</definedName>
    <definedName name="_318__123Graph_BCHART_5" hidden="1">#REF!</definedName>
    <definedName name="_323__123Graph_BCHART_4" localSheetId="1" hidden="1">#REF!</definedName>
    <definedName name="_323__123Graph_BCHART_4" hidden="1">#REF!</definedName>
    <definedName name="_332__123Graph_BCHART_6" localSheetId="1" hidden="1">#REF!</definedName>
    <definedName name="_332__123Graph_BCHART_6" hidden="1">#REF!</definedName>
    <definedName name="_333__123Graph_BCHART_62" localSheetId="1" hidden="1">#REF!</definedName>
    <definedName name="_333__123Graph_BCHART_62" hidden="1">#REF!</definedName>
    <definedName name="_334__123Graph_BCHART_66" localSheetId="1" hidden="1">#REF!</definedName>
    <definedName name="_334__123Graph_BCHART_66" hidden="1">#REF!</definedName>
    <definedName name="_335__123Graph_BCHART_68" localSheetId="1" hidden="1">#REF!</definedName>
    <definedName name="_335__123Graph_BCHART_68" hidden="1">#REF!</definedName>
    <definedName name="_336__123Graph_BCHART_69" localSheetId="1" hidden="1">#REF!</definedName>
    <definedName name="_336__123Graph_BCHART_69" hidden="1">#REF!</definedName>
    <definedName name="_338__123Graph_BCHART_5" localSheetId="1" hidden="1">#REF!</definedName>
    <definedName name="_338__123Graph_BCHART_5" hidden="1">#REF!</definedName>
    <definedName name="_353__123Graph_BCHART_6" localSheetId="1" hidden="1">#REF!</definedName>
    <definedName name="_353__123Graph_BCHART_6" hidden="1">#REF!</definedName>
    <definedName name="_354__123Graph_BCHART_62" localSheetId="1" hidden="1">#REF!</definedName>
    <definedName name="_354__123Graph_BCHART_62" hidden="1">#REF!</definedName>
    <definedName name="_354__123Graph_BCHART_7" hidden="1">#REF!</definedName>
    <definedName name="_355__123Graph_BCHART_66" localSheetId="1" hidden="1">#REF!</definedName>
    <definedName name="_355__123Graph_BCHART_66" hidden="1">#REF!</definedName>
    <definedName name="_355__123Graph_BCHART_70" localSheetId="1" hidden="1">#REF!</definedName>
    <definedName name="_355__123Graph_BCHART_70" hidden="1">#REF!</definedName>
    <definedName name="_356__123Graph_BCHART_68" localSheetId="1" hidden="1">#REF!</definedName>
    <definedName name="_356__123Graph_BCHART_68" hidden="1">#REF!</definedName>
    <definedName name="_356__123Graph_BCHART_71" localSheetId="1" hidden="1">#REF!</definedName>
    <definedName name="_356__123Graph_BCHART_71" hidden="1">#REF!</definedName>
    <definedName name="_357__123Graph_BCHART_69" localSheetId="1" hidden="1">#REF!</definedName>
    <definedName name="_357__123Graph_BCHART_69" hidden="1">#REF!</definedName>
    <definedName name="_374__123Graph_BCHART_8" hidden="1">#REF!</definedName>
    <definedName name="_376__123Graph_BCHART_7" hidden="1">#REF!</definedName>
    <definedName name="_377__123Graph_BCHART_70" localSheetId="1" hidden="1">#REF!</definedName>
    <definedName name="_377__123Graph_BCHART_70" hidden="1">#REF!</definedName>
    <definedName name="_378__123Graph_BCHART_71" localSheetId="1" hidden="1">#REF!</definedName>
    <definedName name="_378__123Graph_BCHART_71" hidden="1">#REF!</definedName>
    <definedName name="_388__123Graph_BCHART_9" localSheetId="1" hidden="1">#REF!</definedName>
    <definedName name="_388__123Graph_BCHART_9" hidden="1">#REF!</definedName>
    <definedName name="_396__123Graph_CCHART_1" hidden="1">#REF!</definedName>
    <definedName name="_397__123Graph_BCHART_8" hidden="1">#REF!</definedName>
    <definedName name="_4__123Graph_B__LTR" localSheetId="1" hidden="1">#REF!</definedName>
    <definedName name="_4__123Graph_B__LTR" hidden="1">#REF!</definedName>
    <definedName name="_404__123Graph_CCHART_10" hidden="1">#REF!</definedName>
    <definedName name="_412__123Graph_BCHART_9" localSheetId="1" hidden="1">#REF!</definedName>
    <definedName name="_412__123Graph_BCHART_9" hidden="1">#REF!</definedName>
    <definedName name="_418__123Graph_CCHART_11" localSheetId="1" hidden="1">#REF!</definedName>
    <definedName name="_418__123Graph_CCHART_11" hidden="1">#REF!</definedName>
    <definedName name="_419__123Graph_CCHART_12" localSheetId="1" hidden="1">#REF!</definedName>
    <definedName name="_419__123Graph_CCHART_12" hidden="1">#REF!</definedName>
    <definedName name="_42__123Graph_ACHART_11" localSheetId="1" hidden="1">#REF!</definedName>
    <definedName name="_42__123Graph_ACHART_11" hidden="1">#REF!</definedName>
    <definedName name="_420__123Graph_CCHART_1" hidden="1">#REF!</definedName>
    <definedName name="_420__123Graph_CCHART_13" localSheetId="1" hidden="1">#REF!</definedName>
    <definedName name="_420__123Graph_CCHART_13" hidden="1">#REF!</definedName>
    <definedName name="_421__123Graph_CCHART_14" localSheetId="1" hidden="1">#REF!</definedName>
    <definedName name="_421__123Graph_CCHART_14" hidden="1">#REF!</definedName>
    <definedName name="_422__123Graph_CCHART_15" localSheetId="1" hidden="1">#REF!</definedName>
    <definedName name="_422__123Graph_CCHART_15" hidden="1">#REF!</definedName>
    <definedName name="_423__123Graph_CCHART_16" localSheetId="1" hidden="1">#REF!</definedName>
    <definedName name="_423__123Graph_CCHART_16" hidden="1">#REF!</definedName>
    <definedName name="_428__123Graph_CCHART_10" hidden="1">#REF!</definedName>
    <definedName name="_437__123Graph_CCHART_2" localSheetId="1" hidden="1">#REF!</definedName>
    <definedName name="_437__123Graph_CCHART_2" hidden="1">#REF!</definedName>
    <definedName name="_443__123Graph_CCHART_11" localSheetId="1" hidden="1">#REF!</definedName>
    <definedName name="_443__123Graph_CCHART_11" hidden="1">#REF!</definedName>
    <definedName name="_444__123Graph_CCHART_12" localSheetId="1" hidden="1">#REF!</definedName>
    <definedName name="_444__123Graph_CCHART_12" hidden="1">#REF!</definedName>
    <definedName name="_445__123Graph_CCHART_13" localSheetId="1" hidden="1">#REF!</definedName>
    <definedName name="_445__123Graph_CCHART_13" hidden="1">#REF!</definedName>
    <definedName name="_445__123Graph_CCHART_3" hidden="1">#REF!</definedName>
    <definedName name="_446__123Graph_CCHART_14" localSheetId="1" hidden="1">#REF!</definedName>
    <definedName name="_446__123Graph_CCHART_14" hidden="1">#REF!</definedName>
    <definedName name="_447__123Graph_CCHART_15" localSheetId="1" hidden="1">#REF!</definedName>
    <definedName name="_447__123Graph_CCHART_15" hidden="1">#REF!</definedName>
    <definedName name="_448__123Graph_CCHART_16" localSheetId="1" hidden="1">#REF!</definedName>
    <definedName name="_448__123Graph_CCHART_16" hidden="1">#REF!</definedName>
    <definedName name="_45__123Graph_ACHART_11" localSheetId="1" hidden="1">#REF!</definedName>
    <definedName name="_45__123Graph_ACHART_11" hidden="1">#REF!</definedName>
    <definedName name="_453__123Graph_CCHART_4" hidden="1">#REF!</definedName>
    <definedName name="_461__123Graph_CCHART_5" hidden="1">#REF!</definedName>
    <definedName name="_463__123Graph_CCHART_2" localSheetId="1" hidden="1">#REF!</definedName>
    <definedName name="_463__123Graph_CCHART_2" hidden="1">#REF!</definedName>
    <definedName name="_469__123Graph_CCHART_6" hidden="1">#REF!</definedName>
    <definedName name="_470__123Graph_CCHART_62" localSheetId="1" hidden="1">#REF!</definedName>
    <definedName name="_470__123Graph_CCHART_62" hidden="1">#REF!</definedName>
    <definedName name="_471__123Graph_CCHART_3" hidden="1">#REF!</definedName>
    <definedName name="_471__123Graph_CCHART_66" localSheetId="1" hidden="1">#REF!</definedName>
    <definedName name="_471__123Graph_CCHART_66" hidden="1">#REF!</definedName>
    <definedName name="_472__123Graph_CCHART_68" localSheetId="1" hidden="1">#REF!</definedName>
    <definedName name="_472__123Graph_CCHART_68" hidden="1">#REF!</definedName>
    <definedName name="_473__123Graph_CCHART_69" localSheetId="1" hidden="1">#REF!</definedName>
    <definedName name="_473__123Graph_CCHART_69" hidden="1">#REF!</definedName>
    <definedName name="_479__123Graph_CCHART_4" hidden="1">#REF!</definedName>
    <definedName name="_481__123Graph_CCHART_7" hidden="1">#REF!</definedName>
    <definedName name="_482__123Graph_CCHART_70" localSheetId="1" hidden="1">#REF!</definedName>
    <definedName name="_482__123Graph_CCHART_70" hidden="1">#REF!</definedName>
    <definedName name="_487__123Graph_CCHART_5" hidden="1">#REF!</definedName>
    <definedName name="_490__123Graph_CCHART_8" hidden="1">#REF!</definedName>
    <definedName name="_495__123Graph_CCHART_6" hidden="1">#REF!</definedName>
    <definedName name="_496__123Graph_CCHART_62" localSheetId="1" hidden="1">#REF!</definedName>
    <definedName name="_496__123Graph_CCHART_62" hidden="1">#REF!</definedName>
    <definedName name="_497__123Graph_CCHART_66" localSheetId="1" hidden="1">#REF!</definedName>
    <definedName name="_497__123Graph_CCHART_66" hidden="1">#REF!</definedName>
    <definedName name="_498__123Graph_CCHART_68" localSheetId="1" hidden="1">#REF!</definedName>
    <definedName name="_498__123Graph_CCHART_68" hidden="1">#REF!</definedName>
    <definedName name="_498__123Graph_CCHART_9" hidden="1">#REF!</definedName>
    <definedName name="_499__123Graph_CCHART_69" localSheetId="1" hidden="1">#REF!</definedName>
    <definedName name="_499__123Graph_CCHART_69" hidden="1">#REF!</definedName>
    <definedName name="_499__123Graph_DCHART_1" localSheetId="1" hidden="1">#REF!</definedName>
    <definedName name="_499__123Graph_DCHART_1" hidden="1">#REF!</definedName>
    <definedName name="_5__123Graph_BO_S_GAS" localSheetId="1" hidden="1">#REF!</definedName>
    <definedName name="_5__123Graph_BO_S_GAS" hidden="1">#REF!</definedName>
    <definedName name="_507__123Graph_CCHART_7" hidden="1">#REF!</definedName>
    <definedName name="_507__123Graph_DCHART_10" hidden="1">#REF!</definedName>
    <definedName name="_508__123Graph_CCHART_70" localSheetId="1" hidden="1">#REF!</definedName>
    <definedName name="_508__123Graph_CCHART_70" hidden="1">#REF!</definedName>
    <definedName name="_508__123Graph_DCHART_11" localSheetId="1" hidden="1">#REF!</definedName>
    <definedName name="_508__123Graph_DCHART_11" hidden="1">#REF!</definedName>
    <definedName name="_509__123Graph_DCHART_13" localSheetId="1" hidden="1">#REF!</definedName>
    <definedName name="_509__123Graph_DCHART_13" hidden="1">#REF!</definedName>
    <definedName name="_510__123Graph_DCHART_16" localSheetId="1" hidden="1">#REF!</definedName>
    <definedName name="_510__123Graph_DCHART_16" hidden="1">#REF!</definedName>
    <definedName name="_511__123Graph_DCHART_2" localSheetId="1" hidden="1">#REF!</definedName>
    <definedName name="_511__123Graph_DCHART_2" hidden="1">#REF!</definedName>
    <definedName name="_512__123Graph_DCHART_66" localSheetId="1" hidden="1">#REF!</definedName>
    <definedName name="_512__123Graph_DCHART_66" hidden="1">#REF!</definedName>
    <definedName name="_513__123Graph_DCHART_68" localSheetId="1" hidden="1">#REF!</definedName>
    <definedName name="_513__123Graph_DCHART_68" hidden="1">#REF!</definedName>
    <definedName name="_514__123Graph_DCHART_70" localSheetId="1" hidden="1">#REF!</definedName>
    <definedName name="_514__123Graph_DCHART_70" hidden="1">#REF!</definedName>
    <definedName name="_516__123Graph_CCHART_8" hidden="1">#REF!</definedName>
    <definedName name="_522__123Graph_ECHART_10" hidden="1">#REF!</definedName>
    <definedName name="_523__123Graph_ECHART_11" localSheetId="1" hidden="1">#REF!</definedName>
    <definedName name="_523__123Graph_ECHART_11" hidden="1">#REF!</definedName>
    <definedName name="_524__123Graph_CCHART_9" hidden="1">#REF!</definedName>
    <definedName name="_524__123Graph_ECHART_2" localSheetId="1" hidden="1">#REF!</definedName>
    <definedName name="_524__123Graph_ECHART_2" hidden="1">#REF!</definedName>
    <definedName name="_525__123Graph_DCHART_1" localSheetId="1" hidden="1">#REF!</definedName>
    <definedName name="_525__123Graph_DCHART_1" hidden="1">#REF!</definedName>
    <definedName name="_525__123Graph_ECHART_66" localSheetId="1" hidden="1">#REF!</definedName>
    <definedName name="_525__123Graph_ECHART_66" hidden="1">#REF!</definedName>
    <definedName name="_526__123Graph_ECHART_68" localSheetId="1" hidden="1">#REF!</definedName>
    <definedName name="_526__123Graph_ECHART_68" hidden="1">#REF!</definedName>
    <definedName name="_533__123Graph_DCHART_10" hidden="1">#REF!</definedName>
    <definedName name="_534__123Graph_DCHART_11" localSheetId="1" hidden="1">#REF!</definedName>
    <definedName name="_534__123Graph_DCHART_11" hidden="1">#REF!</definedName>
    <definedName name="_534__123Graph_FCHART_10" hidden="1">#REF!</definedName>
    <definedName name="_535__123Graph_DCHART_13" localSheetId="1" hidden="1">#REF!</definedName>
    <definedName name="_535__123Graph_DCHART_13" hidden="1">#REF!</definedName>
    <definedName name="_536__123Graph_DCHART_16" localSheetId="1" hidden="1">#REF!</definedName>
    <definedName name="_536__123Graph_DCHART_16" hidden="1">#REF!</definedName>
    <definedName name="_537__123Graph_DCHART_2" localSheetId="1" hidden="1">#REF!</definedName>
    <definedName name="_537__123Graph_DCHART_2" hidden="1">#REF!</definedName>
    <definedName name="_538__123Graph_DCHART_66" localSheetId="1" hidden="1">#REF!</definedName>
    <definedName name="_538__123Graph_DCHART_66" hidden="1">#REF!</definedName>
    <definedName name="_539__123Graph_DCHART_68" localSheetId="1" hidden="1">#REF!</definedName>
    <definedName name="_539__123Graph_DCHART_68" hidden="1">#REF!</definedName>
    <definedName name="_540__123Graph_DCHART_70" localSheetId="1" hidden="1">#REF!</definedName>
    <definedName name="_540__123Graph_DCHART_70" hidden="1">#REF!</definedName>
    <definedName name="_548__123Graph_ECHART_10" hidden="1">#REF!</definedName>
    <definedName name="_548__123Graph_XCHART_10" localSheetId="1" hidden="1">#REF!</definedName>
    <definedName name="_548__123Graph_XCHART_10" hidden="1">#REF!</definedName>
    <definedName name="_549__123Graph_ECHART_11" localSheetId="1" hidden="1">#REF!</definedName>
    <definedName name="_549__123Graph_ECHART_11" hidden="1">#REF!</definedName>
    <definedName name="_550__123Graph_ECHART_2" localSheetId="1" hidden="1">#REF!</definedName>
    <definedName name="_550__123Graph_ECHART_2" hidden="1">#REF!</definedName>
    <definedName name="_551__123Graph_ECHART_66" localSheetId="1" hidden="1">#REF!</definedName>
    <definedName name="_551__123Graph_ECHART_66" hidden="1">#REF!</definedName>
    <definedName name="_552__123Graph_ECHART_68" localSheetId="1" hidden="1">#REF!</definedName>
    <definedName name="_552__123Graph_ECHART_68" hidden="1">#REF!</definedName>
    <definedName name="_560__123Graph_FCHART_10" hidden="1">#REF!</definedName>
    <definedName name="_562__123Graph_XCHART_11" localSheetId="1" hidden="1">#REF!</definedName>
    <definedName name="_562__123Graph_XCHART_11" hidden="1">#REF!</definedName>
    <definedName name="_563__123Graph_XCHART_12" localSheetId="1" hidden="1">#REF!</definedName>
    <definedName name="_563__123Graph_XCHART_12" hidden="1">#REF!</definedName>
    <definedName name="_564__123Graph_XCHART_13" localSheetId="1" hidden="1">#REF!</definedName>
    <definedName name="_564__123Graph_XCHART_13" hidden="1">#REF!</definedName>
    <definedName name="_565__123Graph_XCHART_14" localSheetId="1" hidden="1">#REF!</definedName>
    <definedName name="_565__123Graph_XCHART_14" hidden="1">#REF!</definedName>
    <definedName name="_566__123Graph_XCHART_15" localSheetId="1" hidden="1">#REF!</definedName>
    <definedName name="_566__123Graph_XCHART_15" hidden="1">#REF!</definedName>
    <definedName name="_567__123Graph_XCHART_16" localSheetId="1" hidden="1">#REF!</definedName>
    <definedName name="_567__123Graph_XCHART_16" hidden="1">#REF!</definedName>
    <definedName name="_575__123Graph_XCHART_10" localSheetId="1" hidden="1">#REF!</definedName>
    <definedName name="_575__123Graph_XCHART_10" hidden="1">#REF!</definedName>
    <definedName name="_581__123Graph_XCHART_2" localSheetId="1" hidden="1">#REF!</definedName>
    <definedName name="_581__123Graph_XCHART_2" hidden="1">#REF!</definedName>
    <definedName name="_590__123Graph_XCHART_11" localSheetId="1" hidden="1">#REF!</definedName>
    <definedName name="_590__123Graph_XCHART_11" hidden="1">#REF!</definedName>
    <definedName name="_591__123Graph_XCHART_12" localSheetId="1" hidden="1">#REF!</definedName>
    <definedName name="_591__123Graph_XCHART_12" hidden="1">#REF!</definedName>
    <definedName name="_592__123Graph_XCHART_13" localSheetId="1" hidden="1">#REF!</definedName>
    <definedName name="_592__123Graph_XCHART_13" hidden="1">#REF!</definedName>
    <definedName name="_593__123Graph_XCHART_14" localSheetId="1" hidden="1">#REF!</definedName>
    <definedName name="_593__123Graph_XCHART_14" hidden="1">#REF!</definedName>
    <definedName name="_594__123Graph_XCHART_15" localSheetId="1" hidden="1">#REF!</definedName>
    <definedName name="_594__123Graph_XCHART_15" hidden="1">#REF!</definedName>
    <definedName name="_595__123Graph_XCHART_16" localSheetId="1" hidden="1">#REF!</definedName>
    <definedName name="_595__123Graph_XCHART_16" hidden="1">#REF!</definedName>
    <definedName name="_595__123Graph_XCHART_3" localSheetId="1" hidden="1">#REF!</definedName>
    <definedName name="_595__123Graph_XCHART_3" hidden="1">#REF!</definedName>
    <definedName name="_596__123Graph_XCHART_35" localSheetId="1" hidden="1">#REF!</definedName>
    <definedName name="_596__123Graph_XCHART_35" hidden="1">#REF!</definedName>
    <definedName name="_6__123Graph_BT_OVER" localSheetId="1" hidden="1">#REF!</definedName>
    <definedName name="_6__123Graph_BT_OVER" hidden="1">#REF!</definedName>
    <definedName name="_60__123Graph_ACHART_12" hidden="1">#REF!</definedName>
    <definedName name="_610__123Graph_XCHART_2" localSheetId="1" hidden="1">#REF!</definedName>
    <definedName name="_610__123Graph_XCHART_2" hidden="1">#REF!</definedName>
    <definedName name="_610__123Graph_XCHART_4" localSheetId="1" hidden="1">#REF!</definedName>
    <definedName name="_610__123Graph_XCHART_4" hidden="1">#REF!</definedName>
    <definedName name="_624__123Graph_XCHART_5" localSheetId="1" hidden="1">#REF!</definedName>
    <definedName name="_624__123Graph_XCHART_5" hidden="1">#REF!</definedName>
    <definedName name="_625__123Graph_XCHART_3" localSheetId="1" hidden="1">#REF!</definedName>
    <definedName name="_625__123Graph_XCHART_3" hidden="1">#REF!</definedName>
    <definedName name="_626__123Graph_XCHART_35" localSheetId="1" hidden="1">#REF!</definedName>
    <definedName name="_626__123Graph_XCHART_35" hidden="1">#REF!</definedName>
    <definedName name="_638__123Graph_XCHART_6" localSheetId="1" hidden="1">#REF!</definedName>
    <definedName name="_638__123Graph_XCHART_6" hidden="1">#REF!</definedName>
    <definedName name="_64__123Graph_ACHART_12" hidden="1">#REF!</definedName>
    <definedName name="_641__123Graph_XCHART_4" localSheetId="1" hidden="1">#REF!</definedName>
    <definedName name="_641__123Graph_XCHART_4" hidden="1">#REF!</definedName>
    <definedName name="_652__123Graph_XCHART_7" localSheetId="1" hidden="1">#REF!</definedName>
    <definedName name="_652__123Graph_XCHART_7" hidden="1">#REF!</definedName>
    <definedName name="_653__123Graph_XCHART_71" localSheetId="1" hidden="1">#REF!</definedName>
    <definedName name="_653__123Graph_XCHART_71" hidden="1">#REF!</definedName>
    <definedName name="_656__123Graph_XCHART_5" localSheetId="1" hidden="1">#REF!</definedName>
    <definedName name="_656__123Graph_XCHART_5" hidden="1">#REF!</definedName>
    <definedName name="_667__123Graph_XCHART_8" localSheetId="1" hidden="1">#REF!</definedName>
    <definedName name="_667__123Graph_XCHART_8" hidden="1">#REF!</definedName>
    <definedName name="_671__123Graph_XCHART_6" localSheetId="1" hidden="1">#REF!</definedName>
    <definedName name="_671__123Graph_XCHART_6" hidden="1">#REF!</definedName>
    <definedName name="_681__123Graph_XCHART_9" localSheetId="1" hidden="1">#REF!</definedName>
    <definedName name="_681__123Graph_XCHART_9" hidden="1">#REF!</definedName>
    <definedName name="_686__123Graph_XCHART_7" localSheetId="1" hidden="1">#REF!</definedName>
    <definedName name="_686__123Graph_XCHART_7" hidden="1">#REF!</definedName>
    <definedName name="_687__123Graph_XCHART_71" localSheetId="1" hidden="1">#REF!</definedName>
    <definedName name="_687__123Graph_XCHART_71" hidden="1">#REF!</definedName>
    <definedName name="_7__123Graph_C__LTR" localSheetId="1" hidden="1">#REF!</definedName>
    <definedName name="_7__123Graph_C__LTR" hidden="1">#REF!</definedName>
    <definedName name="_702__123Graph_XCHART_8" localSheetId="1" hidden="1">#REF!</definedName>
    <definedName name="_702__123Graph_XCHART_8" hidden="1">#REF!</definedName>
    <definedName name="_717__123Graph_XCHART_9" localSheetId="1" hidden="1">#REF!</definedName>
    <definedName name="_717__123Graph_XCHART_9" hidden="1">#REF!</definedName>
    <definedName name="_78__123Graph_ACHART_13" hidden="1">#REF!</definedName>
    <definedName name="_79__123Graph_ACHART_14" localSheetId="1" hidden="1">#REF!</definedName>
    <definedName name="_79__123Graph_ACHART_14" hidden="1">#REF!</definedName>
    <definedName name="_8__123Graph_CO_S_GAS" localSheetId="1" hidden="1">#REF!</definedName>
    <definedName name="_8__123Graph_CO_S_GAS" hidden="1">#REF!</definedName>
    <definedName name="_80__123Graph_ACHART_15" localSheetId="1" hidden="1">#REF!</definedName>
    <definedName name="_80__123Graph_ACHART_15" hidden="1">#REF!</definedName>
    <definedName name="_81__123Graph_ACHART_16" localSheetId="1" hidden="1">#REF!</definedName>
    <definedName name="_81__123Graph_ACHART_16" hidden="1">#REF!</definedName>
    <definedName name="_83__123Graph_ACHART_13" hidden="1">#REF!</definedName>
    <definedName name="_84__123Graph_ACHART_14" localSheetId="1" hidden="1">#REF!</definedName>
    <definedName name="_84__123Graph_ACHART_14" hidden="1">#REF!</definedName>
    <definedName name="_85__123Graph_ACHART_15" localSheetId="1" hidden="1">#REF!</definedName>
    <definedName name="_85__123Graph_ACHART_15" hidden="1">#REF!</definedName>
    <definedName name="_86__123Graph_ACHART_16" localSheetId="1" hidden="1">#REF!</definedName>
    <definedName name="_86__123Graph_ACHART_16" hidden="1">#REF!</definedName>
    <definedName name="_9__123Graph_CT_OVER" localSheetId="1" hidden="1">#REF!</definedName>
    <definedName name="_9__123Graph_CT_OVER" hidden="1">#REF!</definedName>
    <definedName name="_95__123Graph_ACHART_2" localSheetId="1" hidden="1">#REF!</definedName>
    <definedName name="_95__123Graph_ACHART_2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Q4.1" hidden="1">#REF!</definedName>
    <definedName name="_BQ4.19" hidden="1">#REF!</definedName>
    <definedName name="_BQ4.5" hidden="1">#REF!</definedName>
    <definedName name="_BQ4.6" hidden="1">#REF!</definedName>
    <definedName name="_Fill" hidden="1">#REF!</definedName>
    <definedName name="_xlnm._FilterDatabase" hidden="1">#REF!</definedName>
    <definedName name="_IT2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jns2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jns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Key1" hidden="1">#REF!</definedName>
    <definedName name="_Key2" hidden="1">#REF!</definedName>
    <definedName name="_l2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l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Order1" hidden="1">255</definedName>
    <definedName name="_Order2" hidden="1">255</definedName>
    <definedName name="_Sort" hidden="1">#REF!</definedName>
    <definedName name="a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A10offset">10</definedName>
    <definedName name="A11offset">11</definedName>
    <definedName name="A12offset">12</definedName>
    <definedName name="A13offset">13</definedName>
    <definedName name="A14offset">14</definedName>
    <definedName name="A15offset">15</definedName>
    <definedName name="A16offset">16</definedName>
    <definedName name="A17offset">17</definedName>
    <definedName name="A18offset">18</definedName>
    <definedName name="A19offset">19</definedName>
    <definedName name="A1offset">1</definedName>
    <definedName name="A20offset">20</definedName>
    <definedName name="A21offset">21</definedName>
    <definedName name="A22offset">22</definedName>
    <definedName name="A23offset">23</definedName>
    <definedName name="A24offset">24</definedName>
    <definedName name="A25offset">25</definedName>
    <definedName name="A26offset">26</definedName>
    <definedName name="A27offset">27</definedName>
    <definedName name="A28offset">28</definedName>
    <definedName name="A29offset">29</definedName>
    <definedName name="A2offset">2</definedName>
    <definedName name="A30offset">30</definedName>
    <definedName name="A31offset">31</definedName>
    <definedName name="A32offset">32</definedName>
    <definedName name="A33offset">33</definedName>
    <definedName name="A34offset">34</definedName>
    <definedName name="A35offset">35</definedName>
    <definedName name="A36offset">36</definedName>
    <definedName name="A37offset">37</definedName>
    <definedName name="A38offset">38</definedName>
    <definedName name="A39offset">39</definedName>
    <definedName name="A3offset">3</definedName>
    <definedName name="A40offset">40</definedName>
    <definedName name="A41offset">41</definedName>
    <definedName name="A42offset">42</definedName>
    <definedName name="A43offset">43</definedName>
    <definedName name="A44offset">44</definedName>
    <definedName name="A45offset">45</definedName>
    <definedName name="A46offset">46</definedName>
    <definedName name="A47offset">47</definedName>
    <definedName name="A48offset">48</definedName>
    <definedName name="A49offset">49</definedName>
    <definedName name="A4offset">4</definedName>
    <definedName name="A50offset">50</definedName>
    <definedName name="A5offset">5</definedName>
    <definedName name="A6offset">6</definedName>
    <definedName name="A7offset">7</definedName>
    <definedName name="A8offset">8</definedName>
    <definedName name="A9offset">9</definedName>
    <definedName name="AA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abba" localSheetId="1" hidden="1">{"Ownership",#N/A,FALSE,"Ownership";"Contents",#N/A,FALSE,"Contents"}</definedName>
    <definedName name="abba" hidden="1">{"Ownership",#N/A,FALSE,"Ownership";"Contents",#N/A,FALSE,"Contents"}</definedName>
    <definedName name="adasdfa3454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dasdfa345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dgaergfas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dgaergfas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nimal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anscount" hidden="1">1</definedName>
    <definedName name="aria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2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4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5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5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6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2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5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5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6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7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7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8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8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2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2000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200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4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6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8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8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2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55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55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66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6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76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7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2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56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5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77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77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87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87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2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3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3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66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6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7676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767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T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T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psdhfr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psdhfr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" hidden="1">{#N/A,#N/A,FALSE,"SUM QTR 3";#N/A,#N/A,FALSE,"Detail QTR 3 (w_o ly)"}</definedName>
    <definedName name="AS2DocOpenMode" hidden="1">"AS2DocumentBrowse"</definedName>
    <definedName name="AS2NamedRange" hidden="1">2</definedName>
    <definedName name="asdf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2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234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23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55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55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56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5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656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656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df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dfasdf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df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asd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as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2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gbg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gbg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gasdf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g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gfag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gfag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gfasdgf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gfasdg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B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B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BaseYear">'Input|General'!$G$11</definedName>
    <definedName name="BEx0017DGUEDPCFJUPUZOOLJCS2B" hidden="1">#REF!</definedName>
    <definedName name="BEx001CNWHJ5RULCSFM36ZCGJ1UH" hidden="1">#REF!</definedName>
    <definedName name="BEx004791UAJIJSN57OT7YBLNP82" hidden="1">#REF!</definedName>
    <definedName name="BEx008P2NVFDLBHL7IZ5WTMVOQ1F" hidden="1">#REF!</definedName>
    <definedName name="BEx009G00IN0JUIAQ4WE9NHTMQE2" hidden="1">#REF!</definedName>
    <definedName name="BEx00DXTY2JDVGWQKV8H7FG4SV30" hidden="1">#REF!</definedName>
    <definedName name="BEx00GHLTYRH5N2S6P78YW1CD30N" hidden="1">#REF!</definedName>
    <definedName name="BEx00GMYF28R2S8B9QVCX2Q0MFKY" hidden="1">#REF!</definedName>
    <definedName name="BEx00JC31DY11L45SEU4B10BIN6W" hidden="1">#REF!</definedName>
    <definedName name="BEx00KZHZBHP3TDV1YMX4B19B95O" hidden="1">#REF!</definedName>
    <definedName name="BEx00SH8T8K9VNC04KJ9YSNO5IDF" hidden="1">#REF!</definedName>
    <definedName name="BEx00T2T2FQT46NJL0L8MDKW11ZY" hidden="1">#REF!</definedName>
    <definedName name="BEx00WOACHDXJ6I70WQ2OGP79902" hidden="1">#REF!</definedName>
    <definedName name="BEx01DAZE5WX4UTU2TLKODE60MKZ" hidden="1">#REF!</definedName>
    <definedName name="BEx01HY6E3GJ66ABU5ABN26V6Q13" hidden="1">#REF!</definedName>
    <definedName name="BEx01PW5YQKEGAR8JDDI5OARYXDF" hidden="1">#REF!</definedName>
    <definedName name="BEx01XJ94SHJ1YQ7ORPW0RQGKI2H" hidden="1">#REF!</definedName>
    <definedName name="BEx02Q08R9G839Q4RFGG9026C7PX" hidden="1">#REF!</definedName>
    <definedName name="BEx02SEL3Z1QWGAHXDPUA9WLTTPS" hidden="1">#REF!</definedName>
    <definedName name="BEx02Y3KJZH5BGDM9QEZ1PVVI114" hidden="1">#REF!</definedName>
    <definedName name="BEx0313GRLLASDTVPW5DHTXHE74M" hidden="1">#REF!</definedName>
    <definedName name="BEx03PDFJKQW2OHQI7W7CW4LSF2M" hidden="1">#REF!</definedName>
    <definedName name="BEx1F0SOZ3H5XUHXD7O01TCR8T6J" hidden="1">#REF!</definedName>
    <definedName name="BEx1F9HL824UCNCVZ2U62J4KZCX8" hidden="1">#REF!</definedName>
    <definedName name="BEx1FEVSJKTI1Q1Z874QZVFSJSVA" hidden="1">#REF!</definedName>
    <definedName name="BEx1FGDRUHHLI1GBHELT4PK0LY4V" hidden="1">#REF!</definedName>
    <definedName name="BEx1FGZC85YXCQD4K2C3BXTAVCSE" hidden="1">#REF!</definedName>
    <definedName name="BEx1FJZ7GKO99IYTP6GGGF7EUL3Z" hidden="1">#REF!</definedName>
    <definedName name="BEx1FSDBU7WQN41S8RKJEK69AVRU" hidden="1">#REF!</definedName>
    <definedName name="BEx1FZV2CM77TBH1R6YYV9P06KA2" hidden="1">#REF!</definedName>
    <definedName name="BEx1G59AY8195JTUM6P18VXUFJ3E" hidden="1">#REF!</definedName>
    <definedName name="BEx1GDCLOR3BD5H46U1PH5ECMD66" hidden="1">#REF!</definedName>
    <definedName name="BEx1GVBYVO13O10BPURJQKD3L4DD" hidden="1">#REF!</definedName>
    <definedName name="BEx1GVMRHFXUP6XYYY9NR12PV5TF" hidden="1">#REF!</definedName>
    <definedName name="BEx1H6KIT7BHUH6MDDWC935V9N47" hidden="1">#REF!</definedName>
    <definedName name="BEx1H8YTIDTTO90YLC2ZSSNJ7TNN" hidden="1">#REF!</definedName>
    <definedName name="BEx1HDGOOJ3SKHYMWUZJ1P0RQZ9N" hidden="1">#REF!</definedName>
    <definedName name="BEx1HDM5ZXSJG6JQEMSFV52PZ10V" hidden="1">#REF!</definedName>
    <definedName name="BEx1HETBBZVN5F43LKOFMC4QB0CR" hidden="1">#REF!</definedName>
    <definedName name="BEx1HGWNWPLNXICOTP90TKQVVE4E" hidden="1">#REF!</definedName>
    <definedName name="BEx1HH266WCSRYYOY23LANSAM8Z1" hidden="1">#REF!</definedName>
    <definedName name="BEx1HIPLJZABY0EMUOTZN0EQMDPU" hidden="1">#REF!</definedName>
    <definedName name="BEx1HO94JIRX219MPWMB5E5XZ04X" hidden="1">#REF!</definedName>
    <definedName name="BEx1HQNF6KHM21E3XLW0NMSSEI9S" hidden="1">#REF!</definedName>
    <definedName name="BEx1HSLNWIW4S97ZBYY7I7M5YVH4" hidden="1">#REF!</definedName>
    <definedName name="BEx1I4L21EMOYZ97EOEQ30N9KV83" hidden="1">#REF!</definedName>
    <definedName name="BEx1I4QKTILCKZUSOJCVZN7SNHL5" hidden="1">#REF!</definedName>
    <definedName name="BEx1IE0ZP7RIFM9FI24S9I6AAJ14" hidden="1">#REF!</definedName>
    <definedName name="BEx1IGQ5B697MNDOE06MVSR0H58E" hidden="1">#REF!</definedName>
    <definedName name="BEx1IKRPW8MLB9Y485M1TL2IT9SH" hidden="1">#REF!</definedName>
    <definedName name="BEx1J0CSSHDJGBJUHVOEMCF2P4DL" hidden="1">#REF!</definedName>
    <definedName name="BEx1J6NC9DE7CANGLXQGIAHI2C92" hidden="1">#REF!</definedName>
    <definedName name="BEx1J7E8VCGLPYU82QXVUG5N3ZAI" hidden="1">#REF!</definedName>
    <definedName name="BEx1JGE2YQWH8S25USOY08XVGO0D" hidden="1">#REF!</definedName>
    <definedName name="BEx1JJJC9T1W7HY4V7HP1S1W4JO1" hidden="1">#REF!</definedName>
    <definedName name="BEx1JKKZSJ7DI4PTFVI9VVFMB1X2" hidden="1">#REF!</definedName>
    <definedName name="BEx1JPJ2JSOQN114PESLM5AHS817" hidden="1">#REF!</definedName>
    <definedName name="BEx1JUBQFRVMASSFK4B3V0AD7YP9" hidden="1">#REF!</definedName>
    <definedName name="BEx1JXBM5W4YRWNQ0P95QQS6JWD6" hidden="1">#REF!</definedName>
    <definedName name="BEx1KGY9QEHZ9QSARMQUTQKRK4UX" hidden="1">#REF!</definedName>
    <definedName name="BEx1KKP1ELIF2UII2FWVGL7M1X7J" hidden="1">#REF!</definedName>
    <definedName name="BEx1KUVWMB0QCWA3RBE4CADFVRIS" hidden="1">#REF!</definedName>
    <definedName name="BEx1KZZC3KMOCVC65KUPQLQG4VI6" hidden="1">#REF!</definedName>
    <definedName name="BEx1L2OG1SDFK2TPXELJ77YP4NI2" hidden="1">#REF!</definedName>
    <definedName name="BEx1L6Q60MWRDJB4L20LK0XPA0Z2" hidden="1">#REF!</definedName>
    <definedName name="BEx1LD63FP2Z4BR9TKSHOZW9KKZ5" hidden="1">#REF!</definedName>
    <definedName name="BEx1LDMB9RW982DUILM2WPT5VWQ3" hidden="1">#REF!</definedName>
    <definedName name="BEx1LRPGDQCOEMW8YT80J1XCDCIV" hidden="1">#REF!</definedName>
    <definedName name="BEx1LRUSJW4JG54X07QWD9R27WV9" hidden="1">#REF!</definedName>
    <definedName name="BEx1M1WBK5T0LP1AK2JYV6W87ID6" hidden="1">#REF!</definedName>
    <definedName name="BEx1M2CEKIG7U2M98E8QT7PXKFJI" hidden="1">#REF!</definedName>
    <definedName name="BEx1M51HHDYGIT8PON7U8ICL2S95" hidden="1">#REF!</definedName>
    <definedName name="BEx1M9DVXW1QKW4BT3H733BJ74CE" hidden="1">#REF!</definedName>
    <definedName name="BEx1MJVIWNE5X8L7TRVWT9WWEUBJ" hidden="1">#REF!</definedName>
    <definedName name="BEx1MMFAHNWB5B2QUWBELI39PCEY" hidden="1">#REF!</definedName>
    <definedName name="BEx1MTRKKVCHOZ0YGID6HZ49LJTO" hidden="1">#REF!</definedName>
    <definedName name="BEx1N0CYK8OCCI654CPSXGPO2B4B" hidden="1">#REF!</definedName>
    <definedName name="BEx1N3CUJ3UX61X38ZAJVPEN4KMC" hidden="1">#REF!</definedName>
    <definedName name="BEx1NM34KQTO1LDNSAFD1L82UZFG" hidden="1">#REF!</definedName>
    <definedName name="BEx1NO6TXZVOGCUWCCRTXRXWW0XL" hidden="1">#REF!</definedName>
    <definedName name="BEx1NS8EU5P9FQV3S0WRTXI5L361" hidden="1">#REF!</definedName>
    <definedName name="BEx1NUBX5VUYZFKQH69FN6BTLWCR" hidden="1">#REF!</definedName>
    <definedName name="BEx1NZ4K1L8UON80Y2A4RASKWGNP" hidden="1">#REF!</definedName>
    <definedName name="BEx1OLAZ915OGYWP0QP1QQWDLCRX" hidden="1">#REF!</definedName>
    <definedName name="BEx1OO5ER042IS6IC4TLDI75JNVH" hidden="1">#REF!</definedName>
    <definedName name="BEx1ORG2YMOKTWZPWUQYQFKT95AR" hidden="1">#REF!</definedName>
    <definedName name="BEx1ORG3LGKCPSRMVQ2O9REG2US8" hidden="1">#REF!</definedName>
    <definedName name="BEx1OTE54CBSUT8FWKRALEDCUWN4" hidden="1">#REF!</definedName>
    <definedName name="BEx1OVSMPADTX95QUOX34KZQ8EDY" hidden="1">#REF!</definedName>
    <definedName name="BEx1OX544IO9FQJI7YYQGZCEHB3O" hidden="1">#REF!</definedName>
    <definedName name="BEx1OY6SVEUT2EQ26P7EKEND342G" hidden="1">#REF!</definedName>
    <definedName name="BEx1OYN1LPIPI12O9G6F7QAOS9T4" hidden="1">#REF!</definedName>
    <definedName name="BEx1P1HHKJA799O3YZXQAX6KFH58" hidden="1">#REF!</definedName>
    <definedName name="BEx1P34W467WGPOXPK292QFJIPHJ" hidden="1">#REF!</definedName>
    <definedName name="BEx1P34WRUTVZPX177UUQ9BT3Q9X" hidden="1">#REF!</definedName>
    <definedName name="BEx1P7S1J4TKGVJ43C2Q2R3M9WRB" hidden="1">#REF!</definedName>
    <definedName name="BEx1PA11BLPVZM8RC5BL46WX8YB5" hidden="1">#REF!</definedName>
    <definedName name="BEx1PARXRTD8C90CTHDGZ2MZ48RR" hidden="1">#REF!</definedName>
    <definedName name="BEx1PBZ4BEFIPGMQXT9T8S4PZ2IM" hidden="1">#REF!</definedName>
    <definedName name="BEx1PLF2CFSXBZPVI6CJ534EIJDN" hidden="1">#REF!</definedName>
    <definedName name="BEx1PMWZB2DO6EM9BKLUICZJ65HD" hidden="1">#REF!</definedName>
    <definedName name="BEx1QA54J2A4I7IBQR19BTY28ZMR" hidden="1">#REF!</definedName>
    <definedName name="BEx1QL2UM89QA546C0N5UAES7FWW" hidden="1">#REF!</definedName>
    <definedName name="BEx1QM4PKKBHXHR5BZ2NON028UYL" hidden="1">#REF!</definedName>
    <definedName name="BEx1QMQAHG3KQUK59DVM68SWKZIZ" hidden="1">#REF!</definedName>
    <definedName name="BEx1R9YFKJCMSEST8OVCAO5E47FO" hidden="1">#REF!</definedName>
    <definedName name="BEx1RBGC06B3T52OIC0EQ1KGVP1I" hidden="1">#REF!</definedName>
    <definedName name="BEx1RHLLW599ZLQG0S5YT7QI63BA" hidden="1">#REF!</definedName>
    <definedName name="BEx1RRC7X4NI1CU4EO5XYE2GVARJ" hidden="1">#REF!</definedName>
    <definedName name="BEx1RZA1NCGT832L7EMR7GMF588W" hidden="1">#REF!</definedName>
    <definedName name="BEx1S0XGIPUSZQUCSGWSK10GKW7Y" hidden="1">#REF!</definedName>
    <definedName name="BEx1S3BSDAKCI9LVFYLTM3MJY3BE" hidden="1">#REF!</definedName>
    <definedName name="BEx1S5VFNKIXHTTCWSV60UC50EZ8" hidden="1">#REF!</definedName>
    <definedName name="BEx1SEKAWOQJB87D3XQKKK1S7Q7X" hidden="1">#REF!</definedName>
    <definedName name="BEx1SK3U02H0RGKEYXW7ZMCEOF3V" hidden="1">#REF!</definedName>
    <definedName name="BEx1SL0D3RL9MNMJMKKSCKHRMB2U" hidden="1">#REF!</definedName>
    <definedName name="BEx1SSNEZINBJT29QVS62VS1THT4" hidden="1">#REF!</definedName>
    <definedName name="BEx1STULPAG4G6PQYHP3DRYTPCHJ" hidden="1">#REF!</definedName>
    <definedName name="BEx1SVNCHNANBJIDIQVB8AFK4HAN" hidden="1">#REF!</definedName>
    <definedName name="BEx1TJ0WLS9O7KNSGIPWTYHDYI1D" hidden="1">#REF!</definedName>
    <definedName name="BEx1TYR9YIVMD6E36LEX70E5H1UT" hidden="1">#REF!</definedName>
    <definedName name="BEx1U7AVJITLJSXQVVFD7SW3PG16" hidden="1">#REF!</definedName>
    <definedName name="BEx1U7WFO8OZKB1EBF4H386JW91L" hidden="1">#REF!</definedName>
    <definedName name="BEx1U87938YR9N6HYI24KVBKLOS3" hidden="1">#REF!</definedName>
    <definedName name="BEx1UA5BKWQW06WM6TB4PO39DL1F" hidden="1">#REF!</definedName>
    <definedName name="BEx1UESH4KDWHYESQU2IE55RS3LI" hidden="1">#REF!</definedName>
    <definedName name="BEx1UI8N9KTCPSOJ7RDW0T8UEBNP" hidden="1">#REF!</definedName>
    <definedName name="BEx1UML0HHJFHA5TBOYQ24I3RV1W" hidden="1">#REF!</definedName>
    <definedName name="BEx1UOOOMCXM376QJ65W95MJ4RT3" hidden="1">#REF!</definedName>
    <definedName name="BEx1UUDIQPZ23XQ79GUL0RAWRSCK" hidden="1">#REF!</definedName>
    <definedName name="BEx1V50N55N07Q5LD91VS9QF1WB6" hidden="1">#REF!</definedName>
    <definedName name="BEx1V67SEV778NVW68J8W5SND1J7" hidden="1">#REF!</definedName>
    <definedName name="BEx1VIY9SQLRESD11CC4PHYT0XSG" hidden="1">#REF!</definedName>
    <definedName name="BEx1VUCAPY3N4FHIWFAG0EY2IDQU" hidden="1">#REF!</definedName>
    <definedName name="BEx1WC67EH10SC38QWX3WEA5KH3A" hidden="1">#REF!</definedName>
    <definedName name="BEx1WGYTKZZIPM1577W5FEYKFH3V" hidden="1">#REF!</definedName>
    <definedName name="BEx1WHPURIV3D3PTJJ359H1OP7ZV" hidden="1">#REF!</definedName>
    <definedName name="BEx1WLWY2CR1WRD694JJSWSDFAIR" hidden="1">#REF!</definedName>
    <definedName name="BEx1WMD1LWPWRIK6GGAJRJAHJM8I" hidden="1">#REF!</definedName>
    <definedName name="BEx1WR0D41MR174LBF3P9E3K0J51" hidden="1">#REF!</definedName>
    <definedName name="BEx1WUB1FAS5PHU33TJ60SUHR618" hidden="1">#REF!</definedName>
    <definedName name="BEx1WX04G0INSPPG9NTNR3DYR6PZ" hidden="1">#REF!</definedName>
    <definedName name="BEx1X3LHU9DPG01VWX2IF65TRATF" hidden="1">#REF!</definedName>
    <definedName name="BEx1XK8AAMO0AH0Z1OUKW30CA7EQ" hidden="1">#REF!</definedName>
    <definedName name="BEx1XL4MZ7C80495GHQRWOBS16PQ" hidden="1">#REF!</definedName>
    <definedName name="BEx1XWINNG82OQQSSVCENCJM7PWF" hidden="1">#REF!</definedName>
    <definedName name="BEx1XYBEF60AUNIQ381B562NLYEL" hidden="1">#REF!</definedName>
    <definedName name="BEx1Y2IGS2K95E1M51PEF9KJZ0KB" hidden="1">#REF!</definedName>
    <definedName name="BEx1Y3PKK83X2FN9SAALFHOWKMRQ" hidden="1">#REF!</definedName>
    <definedName name="BEx1YL3DJ7Y4AZ01ERCOGW0FJ26T" hidden="1">#REF!</definedName>
    <definedName name="BEx1Z2RYHSVD1H37817SN93VMURZ" hidden="1">#REF!</definedName>
    <definedName name="BEx3AMAKWI6458B67VKZO56MCNJW" hidden="1">#REF!</definedName>
    <definedName name="BEx3AOOVM42G82TNF53W0EKXLUSI" hidden="1">#REF!</definedName>
    <definedName name="BEx3APL8D18BCFDD4AZK12WFXA67" hidden="1">#REF!</definedName>
    <definedName name="BEx3AZH9W4SUFCAHNDOQ728R9V4L" hidden="1">#REF!</definedName>
    <definedName name="BEx3BNR9ES4KY7Q1DK83KC5NDGL8" hidden="1">#REF!</definedName>
    <definedName name="BEx3BQR5VZXNQ4H949ORM8ESU3B3" hidden="1">#REF!</definedName>
    <definedName name="BEx3BTLL3ASJN134DLEQTQM70VZM" hidden="1">#REF!</definedName>
    <definedName name="BEx3BW5CTV0DJU5AQS3ZQFK2VLF3" hidden="1">#REF!</definedName>
    <definedName name="BEx3BYP0FG369M7G3JEFLMMXAKTS" hidden="1">#REF!</definedName>
    <definedName name="BEx3C2QR0WUD19QSVO8EMIPNQJKH" hidden="1">#REF!</definedName>
    <definedName name="BEx3CKFCCPZZ6ROLAT5C1DZNIC1U" hidden="1">#REF!</definedName>
    <definedName name="BEx3CO0SVO4WLH0DO43DCHYDTH1P" hidden="1">#REF!</definedName>
    <definedName name="BEx3CP7ZOFGLSCYTIG9VMZOBZ5BQ" hidden="1">#REF!</definedName>
    <definedName name="BEx3D9G6QTSPF9UYI4X0XY0VE896" hidden="1">#REF!</definedName>
    <definedName name="BEx3DCQU9PBRXIMLO62KS5RLH447" hidden="1">#REF!</definedName>
    <definedName name="BEx3DZDFGLYD8RLUYGMKDC4PRP04" hidden="1">#REF!</definedName>
    <definedName name="BEx3EF99FD6QNNCNOKDEE67JHTUJ" hidden="1">#REF!</definedName>
    <definedName name="BEx3EHCSERZ2O2OAG8Y95UPG2IY9" hidden="1">#REF!</definedName>
    <definedName name="BEx3EJR3TCJDYS7ZXNDS5N9KTGIK" hidden="1">#REF!</definedName>
    <definedName name="BEx3ELJTTBS6P05CNISMGOJOA60V" hidden="1">#REF!</definedName>
    <definedName name="BEx3EQSLJBDDJRHNX19PBFCKNY2I" hidden="1">#REF!</definedName>
    <definedName name="BEx3EUUAX947Q5N6MY6W0KSNY78Y" hidden="1">#REF!</definedName>
    <definedName name="BEx3FERRE7HC84YCYRFTW3IGBJS0" hidden="1">#REF!</definedName>
    <definedName name="BEx3FHMD1P5XBCH23ZKIFO6ZTCNB" hidden="1">#REF!</definedName>
    <definedName name="BEx3FI2G3YYIACQHXNXEA15M8ZK5" hidden="1">#REF!</definedName>
    <definedName name="BEx3FJ9MHSLDK8W91GO85FX1GX57" hidden="1">#REF!</definedName>
    <definedName name="BEx3FR251HFU7A33PU01SJUENL2B" hidden="1">#REF!</definedName>
    <definedName name="BEx3FX7EJL47JSLSWP3EOC265WAE" hidden="1">#REF!</definedName>
    <definedName name="BEx3FZG91H1CY5ASLHP4YHKREYG9" hidden="1">#REF!</definedName>
    <definedName name="BEx3G201R8NLJ6FIHO2QS0SW9QVV" hidden="1">#REF!</definedName>
    <definedName name="BEx3G2LL2II66XY5YCDPG4JE13A3" hidden="1">#REF!</definedName>
    <definedName name="BEx3G2WA0DTYY9D8AGHHOBTPE2B2" hidden="1">#REF!</definedName>
    <definedName name="BEx3GCXR6IAS0B6WJ03GJVH7CO52" hidden="1">#REF!</definedName>
    <definedName name="BEx3GEVV18SEQDI1JGY7EN6D1GT1" hidden="1">#REF!</definedName>
    <definedName name="BEx3GKFH64MKQX61S7DYTZ15JCPY" hidden="1">#REF!</definedName>
    <definedName name="BEx3GMJ1Y6UU02DLRL0QXCEKDA6C" hidden="1">#REF!</definedName>
    <definedName name="BEx3GN4LY0135CBDIN1TU2UEODGF" hidden="1">#REF!</definedName>
    <definedName name="BEx3GPDH2AH4QKT4OOSN563XUHBD" hidden="1">#REF!</definedName>
    <definedName name="BEx3H0RFPKED2NN6LBYFK5P5HLK6" hidden="1">#REF!</definedName>
    <definedName name="BEx3H5UX2GZFZZT657YR76RHW5I6" hidden="1">#REF!</definedName>
    <definedName name="BEx3HA1YAMCT0GK89031ZWXQ3VK3" hidden="1">#REF!</definedName>
    <definedName name="BEx3HJ1MIYFNI7Y25LLE6AGZ52U2" hidden="1">#REF!</definedName>
    <definedName name="BEx3HMN4HBR0MZ546XIBTOE5PHAT" hidden="1">#REF!</definedName>
    <definedName name="BEx3HMSEFOP6DBM4R97XA6B7NFG6" hidden="1">#REF!</definedName>
    <definedName name="BEx3HOQN57QKFWCTSFFBV19FE17U" hidden="1">#REF!</definedName>
    <definedName name="BEx3HWJ5SQSD2CVCQNR183X44FR8" hidden="1">#REF!</definedName>
    <definedName name="BEx3I09YVXO0G4X7KGSA4WGORM35" hidden="1">#REF!</definedName>
    <definedName name="BEx3ICF1GY8HQEBIU9S43PDJ90BX" hidden="1">#REF!</definedName>
    <definedName name="BEx3IMR61GX9W41FLO58UWSRANKO" hidden="1">#REF!</definedName>
    <definedName name="BEx3IQCO1C0W3USXAADRS1Q10X5F" hidden="1">#REF!</definedName>
    <definedName name="BEx3IYAH2DEBFWO8F94H4MXE3RLY" hidden="1">#REF!</definedName>
    <definedName name="BEx3IZXXSYEW50379N2EAFWO8DZV" hidden="1">#REF!</definedName>
    <definedName name="BEx3J1VZVGTKT4ATPO9O5JCSFTTR" hidden="1">#REF!</definedName>
    <definedName name="BEx3JC2TY7JNAAC3L7QHVPQXLGQ8" hidden="1">#REF!</definedName>
    <definedName name="BEx3JIYZIVBGXQG29MDJG53D99D8" hidden="1">#REF!</definedName>
    <definedName name="BEx3JX23SYDIGOGM4Y0CQFBW8ZBV" hidden="1">#REF!</definedName>
    <definedName name="BEx3JXCXCVBZJGV5VEG9MJEI01AL" hidden="1">#REF!</definedName>
    <definedName name="BEx3JYK2N7X59TPJSKYZ77ENY8SS" hidden="1">#REF!</definedName>
    <definedName name="BEx3K4EII7GU1CG0BN7UL15M6J8Z" hidden="1">#REF!</definedName>
    <definedName name="BEx3K4ZXQUQ2KYZF74B84SO48XMW" hidden="1">#REF!</definedName>
    <definedName name="BEx3KEFXUCVNVPH7KSEGAZYX13B5" hidden="1">#REF!</definedName>
    <definedName name="BEx3KFXUAF6YXAA47B7Q6X9B3VGB" hidden="1">#REF!</definedName>
    <definedName name="BEx3KHFTUPUPZJH4ER0RQ5CMQ7ZC" hidden="1">#REF!</definedName>
    <definedName name="BEx3KIXQYOGMPK4WJJAVBRX4NR28" hidden="1">#REF!</definedName>
    <definedName name="BEx3KJOMVOSFZVJUL3GKCNP6DQDS" hidden="1">#REF!</definedName>
    <definedName name="BEx3KP2VRBMORK0QEAZUYCXL3DHJ" hidden="1">#REF!</definedName>
    <definedName name="BEx3L4IN3LI4C26SITKTGAH27CDU" hidden="1">#REF!</definedName>
    <definedName name="BEx3L4TEN6GRE0LY9ZXOGB3AS8JU" hidden="1">#REF!</definedName>
    <definedName name="BEx3L4YQ0J7ZU0M5QM6YIPCEYC9K" hidden="1">#REF!</definedName>
    <definedName name="BEx3L60DJOR7NQN42G7YSAODP1EX" hidden="1">#REF!</definedName>
    <definedName name="BEx3L7D0PI38HWZ7VADU16C9E33D" hidden="1">#REF!</definedName>
    <definedName name="BEx3LLANOTINBHAJ3AOID9T7Y05X" hidden="1">#REF!</definedName>
    <definedName name="BEx3LM1PR4Y7KINKMTMKR984GX8Q" hidden="1">#REF!</definedName>
    <definedName name="BEx3LPCEZ1C0XEKNCM3YT09JWCUO" hidden="1">#REF!</definedName>
    <definedName name="BEx3M1BZ3GQC6D7YTGDIT0JUJ9EC" hidden="1">#REF!</definedName>
    <definedName name="BEx3M1MR1K1NQD03H74BFWOK4MWQ" hidden="1">#REF!</definedName>
    <definedName name="BEx3M4H77MYUKOOD31H9F80NMVK8" hidden="1">#REF!</definedName>
    <definedName name="BEx3M6VO0UGM4OO58SB94R6U0UKE" hidden="1">#REF!</definedName>
    <definedName name="BEx3M9VFX329PZWYC4DMZ6P3W9R2" hidden="1">#REF!</definedName>
    <definedName name="BEx3MCQ0VEBV0CZXDS505L38EQ8N" hidden="1">#REF!</definedName>
    <definedName name="BEx3MEYV5LQY0BAL7V3CFAFVOM3T" hidden="1">#REF!</definedName>
    <definedName name="BEx3MREOFWJQEYMCMBL7ZE06NBN6" hidden="1">#REF!</definedName>
    <definedName name="BEx3MSAX474ABZKYQ7WBYQI19FN1" hidden="1">#REF!</definedName>
    <definedName name="BEx3N9JDP50MA4MMRXI6DO38SIEQ" hidden="1">#REF!</definedName>
    <definedName name="BEx3NBS83TP04EO9LQWM9XWO1JEV" hidden="1">#REF!</definedName>
    <definedName name="BEx3NDL42HVLOSCW6X9BEOB0XN9F" hidden="1">#REF!</definedName>
    <definedName name="BEx3NLIZ7PHF2XE59ECZ3MD04ZG1" hidden="1">#REF!</definedName>
    <definedName name="BEx3NMQ4BVC94728AUM7CCX7UHTU" hidden="1">#REF!</definedName>
    <definedName name="BEx3NR2I4OUFP3Z2QZEDU2PIFIDI" hidden="1">#REF!</definedName>
    <definedName name="BEx3O19B8FTTAPVT5DZXQGQXWFR8" hidden="1">#REF!</definedName>
    <definedName name="BEx3O37KIVMTEXDNBMSQLK0KFCF6" hidden="1">#REF!</definedName>
    <definedName name="BEx3O85IKWARA6NCJOLRBRJFMEWW" hidden="1">#REF!</definedName>
    <definedName name="BEx3OJZSCGFRW7SVGBFI0X9DNVMM" hidden="1">#REF!</definedName>
    <definedName name="BEx3ORSBUXAF21MKEY90YJV9AY9A" hidden="1">#REF!</definedName>
    <definedName name="BEx3OV8BH6PYNZT7C246LOAU9SVX" hidden="1">#REF!</definedName>
    <definedName name="BEx3OVDR9BY1SBRX3I92LJ228GPZ" hidden="1">#REF!</definedName>
    <definedName name="BEx3OXRYJZUEY6E72UJU0PHLMYAR" hidden="1">#REF!</definedName>
    <definedName name="BEx3P59TTRSGQY888P5C1O7M2PQT" hidden="1">#REF!</definedName>
    <definedName name="BEx3PDNRRNKD5GOUBUQFXAHIXLD9" hidden="1">#REF!</definedName>
    <definedName name="BEx3PDT8GNPWLLN02IH1XPV90XYK" hidden="1">#REF!</definedName>
    <definedName name="BEx3PKEMDW8KZEP11IL927C5O7I2" hidden="1">#REF!</definedName>
    <definedName name="BEx3PKJZ1Z7L9S6KV8KXVS6B2FX4" hidden="1">#REF!</definedName>
    <definedName name="BEx3PMNG53Z5HY138H99QOMTX8W3" hidden="1">#REF!</definedName>
    <definedName name="BEx3PP1RRSFZ8UC0JC9R91W6LNKW" hidden="1">#REF!</definedName>
    <definedName name="BEx3PVXYZC8WB9ZJE7OCKUXZ46EA" hidden="1">#REF!</definedName>
    <definedName name="BEx3Q0VWPU5EQECK7MQ47TYJ3SWW" hidden="1">#REF!</definedName>
    <definedName name="BEx3Q5U1E8DSCYITLNZG4FG813OR" hidden="1">#REF!</definedName>
    <definedName name="BEx3Q7BZ9PUXK2RLIOFSIS9AHU1B" hidden="1">#REF!</definedName>
    <definedName name="BEx3Q8J42S9VU6EAN2Y28MR6DF88" hidden="1">#REF!</definedName>
    <definedName name="BEx3Q8TWT96JPOACM5LZ9LDNHRK2" hidden="1">#REF!</definedName>
    <definedName name="BEx3QEDFOYFY5NBTININ5W4RLD4Q" hidden="1">#REF!</definedName>
    <definedName name="BEx3QIKJ3U962US1Q564NZDLU8LD" hidden="1">#REF!</definedName>
    <definedName name="BEx3QOEY7IL4PZNO1XW0Q5KZ3BPA" hidden="1">#REF!</definedName>
    <definedName name="BEx3QPGNBFAPHNWN14HP5HGBZUHY" hidden="1">#REF!</definedName>
    <definedName name="BEx3QR9D45DHW50VQ7Y3Q1AXPOB9" hidden="1">#REF!</definedName>
    <definedName name="BEx3QS5SHLD7I8Y6BUT2B3IFFLDR" hidden="1">#REF!</definedName>
    <definedName name="BEx3QSWT2S5KWG6U2V9711IYDQBM" hidden="1">#REF!</definedName>
    <definedName name="BEx3QVGG7Q2X4HZHJAM35A8T3VR7" hidden="1">#REF!</definedName>
    <definedName name="BEx3R0JUB9YN8PHPPQTAMIT1IHWK" hidden="1">#REF!</definedName>
    <definedName name="BEx3R6JNDZ5SKLXPE4E8AGJCT6XV" hidden="1">#REF!</definedName>
    <definedName name="BEx3R81NFRO7M81VHVKOBFT0QBIL" hidden="1">#REF!</definedName>
    <definedName name="BEx3RHC2ZD5UFS6QD4OPFCNNMWH1" hidden="1">#REF!</definedName>
    <definedName name="BEx3RQ10QIWBAPHALAA91BUUCM2X" hidden="1">#REF!</definedName>
    <definedName name="BEx3RV4E1WT43SZBUN09RTB8EK1O" hidden="1">#REF!</definedName>
    <definedName name="BEx3RXYU0QLFXSFTM5EB20GD03W5" hidden="1">#REF!</definedName>
    <definedName name="BEx3RYKLC3QQO3XTUN7BEW2AQL98" hidden="1">#REF!</definedName>
    <definedName name="BEx3S6YJ4FSE6L232EC7JMBHL9LG" hidden="1">#REF!</definedName>
    <definedName name="BEx3SICJ45BYT6FHBER86PJT25FC" hidden="1">#REF!</definedName>
    <definedName name="BEx3SMUCMJVGQ2H4EHQI5ZFHEF0P" hidden="1">#REF!</definedName>
    <definedName name="BEx3SN56F03CPDRDA7LZ763V0N4I" hidden="1">#REF!</definedName>
    <definedName name="BEx3SPE6N1ORXPRCDL3JPZD73Z9F" hidden="1">#REF!</definedName>
    <definedName name="BEx3T29ZTULQE0OMSMWUMZDU9ZZ0" hidden="1">#REF!</definedName>
    <definedName name="BEx3T2FG1ZY4WZBQSPCTC91YU2YJ" hidden="1">#REF!</definedName>
    <definedName name="BEx3T4IZGK43ZE6V9H3KCE7P9PTV" hidden="1">#REF!</definedName>
    <definedName name="BEx3T6H1GANMM2I05ZEVPCP6MRU2" hidden="1">#REF!</definedName>
    <definedName name="BEx3T6MJ1QDJ929WMUDVZ0O3UW0Y" hidden="1">#REF!</definedName>
    <definedName name="BEx3TL0EBCEEUJ1A7EWNJRIN2795" hidden="1">#REF!</definedName>
    <definedName name="BEx3TPCSI16OAB2L9M9IULQMQ9J9" hidden="1">#REF!</definedName>
    <definedName name="BEx3U64YUOZ419BAJS2W78UMATAW" hidden="1">#REF!</definedName>
    <definedName name="BEx3U94WCEA5DKMWBEX1GU0LKYG2" hidden="1">#REF!</definedName>
    <definedName name="BEx3U9VZ8SQVYS6ZA038J7AP7ZGW" hidden="1">#REF!</definedName>
    <definedName name="BEx3UIQ5WRJBGNTFCCLOR4N7B1OQ" hidden="1">#REF!</definedName>
    <definedName name="BEx3UJMIX2NUSSWGMSI25A5DM4CH" hidden="1">#REF!</definedName>
    <definedName name="BEx3UKIWG5S3MUHEHHUE1B2LKH0R" hidden="1">#REF!</definedName>
    <definedName name="BEx3UKOCOQG7S1YQ436S997K1KWV" hidden="1">#REF!</definedName>
    <definedName name="BEx3UM0THK7XHBY53ADQX650TQR3" hidden="1">#REF!</definedName>
    <definedName name="BEx3UO4CSA2W3UIZSAB83N5MOYUI" hidden="1">#REF!</definedName>
    <definedName name="BEx3UYM19VIXLA0EU7LB9NHA77PB" hidden="1">#REF!</definedName>
    <definedName name="BEx3VML7CG70HPISMVYIUEN3711Q" hidden="1">#REF!</definedName>
    <definedName name="BEx56ZID5H04P9AIYLP1OASFGV56" hidden="1">#REF!</definedName>
    <definedName name="BEx57VA3047K0O5EFD2ACSAEWD6C" hidden="1">#REF!</definedName>
    <definedName name="BEx587EYSS57E3PI8DT973HLJM9E" hidden="1">#REF!</definedName>
    <definedName name="BEx587KFQ3VKCOCY1SA5F24PQGUI" hidden="1">#REF!</definedName>
    <definedName name="BEx589O00VWB2CRMRCLO3I5IX5HO" hidden="1">#REF!</definedName>
    <definedName name="BEx58O780PQ05NF0Z1SKKRB3N099" hidden="1">#REF!</definedName>
    <definedName name="BEx58XHO7ZULLF2EUD7YIS0MGQJ5" hidden="1">#REF!</definedName>
    <definedName name="BEx58ZW0HAIGIPEX9CVA1PQQTR6X" hidden="1">#REF!</definedName>
    <definedName name="BEx59AZ7IMWYQU6DW5MVTLDMFU8X" hidden="1">#REF!</definedName>
    <definedName name="BEx59BA1KH3RG6K1LHL7YS2VB79N" hidden="1">#REF!</definedName>
    <definedName name="BEx59E9WABJP2TN71QAIKK79HPK9" hidden="1">#REF!</definedName>
    <definedName name="BEx59K9PRQRQS5W70KVXXEIH3Q9E" hidden="1">#REF!</definedName>
    <definedName name="BEx59P7MAPNU129ZTC5H3EH892G1" hidden="1">#REF!</definedName>
    <definedName name="BEx5A11WZRQSIE089QE119AOX9ZG" hidden="1">#REF!</definedName>
    <definedName name="BEx5A7CIGCOTHJKHGUBDZG91JGPZ" hidden="1">#REF!</definedName>
    <definedName name="BEx5A8UFLT2SWVSG5COFA9B8P376" hidden="1">#REF!</definedName>
    <definedName name="BEx5AFFTN3IXIBHDKM0FYC4OFL1S" hidden="1">#REF!</definedName>
    <definedName name="BEx5AOFIO8KVRHIZ1RII337AA8ML" hidden="1">#REF!</definedName>
    <definedName name="BEx5APRZ66L5BWHFE8E4YYNEDTI4" hidden="1">#REF!</definedName>
    <definedName name="BEx5B4RHHX0J1BF2FZKEA0SPP29O" hidden="1">#REF!</definedName>
    <definedName name="BEx5B5YMSWP0OVI5CIQRP5V18D0C" hidden="1">#REF!</definedName>
    <definedName name="BEx5B825RW35M5H0UB2IZGGRS4ER" hidden="1">#REF!</definedName>
    <definedName name="BEx5BAWPMY0TL684WDXX6KKJLRCN" hidden="1">#REF!</definedName>
    <definedName name="BEx5BBI61U4Y65GD0ARMTALPP7SJ" hidden="1">#REF!</definedName>
    <definedName name="BEx5BDR56MEV4IHY6CIH2SVNG1UB" hidden="1">#REF!</definedName>
    <definedName name="BEx5BESZC5H329SKHGJOHZFILYJJ" hidden="1">#REF!</definedName>
    <definedName name="BEx5BHSQ42B50IU1TEQFUXFX9XQD" hidden="1">#REF!</definedName>
    <definedName name="BEx5BKSM4UN4C1DM3EYKM79MRC5K" hidden="1">#REF!</definedName>
    <definedName name="BEx5BNN8NPH9KVOBARB9CDD9WLB6" hidden="1">#REF!</definedName>
    <definedName name="BEx5BRE14A35NO42BCK912IP8Y6G" hidden="1">#REF!</definedName>
    <definedName name="BEx5BYFMZ80TDDN2EZO8CF39AIAC" hidden="1">#REF!</definedName>
    <definedName name="BEx5C2BWFW6SHZBFDEISKGXHZCQW" hidden="1">#REF!</definedName>
    <definedName name="BEx5C49ZFH8TO9ZU55729C3F7XG7" hidden="1">#REF!</definedName>
    <definedName name="BEx5C8GZQK13G60ZM70P63I5OS0L" hidden="1">#REF!</definedName>
    <definedName name="BEx5CAPTVN2NBT3UOMA1UFAL1C2R" hidden="1">#REF!</definedName>
    <definedName name="BEx5CEM3SYF9XP0ZZVE0GEPCLV3F" hidden="1">#REF!</definedName>
    <definedName name="BEx5CFYQ0F1Z6P8SCVJ0I3UPVFE4" hidden="1">#REF!</definedName>
    <definedName name="BEx5CKWQHHP966IXELUOVK2L3J48" hidden="1">#REF!</definedName>
    <definedName name="BEx5CPEKNSJORIPFQC2E1LTRYY8L" hidden="1">#REF!</definedName>
    <definedName name="BEx5CSUOL05D8PAM2TRDA9VRJT1O" hidden="1">#REF!</definedName>
    <definedName name="BEx5CUNFOO4YDFJ22HCMI2QKIGKM" hidden="1">#REF!</definedName>
    <definedName name="BEx5CWLOBFBDZZLDMZV6E0Z1VJA6" hidden="1">#REF!</definedName>
    <definedName name="BEx5D7U7MZFE0E9SNH9NX01XLKLP" hidden="1">#REF!</definedName>
    <definedName name="BEx5D8L47OF0WHBPFWXGZINZWUBZ" hidden="1">#REF!</definedName>
    <definedName name="BEx5DAJAHQ2SKUPCKSCR3PYML67L" hidden="1">#REF!</definedName>
    <definedName name="BEx5DAZEGUTH4C1FCHVO3EWOQDU3" hidden="1">#REF!</definedName>
    <definedName name="BEx5DC18JM1KJCV44PF18E0LNRKA" hidden="1">#REF!</definedName>
    <definedName name="BEx5DJIZBTNS011R9IIG2OQ2L6ZX" hidden="1">#REF!</definedName>
    <definedName name="BEx5E123OLO9WQUOIRIDJ967KAGK" hidden="1">#REF!</definedName>
    <definedName name="BEx5E2UU5NES6W779W2OZTZOB4O7" hidden="1">#REF!</definedName>
    <definedName name="BEx5EEJLW729ROTXH1VWX5876WHE" hidden="1">#REF!</definedName>
    <definedName name="BEx5EGXYIQ0YTJG0LCF9S954QAQH" hidden="1">#REF!</definedName>
    <definedName name="BEx5EIVZH4CP2BDE0BSMQHBY5MQ3" hidden="1">#REF!</definedName>
    <definedName name="BEx5ELQL9B0VR6UT18KP11DHOTFX" hidden="1">#REF!</definedName>
    <definedName name="BEx5ER4TJTFPN7IB1MNEB1ZFR5M6" hidden="1">#REF!</definedName>
    <definedName name="BEx5ERQE4JE8890QDCQFB0IMTC4I" hidden="1">#REF!</definedName>
    <definedName name="BEx5F6V72QTCK7O39Y59R0EVM6CW" hidden="1">#REF!</definedName>
    <definedName name="BEx5FGLQVACD5F5YZG4DGSCHCGO2" hidden="1">#REF!</definedName>
    <definedName name="BEx5FLJWHLW3BTZILDPN5NMA449V" hidden="1">#REF!</definedName>
    <definedName name="BEx5FNI2O10YN2SI1NO4X5GP3GTF" hidden="1">#REF!</definedName>
    <definedName name="BEx5FO8YRFSZCG3L608EHIHIHFY4" hidden="1">#REF!</definedName>
    <definedName name="BEx5FQNA6V4CNYSH013K45RI4BCV" hidden="1">#REF!</definedName>
    <definedName name="BEx5FVQPPEU32CPNV9RRQ9MNLLVE" hidden="1">#REF!</definedName>
    <definedName name="BEx5G08KGMG5X2AQKDGPFYG5GH94" hidden="1">#REF!</definedName>
    <definedName name="BEx5G1A8TFN4C4QII35U9DKYNIS8" hidden="1">#REF!</definedName>
    <definedName name="BEx5G1L0QO91KEPDMV1D8OT4BT73" hidden="1">#REF!</definedName>
    <definedName name="BEx5G86DZL1VYUX6KWODAP3WFAWP" hidden="1">#REF!</definedName>
    <definedName name="BEx5G8BV2GIOCM3C7IUFK8L04A6M" hidden="1">#REF!</definedName>
    <definedName name="BEx5GAVIL220VIPAKH02UYIUB7EU" hidden="1">#REF!</definedName>
    <definedName name="BEx5GID9MVBUPFFT9M8K8B5MO9NV" hidden="1">#REF!</definedName>
    <definedName name="BEx5GLD6CMDEYT8QI3HVPGEES2A5" hidden="1">#REF!</definedName>
    <definedName name="BEx5GN0EWA9SCQDPQ7NTUQH82QVK" hidden="1">#REF!</definedName>
    <definedName name="BEx5GNBCU4WZ74I0UXFL9ZG2XSGJ" hidden="1">#REF!</definedName>
    <definedName name="BEx5GUCTYC7QCWGWU5BTO7Y7HDZX" hidden="1">#REF!</definedName>
    <definedName name="BEx5GYUPJULJQ624TEESYFG1NFOH" hidden="1">#REF!</definedName>
    <definedName name="BEx5H0NEE0AIN5E2UHJ9J9ISU9N1" hidden="1">#REF!</definedName>
    <definedName name="BEx5H1UJSEUQM2K8QHQXO5THVHSO" hidden="1">#REF!</definedName>
    <definedName name="BEx5HAOT9XWUF7XIFRZZS8B9F5TZ" hidden="1">#REF!</definedName>
    <definedName name="BEx5HE4XRF9BUY04MENWY9CHHN5H" hidden="1">#REF!</definedName>
    <definedName name="BEx5HFHMABAT0H9KKS754X4T304E" hidden="1">#REF!</definedName>
    <definedName name="BEx5HGDZ7MX1S3KNXLRL9WU565V4" hidden="1">#REF!</definedName>
    <definedName name="BEx5HJZ9FAVNZSSBTAYRPZDYM9NU" hidden="1">#REF!</definedName>
    <definedName name="BEx5HZ9JMKHNLFWLVUB1WP5B39BL" hidden="1">#REF!</definedName>
    <definedName name="BEx5HZV4KY20K2E2E581QT80KGFL" hidden="1">#REF!</definedName>
    <definedName name="BEx5I244LQHZTF3XI66J8705R9XX" hidden="1">#REF!</definedName>
    <definedName name="BEx5I8PBP4LIXDGID5BP0THLO0AQ" hidden="1">#REF!</definedName>
    <definedName name="BEx5I8USVUB3JP4S9OXGMZVMOQXR" hidden="1">#REF!</definedName>
    <definedName name="BEx5I9GDQSYIAL65UQNDMNFQCS9Y" hidden="1">#REF!</definedName>
    <definedName name="BEx5IBUPG9AWNW5PK7JGRGEJ4OLM" hidden="1">#REF!</definedName>
    <definedName name="BEx5IC06RVN8BSAEPREVKHKLCJ2L" hidden="1">#REF!</definedName>
    <definedName name="BEx5IFLNF3FADLCRC1334L3LVOSY" hidden="1">#REF!</definedName>
    <definedName name="BEx5J0FFP1KS4NGY20AEJI8VREEA" hidden="1">#REF!</definedName>
    <definedName name="BEx5JF3ZXLDIS8VNKDCY7ZI7H1CI" hidden="1">#REF!</definedName>
    <definedName name="BEx5JHCZJ8G6OOOW6EF3GABXKH6F" hidden="1">#REF!</definedName>
    <definedName name="BEx5JJB6W446THXQCRUKD3I7RKLP" hidden="1">#REF!</definedName>
    <definedName name="BEx5JNCT8Z7XSSPD5EMNAJELCU2V" hidden="1">#REF!</definedName>
    <definedName name="BEx5JQCNT9Y4RM306CHC8IPY3HBZ" hidden="1">#REF!</definedName>
    <definedName name="BEx5K08PYKE6JOKBYIB006TX619P" hidden="1">#REF!</definedName>
    <definedName name="BEx5K51DSERT1TR7B4A29R41W4NX" hidden="1">#REF!</definedName>
    <definedName name="BEx5K7A7V5B87CW37IBINCOQ134P" hidden="1">#REF!</definedName>
    <definedName name="BEx5KPPUWH07Z2O11MRLNQCDXDNV" hidden="1">#REF!</definedName>
    <definedName name="BEx5KYER580I4T7WTLMUN7NLNP5K" hidden="1">#REF!</definedName>
    <definedName name="BEx5L4UOHIBIXCOOD5809ABRZ9A8" hidden="1">#REF!</definedName>
    <definedName name="BEx5LHLB3M6K4ZKY2F42QBZT30ZH" hidden="1">#REF!</definedName>
    <definedName name="BEx5LRMNU3HXIE1BUMDHRU31F7JJ" hidden="1">#REF!</definedName>
    <definedName name="BEx5LSJ1LPUAX3ENSPECWPG4J7D1" hidden="1">#REF!</definedName>
    <definedName name="BEx5LTKQ8RQWJE4BC88OP928893U" hidden="1">#REF!</definedName>
    <definedName name="BEx5M546YZ7NO71MCE85UEOMLNNA" hidden="1">#REF!</definedName>
    <definedName name="BEx5M8K77051VPFG26GB653QP5Z8" hidden="1">#REF!</definedName>
    <definedName name="BEx5MB9BR71LZDG7XXQ2EO58JC5F" hidden="1">#REF!</definedName>
    <definedName name="BEx5MLQZM68YQSKARVWTTPINFQ2C" hidden="1">#REF!</definedName>
    <definedName name="BEx5MRL96B0L82YH61D134C2XSGQ" hidden="1">#REF!</definedName>
    <definedName name="BEx5MVHOG4GCI4HKTOTP194VMNRA" hidden="1">#REF!</definedName>
    <definedName name="BEx5MVXTKNBXHNWTL43C670E4KXC" hidden="1">#REF!</definedName>
    <definedName name="BEx5N4XI4PWB1W9PMZ4O5R0HWTYD" hidden="1">#REF!</definedName>
    <definedName name="BEx5N7XD7KVST36P3QB9SQKKS2L8" hidden="1">#REF!</definedName>
    <definedName name="BEx5NA68N6FJFX9UJXK4M14U487F" hidden="1">#REF!</definedName>
    <definedName name="BEx5NIKBG2GDJOYGE3WCXKU7YY51" hidden="1">#REF!</definedName>
    <definedName name="BEx5NV06L5J5IMKGOMGKGJ4PBZCD" hidden="1">#REF!</definedName>
    <definedName name="BEx5NZSSQ6PY99ZX2D7Q9IGOR34W" hidden="1">#REF!</definedName>
    <definedName name="BEx5O3ZUQ2OARA1CDOZ3NC4UE5AA" hidden="1">#REF!</definedName>
    <definedName name="BEx5O8N0SPY10WRHN2NNGU5BUWPZ" hidden="1">#REF!</definedName>
    <definedName name="BEx5OAFS0NJ2CB86A02E1JYHMLQ1" hidden="1">#REF!</definedName>
    <definedName name="BEx5OG4RPU8W1ETWDWM234NYYYEN" hidden="1">#REF!</definedName>
    <definedName name="BEx5OI8A918ASPES3DKIOFPMA4SS" hidden="1">#REF!</definedName>
    <definedName name="BEx5OP9Y43F99O2IT69MKCCXGL61" hidden="1">#REF!</definedName>
    <definedName name="BEx5P9Y9RDXNUAJ6CZ2LHMM8IM7T" hidden="1">#REF!</definedName>
    <definedName name="BEx5PFHZ2UN3YUFWK441BHJLXFZ5" hidden="1">#REF!</definedName>
    <definedName name="BEx5PHWB2C0D5QLP3BZIP3UO7DIZ" hidden="1">#REF!</definedName>
    <definedName name="BEx5PJP02W68K2E46L5C5YBSNU6T" hidden="1">#REF!</definedName>
    <definedName name="BEx5PLCA8DOMAU315YCS5275L2HS" hidden="1">#REF!</definedName>
    <definedName name="BEx5PRXMZ5M65Z732WNNGV564C2J" hidden="1">#REF!</definedName>
    <definedName name="BEx5QPSW4IPLH50WSR87HRER05RF" hidden="1">#REF!</definedName>
    <definedName name="BEx73V0EP8EMNRC3EZJJKKVKWQVB" hidden="1">#REF!</definedName>
    <definedName name="BEx741WJHIJVXUX131SBXTVW8D71" hidden="1">#REF!</definedName>
    <definedName name="BEx74FOW04FOAHD3W8FOXUQCGEE0" hidden="1">#REF!</definedName>
    <definedName name="BEx74Q6H3O7133AWQXWC21MI2UFT" hidden="1">#REF!</definedName>
    <definedName name="BEx74SQ5R0VH9X24PI4DADFFLZ9N" hidden="1">#REF!</definedName>
    <definedName name="BEx74W6BJ8ENO3J25WNM5H5APKA3" hidden="1">#REF!</definedName>
    <definedName name="BEx755GRRD9BL27YHLH5QWIYLWB7" hidden="1">#REF!</definedName>
    <definedName name="BEx759D1D5SXS5ELLZVBI0SXYUNF" hidden="1">#REF!</definedName>
    <definedName name="BEx75GJZSZHUDN6OOAGQYFUDA2LP" hidden="1">#REF!</definedName>
    <definedName name="BEx75HGCCV5K4UCJWYV8EV9AG5YT" hidden="1">#REF!</definedName>
    <definedName name="BEx75M8YU9VISUVICOSCP5YAMZPI" hidden="1">#REF!</definedName>
    <definedName name="BEx75PZT8TY5P13U978NVBUXKHT4" hidden="1">#REF!</definedName>
    <definedName name="BEx75T55F7GML8V1DMWL26WRT006" hidden="1">#REF!</definedName>
    <definedName name="BEx75VJGR07JY6UUWURQ4PJ29UKC" hidden="1">#REF!</definedName>
    <definedName name="BEx76SNOC6R18OVRQYBQ0JGPW2Z7" hidden="1">#REF!</definedName>
    <definedName name="BEx771SMWJDAFC6Y4FKDDGEFBQ4W" hidden="1">#REF!</definedName>
    <definedName name="BEx7741OUGLA0WJQLQRUJSL4DE00" hidden="1">#REF!</definedName>
    <definedName name="BEx774N83DXLJZ54Q42PWIJZ2DN1" hidden="1">#REF!</definedName>
    <definedName name="BEx779QNIY3061ZV9BR462WKEGRW" hidden="1">#REF!</definedName>
    <definedName name="BEx77G19QU9A95CNHE6QMVSQR2T3" hidden="1">#REF!</definedName>
    <definedName name="BEx77KOE3LX3JOLFV1E0VZZVCULJ" hidden="1">#REF!</definedName>
    <definedName name="BEx77P0S3GVMS7BJUL9OWUGJ1B02" hidden="1">#REF!</definedName>
    <definedName name="BEx77QDESURI6WW5582YXSK3A972" hidden="1">#REF!</definedName>
    <definedName name="BEx77T2IH1H0FZ9UCV02Y6BAW0KF" hidden="1">#REF!</definedName>
    <definedName name="BEx77VBI9XOPFHKEWU5EHQ9J675Y" hidden="1">#REF!</definedName>
    <definedName name="BEx7809GQOCLHSNH95VOYIX7P1TV" hidden="1">#REF!</definedName>
    <definedName name="BEx780K8XAXUHGVZGZWQ74DK4CI3" hidden="1">#REF!</definedName>
    <definedName name="BEx78226TN58UE0CTY98YEDU0LSL" hidden="1">#REF!</definedName>
    <definedName name="BEx7881ZZBWHRAX6W2GY19J8MGEQ" hidden="1">#REF!</definedName>
    <definedName name="BEx78HHRIWDLHQX2LG0HWFRYEL1T" hidden="1">#REF!</definedName>
    <definedName name="BEx78QMXZ2P1ZB3HJ9O50DWHCMXR" hidden="1">#REF!</definedName>
    <definedName name="BEx78SFO5VR28677DWZEMDN7G86X" hidden="1">#REF!</definedName>
    <definedName name="BEx78SFOYH1Z0ZDTO47W2M60TW6K" hidden="1">#REF!</definedName>
    <definedName name="BEx792RUJ1UJ4CWX66KHKUW2D5UU" hidden="1">#REF!</definedName>
    <definedName name="BEx7979PNPDS84LLOBF4WFUS8RGC" hidden="1">#REF!</definedName>
    <definedName name="BEx79JK3E6JO8MX4O35A5G8NZCC8" hidden="1">#REF!</definedName>
    <definedName name="BEx79LCTDQFKD1KV7R8NW15KLAFT" hidden="1">#REF!</definedName>
    <definedName name="BEx79OCP4HQ6XP8EWNGEUDLOZBBS" hidden="1">#REF!</definedName>
    <definedName name="BEx79SEAYKUZB0H4LYBCD6WWJBG2" hidden="1">#REF!</definedName>
    <definedName name="BEx79SJRHTLS9PYM69O9BWW1FMJK" hidden="1">#REF!</definedName>
    <definedName name="BEx79YJJLBELICW9F9FRYSCQ101L" hidden="1">#REF!</definedName>
    <definedName name="BEx79YUC7B0V77FSBGIRCY1BR4VK" hidden="1">#REF!</definedName>
    <definedName name="BEx7A06T3RC2891FUX05G3QPRAUE" hidden="1">#REF!</definedName>
    <definedName name="BEx7A4DUUH15ZB41VSQLFT4KSIE3" hidden="1">#REF!</definedName>
    <definedName name="BEx7A4ZGTC3XLZR6M7XK0UX2T49X" hidden="1">#REF!</definedName>
    <definedName name="BEx7A9S3JA1X7FH4CFSQLTZC4691" hidden="1">#REF!</definedName>
    <definedName name="BEx7ABA2C9IWH5VSLVLLLCY62161" hidden="1">#REF!</definedName>
    <definedName name="BEx7ABKU462F6424CGX2QB38TAZN" hidden="1">#REF!</definedName>
    <definedName name="BEx7AE4LPLX8N85BYB0WCO5S7ZPV" hidden="1">#REF!</definedName>
    <definedName name="BEx7AL0QU1VVBK7KIHAY41UTU69C" hidden="1">#REF!</definedName>
    <definedName name="BEx7ASD1I654MEDCO6GGWA95PXSC" hidden="1">#REF!</definedName>
    <definedName name="BEx7AVCX9S5RJP3NSZ4QM4E6ERDT" hidden="1">#REF!</definedName>
    <definedName name="BEx7AVYIGP0930MV5JEBWRYCJN68" hidden="1">#REF!</definedName>
    <definedName name="BEx7B6LH6917TXOSAAQ6U7HVF018" hidden="1">#REF!</definedName>
    <definedName name="BEx7BPXFZXJ79FQ0E8AQE21PGVHA" hidden="1">#REF!</definedName>
    <definedName name="BEx7BQZ583WKIR8TU4KIQ96W6Z9J" hidden="1">#REF!</definedName>
    <definedName name="BEx7C04AM39DQMC1TIX7CFZ2ADHX" hidden="1">#REF!</definedName>
    <definedName name="BEx7C40F0PQURHPI6YQ39NFIR86Z" hidden="1">#REF!</definedName>
    <definedName name="BEx7C6V0SH1FMSURKPYJFMHOJIKF" hidden="1">#REF!</definedName>
    <definedName name="BEx7C93VR7SYRIJS1JO8YZKSFAW9" hidden="1">#REF!</definedName>
    <definedName name="BEx7CCPC6R1KQQZ2JQU6EFI1G0RM" hidden="1">#REF!</definedName>
    <definedName name="BEx7CIJST9GLS2QD383UK7VUDTGL" hidden="1">#REF!</definedName>
    <definedName name="BEx7CO8T2XKC7GHDSYNAWTZ9L7YR" hidden="1">#REF!</definedName>
    <definedName name="BEx7CW1CF00DO8A36UNC2X7K65C2" hidden="1">#REF!</definedName>
    <definedName name="BEx7CW6NFRL2P4XWP0MWHIYA97KF" hidden="1">#REF!</definedName>
    <definedName name="BEx7D1VNJ8XHVTKH78XARJASWDJQ" hidden="1">#REF!</definedName>
    <definedName name="BEx7D5RWKRS4W71J4NZ6ZSFHPKFT" hidden="1">#REF!</definedName>
    <definedName name="BEx7D8H1TPOX1UN17QZYEV7Q58GA" hidden="1">#REF!</definedName>
    <definedName name="BEx7DGF13H2074LRWFZQ45PZ6JPX" hidden="1">#REF!</definedName>
    <definedName name="BEx7DKWUXEDIISSX4GDD4YYT887F" hidden="1">#REF!</definedName>
    <definedName name="BEx7DMUYR2HC26WW7AOB1TULERMB" hidden="1">#REF!</definedName>
    <definedName name="BEx7DVJTRV44IMJIBFXELE67SZ7S" hidden="1">#REF!</definedName>
    <definedName name="BEx7DVUMFCI5INHMVFIJ44RTTSTT" hidden="1">#REF!</definedName>
    <definedName name="BEx7E2QT2U8THYOKBPXONB1B47WH" hidden="1">#REF!</definedName>
    <definedName name="BEx7E5QP7W6UKO74F5Y0VJ741HS5" hidden="1">#REF!</definedName>
    <definedName name="BEx7E66XF797M3VAMVIZK8WXZGRE" hidden="1">#REF!</definedName>
    <definedName name="BEx7E6N29HGH3I47AFB2DCS6MVS6" hidden="1">#REF!</definedName>
    <definedName name="BEx7EBA8IYHQKT7IQAOAML660SYA" hidden="1">#REF!</definedName>
    <definedName name="BEx7EI6C8MCRZFEQYUBE5FSUTIHK" hidden="1">#REF!</definedName>
    <definedName name="BEx7EI6DL1Z6UWLFBXAKVGZTKHWJ" hidden="1">#REF!</definedName>
    <definedName name="BEx7EJZ3R80ES0ROU6ECA8B9SIBT" hidden="1">#REF!</definedName>
    <definedName name="BEx7EQKHX7GZYOLXRDU534TT4H64" hidden="1">#REF!</definedName>
    <definedName name="BEx7ERM6499BJKCAJ9DPN8MU140B" hidden="1">#REF!</definedName>
    <definedName name="BEx7ETV6L1TM7JSXJIGK3FC6RVZW" hidden="1">#REF!</definedName>
    <definedName name="BEx7EYYLHMBYQTH6I377FCQS7CSX" hidden="1">#REF!</definedName>
    <definedName name="BEx7FCLG1RYI2SNOU1Y2GQZNZSWA" hidden="1">#REF!</definedName>
    <definedName name="BEx7FD1P2YDISQM4TTRYZB37K00O" hidden="1">#REF!</definedName>
    <definedName name="BEx7FN32ZGWOAA4TTH79KINTDWR9" hidden="1">#REF!</definedName>
    <definedName name="BEx7FNZGQ0VCWWF19YFCJLIX3Q9Z" hidden="1">#REF!</definedName>
    <definedName name="BEx7FOFQ7MR21UZFTP7X4HI7UWRR" hidden="1">#REF!</definedName>
    <definedName name="BEx7G82CKM3NIY1PHNFK28M09PCH" hidden="1">#REF!</definedName>
    <definedName name="BEx7GR3ENYWRXXS5IT0UMEGOLGUH" hidden="1">#REF!</definedName>
    <definedName name="BEx7GSAL6P7TASL8MB63RFST1LJL" hidden="1">#REF!</definedName>
    <definedName name="BEx7GTN79OJWGSCA62UELE41F0A6" hidden="1">#REF!</definedName>
    <definedName name="BEx7GVL9Q9Y42HM9J5HS29C2THLZ" hidden="1">#REF!</definedName>
    <definedName name="BEx7H0JD6I5I8WQLLWOYWY5YWPQE" hidden="1">#REF!</definedName>
    <definedName name="BEx7H14XCXH7WEXEY1HVO53A6AGH" hidden="1">#REF!</definedName>
    <definedName name="BEx7HGVBEF4LEIF6RC14N3PSU461" hidden="1">#REF!</definedName>
    <definedName name="BEx7HL7W9TZ7FC8JOMGNE06BJAQG" hidden="1">#REF!</definedName>
    <definedName name="BEx7HQ5T9FZ42QWS09UO4DT42Y0R" hidden="1">#REF!</definedName>
    <definedName name="BEx7HRCZE3CVGON1HV07MT5MNDZ3" hidden="1">#REF!</definedName>
    <definedName name="BEx7HWGE2CANG5M17X4C8YNC3N8F" hidden="1">#REF!</definedName>
    <definedName name="BEx7I6CGOHKENN6FQSZ71W7YMB9C" hidden="1">#REF!</definedName>
    <definedName name="BEx7IBVYN47SFZIA0K4MDKQZNN9V" hidden="1">#REF!</definedName>
    <definedName name="BEx7IV2IJ5WT7UC0UG7WP0WF2JZI" hidden="1">#REF!</definedName>
    <definedName name="BEx7IXGU74GE5E4S6W4Z13AR092Y" hidden="1">#REF!</definedName>
    <definedName name="BEx7J4YL8Q3BI1MLH16YYQ18IJRD" hidden="1">#REF!</definedName>
    <definedName name="BEx7JH3HGBPI07OHZ5LFYK0UFZQR" hidden="1">#REF!</definedName>
    <definedName name="BEx7JV194190CNM6WWGQ3UBJ3CHH" hidden="1">#REF!</definedName>
    <definedName name="BEx7JW2YB57L6MPYI5CXCAC5VO24" hidden="1">#REF!</definedName>
    <definedName name="BEx7K7GZ607XQOGB81A1HINBTGOZ" hidden="1">#REF!</definedName>
    <definedName name="BEx7KEYPBDXSNROH8M6CDCBN6B50" hidden="1">#REF!</definedName>
    <definedName name="BEx7KSAS8BZT6H8OQCZ5DNSTMO07" hidden="1">#REF!</definedName>
    <definedName name="BEx7KWHTBD21COXVI4HNEQH0Z3L8" hidden="1">#REF!</definedName>
    <definedName name="BEx7KXUGRMRSUXCM97Z7VRZQ9JH2" hidden="1">#REF!</definedName>
    <definedName name="BEx7L5C6U8MP6IZ67BD649WQYJEK" hidden="1">#REF!</definedName>
    <definedName name="BEx7L8HEYEVTATR0OG5JJO647KNI" hidden="1">#REF!</definedName>
    <definedName name="BEx7L8XOV64OMS15ZFURFEUXLMWF" hidden="1">#REF!</definedName>
    <definedName name="BEx7LRNWHYRP8KY04FDJ7BHTLOMC" hidden="1">#REF!</definedName>
    <definedName name="BEx7M31Y2N8JAG2EB1IU8NFLF3KM" hidden="1">#REF!</definedName>
    <definedName name="BEx7MAUI1JJFDIJGDW4RWY5384LY" hidden="1">#REF!</definedName>
    <definedName name="BEx7MJZO3UKAMJ53UWOJ5ZD4GGMQ" hidden="1">#REF!</definedName>
    <definedName name="BEx7MT4MFNXIVQGAT6D971GZW7CA" hidden="1">#REF!</definedName>
    <definedName name="BEx7NFB22WBK00BOG2H7GYRN05R1" hidden="1">#REF!</definedName>
    <definedName name="BEx7NI062THZAM6I8AJWTFJL91CS" hidden="1">#REF!</definedName>
    <definedName name="BEx8ZRLGUR6D7DSDJNOT3MGNPIHT" hidden="1">#REF!</definedName>
    <definedName name="BEx900ACZ0V1VYSC0W43QEUHOVZS" hidden="1">#REF!</definedName>
    <definedName name="BEx904S75BPRYMHF0083JF7ES4NG" hidden="1">#REF!</definedName>
    <definedName name="BEx90HDD4RWF7JZGA8GCGG7D63MG" hidden="1">#REF!</definedName>
    <definedName name="BEx90LPR7EPY9B2HQPUT8UY7S0EO" hidden="1">#REF!</definedName>
    <definedName name="BEx90VGH5H09ON2QXYC9WIIEU98T" hidden="1">#REF!</definedName>
    <definedName name="BEx9175B70QXYAU5A8DJPGZQ46L9" hidden="1">#REF!</definedName>
    <definedName name="BEx91AQQRTV87AO27VWHSFZAD4ZR" hidden="1">#REF!</definedName>
    <definedName name="BEx91L8FLL5CWLA2CDHKCOMGVDZN" hidden="1">#REF!</definedName>
    <definedName name="BEx91OTVH9ZDBC3QTORU8RZX4EOC" hidden="1">#REF!</definedName>
    <definedName name="BEx91QH5JRZKQP1GPN2SQMR3CKAG" hidden="1">#REF!</definedName>
    <definedName name="BEx91ROALDNHO7FI4X8L61RH4UJE" hidden="1">#REF!</definedName>
    <definedName name="BEx91TMID71GVYH0U16QM1RV3PX0" hidden="1">#REF!</definedName>
    <definedName name="BEx91VF2D78PAF337E3L2L81K9W2" hidden="1">#REF!</definedName>
    <definedName name="BEx921PNZ46VORG2VRMWREWIC0SE" hidden="1">#REF!</definedName>
    <definedName name="BEx926YKM8TTG7PUO1UYIDCBXTWU" hidden="1">#REF!</definedName>
    <definedName name="BEx92DPEKL5WM5A3CN8674JI0PR3" hidden="1">#REF!</definedName>
    <definedName name="BEx92ER2RMY93TZK0D9L9T3H0GI5" hidden="1">#REF!</definedName>
    <definedName name="BEx92FI04PJT4LI23KKIHRXWJDTT" hidden="1">#REF!</definedName>
    <definedName name="BEx92HR14HQ9D5JXCSPA4SS4RT62" hidden="1">#REF!</definedName>
    <definedName name="BEx92HWA2D6A5EX9MFG68G0NOMSN" hidden="1">#REF!</definedName>
    <definedName name="BEx92JZTWI2NV5R3DXEP4NS1NVLT" hidden="1">#REF!</definedName>
    <definedName name="BEx92PUBDIXAU1FW5ZAXECMAU0LN" hidden="1">#REF!</definedName>
    <definedName name="BEx92S8MHFFIVRQ2YSHZNQGOFUHD" hidden="1">#REF!</definedName>
    <definedName name="BEx92VOMR5U4BPW19GODTNNQPLQS" hidden="1">#REF!</definedName>
    <definedName name="BEx92YOIWN6IEUE1U85XCO40QLR1" hidden="1">#REF!</definedName>
    <definedName name="BEx93B9OULL2YGC896XXYAAJSTRK" hidden="1">#REF!</definedName>
    <definedName name="BEx93FRKF99NRT3LH99UTIH7AAYF" hidden="1">#REF!</definedName>
    <definedName name="BEx93M7FSHP50OG34A4W8W8DF12U" hidden="1">#REF!</definedName>
    <definedName name="BEx93OLWY2O3PRA74U41VG5RXT4Q" hidden="1">#REF!</definedName>
    <definedName name="BEx93RWFAF6YJGYUTITVM445C02U" hidden="1">#REF!</definedName>
    <definedName name="BEx93SY9RWG3HUV4YXQKXJH9FH14" hidden="1">#REF!</definedName>
    <definedName name="BEx93TJUX3U0FJDBG6DDSNQ91R5J" hidden="1">#REF!</definedName>
    <definedName name="BEx93YY393Z5DLMHRK8KZL5903S3" hidden="1">#REF!</definedName>
    <definedName name="BEx942UCRHMI4B0US31HO95GSC2X" hidden="1">#REF!</definedName>
    <definedName name="BEx948ZFFQWVIDNG4AZAUGGGEB5U" hidden="1">#REF!</definedName>
    <definedName name="BEx94CKXG92OMURH41SNU6IOHK4J" hidden="1">#REF!</definedName>
    <definedName name="BEx94GXG30CIVB6ZQN3X3IK6BZXQ" hidden="1">#REF!</definedName>
    <definedName name="BEx94HZ5LURYM9ST744ALV6ZCKYP" hidden="1">#REF!</definedName>
    <definedName name="BEx94IQ75E90YUMWJ9N591LR7DQQ" hidden="1">#REF!</definedName>
    <definedName name="BEx94N7W5T3U7UOE97D6OVIBUCXS" hidden="1">#REF!</definedName>
    <definedName name="BEx94XK7HTOCAI9XPVFSIIW2YKUT" hidden="1">#REF!</definedName>
    <definedName name="BEx955NIAWX5OLAHMTV6QFUZPR30" hidden="1">#REF!</definedName>
    <definedName name="BEx9581TYVI2M5TT4ISDAJV4W7Z6" hidden="1">#REF!</definedName>
    <definedName name="BEx95NHF4RVUE0YDOAFZEIVBYJXD" hidden="1">#REF!</definedName>
    <definedName name="BEx95QBZMG0E2KQ9BERJ861QLYN3" hidden="1">#REF!</definedName>
    <definedName name="BEx95QHBVDN795UNQJLRXG3RDU49" hidden="1">#REF!</definedName>
    <definedName name="BEx95TBVUWV7L7OMFMZDQEXGVHU6" hidden="1">#REF!</definedName>
    <definedName name="BEx95U89DZZSVO39TGS62CX8G9N4" hidden="1">#REF!</definedName>
    <definedName name="BEx9602K2GHNBUEUVT9ONRQU1GMD" hidden="1">#REF!</definedName>
    <definedName name="BEx962BL3Y4LA53EBYI64ZYMZE8U" hidden="1">#REF!</definedName>
    <definedName name="BEx96DPEANYPFX7M8LZ2UWJN17P5" hidden="1">#REF!</definedName>
    <definedName name="BEx96JP7X7K0JLFXG5H49RXRME5R" hidden="1">#REF!</definedName>
    <definedName name="BEx96KR21O7H9R29TN0S45Y3QPUK" hidden="1">#REF!</definedName>
    <definedName name="BEx96SUFKHHFE8XQ6UUO6ILDOXHO" hidden="1">#REF!</definedName>
    <definedName name="BEx96UN4YWXBDEZ1U1ZUIPP41Z7I" hidden="1">#REF!</definedName>
    <definedName name="BEx978KSD61YJH3S9DGO050R2EHA" hidden="1">#REF!</definedName>
    <definedName name="BEx97H9O1NAKAPK4MX4PKO34ICL5" hidden="1">#REF!</definedName>
    <definedName name="BEx97MNUZQ1Z0AO2FL7XQYVNCPR7" hidden="1">#REF!</definedName>
    <definedName name="BEx97NPQBACJVD9K1YXI08RTW9E2" hidden="1">#REF!</definedName>
    <definedName name="BEx97NV2BWEB1AAJA10SQNXGI2BM" hidden="1">#REF!</definedName>
    <definedName name="BEx97O0DV0K9YPP91QBJAT6MS3RD" hidden="1">#REF!</definedName>
    <definedName name="BEx97RWQLXS0OORDCN69IGA58CWU" hidden="1">#REF!</definedName>
    <definedName name="BEx97YNGGDFIXHTMGFL2IHAQX9MI" hidden="1">#REF!</definedName>
    <definedName name="BEx980G6OO93SXIQ4H0NMENRJJHQ" hidden="1">#REF!</definedName>
    <definedName name="BEx981HW73BUZWT14TBTZHC0ZTJ4" hidden="1">#REF!</definedName>
    <definedName name="BEx9871KU0N99P0900EAK69VFYT2" hidden="1">#REF!</definedName>
    <definedName name="BEx98D1CLKBMYLWXX1CRLTPMZ8KS" hidden="1">#REF!</definedName>
    <definedName name="BEx98IFKNJFGZFLID1YTRFEG1SXY" hidden="1">#REF!</definedName>
    <definedName name="BEx98KZ7LNKCVOT9D2LOYY4QBVY3" hidden="1">#REF!</definedName>
    <definedName name="BEx98VGU9QUYP1365CXZRT20O3L4" hidden="1">#REF!</definedName>
    <definedName name="BEx9915UVD4G7RA3IMLFZ0LG3UA2" hidden="1">#REF!</definedName>
    <definedName name="BEx992CZON8AO7U7V88VN1JBO0MG" hidden="1">#REF!</definedName>
    <definedName name="BEx9952469XMFGSPXL7CMXHPJF90" hidden="1">#REF!</definedName>
    <definedName name="BEx99B77I7TUSHRR4HIZ9FU2EIUT" hidden="1">#REF!</definedName>
    <definedName name="BEx99CP6QCOAW061B6UVCKU0G78O" hidden="1">#REF!</definedName>
    <definedName name="BEx99Q6PH5F3OQKCCAAO75PYDEFN" hidden="1">#REF!</definedName>
    <definedName name="BEx99UDROAK28GWTG7FXE0N78XYN" hidden="1">#REF!</definedName>
    <definedName name="BEx99WBYT2D6UUC1PT7A40ENYID4" hidden="1">#REF!</definedName>
    <definedName name="BEx99ZRZ4I7FHDPGRAT5VW7NVBPU" hidden="1">#REF!</definedName>
    <definedName name="BEx9AT5E3ZSHKSOL35O38L8HF9TH" hidden="1">#REF!</definedName>
    <definedName name="BEx9AV8W1FAWF5BHATYEN47X12JN" hidden="1">#REF!</definedName>
    <definedName name="BEx9B8A5186FNTQQNLIO5LK02ABI" hidden="1">#REF!</definedName>
    <definedName name="BEx9B8VR20E2CILU4CDQUQQ9ONXK" hidden="1">#REF!</definedName>
    <definedName name="BEx9B917EUP13X6FQ3NPQL76XM5V" hidden="1">#REF!</definedName>
    <definedName name="BEx9BAJ5WYEQ623HUT9NNCMP3RUG" hidden="1">#REF!</definedName>
    <definedName name="BEx9BAOHDIFZFPSM1WYA3RHQ0G9I" hidden="1">#REF!</definedName>
    <definedName name="BEx9BYSYW7QCPXS2NAVLFAU5Y2Z2" hidden="1">#REF!</definedName>
    <definedName name="BEx9C590HJ2O31IWJB73C1HR74AI" hidden="1">#REF!</definedName>
    <definedName name="BEx9CCQRMYYOGIOYTOM73VKDIPS1" hidden="1">#REF!</definedName>
    <definedName name="BEx9D1BC9FT19KY0INAABNDBAMR1" hidden="1">#REF!</definedName>
    <definedName name="BEx9D8IBATAXNHS7EHMS4TLO3PO0" hidden="1">#REF!</definedName>
    <definedName name="BEx9DN6ZMF18Q39MPMXSDJTZQNJ3" hidden="1">#REF!</definedName>
    <definedName name="BEx9E14TDNSEMI784W0OTIEQMWN6" hidden="1">#REF!</definedName>
    <definedName name="BEx9E2BZ2B1R41FMGJCJ7JLGLUAJ" hidden="1">#REF!</definedName>
    <definedName name="BEx9EG9KBJ77M8LEOR9ITOKN5KXY" hidden="1">#REF!</definedName>
    <definedName name="BEx9ELT9J5NDVVY4N2UDXPELXQC3" hidden="1">#REF!</definedName>
    <definedName name="BEx9EMK6HAJJMVYZTN5AUIV7O1E6" hidden="1">#REF!</definedName>
    <definedName name="BEx9EQLVZHYQ1TPX7WH3SOWXCZLE" hidden="1">#REF!</definedName>
    <definedName name="BEx9ETLU0EK5LGEM1QCNYN2S8O5F" hidden="1">#REF!</definedName>
    <definedName name="BEx9F0Y2ESUNE3U7TQDLMPE9BO67" hidden="1">#REF!</definedName>
    <definedName name="BEx9F5W18ZGFOKGRE8PR6T1MO6GT" hidden="1">#REF!</definedName>
    <definedName name="BEx9F78N4HY0XFGBQ4UJRD52L1EI" hidden="1">#REF!</definedName>
    <definedName name="BEx9FF16LOQP5QIR4UHW5EIFGQB8" hidden="1">#REF!</definedName>
    <definedName name="BEx9FJTSRCZ3ZXT3QVBJT5NF8T7V" hidden="1">#REF!</definedName>
    <definedName name="BEx9FRBEEYPS5HLS3XT34AKZN94G" hidden="1">#REF!</definedName>
    <definedName name="BEx9GDY4D8ZPQJCYFIMYM0V0C51Y" hidden="1">#REF!</definedName>
    <definedName name="BEx9GGY04V0ZWI6O9KZH4KSBB389" hidden="1">#REF!</definedName>
    <definedName name="BEx9GNOPB6OZ2RH3FCDNJR38RJOS" hidden="1">#REF!</definedName>
    <definedName name="BEx9GOA9AZX8DJGLEVWAJIIXRVFO" hidden="1">#REF!</definedName>
    <definedName name="BEx9GTJ6YTNR09A1J3DJOTVV6SGI" hidden="1">#REF!</definedName>
    <definedName name="BEx9GUQALUWCD30UKUQGSWW8KBQ7" hidden="1">#REF!</definedName>
    <definedName name="BEx9GY6BVFQGCLMOWVT6PIC9WP5X" hidden="1">#REF!</definedName>
    <definedName name="BEx9GZ2P3FDHKXEBXX2VS0BG2NP2" hidden="1">#REF!</definedName>
    <definedName name="BEx9H04IB14E1437FF2OIRRWBSD7" hidden="1">#REF!</definedName>
    <definedName name="BEx9H5O1KDZJCW91Q29VRPY5YS6P" hidden="1">#REF!</definedName>
    <definedName name="BEx9H8YR0E906F1JXZMBX3LNT004" hidden="1">#REF!</definedName>
    <definedName name="BEx9HLP8FC22WFQ6C2PNR5A9187F" hidden="1">#REF!</definedName>
    <definedName name="BEx9HV57CT0XR7KTSE1SJU1W7VRS" hidden="1">#REF!</definedName>
    <definedName name="BEx9HZ1G1J0CB5PC45ZW4S9Q4EFY" hidden="1">#REF!</definedName>
    <definedName name="BEx9I8XIG7E5NB48QQHXP23FIN60" hidden="1">#REF!</definedName>
    <definedName name="BEx9IMKCBEBXIA88V7M64JLL4FI4" hidden="1">#REF!</definedName>
    <definedName name="BEx9IQRF01ATLVK0YE60ARKQJ68L" hidden="1">#REF!</definedName>
    <definedName name="BEx9IT5QNZWKM6YQ5WER0DC2PMMU" hidden="1">#REF!</definedName>
    <definedName name="BEx9IUNP46GLAWX4BYA9AY38PVL0" hidden="1">#REF!</definedName>
    <definedName name="BEx9IW5MFLXTVCJHVUZTUH93AXOS" hidden="1">#REF!</definedName>
    <definedName name="BEx9IXCSPSZC80YZUPRCYTG326KV" hidden="1">#REF!</definedName>
    <definedName name="BEx9IZR39NHDGOM97H4E6F81RTQW" hidden="1">#REF!</definedName>
    <definedName name="BEx9J6CH5E7YZPER7HXEIOIKGPCA" hidden="1">#REF!</definedName>
    <definedName name="BEx9J7JMQEVLC9IQ0C5BDMVJ0SNE" hidden="1">#REF!</definedName>
    <definedName name="BEx9JJTZKVUJAVPTRE0RAVTEH41G" hidden="1">#REF!</definedName>
    <definedName name="BEx9JLBYK239B3F841C7YG1GT7ST" hidden="1">#REF!</definedName>
    <definedName name="BEx9KLW9GH3AS7L6X2QVYRX4MP47" hidden="1">#REF!</definedName>
    <definedName name="BExAW4IIW5D0MDY6TJ3G4FOLPYIR" hidden="1">#REF!</definedName>
    <definedName name="BExAWEPCKLF5GHCVH6O4GKOE0SW1" hidden="1">#REF!</definedName>
    <definedName name="BExAWMN8563X9T1UZOH7OWA0DH6W" hidden="1">#REF!</definedName>
    <definedName name="BExAX28937OH2SJJ980WOFXSWR07" hidden="1">#REF!</definedName>
    <definedName name="BExAX410NB4F2XOB84OR2197H8M5" hidden="1">#REF!</definedName>
    <definedName name="BExAX6FBAZV45KQY4H0U21PCNPDA" hidden="1">#REF!</definedName>
    <definedName name="BExAX8TNG8LQ5Q4904SAYQIPGBSV" hidden="1">#REF!</definedName>
    <definedName name="BExAXH2FJ8S1SX2XRI17ZABSFERB" hidden="1">#REF!</definedName>
    <definedName name="BExAY0EAT2LXR5MFGM0DLIB45PLO" hidden="1">#REF!</definedName>
    <definedName name="BExAYDA8H0HQ51AQDS0QEQS4IUSJ" hidden="1">#REF!</definedName>
    <definedName name="BExAYE6LNIEBR9DSNI5JGNITGKIT" hidden="1">#REF!</definedName>
    <definedName name="BExAYHMLXGGO25P8HYB2S75DEB4F" hidden="1">#REF!</definedName>
    <definedName name="BExAYHXJ3CVLPZX5R6UR0U1MNDXJ" hidden="1">#REF!</definedName>
    <definedName name="BExAYKXAUWGDOPG952TEJ2UKZKWN" hidden="1">#REF!</definedName>
    <definedName name="BExAYP9TDTI2MBP6EYE0H39CPMXN" hidden="1">#REF!</definedName>
    <definedName name="BExAYPPWJPWDKU59O051WMGB7O0J" hidden="1">#REF!</definedName>
    <definedName name="BExAYR2JZCJBUH6F1LZC2A7JIVRJ" hidden="1">#REF!</definedName>
    <definedName name="BExAYTGVRD3DLKO75RFPMBKCIWB8" hidden="1">#REF!</definedName>
    <definedName name="BExAYY9H9COOT46HJLPVDLTO12UL" hidden="1">#REF!</definedName>
    <definedName name="BExAZ5WJK9535H42VH6Y0VSS3JA9" hidden="1">#REF!</definedName>
    <definedName name="BExAZCNEGB4JYHC8CZ51KTN890US" hidden="1">#REF!</definedName>
    <definedName name="BExAZFCI302YFYRDJYQDWQQL0Q0O" hidden="1">#REF!</definedName>
    <definedName name="BExAZLHLST9OP89R1HJMC1POQG8H" hidden="1">#REF!</definedName>
    <definedName name="BExAZMDYMIAA7RX1BMCKU1VLBRGY" hidden="1">#REF!</definedName>
    <definedName name="BExAZNL6BHI8DCQWXOX4I2P839UX" hidden="1">#REF!</definedName>
    <definedName name="BExAZRMWSONMCG9KDUM4KAQ7BONM" hidden="1">#REF!</definedName>
    <definedName name="BExAZTFG4SJRG4TW6JXRF7N08JFI" hidden="1">#REF!</definedName>
    <definedName name="BExAZUS4A8OHDZK0MWAOCCCKTH73" hidden="1">#REF!</definedName>
    <definedName name="BExAZX6FECVK3E07KXM2XPYKGM6U" hidden="1">#REF!</definedName>
    <definedName name="BExAZZQ0QV1ZYLCVLE578WEPBOBQ" hidden="1">#REF!</definedName>
    <definedName name="BExB012NJ8GASTNNPBRRFTLHIOC9" hidden="1">#REF!</definedName>
    <definedName name="BExB072HHXVMUC0VYNGG48GRSH5Q" hidden="1">#REF!</definedName>
    <definedName name="BExB0FRDEYDEUEAB1W8KD6D965XA" hidden="1">#REF!</definedName>
    <definedName name="BExB0KPCN7YJORQAYUCF4YKIKPMC" hidden="1">#REF!</definedName>
    <definedName name="BExB0WE4PI3NOBXXVO9CTEN4DIU2" hidden="1">#REF!</definedName>
    <definedName name="BExB10QNIVITUYS55OAEKK3VLJFE" hidden="1">#REF!</definedName>
    <definedName name="BExB15ZDRY4CIJ911DONP0KCY9KU" hidden="1">#REF!</definedName>
    <definedName name="BExB16VQY0O0RLZYJFU3OFEONVTE" hidden="1">#REF!</definedName>
    <definedName name="BExB1713OG4CGOEQ7O0FXSI2FQWZ" hidden="1">#REF!</definedName>
    <definedName name="BExB1FKNY2UO4W5FUGFHJOA2WFGG" hidden="1">#REF!</definedName>
    <definedName name="BExB1GMD0PIDGTFBGQOPRWQSP9I4" hidden="1">#REF!</definedName>
    <definedName name="BExB1PWZDAO1V9N18MU22F75P6Y5" hidden="1">#REF!</definedName>
    <definedName name="BExB1Q29OO6LNFNT1EQLA3KYE7MX" hidden="1">#REF!</definedName>
    <definedName name="BExB1TNRV5EBWZEHYLHI76T0FVA7" hidden="1">#REF!</definedName>
    <definedName name="BExB1WI6M8I0EEP1ANUQZCFY24EV" hidden="1">#REF!</definedName>
    <definedName name="BExB1Z7GTT7CR0FJMG7GTKH7A4KN" hidden="1">#REF!</definedName>
    <definedName name="BExB203OWC9QZA3BYOKQ18L4FUJE" hidden="1">#REF!</definedName>
    <definedName name="BExB2CJHTU7C591BR4WRL5L2F2K6" hidden="1">#REF!</definedName>
    <definedName name="BExB2K1AV4PGNS1O6C7D7AO411AX" hidden="1">#REF!</definedName>
    <definedName name="BExB2O2UYHKI324YE324E1N7FVIB" hidden="1">#REF!</definedName>
    <definedName name="BExB2Q0VJ0MU2URO3JOVUAVHEI3V" hidden="1">#REF!</definedName>
    <definedName name="BExB2TBPD6APUT2TO3BGE6IU9G7C" hidden="1">#REF!</definedName>
    <definedName name="BExB2TRVKQUUYWEZA4GM0V7NE7IX" hidden="1">#REF!</definedName>
    <definedName name="BExB30IP1DNKNQ6PZ5ERUGR5MK4Z" hidden="1">#REF!</definedName>
    <definedName name="BExB3TL3FFDSU6ZSR25KZABHXJXM" hidden="1">#REF!</definedName>
    <definedName name="BExB42VLHX3FLYCON9QDRE70MBLO" hidden="1">#REF!</definedName>
    <definedName name="BExB442RX0T3L6HUL6X5T21CENW6" hidden="1">#REF!</definedName>
    <definedName name="BExB4ADD0L7417CII901XTFKXD1J" hidden="1">#REF!</definedName>
    <definedName name="BExB4DYU06HCGRIPBSWRCXK804UM" hidden="1">#REF!</definedName>
    <definedName name="BExB4KEQ72L2ONQ7IFMYZAK0153C" hidden="1">#REF!</definedName>
    <definedName name="BExB4M24SMODJ32BDKDH2DWLGTXO" hidden="1">#REF!</definedName>
    <definedName name="BExB4Z3EZBGYYI33U0KQ8NEIH8PY" hidden="1">#REF!</definedName>
    <definedName name="BExB55368XW7UX657ZSPC6BFE92S" hidden="1">#REF!</definedName>
    <definedName name="BExB57MZEPL2SA2ONPK66YFLZWJU" hidden="1">#REF!</definedName>
    <definedName name="BExB5833OAOJ22VK1YK47FHUSVK2" hidden="1">#REF!</definedName>
    <definedName name="BExB58JDIHS42JZT9DJJMKA8QFCO" hidden="1">#REF!</definedName>
    <definedName name="BExB58U5FQC5JWV9CGC83HLLZUZI" hidden="1">#REF!</definedName>
    <definedName name="BExB5EDO9XUKHF74X3HAU2WPPHZH" hidden="1">#REF!</definedName>
    <definedName name="BExB5G6EH68AYEP1UT0GHUEL3SLN" hidden="1">#REF!</definedName>
    <definedName name="BExB5LQ3CUIG99R26KF7ZDT7KB5Y" hidden="1">#REF!</definedName>
    <definedName name="BExB5QYVEZWFE5DQVHAM760EV05X" hidden="1">#REF!</definedName>
    <definedName name="BExB5U9IRH14EMOE0YGIE3WIVLFS" hidden="1">#REF!</definedName>
    <definedName name="BExB5VWYMOV6BAIH7XUBBVPU7MMD" hidden="1">#REF!</definedName>
    <definedName name="BExB610DZWIJP1B72U9QM42COH2B" hidden="1">#REF!</definedName>
    <definedName name="BExB6C3FUAKK9ML5T767NMWGA9YB" hidden="1">#REF!</definedName>
    <definedName name="BExB6C8X6JYRLKZKK17VE3QUNL3D" hidden="1">#REF!</definedName>
    <definedName name="BExB6HN3QRFPXM71MDUK21BKM7PF" hidden="1">#REF!</definedName>
    <definedName name="BExB6IZMHCZ3LB7N73KD90YB1HBZ" hidden="1">#REF!</definedName>
    <definedName name="BExB719SGNX4Y8NE6JEXC555K596" hidden="1">#REF!</definedName>
    <definedName name="BExB7265DCHKS7V2OWRBXCZTEIW9" hidden="1">#REF!</definedName>
    <definedName name="BExB74PS5P9G0P09Y6DZSCX0FLTJ" hidden="1">#REF!</definedName>
    <definedName name="BExB78RH79J0MIF7H8CAZ0CFE88Q" hidden="1">#REF!</definedName>
    <definedName name="BExB7ELT09HGDVO5BJC1ZY9D09GZ" hidden="1">#REF!</definedName>
    <definedName name="BExB7XXV45EK0IDHSBDE8V0UXZNU" hidden="1">#REF!</definedName>
    <definedName name="BExB806PAXX70XUTA3ZI7OORD78R" hidden="1">#REF!</definedName>
    <definedName name="BExB8HF4UBVZKQCSRFRUQL2EE6VL" hidden="1">#REF!</definedName>
    <definedName name="BExB8HKHKZ1ORJZUYGG2M4VSCC39" hidden="1">#REF!</definedName>
    <definedName name="BExB8K9L3ECVVHYODX1ITUTEHJTR" hidden="1">#REF!</definedName>
    <definedName name="BExB8QPH8DC5BESEVPSMBCWVN6PO" hidden="1">#REF!</definedName>
    <definedName name="BExB8U5N0D85YR8APKN3PPKG0FWP" hidden="1">#REF!</definedName>
    <definedName name="BExB8WJYEQ55LDAYQH0NXEDCQOVD" hidden="1">#REF!</definedName>
    <definedName name="BExB9AXUUDDTRDLVSC7REODDIYJ2" hidden="1">#REF!</definedName>
    <definedName name="BExB9DHI5I2TJ2LXYPM98EE81L27" hidden="1">#REF!</definedName>
    <definedName name="BExB9Q2MZZHBGW8QQKVEYIMJBPIE" hidden="1">#REF!</definedName>
    <definedName name="BExB9R4HYJ83UNLFWKDKDJ31E2DS" hidden="1">#REF!</definedName>
    <definedName name="BExBA1GON0EZRJ20UYPILAPLNQWM" hidden="1">#REF!</definedName>
    <definedName name="BExBA69ASGYRZW1G1DYIS9QRRTBN" hidden="1">#REF!</definedName>
    <definedName name="BExBA6K42582A14WFFWQ3Q8QQWB6" hidden="1">#REF!</definedName>
    <definedName name="BExBA8I5D4R8R2PYQ1K16TWGTOEP" hidden="1">#REF!</definedName>
    <definedName name="BExBA93PE0DGUUTA7LLSIGBIXWE5" hidden="1">#REF!</definedName>
    <definedName name="BExBAAGDKQLBSZJAFZFOCDTVS99P" hidden="1">#REF!</definedName>
    <definedName name="BExBAI8X0FKDQJ6YZJQDTTG4ZCWY" hidden="1">#REF!</definedName>
    <definedName name="BExBAKN7XIBAXCF9PCNVS038PCQO" hidden="1">#REF!</definedName>
    <definedName name="BExBAKXZ7PBW3DDKKA5MWC1ZUC7O" hidden="1">#REF!</definedName>
    <definedName name="BExBAO8NLXZXHO6KCIECSFCH3RR0" hidden="1">#REF!</definedName>
    <definedName name="BExBAOOT1KBSIEISN1ADL4RMY879" hidden="1">#REF!</definedName>
    <definedName name="BExBAVKX8Q09370X1GCZWJ4E91YJ" hidden="1">#REF!</definedName>
    <definedName name="BExBAX2X2ENJYO4QTR5VAIQ86L7B" hidden="1">#REF!</definedName>
    <definedName name="BExBAZ13D3F1DVJQ6YJ8JGUYEYJE" hidden="1">#REF!</definedName>
    <definedName name="BExBBUCJQRR74Q7GPWDEZXYK2KJL" hidden="1">#REF!</definedName>
    <definedName name="BExBBV8XVMD9CKZY711T0BN7H3PM" hidden="1">#REF!</definedName>
    <definedName name="BExBC78HXWXHO3XAB6E8NVTBGLJS" hidden="1">#REF!</definedName>
    <definedName name="BExBCFH4L7S4TYW0N2SXKVDCA3MT" hidden="1">#REF!</definedName>
    <definedName name="BExBCKKJTIRKC1RZJRTK65HHLX4W" hidden="1">#REF!</definedName>
    <definedName name="BExBCLMEPAN3XXX174TU8SS0627Q" hidden="1">#REF!</definedName>
    <definedName name="BExBCRBEYR2KZ8FAQFZ2NHY13WIY" hidden="1">#REF!</definedName>
    <definedName name="BExBD303042MO1GR0POO3IQ33MOB" hidden="1">#REF!</definedName>
    <definedName name="BExBD4I559NXSV6J07Q343TKYMVJ" hidden="1">#REF!</definedName>
    <definedName name="BExBD77362J9OENRUETJ6CVQYGZ1" hidden="1">#REF!</definedName>
    <definedName name="BExBDBZQLTX3OGFYGULQFK5WEZU5" hidden="1">#REF!</definedName>
    <definedName name="BExBDJS9TUEU8Z84IV59E5V4T8K6" hidden="1">#REF!</definedName>
    <definedName name="BExBDKOMSVH4XMH52CFJ3F028I9R" hidden="1">#REF!</definedName>
    <definedName name="BExBDSRXVZQ0W5WXQMP5XD00GRRL" hidden="1">#REF!</definedName>
    <definedName name="BExBDT2QTPSTYED3RWGES5QGI7VV" hidden="1">#REF!</definedName>
    <definedName name="BExBDUVGK3E1J4JY9ZYTS7V14BLY" hidden="1">#REF!</definedName>
    <definedName name="BExBE162OSBKD30I7T1DKKPT3I9I" hidden="1">#REF!</definedName>
    <definedName name="BExBE5NWKF3JY3D79JVGRSGJR400" hidden="1">#REF!</definedName>
    <definedName name="BExBE5YOPZ8MJAYGZW8WZ85UDLJF" hidden="1">#REF!</definedName>
    <definedName name="BExBEC9ATLQZF86W1M3APSM4HEOH" hidden="1">#REF!</definedName>
    <definedName name="BExBEF3VXW3Y3SZ6RC9PX7QEB12Y" hidden="1">#REF!</definedName>
    <definedName name="BExBEJG7L9BDVH7L2B9YXRV84GFT" hidden="1">#REF!</definedName>
    <definedName name="BExBEYFQJE9YK12A6JBMRFKEC7RN" hidden="1">#REF!</definedName>
    <definedName name="BExBG1ED81J2O4A2S5F5Y3BPHMCR" hidden="1">#REF!</definedName>
    <definedName name="BExCRLIHS7466WFJ3RPIUGGXYESZ" hidden="1">#REF!</definedName>
    <definedName name="BExCRQWQFIEUV7HE228YUBUUJA9K" hidden="1">#REF!</definedName>
    <definedName name="BExCS1EDDUEAEWHVYXHIP9I1WCJH" hidden="1">#REF!</definedName>
    <definedName name="BExCS4E9E7CKF2RTM6INK6MAILOV" hidden="1">#REF!</definedName>
    <definedName name="BExCS7ZPMHFJ4UJDAL8CQOLSZ13B" hidden="1">#REF!</definedName>
    <definedName name="BExCS8W4NJUZH9S1CYB6XSDLEPBW" hidden="1">#REF!</definedName>
    <definedName name="BExCSAE1M6G20R41J0Y24YNN0YC1" hidden="1">#REF!</definedName>
    <definedName name="BExCSAOUZOYKHN7HV511TO8VDJ02" hidden="1">#REF!</definedName>
    <definedName name="BExCSMOFTXSUEC1T46LR1UPYRCX5" hidden="1">#REF!</definedName>
    <definedName name="BExCSSDG3TM6TPKS19E9QYJEELZ6" hidden="1">#REF!</definedName>
    <definedName name="BExCSUGZTH68S9G7WRZU0HVIGIKV" hidden="1">#REF!</definedName>
    <definedName name="BExCSZV7U67UWXL2HKJNM5W1E4OO" hidden="1">#REF!</definedName>
    <definedName name="BExCT4NSDT61OCH04Y2QIFIOP75H" hidden="1">#REF!</definedName>
    <definedName name="BExCTW8G3VCZ55S09HTUGXKB1P2M" hidden="1">#REF!</definedName>
    <definedName name="BExCTYS2KX0QANOLT8LGZ9WV3S3T" hidden="1">#REF!</definedName>
    <definedName name="BExCTZZ9JNES4EDHW97NP0EGQALX" hidden="1">#REF!</definedName>
    <definedName name="BExCU0A1V6NMZQ9ASYJ8QIVQ5UR2" hidden="1">#REF!</definedName>
    <definedName name="BExCU2834920JBHSPCRC4UF80OLL" hidden="1">#REF!</definedName>
    <definedName name="BExCU8O54I3P3WRYWY1CRP3S78QY" hidden="1">#REF!</definedName>
    <definedName name="BExCUDRJO23YOKT8GPWOVQ4XEHF5" hidden="1">#REF!</definedName>
    <definedName name="BExCUGRGLX1AYN8HK7GN3RQ6XWIM" hidden="1">#REF!</definedName>
    <definedName name="BExCUPAXFR16YMWL30ME3F3BSRDZ" hidden="1">#REF!</definedName>
    <definedName name="BExCUR94DHCE47PUUWEMT5QZOYR2" hidden="1">#REF!</definedName>
    <definedName name="BExCV634L7SVHGB0UDDTRRQ2Q72H" hidden="1">#REF!</definedName>
    <definedName name="BExCVBXGSXT9FWJRG62PX9S1RK83" hidden="1">#REF!</definedName>
    <definedName name="BExCVHBNLOHNFS0JAV3I1XGPNH9W" hidden="1">#REF!</definedName>
    <definedName name="BExCVI86R31A2IOZIEBY1FJLVILD" hidden="1">#REF!</definedName>
    <definedName name="BExCVKGZXE0I9EIXKBZVSGSEY2RR" hidden="1">#REF!</definedName>
    <definedName name="BExCVV44WY5807WGMTGKPW0GT256" hidden="1">#REF!</definedName>
    <definedName name="BExCVVK8GI44DNT5MTM7AOS4U9N8" hidden="1">#REF!</definedName>
    <definedName name="BExCVZ5PN4V6MRBZ04PZJW3GEF8S" hidden="1">#REF!</definedName>
    <definedName name="BExCW13R0GWJYGXZBNCPAHQN4NR2" hidden="1">#REF!</definedName>
    <definedName name="BExCW9Y5HWU4RJTNX74O6L24VGCK" hidden="1">#REF!</definedName>
    <definedName name="BExCWMJAP755C7AV2QKTWYDPDSSV" hidden="1">#REF!</definedName>
    <definedName name="BExCWPDPESGZS07QGBLSBWDNVJLZ" hidden="1">#REF!</definedName>
    <definedName name="BExCWSDLJ7DJX3139FQJM3LND72J" hidden="1">#REF!</definedName>
    <definedName name="BExCWTVKHIVCRHF8GC39KI58YM5K" hidden="1">#REF!</definedName>
    <definedName name="BExCX2KGRZBRVLZNM8SUSIE6A0RL" hidden="1">#REF!</definedName>
    <definedName name="BExCX3X451T70LZ1VF95L7W4Y4TM" hidden="1">#REF!</definedName>
    <definedName name="BExCX4NZ2N1OUGXM7EV0U7VULJMM" hidden="1">#REF!</definedName>
    <definedName name="BExCXILMURGYMAH6N5LF5DV6K3GM" hidden="1">#REF!</definedName>
    <definedName name="BExCXK3M8NPWOZZALA6L6RUCBB2J" hidden="1">#REF!</definedName>
    <definedName name="BExCXKZZ6U10NBCECNUV9U56FB6V" hidden="1">#REF!</definedName>
    <definedName name="BExCXQUFBMXQ1650735H48B1AZT3" hidden="1">#REF!</definedName>
    <definedName name="BExCY2DQO9VLA77Q7EG3T0XNXX4F" hidden="1">#REF!</definedName>
    <definedName name="BExCY6VMJ68MX3C981R5Q0BX5791" hidden="1">#REF!</definedName>
    <definedName name="BExCYAH2SAZCPW6XCB7V7PMMCAWO" hidden="1">#REF!</definedName>
    <definedName name="BExCYFV9Z4OENTUNF9IWT6ELMRCL" hidden="1">#REF!</definedName>
    <definedName name="BExCYPRC5HJE6N2XQTHCT6NXGP8N" hidden="1">#REF!</definedName>
    <definedName name="BExCYUK0I3UEXZNFDW71G6Z6D8XR" hidden="1">#REF!</definedName>
    <definedName name="BExCZ4QTDJA3L8AGID0HLSLRVP6A" hidden="1">#REF!</definedName>
    <definedName name="BExCZFZCXMLY5DWESYJ9NGTJYQ8M" hidden="1">#REF!</definedName>
    <definedName name="BExCZJ4P8WS0BDT31WDXI0ROE7D6" hidden="1">#REF!</definedName>
    <definedName name="BExCZKH6NI0EE02L995IFVBD1J59" hidden="1">#REF!</definedName>
    <definedName name="BExCZU7T2KCK97JI9FE1XITCRE8U" hidden="1">#REF!</definedName>
    <definedName name="BExCZUD9FEOJBKDJ51Z3JON9LKJ8" hidden="1">#REF!</definedName>
    <definedName name="BExD0CCO4AZHRMZ3PSLCEN7T63L2" hidden="1">#REF!</definedName>
    <definedName name="BExD0HALIN0JR4JTPGDEVAEE5EX5" hidden="1">#REF!</definedName>
    <definedName name="BExD0LCCDPG16YLY5WQSZF1XI5DA" hidden="1">#REF!</definedName>
    <definedName name="BExD0RMWSB4TRECEHTH6NN4K9DFZ" hidden="1">#REF!</definedName>
    <definedName name="BExD0U6KG10QGVDI1XSHK0J10A2V" hidden="1">#REF!</definedName>
    <definedName name="BExD13RUIBGRXDL4QDZ305UKUR12" hidden="1">#REF!</definedName>
    <definedName name="BExD14DETV5R4OOTMAXD5NAKWRO3" hidden="1">#REF!</definedName>
    <definedName name="BExD15PVEDBQYR2EAO7B3FB96GXL" hidden="1">#REF!</definedName>
    <definedName name="BExD1OAU9OXQAZA4D70HP72CU6GB" hidden="1">#REF!</definedName>
    <definedName name="BExD1Y1JV61416YA1XRQHKWPZIE7" hidden="1">#REF!</definedName>
    <definedName name="BExD21HKYZH6AN0830NG17ZRUS1T" hidden="1">#REF!</definedName>
    <definedName name="BExD2AHAKLXLHE5UREIETBE22KWM" hidden="1">#REF!</definedName>
    <definedName name="BExD2CFHIRMBKN5KXE5QP4XXEWFS" hidden="1">#REF!</definedName>
    <definedName name="BExD2DMHH1HWXQ9W0YYMDP8AAX8Q" hidden="1">#REF!</definedName>
    <definedName name="BExD2HTPC7IWBAU6OSQ67MQA8BYZ" hidden="1">#REF!</definedName>
    <definedName name="BExD363H2VGFIQUCE6LS4AC5J0ZT" hidden="1">#REF!</definedName>
    <definedName name="BExD37QXHXNRAT3KZWRFA3MXHIF8" hidden="1">#REF!</definedName>
    <definedName name="BExD3A588E939V61P1XEW0FI5Q0S" hidden="1">#REF!</definedName>
    <definedName name="BExD3CJJDKVR9M18XI3WDZH80WL6" hidden="1">#REF!</definedName>
    <definedName name="BExD3ESD9WYJIB3TRDPJ1CKXRAVL" hidden="1">#REF!</definedName>
    <definedName name="BExD3F368X5S25MWSUNIV57RDB57" hidden="1">#REF!</definedName>
    <definedName name="BExD3H6Q0X859YKIX6M8ZEYXI1G6" hidden="1">#REF!</definedName>
    <definedName name="BExD3IJ5IT335SOSNV9L85WKAOSI" hidden="1">#REF!</definedName>
    <definedName name="BExD3KBVUY57GMMQTOFEU6S6G1AY" hidden="1">#REF!</definedName>
    <definedName name="BExD3NMR7AW2Z6V8SC79VQR37NA6" hidden="1">#REF!</definedName>
    <definedName name="BExD3QXA2UQ2W4N7NYLUEOG40BZB" hidden="1">#REF!</definedName>
    <definedName name="BExD3U2N041TEJ7GCN005UTPHNXY" hidden="1">#REF!</definedName>
    <definedName name="BExD40O0CFTNJFOFMMM1KH0P7BUI" hidden="1">#REF!</definedName>
    <definedName name="BExD4BR9HJ3MWWZ5KLVZWX9FJAUS" hidden="1">#REF!</definedName>
    <definedName name="BExD4F1WTKT3H0N9MF4H1LX7MBSY" hidden="1">#REF!</definedName>
    <definedName name="BExD4H5GQWXBS6LUL3TSP36DVO38" hidden="1">#REF!</definedName>
    <definedName name="BExD4IHX75GVFK6I80F7IR7955K1" hidden="1">#REF!</definedName>
    <definedName name="BExD4JJSS3QDBLABCJCHD45SRNPI" hidden="1">#REF!</definedName>
    <definedName name="BExD4R1I0MKF033I5LPUYIMTZ6E8" hidden="1">#REF!</definedName>
    <definedName name="BExD50MT3M6XZLNUP9JL93EG6D9R" hidden="1">#REF!</definedName>
    <definedName name="BExD5EV7KDSVF1CJT38M4IBPFLPY" hidden="1">#REF!</definedName>
    <definedName name="BExD5FRK547OESJRYAW574DZEZ7J" hidden="1">#REF!</definedName>
    <definedName name="BExD5I5X2YA2YNCTCDSMEL4CWF4N" hidden="1">#REF!</definedName>
    <definedName name="BExD5QUSRFJWRQ1ZM50WYLCF74DF" hidden="1">#REF!</definedName>
    <definedName name="BExD5SSUIF6AJQHBHK8PNMFBPRYB" hidden="1">#REF!</definedName>
    <definedName name="BExD623C9LRX18BE0W2V6SZLQUXX" hidden="1">#REF!</definedName>
    <definedName name="BExD6AC4VDV2QBVC73C49W2OU12I" hidden="1">#REF!</definedName>
    <definedName name="BExD6CQA7UMJBXV7AIFAIHUF2ICX" hidden="1">#REF!</definedName>
    <definedName name="BExD6DS52K2CC3509UN77XBR0868" hidden="1">#REF!</definedName>
    <definedName name="BExD6FKVK8WJWNYPVENR7Q8Q30PK" hidden="1">#REF!</definedName>
    <definedName name="BExD6GMP0LK8WKVWMIT1NNH8CHLF" hidden="1">#REF!</definedName>
    <definedName name="BExD6H2TE0WWAUIWVSSCLPZ6B88N" hidden="1">#REF!</definedName>
    <definedName name="BExD6HTUMONFBQHM7Y5UW4DPHU7X" hidden="1">#REF!</definedName>
    <definedName name="BExD71LTOE015TV5RSAHM8NT8GVW" hidden="1">#REF!</definedName>
    <definedName name="BExD73USXVADC7EHGHVTQNCT06ZA" hidden="1">#REF!</definedName>
    <definedName name="BExD7GAIGULTB3YHM1OS9RBQOTEC" hidden="1">#REF!</definedName>
    <definedName name="BExD7IE1DHIS52UFDCTSKPJQNRD5" hidden="1">#REF!</definedName>
    <definedName name="BExD7IUBGUWHYC9UNZ1IY5XFYKQN" hidden="1">#REF!</definedName>
    <definedName name="BExD7JL7NW9EKGU5ITCE4VJZ2N5W" hidden="1">#REF!</definedName>
    <definedName name="BExD7JQOJ35HGL8U2OCEI2P2JT7I" hidden="1">#REF!</definedName>
    <definedName name="BExD7KSDKNDNH95NDT3S7GM3MUU2" hidden="1">#REF!</definedName>
    <definedName name="BExD8H5O087KQVWIVPUUID5VMGMS" hidden="1">#REF!</definedName>
    <definedName name="BExD8OCLZMFN5K3VZYI4Q4ITVKUA" hidden="1">#REF!</definedName>
    <definedName name="BExD93C1R6LC0631ECHVFYH0R0PD" hidden="1">#REF!</definedName>
    <definedName name="BExD97TXIO0COVNN4OH3DEJ33YLM" hidden="1">#REF!</definedName>
    <definedName name="BExD99RZ1RFIMK6O1ZHSPJ68X9Y5" hidden="1">#REF!</definedName>
    <definedName name="BExD9G2K962VNWXDAYQ4EXMJHEX1" hidden="1">#REF!</definedName>
    <definedName name="BExD9GO5JA4ADLQH22ZFJKY2FEAV" hidden="1">#REF!</definedName>
    <definedName name="BExD9L0ID3VSOU609GKWYTA5BFMA" hidden="1">#REF!</definedName>
    <definedName name="BExD9M7SEMG0JK2FUTTZXWIEBTKB" hidden="1">#REF!</definedName>
    <definedName name="BExD9MNYBYB1AICQL5165G472IE2" hidden="1">#REF!</definedName>
    <definedName name="BExD9PNSYT7GASEGUVL48MUQ02WO" hidden="1">#REF!</definedName>
    <definedName name="BExD9TK2MIWFH5SKUYU9ZKF4NPHQ" hidden="1">#REF!</definedName>
    <definedName name="BExD9W3W06TDDVRN5CJ260FOF5ZL" hidden="1">#REF!</definedName>
    <definedName name="BExDA6LD9061UULVKUUI4QP8SK13" hidden="1">#REF!</definedName>
    <definedName name="BExDAGMVMNLQ6QXASB9R6D8DIT12" hidden="1">#REF!</definedName>
    <definedName name="BExDAL4R440JG0CQM6QZM9CCATO7" hidden="1">#REF!</definedName>
    <definedName name="BExDAYBHU9ADLXI8VRC7F608RVGM" hidden="1">#REF!</definedName>
    <definedName name="BExDBDR1XR0FV0CYUCB2OJ7CJCZU" hidden="1">#REF!</definedName>
    <definedName name="BExDBQXTJ9F9DE7FNTJCL0LMOJ21" hidden="1">#REF!</definedName>
    <definedName name="BExDC7F818VN0S18ID7XRCRVYPJ4" hidden="1">#REF!</definedName>
    <definedName name="BExDCL7K96PC9VZYB70ZW3QPVIJE" hidden="1">#REF!</definedName>
    <definedName name="BExDCP3UZ3C2O4C1F7KMU0Z9U32N" hidden="1">#REF!</definedName>
    <definedName name="BExENR8MCJOVBYLHQOJ4XC4TSDLT" hidden="1">#REF!</definedName>
    <definedName name="BExEO387TMFDZIZYFA14K98OH5YE" hidden="1">#REF!</definedName>
    <definedName name="BExEOBX3WECDMYCV9RLN49APTXMM" hidden="1">#REF!</definedName>
    <definedName name="BExEPN9VIYI0FVL0HLZQXJFO6TT0" hidden="1">#REF!</definedName>
    <definedName name="BExEPORSQ4BZ1T2NCGKIGLY1D19M" hidden="1">#REF!</definedName>
    <definedName name="BExEPYT6VDSMR8MU2341Q5GM2Y9V" hidden="1">#REF!</definedName>
    <definedName name="BExEQ1YK2GGF3PCQ5YXT4E5L9FQG" hidden="1">#REF!</definedName>
    <definedName name="BExEQ2ENYLMY8K1796XBB31CJHNN" hidden="1">#REF!</definedName>
    <definedName name="BExEQ2PFE4N40LEPGDPS90WDL6BN" hidden="1">#REF!</definedName>
    <definedName name="BExEQ2PFURT24NQYGYVE8NKX1EGA" hidden="1">#REF!</definedName>
    <definedName name="BExEQB8ZWXO6IIGOEPWTLOJGE2NR" hidden="1">#REF!</definedName>
    <definedName name="BExEQBZX0EL6LIKPY01197ACK65H" hidden="1">#REF!</definedName>
    <definedName name="BExEQDXZALJLD4OBF74IKZBR13SR" hidden="1">#REF!</definedName>
    <definedName name="BExEQFLE2RPWGMWQAI4JMKUEFRPT" hidden="1">#REF!</definedName>
    <definedName name="BExEQIFTE4JRQ7F1T7L9IE3W0TEB" hidden="1">#REF!</definedName>
    <definedName name="BExEQTZAP8R69U31W4LKGTKKGKQE" hidden="1">#REF!</definedName>
    <definedName name="BExER2O72H1F9WV6S1J04C15PXX7" hidden="1">#REF!</definedName>
    <definedName name="BExERRUIKIOATPZ9U4HQ0V52RJAU" hidden="1">#REF!</definedName>
    <definedName name="BExERSANFNM1O7T65PC5MJ301YET" hidden="1">#REF!</definedName>
    <definedName name="BExERWCEBKQRYWRQLYJ4UCMMKTHG" hidden="1">#REF!</definedName>
    <definedName name="BExERX39X2B577E8G980B6146MR4" hidden="1">#REF!</definedName>
    <definedName name="BExES44RHHDL3V7FLV6M20834WF1" hidden="1">#REF!</definedName>
    <definedName name="BExES4A7VE2X3RYYTVRLKZD4I7WU" hidden="1">#REF!</definedName>
    <definedName name="BExES6TU0P9MT54G7H03VE8ZTU0I" hidden="1">#REF!</definedName>
    <definedName name="BExESMKD95A649M0WRSG6CXXP326" hidden="1">#REF!</definedName>
    <definedName name="BExESNWVY914X62GFBPJRODSAZ7B" hidden="1">#REF!</definedName>
    <definedName name="BExESR27ZXJG5VMY4PR9D940VS7T" hidden="1">#REF!</definedName>
    <definedName name="BExESU25LOS36OLUCBS6GANOVO9P" hidden="1">#REF!</definedName>
    <definedName name="BExESZ03KXL8DQ2591HLR56ZML94" hidden="1">#REF!</definedName>
    <definedName name="BExESZAW5N443NRTKIP59OEI1CR6" hidden="1">#REF!</definedName>
    <definedName name="BExET3HXQ60A4O2OLKX8QNXRI6LQ" hidden="1">#REF!</definedName>
    <definedName name="BExETA3B1FCIOA80H94K90FWXQKE" hidden="1">#REF!</definedName>
    <definedName name="BExETAZOYT4CJIT8RRKC9F2HJG1D" hidden="1">#REF!</definedName>
    <definedName name="BExETF6QD5A9GEINE1KZRRC2LXWM" hidden="1">#REF!</definedName>
    <definedName name="BExETQ9XRXLUACN82805SPSPNKHI" hidden="1">#REF!</definedName>
    <definedName name="BExETR0YRMOR63E6DHLEHV9QVVON" hidden="1">#REF!</definedName>
    <definedName name="BExETVTGY38YXYYF7N73OYN6FYY3" hidden="1">#REF!</definedName>
    <definedName name="BExETYO0S2RGTHJQ60TB37B647GU" hidden="1">#REF!</definedName>
    <definedName name="BExEUNE4T242Y59C6MS28MXEUGCP" hidden="1">#REF!</definedName>
    <definedName name="BExEV2TP7NA3ZR6RJGH5ER370OUM" hidden="1">#REF!</definedName>
    <definedName name="BExEV69USLNYO2QRJRC0J92XUF00" hidden="1">#REF!</definedName>
    <definedName name="BExEV6KNTQOCFD7GV726XQEVQ7R6" hidden="1">#REF!</definedName>
    <definedName name="BExEV6VGM4POO9QT9KH3QA3VYCWM" hidden="1">#REF!</definedName>
    <definedName name="BExEVET98G3FU6QBF9LHYWSAMV0O" hidden="1">#REF!</definedName>
    <definedName name="BExEVNCUT0PDUYNJH7G6BSEWZOT2" hidden="1">#REF!</definedName>
    <definedName name="BExEVPGF4V5J0WQRZKUM8F9TTKZJ" hidden="1">#REF!</definedName>
    <definedName name="BExEVVLIEVWYRF2UUC1H0H5QU1CP" hidden="1">#REF!</definedName>
    <definedName name="BExEVWCKO8T84GW9Z3X47915XKSH" hidden="1">#REF!</definedName>
    <definedName name="BExEVZSJWMZ5L2ZE7AZC57CXKW6T" hidden="1">#REF!</definedName>
    <definedName name="BExEW0JL1GFFCXMDGW54CI7Y8FZN" hidden="1">#REF!</definedName>
    <definedName name="BExEW68M9WL8214QH9C7VCK7BN08" hidden="1">#REF!</definedName>
    <definedName name="BExEW8HFKH6F47KIHYBDRUEFZ2ZZ" hidden="1">#REF!</definedName>
    <definedName name="BExEWCDQPJ7PZH6IIJ26ODKAMLH0" hidden="1">#REF!</definedName>
    <definedName name="BExEWNBGQS1U2LW3W84T4LSJ9K00" hidden="1">#REF!</definedName>
    <definedName name="BExEWO7STL7HNZSTY8VQBPTX1WK6" hidden="1">#REF!</definedName>
    <definedName name="BExEWQ0M1N3KMKTDJ73H10QSG4W1" hidden="1">#REF!</definedName>
    <definedName name="BExEX85F3OSW8NSCYGYPS9372Z1Q" hidden="1">#REF!</definedName>
    <definedName name="BExEX9HWY2G6928ZVVVQF77QCM2C" hidden="1">#REF!</definedName>
    <definedName name="BExEXBQWAYKMVBRJRHB8PFCSYFVN" hidden="1">#REF!</definedName>
    <definedName name="BExEXRBZ0DI9E2UFLLKYWGN66B61" hidden="1">#REF!</definedName>
    <definedName name="BExEYLG9FL9V1JPPNZ3FUDNSEJ4V" hidden="1">#REF!</definedName>
    <definedName name="BExEYMSPJ8NAM530KGLCIZKRIZQ2" hidden="1">#REF!</definedName>
    <definedName name="BExEYOW8C1B3OUUCIGEC7L8OOW1Z" hidden="1">#REF!</definedName>
    <definedName name="BExEYUQJXZT6N5HJH8ACJF6SRWEE" hidden="1">#REF!</definedName>
    <definedName name="BExEZ1S6VZCG01ZPLBSS9Z1SBOJ2" hidden="1">#REF!</definedName>
    <definedName name="BExEZ1S7T9NR9JGWF19512ER0YC0" hidden="1">#REF!</definedName>
    <definedName name="BExEZGBFNJR8DLPN0V11AU22L6WY" hidden="1">#REF!</definedName>
    <definedName name="BExEZM0KKJJF7WB3ZTYQ6Y00HDUP" hidden="1">#REF!</definedName>
    <definedName name="BExEZWNIZ06IIMDYQSV4BSTCR7UN" hidden="1">#REF!</definedName>
    <definedName name="BExEZXEG4TM0ZW3671Q0LLO7NEJS" hidden="1">#REF!</definedName>
    <definedName name="BExF02Y3V3QEPO2XLDSK47APK9XJ" hidden="1">#REF!</definedName>
    <definedName name="BExF09OS91RT7N7IW8JLMZ121ZP3" hidden="1">#REF!</definedName>
    <definedName name="BExF0C8L8MPMMA1XQ6J8H8CEDPJ9" hidden="1">#REF!</definedName>
    <definedName name="BExF0LOEHV42P2DV7QL8O7HOQ3N9" hidden="1">#REF!</definedName>
    <definedName name="BExF0WRM9VO25RLSO03ZOCE8H7K5" hidden="1">#REF!</definedName>
    <definedName name="BExF0YEVOP1GW6ETJGOVIA7BKBX3" hidden="1">#REF!</definedName>
    <definedName name="BExF0ZRI7W4RSLIDLHTSM0AWXO3S" hidden="1">#REF!</definedName>
    <definedName name="BExF19CT3MMZZ2T5EWMDNG3UOJ01" hidden="1">#REF!</definedName>
    <definedName name="BExF1M38U6NX17YJA8YU359B5Z4M" hidden="1">#REF!</definedName>
    <definedName name="BExF1MU4W3NPEY0OHRDWP5IANCBB" hidden="1">#REF!</definedName>
    <definedName name="BExF1MZN8MWMOKOARHJ1QAF9HPGT" hidden="1">#REF!</definedName>
    <definedName name="BExF1UHD1URZND0VTZ5BY2FRCCF7" hidden="1">#REF!</definedName>
    <definedName name="BExF1US4ZIQYSU5LBFYNRA9N0K2O" hidden="1">#REF!</definedName>
    <definedName name="BExF2CWZN6E87RGTBMD4YQI2QT7R" hidden="1">#REF!</definedName>
    <definedName name="BExF2DYO1WQ7GMXSTAQRDBW1NSFG" hidden="1">#REF!</definedName>
    <definedName name="BExF2LWJ8M4NGGKOIOZBJ3TPKQMD" hidden="1">#REF!</definedName>
    <definedName name="BExF2MSWNUY9Z6BZJQZ538PPTION" hidden="1">#REF!</definedName>
    <definedName name="BExF2QZYWHTYGUTTXR15CKCV3LS7" hidden="1">#REF!</definedName>
    <definedName name="BExF2T8Y6TSJ74RMSZOA9CEH4OZ6" hidden="1">#REF!</definedName>
    <definedName name="BExF31N3YM4F37EOOY8M8VI1KXN8" hidden="1">#REF!</definedName>
    <definedName name="BExF37C1YKBT79Z9SOJAG5MXQGTU" hidden="1">#REF!</definedName>
    <definedName name="BExF382XL4A8VTMCPJY3C5IWNXCC" hidden="1">#REF!</definedName>
    <definedName name="BExF3A6HPA6DGYALZNHHJPMCUYZR" hidden="1">#REF!</definedName>
    <definedName name="BExF3I9T44X7DV9HHV51DVDDPPZG" hidden="1">#REF!</definedName>
    <definedName name="BExF3JMFX5DILOIFUDIO1HZUK875" hidden="1">#REF!</definedName>
    <definedName name="BExF3NTC4BGZEM6B87TCFX277QCS" hidden="1">#REF!</definedName>
    <definedName name="BExF3Q7NI90WT31QHYSJDIG0LLLJ" hidden="1">#REF!</definedName>
    <definedName name="BExF3QD55TIY1MSBSRK9TUJKBEWO" hidden="1">#REF!</definedName>
    <definedName name="BExF3QD5AXW8T6FZ8O1C78NHR5C3" hidden="1">#REF!</definedName>
    <definedName name="BExF3QT8J6RIF1L3R700MBSKIOKW" hidden="1">#REF!</definedName>
    <definedName name="BExF41WFMNZ2YQ1KBKOBZWROKVHO" hidden="1">#REF!</definedName>
    <definedName name="BExF42SSBVPMLK2UB3B7FPEIY9TU" hidden="1">#REF!</definedName>
    <definedName name="BExF4HXSWB50BKYPWA0HTT8W56H6" hidden="1">#REF!</definedName>
    <definedName name="BExF4KHF04IWW4LQ95FHQPFE4Y9K" hidden="1">#REF!</definedName>
    <definedName name="BExF4KXIG1XOE6UY0ICYSY5JDNTS" hidden="1">#REF!</definedName>
    <definedName name="BExF4MVQM5Y0QRDLDFSKWWTF709C" hidden="1">#REF!</definedName>
    <definedName name="BExF4PVMZYV36E8HOYY06J81AMBI" hidden="1">#REF!</definedName>
    <definedName name="BExF4SF9NEX1FZE9N8EXT89PM54D" hidden="1">#REF!</definedName>
    <definedName name="BExF52GTGP8MHGII4KJ8TJGR8W8U" hidden="1">#REF!</definedName>
    <definedName name="BExF57K7L3UC1I2FSAWURR4SN0UN" hidden="1">#REF!</definedName>
    <definedName name="BExF5B5Q7SUPDSPIJOA1GNG17ZFD" hidden="1">#REF!</definedName>
    <definedName name="BExF5CCUNN10ODYNRYLTJ6DOSQA7" hidden="1">#REF!</definedName>
    <definedName name="BExF5HR2GFV7O8LKG9SJ4BY78LYA" hidden="1">#REF!</definedName>
    <definedName name="BExF5ZFO2A29GHWR5ES64Z9OS16J" hidden="1">#REF!</definedName>
    <definedName name="BExF63S045JO7H2ZJCBTBVH3SUIF" hidden="1">#REF!</definedName>
    <definedName name="BExF642TEGTXCI9A61ZOONJCB0U1" hidden="1">#REF!</definedName>
    <definedName name="BExF67O951CF8UJF3KBDNR0E83C1" hidden="1">#REF!</definedName>
    <definedName name="BExF690Y20C503FDB3JYBPHX2VD1" hidden="1">#REF!</definedName>
    <definedName name="BExF6EV7I35NVMIJGYTB6E24YVPA" hidden="1">#REF!</definedName>
    <definedName name="BExF6FGUF393KTMBT40S5BYAFG00" hidden="1">#REF!</definedName>
    <definedName name="BExF6GNYXWY8A0SY4PW1B6KJMMTM" hidden="1">#REF!</definedName>
    <definedName name="BExF6IB8K74Z0AFT05GPOKKZW7C9" hidden="1">#REF!</definedName>
    <definedName name="BExF6NUXJI11W2IAZNAM1QWC0459" hidden="1">#REF!</definedName>
    <definedName name="BExF6RR76KNVIXGJOVFO8GDILKGZ" hidden="1">#REF!</definedName>
    <definedName name="BExF6ZE8D5CMPJPRWT6S4HM56LPF" hidden="1">#REF!</definedName>
    <definedName name="BExF73W2L5MS2FLCNPQGFZ2DUCP6" hidden="1">FC Corp CAPEX #REF!</definedName>
    <definedName name="BExF76FV8SF7AJK7B35AL7VTZF6D" hidden="1">#REF!</definedName>
    <definedName name="BExF7EOIMC1OYL1N7835KGOI0FIZ" hidden="1">#REF!</definedName>
    <definedName name="BExF7K88K7ASGV6RAOAGH52G04VR" hidden="1">#REF!</definedName>
    <definedName name="BExF7N83YDEVXDEZQFACS9ZVES27" hidden="1">#REF!</definedName>
    <definedName name="BExF7OVDRP3LHNAF2CX4V84CKKIR" hidden="1">#REF!</definedName>
    <definedName name="BExF7QO41X2A2SL8UXDNP99GY7U9" hidden="1">#REF!</definedName>
    <definedName name="BExF81GI8B8WBHXFTET68A9358BR" hidden="1">#REF!</definedName>
    <definedName name="BExF86UR62V3WXM59JUA7U4NEJAT" hidden="1">#REF!</definedName>
    <definedName name="BExF94F5ZD2KMXCLSB4BN3BPWPZW" hidden="1">#REF!</definedName>
    <definedName name="BExGL97US0Y3KXXASUTVR26XLT70" hidden="1">#REF!</definedName>
    <definedName name="BExGLC7R4C33RO0PID97ZPPVCW4M" hidden="1">#REF!</definedName>
    <definedName name="BExGLFIF7HCFSHNQHKEV6RY0WCO3" hidden="1">#REF!</definedName>
    <definedName name="BExGLMPD5LHHQXURM0Y3L44P343X" hidden="1">#REF!</definedName>
    <definedName name="BExGLTARRL0J772UD2TXEYAVPY6E" hidden="1">#REF!</definedName>
    <definedName name="BExGLYE6RZTAAWHJBG2QFJPTDS2Q" hidden="1">#REF!</definedName>
    <definedName name="BExGM4DZ65OAQP7MA4LN6QMYZOFF" hidden="1">#REF!</definedName>
    <definedName name="BExGM7DV048A50I5ERW750F4VS9C" hidden="1">#REF!</definedName>
    <definedName name="BExGMCXCWEC9XNUOEMZ61TMI6CUO" hidden="1">#REF!</definedName>
    <definedName name="BExGMJDGIH0MEPC2TUSFUCY2ROTB" hidden="1">#REF!</definedName>
    <definedName name="BExGMKPW2HPKN0M0XKF3AZ8YP0D6" hidden="1">#REF!</definedName>
    <definedName name="BExGMP2F175LGL6QVSJGP6GKYHHA" hidden="1">#REF!</definedName>
    <definedName name="BExGMPIIP8GKML2VVA8OEFL43NCS" hidden="1">#REF!</definedName>
    <definedName name="BExGMZ3SRIXLXMWBVOXXV3M4U4YL" hidden="1">#REF!</definedName>
    <definedName name="BExGMZ3UBN48IXU1ZEFYECEMZ1IM" hidden="1">#REF!</definedName>
    <definedName name="BExGMZK2RWS3LUIF04PFESJU6MDU" hidden="1">#REF!</definedName>
    <definedName name="BExGN4I0QATXNZCLZJM1KH1OIJQH" hidden="1">#REF!</definedName>
    <definedName name="BExGN9FZ2RWCMSY1YOBJKZMNIM9R" hidden="1">#REF!</definedName>
    <definedName name="BExGNDN1INYA9ECZDFUDM9J0UKQR" hidden="1">#REF!</definedName>
    <definedName name="BExGNDSIMTHOCXXG6QOGR6DA8SGG" hidden="1">#REF!</definedName>
    <definedName name="BExGNGXPVU95K83SHZNAOX17P52R" hidden="1">#REF!</definedName>
    <definedName name="BExGNN2YQ9BDAZXT2GLCSAPXKIM7" hidden="1">#REF!</definedName>
    <definedName name="BExGNSS0CKRPKHO25R3TDBEL2NHX" hidden="1">#REF!</definedName>
    <definedName name="BExGNYH0MO8NOVS85L15G0RWX4GW" hidden="1">#REF!</definedName>
    <definedName name="BExGNZO44DEG8CGIDYSEGDUQ531R" hidden="1">#REF!</definedName>
    <definedName name="BExGO2O0V6UYDY26AX8OSN72F77N" hidden="1">#REF!</definedName>
    <definedName name="BExGO2YUBOVLYHY1QSIHRE1KLAFV" hidden="1">#REF!</definedName>
    <definedName name="BExGO70E2O70LF46V8T26YFPL4V8" hidden="1">#REF!</definedName>
    <definedName name="BExGOB25QJMQCQE76MRW9X58OIOO" hidden="1">#REF!</definedName>
    <definedName name="BExGODAZKJ9EXMQZNQR5YDBSS525" hidden="1">#REF!</definedName>
    <definedName name="BExGODR8ZSMUC11I56QHSZ686XV5" hidden="1">#REF!</definedName>
    <definedName name="BExGOXJDHUDPDT8I8IVGVW9J0R5Q" hidden="1">#REF!</definedName>
    <definedName name="BExGPHGT5KDOCMV2EFS4OVKTWBRD" hidden="1">#REF!</definedName>
    <definedName name="BExGPID72Y4Y619LWASUQZKZHJNC" hidden="1">#REF!</definedName>
    <definedName name="BExGPPENQIANVGLVQJ77DK5JPRTB" hidden="1">#REF!</definedName>
    <definedName name="BExGQ1ZU4967P72AHF4V1D0FOL5C" hidden="1">#REF!</definedName>
    <definedName name="BExGQ36ZOMR9GV8T05M605MMOY3Y" hidden="1">#REF!</definedName>
    <definedName name="BExGQ61DTJ0SBFMDFBAK3XZ9O0ZO" hidden="1">#REF!</definedName>
    <definedName name="BExGQ6SG9XEOD0VMBAR22YPZWSTA" hidden="1">#REF!</definedName>
    <definedName name="BExGQGJ1A7LNZUS8QSMOG8UNGLMK" hidden="1">#REF!</definedName>
    <definedName name="BExGQPO7ENFEQC0NC6MC9OZR2LHY" hidden="1">#REF!</definedName>
    <definedName name="BExGQX0H4EZMXBJTKJJE4ICJWN5O" hidden="1">#REF!</definedName>
    <definedName name="BExGR2ENVVMIJQENKY6QPV34HDYB" hidden="1">#REF!</definedName>
    <definedName name="BExGR4CW3WRIID17GGX4MI9ZDHFE" hidden="1">#REF!</definedName>
    <definedName name="BExGR65GJX27MU2OL6NI5PB8XVB4" hidden="1">#REF!</definedName>
    <definedName name="BExGR6LQ97HETGS3CT96L4IK0JSH" hidden="1">#REF!</definedName>
    <definedName name="BExGR902JCXO7ZLKL3VYXM9XRW3A" hidden="1">#REF!</definedName>
    <definedName name="BExGR9ATP2LVT7B9OCPSLJ11H9SX" hidden="1">#REF!</definedName>
    <definedName name="BExGRA1VE5SDFH8FM4H8YLA70J65" hidden="1">#REF!</definedName>
    <definedName name="BExGREP2D0XVCEBGWU6RQ7KX23Q3" hidden="1">#REF!</definedName>
    <definedName name="BExGRUKVVKDL8483WI70VN2QZDGD" hidden="1">#REF!</definedName>
    <definedName name="BExGRVXD519NRV2E1ZYNYCW0PMW6" hidden="1">#REF!</definedName>
    <definedName name="BExGS2IWR5DUNJ1U9PAKIV8CMBNI" hidden="1">#REF!</definedName>
    <definedName name="BExGS69P9FFTEOPDS0MWFKF45G47" hidden="1">#REF!</definedName>
    <definedName name="BExGS6F1JFHM5MUJ1RFO50WP6D05" hidden="1">#REF!</definedName>
    <definedName name="BExGSA5YB5ZGE4NHDVCZ55TQAJTL" hidden="1">#REF!</definedName>
    <definedName name="BExGSARJTLL2AE6NAMXZ7IGZI2M1" hidden="1">#REF!</definedName>
    <definedName name="BExGSCEUCQQVDEEKWJ677QTGUVTE" hidden="1">#REF!</definedName>
    <definedName name="BExGSQY65LH1PCKKM5WHDW83F35O" hidden="1">#REF!</definedName>
    <definedName name="BExGSYW1GKISF0PMUAK3XJK9PEW9" hidden="1">#REF!</definedName>
    <definedName name="BExGT0DZJB6LSF6L693UUB9EY1VQ" hidden="1">#REF!</definedName>
    <definedName name="BExGT0OSYJ4G1RU3EZR9QY6M3SCB" hidden="1">#REF!</definedName>
    <definedName name="BExGTGVFIF8HOQXR54SK065A8M4K" hidden="1">#REF!</definedName>
    <definedName name="BExGTI2KYBJUSGL2YDFTU3H46W8K" hidden="1">#REF!</definedName>
    <definedName name="BExGTIYX3OWPIINOGY1E4QQYSKHP" hidden="1">#REF!</definedName>
    <definedName name="BExGTKGUN0KUU3C0RL2LK98D8MEK" hidden="1">#REF!</definedName>
    <definedName name="BExGTL2GNL3OOQJZFJUSE2HL0E73" hidden="1">#REF!</definedName>
    <definedName name="BExGTQB6STG5OP8F4WFG4MJ1QG32" hidden="1">#REF!</definedName>
    <definedName name="BExGTZ046J7VMUG4YPKFN2K8TWB7" hidden="1">#REF!</definedName>
    <definedName name="BExGU2G9OPRZRIU9YGF6NX9FUW0J" hidden="1">#REF!</definedName>
    <definedName name="BExGU6HTKLRZO8UOI3DTAM5RFDBA" hidden="1">#REF!</definedName>
    <definedName name="BExGUDDZXFFQHAF4UZF8ZB1HO7H6" hidden="1">#REF!</definedName>
    <definedName name="BExGUIBXBRHGM97ZX6GBA4ZDQ79C" hidden="1">#REF!</definedName>
    <definedName name="BExGUM8D91UNPCOO4TKP9FGX85TF" hidden="1">#REF!</definedName>
    <definedName name="BExGUQF9N9FKI7S0H30WUAEB5LPD" hidden="1">#REF!</definedName>
    <definedName name="BExGUR6BA03XPBK60SQUW197GJ5X" hidden="1">#REF!</definedName>
    <definedName name="BExGUVDE0K966CA20KN65F326IBA" hidden="1">#REF!</definedName>
    <definedName name="BExGUVIP60TA4B7X2PFGMBFUSKGX" hidden="1">#REF!</definedName>
    <definedName name="BExGUVYZ49VJJQ6ZGHDI0J4Q6VUK" hidden="1">#REF!</definedName>
    <definedName name="BExGUZKF06F209XL1IZWVJEQ82EE" hidden="1">#REF!</definedName>
    <definedName name="BExGV2EVT380QHD4AP2RL9MR8L5L" hidden="1">#REF!</definedName>
    <definedName name="BExGV4NVN9KBLA14SOD5M7JEE632" hidden="1">#REF!</definedName>
    <definedName name="BExGVSCA3HCP1IVDZ0IAS8KEGOX0" hidden="1">#REF!</definedName>
    <definedName name="BExGVV6OOLDQ3TXZK51TTF3YX0WN" hidden="1">#REF!</definedName>
    <definedName name="BExGW0KVS7U0C87XFZ78QW991IEV" hidden="1">#REF!</definedName>
    <definedName name="BExGW2Z7AMPG6H9EXA9ML6EZVGGA" hidden="1">#REF!</definedName>
    <definedName name="BExGWABG5VT5XO1A196RK61AXA8C" hidden="1">#REF!</definedName>
    <definedName name="BExGWEO0JDG84NYLEAV5NSOAGMJZ" hidden="1">#REF!</definedName>
    <definedName name="BExGWLEOC70Z8QAJTPT2PDHTNM4L" hidden="1">#REF!</definedName>
    <definedName name="BExGWNCXLCRTLBVMTXYJ5PHQI6SS" hidden="1">#REF!</definedName>
    <definedName name="BExGWQNKX6U55XS50K72Y3WLJ462" hidden="1">#REF!</definedName>
    <definedName name="BExGX6U988MCFIGDA1282F92U9AA" hidden="1">#REF!</definedName>
    <definedName name="BExGX7FTB1CKAT5HUW6H531FIY6I" hidden="1">#REF!</definedName>
    <definedName name="BExGX9DVACJQIZ4GH6YAD2A7F70O" hidden="1">#REF!</definedName>
    <definedName name="BExGXDVP2S2Y8Z8Q43I78RCIK3DD" hidden="1">#REF!</definedName>
    <definedName name="BExGXJ9W5JU7TT9S0BKL5Y6VVB39" hidden="1">#REF!</definedName>
    <definedName name="BExGXP9PLH9HGLX6X9E31SFWH8E0" hidden="1">#REF!</definedName>
    <definedName name="BExGXWB73RJ4BASBQTQ8EY0EC1EB" hidden="1">#REF!</definedName>
    <definedName name="BExGXZ0ABB43C7SMRKZHWOSU9EQX" hidden="1">#REF!</definedName>
    <definedName name="BExGY6SU3SYVCJ3AG2ITY59SAZ5A" hidden="1">#REF!</definedName>
    <definedName name="BExGY6YA4P5KMY2VHT0DYK3YTFAX" hidden="1">#REF!</definedName>
    <definedName name="BExGY8G88PVVRYHPHRPJZFSX6HSC" hidden="1">#REF!</definedName>
    <definedName name="BExGYC718HTZ80PNKYPVIYGRJVF6" hidden="1">#REF!</definedName>
    <definedName name="BExGYCNATXZY2FID93B17YWIPPRD" hidden="1">#REF!</definedName>
    <definedName name="BExGYGJJJ3BBCQAOA51WHP01HN73" hidden="1">#REF!</definedName>
    <definedName name="BExGYJE09NMFU592QN78WBPFJH50" hidden="1">#REF!</definedName>
    <definedName name="BExGYOS6TV2C72PLRFU8RP1I58GY" hidden="1">#REF!</definedName>
    <definedName name="BExGYZF6NJ8J8TCF9W5RBAABK369" hidden="1">#REF!</definedName>
    <definedName name="BExGZJ78ZWZCVHZ3BKEKFJZ6MAEO" hidden="1">#REF!</definedName>
    <definedName name="BExGZOLH2QV73J3M9IWDDPA62TP4" hidden="1">#REF!</definedName>
    <definedName name="BExGZP1PWGFKVVVN4YDIS22DZPCR" hidden="1">#REF!</definedName>
    <definedName name="BExGZYMVDK10COF1CY445MMWH2TK" hidden="1">#REF!</definedName>
    <definedName name="BExH00L21GZX5YJJGVMOAWBERLP5" hidden="1">#REF!</definedName>
    <definedName name="BExH02ZD6VAY1KQLAQYBBI6WWIZB" hidden="1">#REF!</definedName>
    <definedName name="BExH08Z6LQCGGSGSAILMHX4X7JMD" hidden="1">#REF!</definedName>
    <definedName name="BExH09VINWGY7QSDNGT9BDVKS3JQ" hidden="1">#REF!</definedName>
    <definedName name="BExH0KT9Z8HEVRRQRGQ8YHXRLIJA" hidden="1">#REF!</definedName>
    <definedName name="BExH0M0FDN12YBOCKL3XL2Z7T7Y8" hidden="1">#REF!</definedName>
    <definedName name="BExH0O9G06YPZ5TN9RYT326I1CP2" hidden="1">#REF!</definedName>
    <definedName name="BExH0WNJAKTJRCKMTX8O4KNMIIJM" hidden="1">#REF!</definedName>
    <definedName name="BExH12Y4WX542WI3ZEM15AK4UM9J" hidden="1">#REF!</definedName>
    <definedName name="BExH1FDTQXR9QQ31WDB7OPXU7MPT" hidden="1">#REF!</definedName>
    <definedName name="BExH1FOMEUIJNIDJAUY0ZQFBJSY9" hidden="1">#REF!</definedName>
    <definedName name="BExH1IDQM8I99T9BKP4XNASNIKR8" hidden="1">#REF!</definedName>
    <definedName name="BExH1JFFHEBFX9BWJMNIA3N66R3Z" hidden="1">#REF!</definedName>
    <definedName name="BExH1Z0GIUSVTF2H1G1I3PDGBNK2" hidden="1">#REF!</definedName>
    <definedName name="BExH225UTM6S9FW4MUDZS7F1PQSH" hidden="1">#REF!</definedName>
    <definedName name="BExH23271RF7AYZ542KHQTH68GQ7" hidden="1">#REF!</definedName>
    <definedName name="BExH2DEEO5YJEYEI3IYRHYF5MAPJ" hidden="1">#REF!</definedName>
    <definedName name="BExH2GJQR4JALNB314RY0LDI49VH" hidden="1">#REF!</definedName>
    <definedName name="BExH2JZR49T7644JFVE7B3N7RZM9" hidden="1">#REF!</definedName>
    <definedName name="BExH2WKXV8X5S2GSBBTWGI0NLNAH" hidden="1">#REF!</definedName>
    <definedName name="BExH2XS1UFYFGU0S0EBXX90W2WE8" hidden="1">#REF!</definedName>
    <definedName name="BExH2XS2TND9SB0GC295R4FP6K5Y" hidden="1">#REF!</definedName>
    <definedName name="BExH2ZA0SZ4SSITL50NA8LZ3OEX6" hidden="1">#REF!</definedName>
    <definedName name="BExH31Z3JNVJPESWKXHILGXZHP2M" hidden="1">#REF!</definedName>
    <definedName name="BExH37TLURRTF1YO0TUV9JOJ0C78" hidden="1">#REF!</definedName>
    <definedName name="BExH3E9HZ3QJCDZW7WI7YACFQCHE" hidden="1">#REF!</definedName>
    <definedName name="BExH3IRB6764RQ5HBYRLH6XCT29X" hidden="1">#REF!</definedName>
    <definedName name="BExIG2U8V6RSB47SXLCQG3Q68YRO" hidden="1">#REF!</definedName>
    <definedName name="BExIG5JDFDNKGLHGNDY7U8KIF9NT" hidden="1">#REF!</definedName>
    <definedName name="BExIGJBO8R13LV7CZ7C1YCP974NN" hidden="1">#REF!</definedName>
    <definedName name="BExIGWT86FPOEYTI8GXCGU5Y3KGK" hidden="1">#REF!</definedName>
    <definedName name="BExIHBHXA7E7VUTBVHXXXCH3A5CL" hidden="1">#REF!</definedName>
    <definedName name="BExIHPQCQTGEW8QOJVIQ4VX0P6DX" hidden="1">#REF!</definedName>
    <definedName name="BExII1KN91Q7DLW0UB7W2TJ5ACT9" hidden="1">#REF!</definedName>
    <definedName name="BExII50LI8I0CDOOZEMIVHVA2V95" hidden="1">#REF!</definedName>
    <definedName name="BExIIRXZ4ILQ2WWPRUWCMMSL1DLM" hidden="1">#REF!</definedName>
    <definedName name="BExIIVZOOUUQ08Q7KUUUZD0JVL8M" hidden="1">#REF!</definedName>
    <definedName name="BExIIXMY38TQD12CVV4S57L3I809" hidden="1">#REF!</definedName>
    <definedName name="BExIIY37NEVU2LGS1JE4VR9AN6W4" hidden="1">#REF!</definedName>
    <definedName name="BExIIYJAGXR8TPZ1KCYM7EGJ79UW" hidden="1">#REF!</definedName>
    <definedName name="BExIJ3160YCWGAVEU0208ZGXXG3P" hidden="1">#REF!</definedName>
    <definedName name="BExIJFGZJ5ED9D6KAY4PGQYLELAX" hidden="1">#REF!</definedName>
    <definedName name="BExIJM2EOJY1E8YQ1ZS3GHTIQQRM" hidden="1">#REF!</definedName>
    <definedName name="BExIJQ3XPPSZ585U2ER0RSSC71PK" hidden="1">#REF!</definedName>
    <definedName name="BExIJQK80ZEKSTV62E59AYJYUNLI" hidden="1">#REF!</definedName>
    <definedName name="BExIJRLX3M0YQLU1D5Y9V7HM5QNM" hidden="1">#REF!</definedName>
    <definedName name="BExIJU07KGZI9PHSNN9ODB8M4CUN" hidden="1">#REF!</definedName>
    <definedName name="BExIJV22J0QA7286KNPMHO1ZUCB3" hidden="1">#REF!</definedName>
    <definedName name="BExIJVI6OC7B6ZE9V4PAOYZXKNER" hidden="1">#REF!</definedName>
    <definedName name="BExIJWK0NGTGQ4X7D5VIVXD14JHI" hidden="1">#REF!</definedName>
    <definedName name="BExIJWPCIYINEJUTXU74VK7WG031" hidden="1">#REF!</definedName>
    <definedName name="BExIK7CGQS2B8BVWBEP2KKWMVHK9" hidden="1">#REF!</definedName>
    <definedName name="BExIK9L9LK9TN82BD5N4561UUPT0" hidden="1">#REF!</definedName>
    <definedName name="BExIKHTXLQ3C6PPW2YPYVS2A6XD6" hidden="1">#REF!</definedName>
    <definedName name="BExIKHTXPZR5A8OHB6HDP6QWDHAD" hidden="1">#REF!</definedName>
    <definedName name="BExIKMMJOETSAXJYY1SIKM58LMA2" hidden="1">#REF!</definedName>
    <definedName name="BExIKN2SLYNFHS9SQHJSB0NE57OF" hidden="1">#REF!</definedName>
    <definedName name="BExIKRF6AQ6VOO9KCIWSM6FY8M7D" hidden="1">#REF!</definedName>
    <definedName name="BExIKTYZESFT3LC0ASFMFKSE0D1X" hidden="1">#REF!</definedName>
    <definedName name="BExIKXVA6M8K0PTRYAGXS666L335" hidden="1">#REF!</definedName>
    <definedName name="BExIL0PMZ2SXK9R6MLP43KBU1J2P" hidden="1">#REF!</definedName>
    <definedName name="BExIL2D433Q6FO89722GTVJL3F8V" hidden="1">#REF!</definedName>
    <definedName name="BExILAAXRTRAD18K74M6MGUEEPUM" hidden="1">#REF!</definedName>
    <definedName name="BExILG5F338C0FFLMVOKMKF8X5ZP" hidden="1">#REF!</definedName>
    <definedName name="BExILGQTQM0HOD0BJI90YO7GOIN3" hidden="1">#REF!</definedName>
    <definedName name="BExILTHIEYYOIUWRZ5LLF1T70AJ7" hidden="1">#REF!</definedName>
    <definedName name="BExIM9DBUB7ZGF4B20FVUO9QGOX2" hidden="1">#REF!</definedName>
    <definedName name="BExIMGK9Z94TFPWWZFMD10HV0IF6" hidden="1">#REF!</definedName>
    <definedName name="BExIMNR83ZD9BEO38CAKDHC70UDK" hidden="1">#REF!</definedName>
    <definedName name="BExIMPEGKG18TELVC33T4OQTNBWC" hidden="1">#REF!</definedName>
    <definedName name="BExIN255I6ZAKBLLKE6S7FM3IQAQ" hidden="1">#REF!</definedName>
    <definedName name="BExIN4OR435DL1US13JQPOQK8GD5" hidden="1">#REF!</definedName>
    <definedName name="BExIN5ACO87Q5P34GNK1QC1WWACK" hidden="1">#REF!</definedName>
    <definedName name="BExINI6A7H3KSFRFA6UBBDPKW37F" hidden="1">#REF!</definedName>
    <definedName name="BExINIMK8XC3JOBT2EXYFHHH52H0" hidden="1">#REF!</definedName>
    <definedName name="BExINLX401ZKEGWU168DS4JUM2J6" hidden="1">#REF!</definedName>
    <definedName name="BExINMYYJO1FTV1CZF6O5XCFAMQX" hidden="1">#REF!</definedName>
    <definedName name="BExINP2H4KI05FRFV5PKZFE00HKO" hidden="1">#REF!</definedName>
    <definedName name="BExINZELVWYGU876QUUZCIMXPBQC" hidden="1">#REF!</definedName>
    <definedName name="BExIOCQUQHKUU1KONGSDOLQTQEIC" hidden="1">#REF!</definedName>
    <definedName name="BExIOFL8Y5O61VLKTB4H20IJNWS1" hidden="1">#REF!</definedName>
    <definedName name="BExIOKTZXH2A908F83ANDHGHNJ07" hidden="1">#REF!</definedName>
    <definedName name="BExIOMBXRW5NS4ZPYX9G5QREZ5J6" hidden="1">#REF!</definedName>
    <definedName name="BExIORA3GK78T7C7SNBJJUONJ0LS" hidden="1">#REF!</definedName>
    <definedName name="BExIORFDXP4AVIEBLSTZ8ETSXMNM" hidden="1">#REF!</definedName>
    <definedName name="BExIOTZ5EFZ2NASVQ05RH15HRSW6" hidden="1">#REF!</definedName>
    <definedName name="BExIP5TB0T9V3OKFX0GV0526AQ3D" hidden="1">#REF!</definedName>
    <definedName name="BExIP8YNN6UUE1GZ223SWH7DLGKO" hidden="1">#REF!</definedName>
    <definedName name="BExIPAB4AOL592OJCC1CFAXTLF1A" hidden="1">#REF!</definedName>
    <definedName name="BExIPB25DKX4S2ZCKQN7KWSC3JBF" hidden="1">#REF!</definedName>
    <definedName name="BExIPDLT8JYAMGE5HTN4D1YHZF3V" hidden="1">#REF!</definedName>
    <definedName name="BExIPG040Q08EWIWL6CAVR3GRI43" hidden="1">#REF!</definedName>
    <definedName name="BExIPKNFUDPDKOSH5GHDVNA8D66S" hidden="1">#REF!</definedName>
    <definedName name="BExIQ1VS9A2FHVD9TUHKG9K8EVVP" hidden="1">#REF!</definedName>
    <definedName name="BExIQ3J19L30PSQ2CXNT6IHW0I7V" hidden="1">#REF!</definedName>
    <definedName name="BExIQ3OJ7M04XCY276IO0LJA5XUK" hidden="1">#REF!</definedName>
    <definedName name="BExIQ4FK3GUVQXFWKAEBB6FMWWUK" hidden="1">#REF!</definedName>
    <definedName name="BExIQ5S19ITB0NDRUN4XV7B905ED" hidden="1">#REF!</definedName>
    <definedName name="BExIQ9TMQT2EIXSVQW7GVSOAW2VJ" hidden="1">#REF!</definedName>
    <definedName name="BExIQBMDE1L6J4H27K1FMSHQKDSE" hidden="1">#REF!</definedName>
    <definedName name="BExIQE65LVXUOF3UZFO7SDHFJH22" hidden="1">#REF!</definedName>
    <definedName name="BExIQG9OO2KKBOWTMD1OXY36TEGA" hidden="1">#REF!</definedName>
    <definedName name="BExIQMV2D77A07E403GAA7CYB8C2" hidden="1">#REF!</definedName>
    <definedName name="BExIQX1XBB31HZTYEEVOBSE3C5A6" hidden="1">#REF!</definedName>
    <definedName name="BExIR2ALYRP9FW99DK2084J7IIDC" hidden="1">#REF!</definedName>
    <definedName name="BExIR8FQETPTQYW37DBVDWG3J4JW" hidden="1">#REF!</definedName>
    <definedName name="BExIRBVWGULCWXZ0NA6HCLFX8VW6" hidden="1">#REF!</definedName>
    <definedName name="BExIRG2Y0ISN5DU9I7FP9VMNBLJI" hidden="1">#REF!</definedName>
    <definedName name="BExIRRBGTY01OQOI3U5SW59RFDFI" hidden="1">#REF!</definedName>
    <definedName name="BExIS4T0DRF57HYO7OGG72KBOFOI" hidden="1">#REF!</definedName>
    <definedName name="BExIS77BJDDK18PGI9DSEYZPIL7P" hidden="1">#REF!</definedName>
    <definedName name="BExIS8USL1T3Z97CZ30HJ98E2GXQ" hidden="1">#REF!</definedName>
    <definedName name="BExISC5B700MZUBFTQ9K4IKTF7HR" hidden="1">#REF!</definedName>
    <definedName name="BExISDHXS49S1H56ENBPRF1NLD5C" hidden="1">#REF!</definedName>
    <definedName name="BExISM1JLV54A21A164IURMPGUMU" hidden="1">#REF!</definedName>
    <definedName name="BExISOL5FNHZHVLEZZZZ47YXZ5QS" hidden="1">#REF!</definedName>
    <definedName name="BExISRFKJYUZ4AKW44IJF7RF9Y90" hidden="1">#REF!</definedName>
    <definedName name="BExIT1MK8TBAK3SNP36A8FKDQSOK" hidden="1">#REF!</definedName>
    <definedName name="BExIT7RP2B89RX2C5P1P5H2DY1CI" hidden="1">#REF!</definedName>
    <definedName name="BExITBNYANV2S8KD56GOGCKW393R" hidden="1">#REF!</definedName>
    <definedName name="BExIU6ZCS275CPHR7BIJ2SCIXCP7" hidden="1">#REF!</definedName>
    <definedName name="BExIUD4OJGH65NFNQ4VMCE3R4J1X" hidden="1">#REF!</definedName>
    <definedName name="BExIUTB5OAAXYW0OFMP0PS40SPOB" hidden="1">#REF!</definedName>
    <definedName name="BExIUUT2MHIOV6R3WHA0DPM1KBKY" hidden="1">#REF!</definedName>
    <definedName name="BExIUYPDT1AM6MWGWQS646PIZIWC" hidden="1">#REF!</definedName>
    <definedName name="BExIV0I2O9F8D1UK1SI8AEYR6U0A" hidden="1">#REF!</definedName>
    <definedName name="BExIV2LM38XPLRTWT0R44TMQ59E5" hidden="1">#REF!</definedName>
    <definedName name="BExIV3CMY91WXOF56UOYD0AUHJ3N" hidden="1">#REF!</definedName>
    <definedName name="BExIV3HY4S0YRV1F7XEMF2YHAR2I" hidden="1">#REF!</definedName>
    <definedName name="BExIV6HUZFRIFLXW2SICKGTAH1PV" hidden="1">#REF!</definedName>
    <definedName name="BExIVCXWL6H5LD9DHDIA4F5U9TQL" hidden="1">#REF!</definedName>
    <definedName name="BExIVMOIPSEWSIHIDDLOXESQ28A0" hidden="1">#REF!</definedName>
    <definedName name="BExIVNVNJX9BYDLC88NG09YF5XQ6" hidden="1">#REF!</definedName>
    <definedName name="BExIVOH8Z5N2NCDXBL9INQNLC76M" hidden="1">#REF!</definedName>
    <definedName name="BExIVQVKLMGSRYT1LFZH0KUIA4OR" hidden="1">#REF!</definedName>
    <definedName name="BExIVYTFI35KNR2XSA6N8OJYUTUR" hidden="1">#REF!</definedName>
    <definedName name="BExIWB3SY3WRIVIOF988DNNODBOA" hidden="1">#REF!</definedName>
    <definedName name="BExIWB99CG0H52LRD6QWPN4L6DV2" hidden="1">#REF!</definedName>
    <definedName name="BExIWG1W7XP9DFYYSZAIOSHM0QLQ" hidden="1">#REF!</definedName>
    <definedName name="BExIWH3KUK94B7833DD4TB0Y6KP9" hidden="1">#REF!</definedName>
    <definedName name="BExIWKE9MGIDWORBI43AWTUNYFAN" hidden="1">#REF!</definedName>
    <definedName name="BExIX34PM5DBTRHRQWP6PL6WIX88" hidden="1">#REF!</definedName>
    <definedName name="BExIX5OAP9KSUE5SIZCW9P39Q4WE" hidden="1">#REF!</definedName>
    <definedName name="BExIX69Y0CM4OW8NEPQXX4ORSAT2" hidden="1">#REF!</definedName>
    <definedName name="BExIXGRJPVJMUDGSG7IHPXPNO69B" hidden="1">#REF!</definedName>
    <definedName name="BExIXKD0BLI75H7ME1HECIQSRJRB" hidden="1">#REF!</definedName>
    <definedName name="BExIXM5R87ZL3FHALWZXYCPHGX3E" hidden="1">#REF!</definedName>
    <definedName name="BExIXS036ZCKT2Z8XZKLZ8PFWQGL" hidden="1">#REF!</definedName>
    <definedName name="BExIXY5CF9PFM0P40AZ4U51TMWV0" hidden="1">#REF!</definedName>
    <definedName name="BExIYBHEX2F02B9VOX3UIRG0YI3B" hidden="1">#REF!</definedName>
    <definedName name="BExIYEXJBK8JDWIRSVV4RJSKZVV1" hidden="1">#REF!</definedName>
    <definedName name="BExIYI2RH0K4225XO970K2IQ1E79" hidden="1">#REF!</definedName>
    <definedName name="BExIYMPZ0KS2KOJFQAUQJ77L7701" hidden="1">#REF!</definedName>
    <definedName name="BExIYP9Q6FV9T0R9G3UDKLS4TTYX" hidden="1">#REF!</definedName>
    <definedName name="BExIYZGLDQ1TN7BIIN4RLDP31GIM" hidden="1">#REF!</definedName>
    <definedName name="BExIZ4K0EZJK6PW3L8SVKTJFSWW9" hidden="1">#REF!</definedName>
    <definedName name="BExIZAECINL6JE573R3GB2W6M9LF" hidden="1">#REF!</definedName>
    <definedName name="BExIZAECOEZGBAO29QMV14E6XDIV" hidden="1">#REF!</definedName>
    <definedName name="BExIZKVXYD5O2JBU81F2UFJZLLSI" hidden="1">#REF!</definedName>
    <definedName name="BExIZPZDHC8HGER83WHCZAHOX7LK" hidden="1">#REF!</definedName>
    <definedName name="BExIZS2X10QUS4CITNIUIELXAFAJ" hidden="1">#REF!</definedName>
    <definedName name="BExIZY2PUZ0OF9YKK1B13IW0VS6G" hidden="1">#REF!</definedName>
    <definedName name="BExIZYO9AIHMDU2DUFADE30D5TCY" hidden="1">#REF!</definedName>
    <definedName name="BExJ08KBRR2XMWW3VZMPSQKXHZUH" hidden="1">#REF!</definedName>
    <definedName name="BExJ0DYJWXGE7DA39PYL3WM05U9O" hidden="1">#REF!</definedName>
    <definedName name="BExJ0MY8SY5J5V50H3UKE78ODTVB" hidden="1">#REF!</definedName>
    <definedName name="BExJ0SCG7GD0KHI9T46FKP68270U" hidden="1">#REF!</definedName>
    <definedName name="BExJ0YC98G37ML4N8FLP8D95EFRF" hidden="1">#REF!</definedName>
    <definedName name="BExKCDYKAEV45AFXHVHZZ62E5BM3" hidden="1">#REF!</definedName>
    <definedName name="BExKDKO0W4AGQO1V7K6Q4VM750FT" hidden="1">#REF!</definedName>
    <definedName name="BExKDLF10G7W77J87QWH3ZGLUCLW" hidden="1">#REF!</definedName>
    <definedName name="BExKDYWMP2XKZPZZ3JN74IZA31I4" hidden="1">#REF!</definedName>
    <definedName name="BExKE1AVXRTWKFUNYIWQQPGA1YRV" hidden="1">#REF!</definedName>
    <definedName name="BExKEFE0I3MT6ZLC4T1L9465HKTN" hidden="1">#REF!</definedName>
    <definedName name="BExKEK6O5BVJP4VY02FY7JNAZ6BT" hidden="1">#REF!</definedName>
    <definedName name="BExKEKXK6E6QX339ELPXDIRZSJE0" hidden="1">#REF!</definedName>
    <definedName name="BExKEOOIBMP7N8033EY2CJYCBX6H" hidden="1">#REF!</definedName>
    <definedName name="BExKEW0RR5LA3VC46A2BEOOMQE56" hidden="1">#REF!</definedName>
    <definedName name="BExKFA3VI1CZK21SM0N3LZWT9LA1" hidden="1">#REF!</definedName>
    <definedName name="BExKFINBFV5J2NFRCL4YUO3YF0ZE" hidden="1">#REF!</definedName>
    <definedName name="BExKFISRBFACTAMJSALEYMY66F6X" hidden="1">#REF!</definedName>
    <definedName name="BExKFOSK5DJ151C4E8544UWMYTOC" hidden="1">#REF!</definedName>
    <definedName name="BExKFYJC4EVEV54F82K6VKP7Q3OU" hidden="1">#REF!</definedName>
    <definedName name="BExKG4IYHBKQQ8J8FN10GB2IKO33" hidden="1">#REF!</definedName>
    <definedName name="BExKGF0L44S78D33WMQ1A75TRKB9" hidden="1">#REF!</definedName>
    <definedName name="BExKGFRN31B3G20LMQ4LRF879J68" hidden="1">#REF!</definedName>
    <definedName name="BExKGJD3U3ADZILP20U3EURP0UQP" hidden="1">#REF!</definedName>
    <definedName name="BExKGNK5YGKP0YHHTAAOV17Z9EIM" hidden="1">#REF!</definedName>
    <definedName name="BExKGTJTGZ5J6MUJ1UXP14KX6XN1" hidden="1">#REF!</definedName>
    <definedName name="BExKGV77YH9YXIQTRKK2331QGYKF" hidden="1">#REF!</definedName>
    <definedName name="BExKGXLJQX4WJ1YCKHSMCPSSKX21" hidden="1">#REF!</definedName>
    <definedName name="BExKH3FTZ5VGTB86W9M4AB39R0G8" hidden="1">#REF!</definedName>
    <definedName name="BExKH3FV5U5O6XZM7STS3NZKQFGJ" hidden="1">#REF!</definedName>
    <definedName name="BExKH4SII9MJNWAVYF9T4ZRU3Q1Q" hidden="1">#REF!</definedName>
    <definedName name="BExKH8JEZRE8MEZ9VRCNMJT15RST" hidden="1">#REF!</definedName>
    <definedName name="BExKHAMUH8NR3HRV0V6FHJE3ROLN" hidden="1">#REF!</definedName>
    <definedName name="BExKHCFKOWFHO2WW0N7Y5XDXEWAO" hidden="1">#REF!</definedName>
    <definedName name="BExKHDMPODAJPZY7M2BN39326C43" hidden="1">#REF!</definedName>
    <definedName name="BExKHIVLONZ46HLMR50DEXKEUNEP" hidden="1">#REF!</definedName>
    <definedName name="BExKHPM9XA0ADDK7TUR0N38EXWEP" hidden="1">#REF!</definedName>
    <definedName name="BExKHVBAHM5Y9XWLCVNMF388YZHG" hidden="1">#REF!</definedName>
    <definedName name="BExKHWNRIZ5D7KKG5MQK7WNAIKUJ" hidden="1">#REF!</definedName>
    <definedName name="BExKI4076KXCDE5KXL79KT36OKLO" hidden="1">#REF!</definedName>
    <definedName name="BExKI7LO70WYISR7Q0Y1ZDWO9M3B" hidden="1">#REF!</definedName>
    <definedName name="BExKI8STNKBGV3XDC4DWP9DUI95F" hidden="1">#REF!</definedName>
    <definedName name="BExKIGQV6TXIZG039HBOJU62WP2U" hidden="1">#REF!</definedName>
    <definedName name="BExKILE008SF3KTAN8WML3XKI1NZ" hidden="1">#REF!</definedName>
    <definedName name="BExKILE0KASW8HUYMPSCDCLPF7G9" hidden="1">#REF!</definedName>
    <definedName name="BExKINSBB6RS7I489QHMCOMU4Z2X" hidden="1">#REF!</definedName>
    <definedName name="BExKIU87ZKSOC2DYZWFK6SAK9I8E" hidden="1">#REF!</definedName>
    <definedName name="BExKJ2BJ6QYNAH9EWOCXSIHVPYY5" hidden="1">#REF!</definedName>
    <definedName name="BExKJ449HLYX2DJ9UF0H9GTPSQ73" hidden="1">#REF!</definedName>
    <definedName name="BExKJ80JCKTCTLIXPIWZCK93PF9N" hidden="1">#REF!</definedName>
    <definedName name="BExKJC7MJKEAMFD3Y9Q6TXP4MP3L" hidden="1">#REF!</definedName>
    <definedName name="BExKJELX2RUC8UEC56IZPYYZXHA7" hidden="1">#REF!</definedName>
    <definedName name="BExKJINMXS61G2TZEXCJAWVV4F57" hidden="1">#REF!</definedName>
    <definedName name="BExKJK5ME8KB7HA0180L7OUZDDGV" hidden="1">#REF!</definedName>
    <definedName name="BExKJN5IF0VMDILJ5K8ZENF2QYV1" hidden="1">#REF!</definedName>
    <definedName name="BExKJUSJPFUIK20FTVAFJWR2OUYX" hidden="1">#REF!</definedName>
    <definedName name="BExKK6136BZL98KXU16PG6QG8APU" hidden="1">#REF!</definedName>
    <definedName name="BExKK8VP5RS3D0UXZVKA37C4SYBP" hidden="1">#REF!</definedName>
    <definedName name="BExKKIM9NPF6B3SPMPIQB27HQME4" hidden="1">#REF!</definedName>
    <definedName name="BExKKIX1BCBQ4R3K41QD8NTV0OV0" hidden="1">#REF!</definedName>
    <definedName name="BExKKQ3ZWADYV03YHMXDOAMU90EB" hidden="1">#REF!</definedName>
    <definedName name="BExKKUGD2HMJWQEYZ8H3X1BMXFS9" hidden="1">#REF!</definedName>
    <definedName name="BExKKX05KCZZZPKOR1NE5A8RGVT4" hidden="1">#REF!</definedName>
    <definedName name="BExKKXR1RTRRJJ3MJUR28N4J02PP" hidden="1">#REF!</definedName>
    <definedName name="BExKL3AQ1IV1NVX782PTFKU7U16A" hidden="1">#REF!</definedName>
    <definedName name="BExKL53HF7TQ4EB1YOQXSQEBG541" hidden="1">#REF!</definedName>
    <definedName name="BExKLD6S9L66QYREYHBE5J44OK7X" hidden="1">#REF!</definedName>
    <definedName name="BExKLEZK32L28GYJWVO63BZ5E1JD" hidden="1">#REF!</definedName>
    <definedName name="BExKLLKVVHT06LA55JB2FC871DC5" hidden="1">#REF!</definedName>
    <definedName name="BExKMHSPAJPHUEZXSHTFJNWYFCQR" hidden="1">#REF!</definedName>
    <definedName name="BExKMWBX4EH3EYJ07UFEM08NB40Z" hidden="1">#REF!</definedName>
    <definedName name="BExKMX8A5ZOYAIX1JNJ198214P08" hidden="1">#REF!</definedName>
    <definedName name="BExKMYFLWBFTOJ5NQL4G11KXZAEN" hidden="1">#REF!</definedName>
    <definedName name="BExKMYVQK76DINJWDJX5EG3NBECG" hidden="1">#REF!</definedName>
    <definedName name="BExKNBGV2IR3S7M0BX4810KZB4V3" hidden="1">#REF!</definedName>
    <definedName name="BExKNCTBZTSY3MO42VU5PLV6YUHZ" hidden="1">#REF!</definedName>
    <definedName name="BExKNGV2YY749C42AQ2T9QNIE5C3" hidden="1">#REF!</definedName>
    <definedName name="BExKNTG8WOYHOW9I6K6WBGXTRX0X" hidden="1">#REF!</definedName>
    <definedName name="BExKNV8UOHVWEHDJWI2WMJ9X6QHZ" hidden="1">#REF!</definedName>
    <definedName name="BExKNZLD7UATC1MYRNJD8H2NH4KU" hidden="1">#REF!</definedName>
    <definedName name="BExKNZQUKQQG2Y97R74G4O4BJP1L" hidden="1">#REF!</definedName>
    <definedName name="BExKO06X0EAD3ABEG1E8PWLDWHBA" hidden="1">#REF!</definedName>
    <definedName name="BExKO2AHHSGNI1AZOIOW21KPXKPE" hidden="1">#REF!</definedName>
    <definedName name="BExKO2FXWJWC5IZLDN8JHYILQJ2N" hidden="1">#REF!</definedName>
    <definedName name="BExKO438WZ8FKOU00NURGFMOYXWN" hidden="1">#REF!</definedName>
    <definedName name="BExKODIZGWW2EQD0FEYW6WK6XLCM" hidden="1">#REF!</definedName>
    <definedName name="BExKOPO2HPWVQGAKW8LOZMPIDEFG" hidden="1">#REF!</definedName>
    <definedName name="BExKP65ITMV7ZKUYQ52F67Y4M5EJ" hidden="1">#REF!</definedName>
    <definedName name="BExKPBJJN98NVSALRMK9B8P0823D" hidden="1">#REF!</definedName>
    <definedName name="BExKPEZP0QTKOTLIMMIFSVTHQEEK" hidden="1">#REF!</definedName>
    <definedName name="BExKPIVZA7ZAIKDDY6ZGU9Z4MH4H" hidden="1">#REF!</definedName>
    <definedName name="BExKPLQJX0HJ8OTXBXH9IC9J2V0W" hidden="1">#REF!</definedName>
    <definedName name="BExKPN8C7GN36ZJZHLOB74LU6KT0" hidden="1">#REF!</definedName>
    <definedName name="BExKPOA7KQEO5H53FUG2NPXVNY9Z" hidden="1">#REF!</definedName>
    <definedName name="BExKPWZ3MV9AIHWS8PFU742XQN0T" hidden="1">#REF!</definedName>
    <definedName name="BExKPX9VZ1J5021Q98K60HMPJU58" hidden="1">#REF!</definedName>
    <definedName name="BExKQJGAAWNM3NT19E9I0CQDBTU0" hidden="1">#REF!</definedName>
    <definedName name="BExKQM5GJ1ZN5REKFE7YVBQ0KXWF" hidden="1">#REF!</definedName>
    <definedName name="BExKQPLDXXZOE89AAUX3S6BSJMIK" hidden="1">#REF!</definedName>
    <definedName name="BExKQQ71278061G7ZFYGPWOMOMY2" hidden="1">#REF!</definedName>
    <definedName name="BExKQTXRG3ECU8NT47UR7643LO5G" hidden="1">#REF!</definedName>
    <definedName name="BExKQVL7HPOIZ4FHANDFMVOJLEPR" hidden="1">#REF!</definedName>
    <definedName name="BExKR8RZSEHW184G0Z56B4EGNU72" hidden="1">#REF!</definedName>
    <definedName name="BExKRCO7LYZM5H2ESGUGVF5TQICB" hidden="1">#REF!</definedName>
    <definedName name="BExKRKRIT575GO53KC15JKG2VLFG" hidden="1">#REF!</definedName>
    <definedName name="BExKRVUSQ6PA7ZYQSTEQL3X7PB9P" hidden="1">#REF!</definedName>
    <definedName name="BExKRY3KZ7F7RB2KH8HXSQ85IEQO" hidden="1">#REF!</definedName>
    <definedName name="BExKSA37DZTCK6H13HPIKR0ZFVL8" hidden="1">#REF!</definedName>
    <definedName name="BExKSADYTB6EPXXFJGZAKEX6H5LW" hidden="1">#REF!</definedName>
    <definedName name="BExKSFMOMSZYDE0WNC94F40S6636" hidden="1">#REF!</definedName>
    <definedName name="BExKSHQ9K79S8KYUWIV5M5LAHHF1" hidden="1">#REF!</definedName>
    <definedName name="BExKSJIZIOQBVTEHBIN269MXJSLL" hidden="1">#REF!</definedName>
    <definedName name="BExKSJTWG9L3FCX8FLK4EMUJMF27" hidden="1">#REF!</definedName>
    <definedName name="BExKSU0MKNAVZYYPKCYTZDWQX4R8" hidden="1">#REF!</definedName>
    <definedName name="BExKSX60G1MUS689FXIGYP2F7C62" hidden="1">#REF!</definedName>
    <definedName name="BExKT2UZ7Y2VWF5NQE18SJRLD2RN" hidden="1">#REF!</definedName>
    <definedName name="BExKT3GJFNGAM09H5F615E36A38C" hidden="1">#REF!</definedName>
    <definedName name="BExKTANIAETULCMHDF2ZODPC0VO9" hidden="1">#REF!</definedName>
    <definedName name="BExKTQZGN8GI3XGSEXMPCCA3S19H" hidden="1">#REF!</definedName>
    <definedName name="BExKTUKYYU0F6TUW1RXV24LRAZFE" hidden="1">#REF!</definedName>
    <definedName name="BExKTZIWB189ZS2J613U4KZO1QG6" hidden="1">#REF!</definedName>
    <definedName name="BExKU3FBLHQBIUTN6XEZW5GC9OG1" hidden="1">#REF!</definedName>
    <definedName name="BExKU6PVEJJWP8VRA5YJY2K0HNEG" hidden="1">#REF!</definedName>
    <definedName name="BExKU82I99FEUIZLODXJDOJC96CQ" hidden="1">#REF!</definedName>
    <definedName name="BExKUD0FMBF362EUFCQISBRY7WZ0" hidden="1">#REF!</definedName>
    <definedName name="BExKUDM0DFSCM3D91SH0XLXJSL18" hidden="1">#REF!</definedName>
    <definedName name="BExKULEKJLA77AUQPDUHSM94Y76Z" hidden="1">#REF!</definedName>
    <definedName name="BExKV08R85MKI3MAX9E2HERNQUNL" hidden="1">#REF!</definedName>
    <definedName name="BExKV4AAUNNJL5JWD7PX6BFKVS6O" hidden="1">#REF!</definedName>
    <definedName name="BExKVDVK6HN74GQPTXICP9BFC8CF" hidden="1">#REF!</definedName>
    <definedName name="BExKVFDI6VT9LE5D9GFPZX51AC4I" hidden="1">#REF!</definedName>
    <definedName name="BExKVFZ3ZZGIC1QI8XN6BYFWN0ZY" hidden="1">#REF!</definedName>
    <definedName name="BExKVG4KGO28KPGTAFL1R8TTZ10N" hidden="1">#REF!</definedName>
    <definedName name="BExKVZR7CUPJCB2M8WO0J2ESDEUX" hidden="1">#REF!</definedName>
    <definedName name="BExKW0CSH7DA02YSNV64PSEIXB2P" hidden="1">#REF!</definedName>
    <definedName name="BExKWG8MR20O13C3YSUIHBD2BWQ2" hidden="1">#REF!</definedName>
    <definedName name="BExM9NUG3Q31X01AI9ZJCZIX25CS" hidden="1">#REF!</definedName>
    <definedName name="BExM9OG182RP30MY23PG49LVPZ1C" hidden="1">#REF!</definedName>
    <definedName name="BExMA64MW1S18NH8DCKPCCEI5KCB" hidden="1">#REF!</definedName>
    <definedName name="BExMALEWFUEM8Y686IT03ECURUBR" hidden="1">#REF!</definedName>
    <definedName name="BExMAPLZ9E24DON7Y8H2T6MQ1B5K" hidden="1">#REF!</definedName>
    <definedName name="BExMAXJS82ZJ8RS22VLE0V0LDUII" hidden="1">#REF!</definedName>
    <definedName name="BExMB4QRS0R3MTB4CMUHFZ84LNZQ" hidden="1">#REF!</definedName>
    <definedName name="BExMBC35WKQY5CWQJLV4D05O6971" hidden="1">#REF!</definedName>
    <definedName name="BExMBFTZV4Q1A5KG25C1N9PHQNSW" hidden="1">#REF!</definedName>
    <definedName name="BExMBK6ISK3U7KHZKUJXIDKGF6VW" hidden="1">#REF!</definedName>
    <definedName name="BExMBQ6BB79Y1S1EZ4BOZ527ZH47" hidden="1">#REF!</definedName>
    <definedName name="BExMBTBHSHFUHXZPKH8T1T26W5AQ" hidden="1">#REF!</definedName>
    <definedName name="BExMBYPQDG9AYDQ5E8IECVFREPO6" hidden="1">#REF!</definedName>
    <definedName name="BExMC7K41G5WMXC4OKZPL523IN5C" hidden="1">#REF!</definedName>
    <definedName name="BExMC8AZUTX8LG89K2JJR7ZG62XX" hidden="1">#REF!</definedName>
    <definedName name="BExMCA96YR10V72G2R0SCIKPZLIZ" hidden="1">#REF!</definedName>
    <definedName name="BExMCB5JU5I2VQDUBS4O42BTEVKI" hidden="1">#REF!</definedName>
    <definedName name="BExMCFSQFSEMPY5IXDIRKZDASDBR" hidden="1">#REF!</definedName>
    <definedName name="BExMCI726Y7CQ98CFILJNB189OL7" hidden="1">#REF!</definedName>
    <definedName name="BExMCMZOEYWVOOJ98TBHTTCS7XB8" hidden="1">#REF!</definedName>
    <definedName name="BExMCS8EF2W3FS9QADNKREYSI8P0" hidden="1">#REF!</definedName>
    <definedName name="BExMCUS7GSOM96J0HJ7EH0FFM2AC" hidden="1">#REF!</definedName>
    <definedName name="BExMCYTT6TVDWMJXO1NZANRTVNAN" hidden="1">#REF!</definedName>
    <definedName name="BExMD3GYN2LDARCNPWPZAMRBJJI7" hidden="1">#REF!</definedName>
    <definedName name="BExMD5F6IAV108XYJLXUO9HD0IT6" hidden="1">#REF!</definedName>
    <definedName name="BExMDANV66W9T3XAXID40XFJ0J93" hidden="1">#REF!</definedName>
    <definedName name="BExMDB9N9PYO86JHHFQP7ONO2P9B" hidden="1">#REF!</definedName>
    <definedName name="BExMDFWS9BJGE5SKB9YDJZR8AV48" hidden="1">#REF!</definedName>
    <definedName name="BExMDGD1KQP7NNR78X2ZX4FCBQ1S" hidden="1">#REF!</definedName>
    <definedName name="BExMDIRDK0DI8P86HB7WPH8QWLSQ" hidden="1">#REF!</definedName>
    <definedName name="BExMDJT3GXQN5F3BE6X3BGLJRVP6" hidden="1">#REF!</definedName>
    <definedName name="BExMDPI2FVMORSWDDCVAJ85WYAYO" hidden="1">#REF!</definedName>
    <definedName name="BExMDUWB7VWHFFR266QXO46BNV2S" hidden="1">#REF!</definedName>
    <definedName name="BExME2U47N8LZG0BPJ49ANY5QVV2" hidden="1">#REF!</definedName>
    <definedName name="BExME7165EDUSONBWV5AZ51HSY4H" hidden="1">#REF!</definedName>
    <definedName name="BExME88DH5DUKMUFI9FNVECXFD2E" hidden="1">#REF!</definedName>
    <definedName name="BExME9A7MOGAK7YTTQYXP5DL6VYA" hidden="1">#REF!</definedName>
    <definedName name="BExME9QAM6E7F2BXLSCC53HEQI5S" hidden="1">#REF!</definedName>
    <definedName name="BExMEOV9YFRY5C3GDLU60GIX10BY" hidden="1">#REF!</definedName>
    <definedName name="BExMEY09ESM4H2YGKEQQRYUD114R" hidden="1">#REF!</definedName>
    <definedName name="BExMF4G4IUPQY1Y5GEY5N3E04CL6" hidden="1">#REF!</definedName>
    <definedName name="BExMF9UIGYMOAQK0ELUWP0S0HZZY" hidden="1">#REF!</definedName>
    <definedName name="BExMFDLBSWFMRDYJ2DZETI3EXKN2" hidden="1">#REF!</definedName>
    <definedName name="BExMFJFS7Y0MW1N26ORGBGS696R0" hidden="1">#REF!</definedName>
    <definedName name="BExMFLDTMRTCHKA37LQW67BG8D5C" hidden="1">#REF!</definedName>
    <definedName name="BExMH0XGUY9O1W5KGWNFPGQRE7FI" hidden="1">#REF!</definedName>
    <definedName name="BExMH3H9TW5TJCNU5Z1EWXP3BAEP" hidden="1">#REF!</definedName>
    <definedName name="BExMH42VBWDOG4E4FIXWPDOBDJQ1" hidden="1">#REF!</definedName>
    <definedName name="BExMHFBDKU7SL1XYKYR6CGEO8CEL" hidden="1">#REF!</definedName>
    <definedName name="BExMHOWPB34KPZ76M2KIX2C9R2VB" hidden="1">#REF!</definedName>
    <definedName name="BExMHSSYC6KVHA3QDTSYPN92TWMI" hidden="1">#REF!</definedName>
    <definedName name="BExMI3AJ9477KDL4T9DHET4LJJTW" hidden="1">#REF!</definedName>
    <definedName name="BExMI6QQ20XHD0NWJUN741B37182" hidden="1">#REF!</definedName>
    <definedName name="BExMI8JB94SBD9EMNJEK7Y2T6GYU" hidden="1">#REF!</definedName>
    <definedName name="BExMI8OS85YTW3KYVE4YD0R7Z6UV" hidden="1">#REF!</definedName>
    <definedName name="BExMIBOOZU40JS3F89OMPSRCE9MM" hidden="1">#REF!</definedName>
    <definedName name="BExMIETWI175OVTQ66FIIUOEG2VO" hidden="1">#REF!</definedName>
    <definedName name="BExMIIQ5MBWSIHTFWAQADXMZC22Q" hidden="1">#REF!</definedName>
    <definedName name="BExMIL4I2GE866I25CR5JBLJWJ6A" hidden="1">#REF!</definedName>
    <definedName name="BExMIRKIPF27SNO82SPFSB3T5U17" hidden="1">#REF!</definedName>
    <definedName name="BExMIT2FYPP1FNC8XXVV8XLZN532" hidden="1">#REF!</definedName>
    <definedName name="BExMIV0KC8555D5E42ZGWG15Y0MO" hidden="1">#REF!</definedName>
    <definedName name="BExMIZT6AN7E6YMW2S87CTCN2UXH" hidden="1">#REF!</definedName>
    <definedName name="BExMJNC8ZFB9DRFOJ961ZAJ8U3A8" hidden="1">#REF!</definedName>
    <definedName name="BExMJTBV8A3D31W2IQHP9RDFPPHQ" hidden="1">#REF!</definedName>
    <definedName name="BExMK2RTXN4QJWEUNX002XK8VQP8" hidden="1">#REF!</definedName>
    <definedName name="BExMKBGQDUZ8AWXYHA3QVMSDVZ3D" hidden="1">#REF!</definedName>
    <definedName name="BExMKBM1467553LDFZRRKVSHN374" hidden="1">#REF!</definedName>
    <definedName name="BExMKGK5FJUC0AU8MABRGDC5ZM70" hidden="1">#REF!</definedName>
    <definedName name="BExMKTW7R5SOV4PHAFGHU3W73DYE" hidden="1">#REF!</definedName>
    <definedName name="BExMKU7051J2W1RQXGZGE62NBRUZ" hidden="1">#REF!</definedName>
    <definedName name="BExMKUN3WPECJR2XRID2R7GZRGNX" hidden="1">#REF!</definedName>
    <definedName name="BExMKZ535P011X4TNV16GCOH4H21" hidden="1">#REF!</definedName>
    <definedName name="BExML3XQNDIMX55ZCHHXKUV3D6E6" hidden="1">#REF!</definedName>
    <definedName name="BExML5QGSWHLI18BGY4CGOTD3UWH" hidden="1">#REF!</definedName>
    <definedName name="BExMLKF1HGC9W2MK37E42OJJP44E" hidden="1">#REF!</definedName>
    <definedName name="BExMLO5Z61RE85X8HHX2G4IU3AZW" hidden="1">#REF!</definedName>
    <definedName name="BExMLVI7UORSHM9FMO8S2EI0TMTS" hidden="1">#REF!</definedName>
    <definedName name="BExMM5UCOT2HSSN0ZIPZW55GSOVO" hidden="1">#REF!</definedName>
    <definedName name="BExMM8ZRS5RQ8H1H55RVPVTDL5NL" hidden="1">#REF!</definedName>
    <definedName name="BExMMH8EAZB09XXQ5X4LR0P4NHG9" hidden="1">#REF!</definedName>
    <definedName name="BExMMIQH5BABNZVCIQ7TBCQ10AY5" hidden="1">#REF!</definedName>
    <definedName name="BExMMNIZ2T7M22WECMUQXEF4NJ71" hidden="1">#REF!</definedName>
    <definedName name="BExMMPMIOU7BURTV0L1K6ACW9X73" hidden="1">#REF!</definedName>
    <definedName name="BExMMQ835AJDHS4B419SS645P67Q" hidden="1">#REF!</definedName>
    <definedName name="BExMMQIUVPCOBISTEJJYNCCLUCPY" hidden="1">#REF!</definedName>
    <definedName name="BExMMTIXETA5VAKBSOFDD5SRU887" hidden="1">#REF!</definedName>
    <definedName name="BExMMV0P6P5YS3C35G0JYYHI7992" hidden="1">#REF!</definedName>
    <definedName name="BExMNCUSJIRTSFIE0XASGVYOMQNI" hidden="1">#REF!</definedName>
    <definedName name="BExMNJLFWZBRN9PZF1IO9CYWV1B2" hidden="1">#REF!</definedName>
    <definedName name="BExMNKCJ0FA57YEUUAJE43U1QN5P" hidden="1">#REF!</definedName>
    <definedName name="BExMNKN5D1WEF2OOJVP6LZ6DLU3Y" hidden="1">#REF!</definedName>
    <definedName name="BExMNQMYHO8P4UBDPYK2S8W4EQCA" hidden="1">#REF!</definedName>
    <definedName name="BExMNQXWSJGR1IZ33DHEA6H4C8X4" hidden="1">#REF!</definedName>
    <definedName name="BExMNR38HMPLWAJRQ9MMS3ZAZ9IU" hidden="1">#REF!</definedName>
    <definedName name="BExMNRDZULKJMVY2VKIIRM2M5A1M" hidden="1">#REF!</definedName>
    <definedName name="BExMO9IOWKTWHO8LQJJQI5P3INWY" hidden="1">#REF!</definedName>
    <definedName name="BExMOI29DOEK5R1A5QZPUDKF7N6T" hidden="1">#REF!</definedName>
    <definedName name="BExMOUHYJ7S5Q4B9QB0G3KR526U3" hidden="1">#REF!</definedName>
    <definedName name="BExMP13C8RR9HAQSONMZ4KBHGVIP" hidden="1">#REF!</definedName>
    <definedName name="BExMPAJ5AJAXGKGK3F6H3ODS6RF4" hidden="1">#REF!</definedName>
    <definedName name="BExMPD2X55FFBVJ6CBUKNPROIOEU" hidden="1">#REF!</definedName>
    <definedName name="BExMPGZ848E38FUH1JBQN97DGWAT" hidden="1">#REF!</definedName>
    <definedName name="BExMPMTICOSMQENOFKQ18K0ZT4S8" hidden="1">#REF!</definedName>
    <definedName name="BExMPMZ07II0R4KGWQQ7PGS3RZS4" hidden="1">#REF!</definedName>
    <definedName name="BExMPOBH04JMDO6Z8DMSEJZM4ANN" hidden="1">#REF!</definedName>
    <definedName name="BExMPSD77XQ3HA6A4FZOJK8G2JP3" hidden="1">#REF!</definedName>
    <definedName name="BExMQ4I3Q7F0BMPHSFMFW9TZ87UD" hidden="1">#REF!</definedName>
    <definedName name="BExMQ4SWDWI4N16AZ0T5CJ6HH8WC" hidden="1">#REF!</definedName>
    <definedName name="BExMQ71WHW50GVX45JU951AGPLFQ" hidden="1">#REF!</definedName>
    <definedName name="BExMQFLC51WC0ZQ3ISX3C0WWY8ON" hidden="1">#REF!</definedName>
    <definedName name="BExMQGXSLPT4A6N47LE6FBVHWBOF" hidden="1">#REF!</definedName>
    <definedName name="BExMQSBR7PL4KLB1Q4961QO45Y4G" hidden="1">#REF!</definedName>
    <definedName name="BExMR1MA4I1X77714ZEPUVC8W398" hidden="1">#REF!</definedName>
    <definedName name="BExMR8YQHA7N77HGHY4Y6R30I3XT" hidden="1">#REF!</definedName>
    <definedName name="BExMRENOIARWRYOIVPDIEBVNRDO7" hidden="1">#REF!</definedName>
    <definedName name="BExMRJGBMBQR02EUGWJB4OYWVQPC" hidden="1">#REF!</definedName>
    <definedName name="BExMRKSTP0XVW3NVUMLECR8PG3SF" hidden="1">#REF!</definedName>
    <definedName name="BExMRRJNUMGRSDD5GGKKGEIZ6FTS" hidden="1">#REF!</definedName>
    <definedName name="BExMRU3ACIU0RD2BNWO55LH5U2BR" hidden="1">#REF!</definedName>
    <definedName name="BExMRYVXZYRCNM005S74K8KVJXSW" hidden="1">#REF!</definedName>
    <definedName name="BExMSQRCC40AP8BDUPL2I2DNC210" hidden="1">#REF!</definedName>
    <definedName name="BExMTLXHZ9H4QYDQ0VMHUXWSVD3Q" hidden="1">#REF!</definedName>
    <definedName name="BExO4J9LR712G00TVA82VNTG8O7H" hidden="1">#REF!</definedName>
    <definedName name="BExO55G2KVZ7MIJ30N827CLH0I2A" hidden="1">#REF!</definedName>
    <definedName name="BExO5A8PZD9EUHC5CMPU6N3SQ15L" hidden="1">#REF!</definedName>
    <definedName name="BExO5TQ079AHR967WGJYSR4QAE4R" hidden="1">#REF!</definedName>
    <definedName name="BExO5XMAHL7CY3X0B1OPKZ28DCJ5" hidden="1">#REF!</definedName>
    <definedName name="BExO66LZJKY4PTQVREELI6POS4AY" hidden="1">#REF!</definedName>
    <definedName name="BExO6A7G3T6F15S63S1OQ24SFQJH" hidden="1">#REF!</definedName>
    <definedName name="BExO6LLHCYTF7CIVHKAO0NMET14Q" hidden="1">#REF!</definedName>
    <definedName name="BExO764GVLC6R6LREFVX7QYWT3RE" hidden="1">#REF!</definedName>
    <definedName name="BExO7L9A53V0L5FUS0PQUBG4XS0R" hidden="1">#REF!</definedName>
    <definedName name="BExO7OUQS3XTUQ2LDKGQ8AAQ3OJJ" hidden="1">#REF!</definedName>
    <definedName name="BExO7VQWA7I6SZNHMVM6QHEOPT7N" hidden="1">#REF!</definedName>
    <definedName name="BExO85HMYXZJ7SONWBKKIAXMCI3C" hidden="1">#REF!</definedName>
    <definedName name="BExO863922O4PBGQMUNEQKGN3K96" hidden="1">#REF!</definedName>
    <definedName name="BExO89ZCBQDFNQMXBL81B6NYT5U3" hidden="1">#REF!</definedName>
    <definedName name="BExO89ZIOXN0HOKHY24F7HDZ87UT" hidden="1">#REF!</definedName>
    <definedName name="BExO8A4S3VKZ6N6VX4CXOWCPKHWC" hidden="1">#REF!</definedName>
    <definedName name="BExO8CDTBCABLEUD6PE2UM2EZ6C4" hidden="1">#REF!</definedName>
    <definedName name="BExO8UTAGQWDBQZEEF4HUNMLQCVU" hidden="1">#REF!</definedName>
    <definedName name="BExO937E20IHMGQOZMECL3VZC7OX" hidden="1">#REF!</definedName>
    <definedName name="BExO94UTJKQQ7TJTTJRTSR70YVJC" hidden="1">#REF!</definedName>
    <definedName name="BExO9I1E64ENA8Z42JI2J81DKZ8T" hidden="1">#REF!</definedName>
    <definedName name="BExO9J3A438976RXIUX5U9SU5T55" hidden="1">#REF!</definedName>
    <definedName name="BExO9RS5RXFJ1911HL3CCK6M74EP" hidden="1">#REF!</definedName>
    <definedName name="BExO9SDRI1M6KMHXSG3AE5L0F2U3" hidden="1">#REF!</definedName>
    <definedName name="BExO9U100URQWDC51QHO5CELT91P" hidden="1">#REF!</definedName>
    <definedName name="BExO9V2U2YXAY904GYYGU6TD8Y7M" hidden="1">#REF!</definedName>
    <definedName name="BExOA3M8QPKLDQSMPYFUCAQJNK70" hidden="1">#REF!</definedName>
    <definedName name="BExOAFR4YY8GPWAZ4GI5AYC2OHJ4" hidden="1">#REF!</definedName>
    <definedName name="BExOAQ3GKCT7YZW1EMVU3EILSZL2" hidden="1">#REF!</definedName>
    <definedName name="BExOAYHKZA3G2T1MI7GUW1LKI4SY" hidden="1">#REF!</definedName>
    <definedName name="BExOB94K8OJ8QZ4BXB2DJG5VONNA" hidden="1">#REF!</definedName>
    <definedName name="BExOB9KT2THGV4SPLDVFTFXS4B14" hidden="1">#REF!</definedName>
    <definedName name="BExOBARY8ORR3FTR16NG5BCOPOIX" hidden="1">#REF!</definedName>
    <definedName name="BExOBEZ0IE2WBEYY3D3CMRI72N1K" hidden="1">#REF!</definedName>
    <definedName name="BExOBIPU8760ITY0C8N27XZ3KWEF" hidden="1">#REF!</definedName>
    <definedName name="BExOBM0I5L0MZ1G4H9MGMD87SBMZ" hidden="1">#REF!</definedName>
    <definedName name="BExOBOUXMP88KJY2BX2JLUJH5N0K" hidden="1">#REF!</definedName>
    <definedName name="BExOBP0FKQ4SVR59FB48UNLKCOR6" hidden="1">#REF!</definedName>
    <definedName name="BExOBV5NJ50QQ3ZUWOWUTGL34SIH" hidden="1">#REF!</definedName>
    <definedName name="BExOBYAVUCQ0IGM0Y6A75QHP0Q1A" hidden="1">#REF!</definedName>
    <definedName name="BExOC1G3P4Z633NKFJLRITBBHVCY" hidden="1">#REF!</definedName>
    <definedName name="BExOC3UEHB1CZNINSQHZANWJYKR8" hidden="1">#REF!</definedName>
    <definedName name="BExOCBSF3XGO9YJ23LX2H78VOUR7" hidden="1">#REF!</definedName>
    <definedName name="BExOCBSFINGJ4P4IGX8EZ2JAOTBJ" hidden="1">#REF!</definedName>
    <definedName name="BExOCKXFMOW6WPFEVX1I7R7FNDSS" hidden="1">#REF!</definedName>
    <definedName name="BExOCWWZTGTAKUL8MMNN9EOE2DVH" hidden="1">#REF!</definedName>
    <definedName name="BExOCYEXOB95DH5NOB0M5NOYX398" hidden="1">#REF!</definedName>
    <definedName name="BExOD4ERMDMFD8X1016N4EXOUR0S" hidden="1">#REF!</definedName>
    <definedName name="BExOD55RS7BQUHRQ6H3USVGKR0P7" hidden="1">#REF!</definedName>
    <definedName name="BExODEWDDEABM4ZY3XREJIBZ8IVP" hidden="1">#REF!</definedName>
    <definedName name="BExODZFEIWV26E8RFU7XQYX1J458" hidden="1">#REF!</definedName>
    <definedName name="BExOEBKG55EROA2VL360A06LKASE" hidden="1">#REF!</definedName>
    <definedName name="BExOERG5LWXYYEN1DY1H2FWRJS9T" hidden="1">#REF!</definedName>
    <definedName name="BExOERR3JZBGPM0JUHNGZKIHF51J" hidden="1">#REF!</definedName>
    <definedName name="BExOETUH0P9C7B0TJPBHO6O8LDPO" hidden="1">#REF!</definedName>
    <definedName name="BExOEV1S6JJVO5PP4BZ20SNGZR7D" hidden="1">#REF!</definedName>
    <definedName name="BExOF8J5ENHOI8E3NE2IDX8Q1PAA" hidden="1">#REF!</definedName>
    <definedName name="BExOFEDNCYI2TPTMQ8SJN3AW4YMF" hidden="1">#REF!</definedName>
    <definedName name="BExOFVLXVD6RVHSQO8KZOOACSV24" hidden="1">#REF!</definedName>
    <definedName name="BExOFVWR29JOZ66F7LOP8BWQPXPI" hidden="1">#REF!</definedName>
    <definedName name="BExOG2SW3XOGP9VAPQ3THV3VWV12" hidden="1">#REF!</definedName>
    <definedName name="BExOG45J81K4OPA40KW5VQU54KY3" hidden="1">#REF!</definedName>
    <definedName name="BExOGFE2SCL8HHT4DFAXKLUTJZOG" hidden="1">#REF!</definedName>
    <definedName name="BExOGQ6I69R7MDSMN5LOOKPGDL6E" hidden="1">#REF!</definedName>
    <definedName name="BExOGR2VS4QGVJ34NR8UE7CLMPQ0" hidden="1">#REF!</definedName>
    <definedName name="BExOGT6D0LJ3C22RDW8COECKB1J5" hidden="1">#REF!</definedName>
    <definedName name="BExOGTMI1HT31M1RGWVRAVHAK7DE" hidden="1">#REF!</definedName>
    <definedName name="BExOGXO9JE5XSE9GC3I6O21UEKAO" hidden="1">#REF!</definedName>
    <definedName name="BExOH9ICZ13C1LAW8OTYTR9S7ZP3" hidden="1">#REF!</definedName>
    <definedName name="BExOHKLJYVQSS6GVLW8T2GOARV4J" hidden="1">#REF!</definedName>
    <definedName name="BExOHL75H3OT4WAKKPUXIVXWFVDS" hidden="1">#REF!</definedName>
    <definedName name="BExOHLHXXJL6363CC082M9M5VVXQ" hidden="1">#REF!</definedName>
    <definedName name="BExOHNAO5UDXSO73BK2ARHWKS90Y" hidden="1">#REF!</definedName>
    <definedName name="BExOHR1G1I9A9CI1HG94EWBLWNM2" hidden="1">#REF!</definedName>
    <definedName name="BExOHTQPP8LQ98L6PYUI6QW08YID" hidden="1">#REF!</definedName>
    <definedName name="BExOHV8IXM34DQ1XLXTJDNWLOQF9" hidden="1">#REF!</definedName>
    <definedName name="BExOHX6Q6NJI793PGX59O5EKTP4G" hidden="1">#REF!</definedName>
    <definedName name="BExOHY8LCO3ZHOEH1ZTL0MQTYQOL" hidden="1">#REF!</definedName>
    <definedName name="BExOI5VMTHH7Y8MQQ1N635CHYI0P" hidden="1">#REF!</definedName>
    <definedName name="BExOIEVCP4Y6VDS23AK84MCYYHRT" hidden="1">#REF!</definedName>
    <definedName name="BExOIHPQIXR0NDR5WD01BZKPKEO3" hidden="1">#REF!</definedName>
    <definedName name="BExOIM7L0Z3LSII9P7ZTV4KJ8RMA" hidden="1">#REF!</definedName>
    <definedName name="BExOIWJVMJ6MG6JC4SPD1L00OHU1" hidden="1">#REF!</definedName>
    <definedName name="BExOIYCN8Z4JK3OOG86KYUCV0ME8" hidden="1">#REF!</definedName>
    <definedName name="BExOJ3AKZ9BCBZT3KD8WMSLK6MN2" hidden="1">#REF!</definedName>
    <definedName name="BExOJ7XQK71I4YZDD29AKOOWZ47E" hidden="1">#REF!</definedName>
    <definedName name="BExOJM0W6XGSW5MXPTTX0GNF6SFT" hidden="1">#REF!</definedName>
    <definedName name="BExOJNTMI04AUDW5J41CESW52YMP" hidden="1">#REF!</definedName>
    <definedName name="BExOJXEUJJ9SYRJXKYYV2NCCDT2R" hidden="1">#REF!</definedName>
    <definedName name="BExOK0EQYM9JUMAGWOUN7QDH7VMZ" hidden="1">#REF!</definedName>
    <definedName name="BExOK10DPUX7E7X0CT199QVBODEW" hidden="1">#REF!</definedName>
    <definedName name="BExOK4WM9O7QNG6O57FOASI5QSN1" hidden="1">#REF!</definedName>
    <definedName name="BExOK8SVNS9DXWU2QWBNB1YVNR7L" hidden="1">#REF!</definedName>
    <definedName name="BExOKF3GH3XG3I708CZPZD86ZVL2" hidden="1">#REF!</definedName>
    <definedName name="BExOKTXMJP351VXKH8VT6SXUNIMF" hidden="1">#REF!</definedName>
    <definedName name="BExOKU8GMLOCNVORDE329819XN67" hidden="1">#REF!</definedName>
    <definedName name="BExOL0Z3Z7IAMHPB91EO2MF49U57" hidden="1">#REF!</definedName>
    <definedName name="BExOL7KH12VAR0LG741SIOJTLWFD" hidden="1">#REF!</definedName>
    <definedName name="BExOL8RN4G537EFMWEFGIWRPYDZ8" hidden="1">#REF!</definedName>
    <definedName name="BExOLE5P4BERQUOGV34XYTRQMJ67" hidden="1">#REF!</definedName>
    <definedName name="BExOLICXFHJLILCJVFMJE5MGGWKR" hidden="1">#REF!</definedName>
    <definedName name="BExOLMUQP54SNJ4377CSQ2W2VRVE" hidden="1">#REF!</definedName>
    <definedName name="BExOLOI0WJS3QC12I3ISL0D9AWOF" hidden="1">#REF!</definedName>
    <definedName name="BExOLYZNG5RBD0BTS1OEZJNU92Q5" hidden="1">#REF!</definedName>
    <definedName name="BExOM3HIJ3UZPOKJI68KPBJAHPDC" hidden="1">#REF!</definedName>
    <definedName name="BExOMATSM3O2HLV7ZXYCJJANWKW1" hidden="1">#REF!</definedName>
    <definedName name="BExOMKPURE33YQ3K1JG9NVQD4W49" hidden="1">#REF!</definedName>
    <definedName name="BExOMP7NGCLUNFK50QD2LPKRG078" hidden="1">#REF!</definedName>
    <definedName name="BExOMU0A6XMY48SZRYL4WQZD13BI" hidden="1">#REF!</definedName>
    <definedName name="BExOMVT0HSNC59DJP4CLISASGHKL" hidden="1">#REF!</definedName>
    <definedName name="BExON0AX35F2SI0UCVMGWGVIUNI3" hidden="1">#REF!</definedName>
    <definedName name="BExON41U4296DV3DPG6I5EF3OEYF" hidden="1">#REF!</definedName>
    <definedName name="BExON5P2OD5NSKR8O5KK74ICUSO2" hidden="1">#REF!</definedName>
    <definedName name="BExONB3A7CO4YD8RB41PHC93BQ9M" hidden="1">#REF!</definedName>
    <definedName name="BExONFQH6UUXF8V0GI4BRIST9RFO" hidden="1">#REF!</definedName>
    <definedName name="BExONH34JHZ9VP2WPUBTIVZOCPM6" hidden="1">#REF!</definedName>
    <definedName name="BExONHU65LML12UB9EWV7FQBQBNE" hidden="1">#REF!</definedName>
    <definedName name="BExONIL31DZWU7IFVN3VV0XTXJA1" hidden="1">#REF!</definedName>
    <definedName name="BExONJ1BU17R0F5A2UP1UGJBOGKS" hidden="1">#REF!</definedName>
    <definedName name="BExONNZ9VMHVX3J6NLNJY7KZA61O" hidden="1">#REF!</definedName>
    <definedName name="BExONRQ1BAA4F3TXP2MYQ4YCZ09S" hidden="1">#REF!</definedName>
    <definedName name="BExOO1WWIZSGB0YTGKESB45TSVMZ" hidden="1">#REF!</definedName>
    <definedName name="BExOO4B8FPAFYPHCTYTX37P1TQM5" hidden="1">#REF!</definedName>
    <definedName name="BExOOIULUDOJRMYABWV5CCL906X6" hidden="1">#REF!</definedName>
    <definedName name="BExOOTN0KTXJCL7E476XBN1CJ553" hidden="1">#REF!</definedName>
    <definedName name="BExOOUOOR1038J07BOYJJU106NFS" hidden="1">#REF!</definedName>
    <definedName name="BExOOUZHJUFHENA2ET6S02TMZRNP" hidden="1">#REF!</definedName>
    <definedName name="BExOP9DEBV5W5P4Q25J3XCJBP5S9" hidden="1">#REF!</definedName>
    <definedName name="BExOPFNYRBL0BFM23LZBJTADNOE4" hidden="1">#REF!</definedName>
    <definedName name="BExOPINVFSIZMCVT9YGT2AODVCX3" hidden="1">#REF!</definedName>
    <definedName name="BExOPL26WA8DVFW4UQLIBW3HVSQL" hidden="1">#REF!</definedName>
    <definedName name="BExOQ1JN4SAC44RTMZIGHSW023WA" hidden="1">#REF!</definedName>
    <definedName name="BExOQ256YMF115DJL3KBPNKABJ90" hidden="1">#REF!</definedName>
    <definedName name="BExOQ31LFF5V955K4N7NSFG61GNX" hidden="1">#REF!</definedName>
    <definedName name="BExQ19DEUOLC11IW32E2AMVZLFF1" hidden="1">#REF!</definedName>
    <definedName name="BExQ1J9FM9APIRBV1P93CISOUOPN" hidden="1">#REF!</definedName>
    <definedName name="BExQ1SJXKHE45NHA4Y912ZWK0BVS" hidden="1">#REF!</definedName>
    <definedName name="BExQ1V922YTT0W39UMN4F4HNC5AS" hidden="1">#REF!</definedName>
    <definedName name="BExQ1WG83K960T15H8A2VLMPXVU0" hidden="1">#REF!</definedName>
    <definedName name="BExQ29C73XR33S3668YYSYZAIHTG" hidden="1">#REF!</definedName>
    <definedName name="BExQ2FS228IUDUP2023RA1D4AO4C" hidden="1">#REF!</definedName>
    <definedName name="BExQ2L0XYWLY9VPZWXYYFRIRQRJ1" hidden="1">#REF!</definedName>
    <definedName name="BExQ2M841F5Z1BQYR8DG5FKK0LIU" hidden="1">#REF!</definedName>
    <definedName name="BExQ300G8I8TK45A0MVHV15422EU" hidden="1">#REF!</definedName>
    <definedName name="BExQ31YI1MP6GUMQYF1OMB5P5GOE" hidden="1">#REF!</definedName>
    <definedName name="BExQ38JVNZHQEVM20T8PEG1GP01R" hidden="1">#REF!</definedName>
    <definedName name="BExQ39R28MXSG2SEV956F0KZ20AN" hidden="1">#REF!</definedName>
    <definedName name="BExQ3D1P3M5Z3HLMEZ17E0BLEE4U" hidden="1">#REF!</definedName>
    <definedName name="BExQ3O4W7QF8BOXTUT4IOGF6YKUD" hidden="1">#REF!</definedName>
    <definedName name="BExQ3PXOWSN8561ZR8IEY8ZASI3B" hidden="1">#REF!</definedName>
    <definedName name="BExQ3TZF04IPY0B0UG9CQQ5736UA" hidden="1">#REF!</definedName>
    <definedName name="BExQ42IU9MNDYLODP41DL6YTZMAR" hidden="1">#REF!</definedName>
    <definedName name="BExQ452HF7N1HYPXJXQ8WD6SOWUV" hidden="1">#REF!</definedName>
    <definedName name="BExQ4BTBSHPHVEDRCXC2ROW8PLFC" hidden="1">#REF!</definedName>
    <definedName name="BExQ4DGKF54SRKQUTUT4B1CZSS62" hidden="1">#REF!</definedName>
    <definedName name="BExQ4M04XQFHM953TPL217CAK4ZP" hidden="1">#REF!</definedName>
    <definedName name="BExQ4T74LQ5PYTV1MUQUW75A4BDY" hidden="1">#REF!</definedName>
    <definedName name="BExQ4XJHD7EJCNH7S1MJDZJ2MNWG" hidden="1">#REF!</definedName>
    <definedName name="BExQ5039ZCEWBUJHU682G4S89J03" hidden="1">#REF!</definedName>
    <definedName name="BExQ56Z9W6YHZHRXOFFI8EFA7CDI" hidden="1">#REF!</definedName>
    <definedName name="BExQ5ITIC66SDM614FOSP325TOY5" hidden="1">#REF!</definedName>
    <definedName name="BExQ5KX3Z668H1KUCKZ9J24HUQ1F" hidden="1">#REF!</definedName>
    <definedName name="BExQ5SPLEYLGXSVLD9HO5BKQXKIP" hidden="1">#REF!</definedName>
    <definedName name="BExQ5SPMSOCJYLAY20NB5A6O32RE" hidden="1">#REF!</definedName>
    <definedName name="BExQ5UICMGTMK790KTLK49MAGXRC" hidden="1">#REF!</definedName>
    <definedName name="BExQ5YUUK9FD0QGTY4WD0W90O7OL" hidden="1">#REF!</definedName>
    <definedName name="BExQ63793YQ9BH7JLCNRIATIGTRG" hidden="1">#REF!</definedName>
    <definedName name="BExQ6BW4OE2LJPN7H8XKFK42SCJA" hidden="1">#REF!</definedName>
    <definedName name="BExQ6CN1EF2UPZ57ZYMGK8TUJQSS" hidden="1">#REF!</definedName>
    <definedName name="BExQ6M2YXJ8AMRJF3QGHC40ADAHZ" hidden="1">#REF!</definedName>
    <definedName name="BExQ6M8B0X44N9TV56ATUVHGDI00" hidden="1">#REF!</definedName>
    <definedName name="BExQ6POH065GV0I74XXVD0VUPBJW" hidden="1">#REF!</definedName>
    <definedName name="BExQ6WV9KPSMXPPLGZ3KK4WNYTHU" hidden="1">#REF!</definedName>
    <definedName name="BExQ6XRSPHARKJTKTB0NOV3SBZIW" hidden="1">#REF!</definedName>
    <definedName name="BExQ783XTMM2A9I3UKCFWJH1PP2N" hidden="1">#REF!</definedName>
    <definedName name="BExQ79LX01ZPQB8EGD1ZHR2VK2H3" hidden="1">#REF!</definedName>
    <definedName name="BExQ7ANJWDL69ZUG3AW5S2HJL4GL" hidden="1">#REF!</definedName>
    <definedName name="BExQ7B3V9MGDK2OIJ61XXFBFLJFZ" hidden="1">#REF!</definedName>
    <definedName name="BExQ7CB046NVPF9ZXDGA7OXOLSLX" hidden="1">#REF!</definedName>
    <definedName name="BExQ7IWDCGGOO1HTJ97YGO1CK3R9" hidden="1">#REF!</definedName>
    <definedName name="BExQ7JNFIEGS2HKNBALH3Q2N5G7Z" hidden="1">#REF!</definedName>
    <definedName name="BExQ7MY3U2Z1IZ71U5LJUD00VVB4" hidden="1">#REF!</definedName>
    <definedName name="BExQ7XL2Q1GVUFL1F9KK0K0EXMWG" hidden="1">#REF!</definedName>
    <definedName name="BExQ8469L3ZRZ3KYZPYMSJIDL7Y5" hidden="1">#REF!</definedName>
    <definedName name="BExQ84MJB94HL3BWRN50M4NCB6Z0" hidden="1">#REF!</definedName>
    <definedName name="BExQ8583ZE00NW7T9OF11OT9IA14" hidden="1">#REF!</definedName>
    <definedName name="BExQ89PYX7QKH887T258CNA7DPDG" hidden="1">#REF!</definedName>
    <definedName name="BExQ8A0RPE3IMIFIZLUE7KD2N21W" hidden="1">#REF!</definedName>
    <definedName name="BExQ8ABK6H1ADV2R2OYT8NFFYG2N" hidden="1">#REF!</definedName>
    <definedName name="BExQ8B2GTATY2SYZWYQKTTDGONE4" hidden="1">#REF!</definedName>
    <definedName name="BExQ8DM90XJ6GCJIK9LC5O82I2TJ" hidden="1">#REF!</definedName>
    <definedName name="BExQ8G0K46ZORA0QVQTDI7Z8LXGF" hidden="1">#REF!</definedName>
    <definedName name="BExQ8O3WEU8HNTTGKTW5T0QSKCLP" hidden="1">#REF!</definedName>
    <definedName name="BExQ8ZCEDBOBJA3D9LDP5TU2WYGR" hidden="1">#REF!</definedName>
    <definedName name="BExQ94LAW6MAQBWY25WTBFV5PPZJ" hidden="1">#REF!</definedName>
    <definedName name="BExQ97QIPOSSRK978N8P234Y1XA4" hidden="1">#REF!</definedName>
    <definedName name="BExQ9E6FBAXTHGF3RXANFIA77GXP" hidden="1">#REF!</definedName>
    <definedName name="BExQ9FOI3AFYS7CTELHWZ9F8PCOR" hidden="1">#REF!</definedName>
    <definedName name="BExQ9KX9734KIAK7IMRLHCPYDHO2" hidden="1">#REF!</definedName>
    <definedName name="BExQ9L81FF4I7816VTPFBDWVU4CW" hidden="1">#REF!</definedName>
    <definedName name="BExQ9M4E2ACZOWWWP1JJIQO8AHUM" hidden="1">#REF!</definedName>
    <definedName name="BExQ9UTANMJCK7LJ4OQMD6F2Q01L" hidden="1">#REF!</definedName>
    <definedName name="BExQ9ZLYHWABXAA9NJDW8ZS0UQ9P" hidden="1">#REF!</definedName>
    <definedName name="BExQA324HSCK40ENJUT9CS9EC71B" hidden="1">#REF!</definedName>
    <definedName name="BExQA55GY0STSNBWQCWN8E31ZXCS" hidden="1">#REF!</definedName>
    <definedName name="BExQA9HZIN9XEMHEEVHT99UU9Z82" hidden="1">#REF!</definedName>
    <definedName name="BExQAELFYH92K8CJL155181UDORO" hidden="1">#REF!</definedName>
    <definedName name="BExQAG8PP8R5NJKNQD1U4QOSD6X5" hidden="1">#REF!</definedName>
    <definedName name="BExQBC0EAV6PKQT8I8C3GLEZDMZL" hidden="1">#REF!</definedName>
    <definedName name="BExQBDICMZTSA1X73TMHNO4JSFLN" hidden="1">#REF!</definedName>
    <definedName name="BExQBEER6CRCRPSSL61S0OMH57ZA" hidden="1">#REF!</definedName>
    <definedName name="BExQBIGGY5TXI2FJVVZSLZ0LTZYH" hidden="1">#REF!</definedName>
    <definedName name="BExQBM1RUSIQ85LLMM2159BYDPIP" hidden="1">#REF!</definedName>
    <definedName name="BExQBPSOZ47V81YAEURP0NQJNTJH" hidden="1">#REF!</definedName>
    <definedName name="BExQC5TWT21CGBKD0IHAXTIN2QB8" hidden="1">#REF!</definedName>
    <definedName name="BExQC94JL9F5GW4S8DQCAF4WB2DA" hidden="1">#REF!</definedName>
    <definedName name="BExQCKTD8AT0824LGWREXM1B5D1X" hidden="1">#REF!</definedName>
    <definedName name="BExQCP0EE3PKTDKVOL04IOBUGZ6F" hidden="1">#REF!</definedName>
    <definedName name="BExQCRPJCDKQQIBYGE5391OQXNQ7" hidden="1">#REF!</definedName>
    <definedName name="BExQD3ZVGTFSCD9MSWY8NN45FLM3" hidden="1">#REF!</definedName>
    <definedName name="BExQD571YWOXKR2SX85K5MKQ0AO2" hidden="1">#REF!</definedName>
    <definedName name="BExQD7AKUWKH58PNJCJZNN1COR9E" hidden="1">#REF!</definedName>
    <definedName name="BExQDB6VCHN8PNX8EA6JNIEQ2JC2" hidden="1">#REF!</definedName>
    <definedName name="BExQDE1B6U2Q9B73KBENABP71YM1" hidden="1">#REF!</definedName>
    <definedName name="BExQDGQCN7ZW41QDUHOBJUGQAX40" hidden="1">#REF!</definedName>
    <definedName name="BExQE32AI2WOKFCB98XJZ6D7SAOF" hidden="1">#REF!</definedName>
    <definedName name="BExQEG918FUBEWTF0HLT9G5I5XRJ" hidden="1">#REF!</definedName>
    <definedName name="BExQEK54SZATP11ZZ75GH6P9GFQ3" hidden="1">#REF!</definedName>
    <definedName name="BExQEMUA4HEFM4OVO8M8MA8PIAW1" hidden="1">#REF!</definedName>
    <definedName name="BExQEQ4XZQFIKUXNU9H7WE7AMZ1U" hidden="1">#REF!</definedName>
    <definedName name="BExQF1OEB07CRAP6ALNNMJNJ3P2D" hidden="1">#REF!</definedName>
    <definedName name="BExQF54F62R5B3N9BG47XYK8T6XS" hidden="1">#REF!</definedName>
    <definedName name="BExQF9X2AQPFJZTCHTU5PTTR0JAH" hidden="1">#REF!</definedName>
    <definedName name="BExQFC0M9KKFMQKPLPEO2RQDB7MM" hidden="1">#REF!</definedName>
    <definedName name="BExQFEEV7627R8TYZCM28C6V6WHE" hidden="1">#REF!</definedName>
    <definedName name="BExQFEK8NUD04X2OBRA275ADPSDL" hidden="1">#REF!</definedName>
    <definedName name="BExQFGYIWDR4W0YF7XR6E4EWWJ02" hidden="1">#REF!</definedName>
    <definedName name="BExQFK9CM9S7VEN838EI8DKI9WSL" hidden="1">#REF!</definedName>
    <definedName name="BExQFOGG5ULYNV6XAFVJ1T69RAUZ" hidden="1">#REF!</definedName>
    <definedName name="BExQFPNFKA36IAPS22LAUMBDI4KE" hidden="1">#REF!</definedName>
    <definedName name="BExQFPSWEMA8WBUZ4WK20LR13VSU" hidden="1">#REF!</definedName>
    <definedName name="BExQFSYARQ5AIUI2V7O1EDCDM882" hidden="1">#REF!</definedName>
    <definedName name="BExQFVSPOSCCPF1TLJPIWYWYB8A9" hidden="1">#REF!</definedName>
    <definedName name="BExQFWJQXNQAW6LUMOEDS6KMJMYL" hidden="1">#REF!</definedName>
    <definedName name="BExQG8TYRD2G42UA5ZPCRLNKUDMX" hidden="1">#REF!</definedName>
    <definedName name="BExQGO48J9MPCDQ96RBB9UN9AIGT" hidden="1">#REF!</definedName>
    <definedName name="BExQGSBB6MJWDW7AYWA0MSFTXKRR" hidden="1">#REF!</definedName>
    <definedName name="BExQGZ7H6ND6DRMZMKKTMXLFYHJC" hidden="1">#REF!</definedName>
    <definedName name="BExQH0UURAJ13AVO5UI04HSRGVYW" hidden="1">#REF!</definedName>
    <definedName name="BExQH6ZZY0NR8SE48PSI9D0CU1TC" hidden="1">#REF!</definedName>
    <definedName name="BExQH9P2MCXAJOVEO4GFQT6MNW22" hidden="1">#REF!</definedName>
    <definedName name="BExQHC3DXXZX5BWEIV17DNSO0EB6" hidden="1">#REF!</definedName>
    <definedName name="BExQHCZSBYUY8OKKJXFYWKBBM6AH" hidden="1">#REF!</definedName>
    <definedName name="BExQHPKXZ1K33V2F90NZIQRZYIAW" hidden="1">#REF!</definedName>
    <definedName name="BExQHVF9KD06AG2RXUQJ9X4PVGX4" hidden="1">#REF!</definedName>
    <definedName name="BExQHZBHVN2L4HC7ACTR73T5OCV0" hidden="1">#REF!</definedName>
    <definedName name="BExQI85V9TNLDJT5LTRZS10Y26SG" hidden="1">#REF!</definedName>
    <definedName name="BExQIAPKHVEV8CU1L3TTHJW67FJ5" hidden="1">#REF!</definedName>
    <definedName name="BExQIBB4I3Z6AUU0HYV1DHRS13M4" hidden="1">#REF!</definedName>
    <definedName name="BExQIBWPAXU7HJZLKGJZY3EB7MIS" hidden="1">#REF!</definedName>
    <definedName name="BExQIM3J1Y2DOI3BDUM8WV3BMSIN" hidden="1">#REF!</definedName>
    <definedName name="BExQIS8O6R36CI01XRY9ISM99TW9" hidden="1">#REF!</definedName>
    <definedName name="BExQIVJB9MJ25NDUHTCVMSODJY2C" hidden="1">#REF!</definedName>
    <definedName name="BExQJBF7LAX128WR7VTMJC88ZLPG" hidden="1">#REF!</definedName>
    <definedName name="BExQJEVCKX6KZHNCLYXY7D0MX5KN" hidden="1">#REF!</definedName>
    <definedName name="BExQJFBF3KAMSKYCE9AX0C3FDWJE" hidden="1">#REF!</definedName>
    <definedName name="BExQJIBC34O4SDXEWBX0XXJ9F93B" hidden="1">#REF!</definedName>
    <definedName name="BExQJJYSDX8B0J1QGF2HL071KKA3" hidden="1">#REF!</definedName>
    <definedName name="BExQJL0FR3OWBYI6TVYE6R6KPU28" hidden="1">#REF!</definedName>
    <definedName name="BExQK1HV6SQQ7CP8H8IUKI9TYXTD" hidden="1">#REF!</definedName>
    <definedName name="BExQK3LE5CSBW1E4H4KHW548FL2R" hidden="1">#REF!</definedName>
    <definedName name="BExQKG6LD6PLNDGNGO9DJXY865BR" hidden="1">#REF!</definedName>
    <definedName name="BExQLE1TOW3A287TQB0AVWENT8O1" hidden="1">#REF!</definedName>
    <definedName name="BExRYOYB4A3E5F6MTROY69LR0PMG" hidden="1">#REF!</definedName>
    <definedName name="BExRYZLA9EW71H4SXQR525S72LLP" hidden="1">#REF!</definedName>
    <definedName name="BExRZ66M8G9FQ0VFP077QSZBSOA5" hidden="1">#REF!</definedName>
    <definedName name="BExRZ8FMQQL46I8AQWU17LRNZD5T" hidden="1">#REF!</definedName>
    <definedName name="BExRZIRRIXRUMZ5GOO95S7460BMP" hidden="1">#REF!</definedName>
    <definedName name="BExRZK9RAHMM0ZLTNSK7A4LDC42D" hidden="1">#REF!</definedName>
    <definedName name="BExRZOGSR69INI6GAEPHDWSNK5Q4" hidden="1">#REF!</definedName>
    <definedName name="BExRZR0LVVK3899VBSAJ65GT2E3B" hidden="1">#REF!</definedName>
    <definedName name="BExS0ASQBKRTPDWFK0KUDFOS9LE5" hidden="1">#REF!</definedName>
    <definedName name="BExS0GHQUF6YT0RU3TKDEO8CSJYB" hidden="1">#REF!</definedName>
    <definedName name="BExS0JSDQ1GV78JIPV6TBXM2DTJL" hidden="1">#REF!</definedName>
    <definedName name="BExS0K8IHC45I78DMZBOJ1P13KQA" hidden="1">#REF!</definedName>
    <definedName name="BExS15IJV0WW662NXQUVT3FGP4ST" hidden="1">#REF!</definedName>
    <definedName name="BExS194110MR25BYJI3CJ2EGZ8XT" hidden="1">#REF!</definedName>
    <definedName name="BExS1BNVGNSGD4EP90QL8WXYWZ66" hidden="1">#REF!</definedName>
    <definedName name="BExS1UE39N6NCND7MAARSBWXS6HU" hidden="1">#REF!</definedName>
    <definedName name="BExS1VL8PBT2LUQ4ZEAPPFJ4XW2N" hidden="1">#REF!</definedName>
    <definedName name="BExS226HTWL5WVC76MP5A1IBI8WD" hidden="1">#REF!</definedName>
    <definedName name="BExS26OI2QNNAH2WMDD95Z400048" hidden="1">#REF!</definedName>
    <definedName name="BExS2BH5B8XAQLRCALR1KDKIS6AP" hidden="1">#REF!</definedName>
    <definedName name="BExS2DF6B4ZUF3VZLI4G6LJ3BF38" hidden="1">#REF!</definedName>
    <definedName name="BExS2QB5FS5LYTFYO4BROTWG3OV5" hidden="1">#REF!</definedName>
    <definedName name="BExS2TLU1HONYV6S3ZD9T12D7CIG" hidden="1">#REF!</definedName>
    <definedName name="BExS318UV9I2FXPQQWUKKX00QLPJ" hidden="1">#REF!</definedName>
    <definedName name="BExS3FMRX3LHIDMNRZT9X7Q9I9B2" hidden="1">#REF!</definedName>
    <definedName name="BExS3LBS0SMTHALVM4NRI1BAV1NP" hidden="1">#REF!</definedName>
    <definedName name="BExS3MTQ75VBXDGEBURP6YT8RROE" hidden="1">#REF!</definedName>
    <definedName name="BExS3OMGYO0DFN5186UFKEXZ2RX3" hidden="1">#REF!</definedName>
    <definedName name="BExS3SDERJ27OER67TIGOVZU13A2" hidden="1">#REF!</definedName>
    <definedName name="BExS46R5WDNU5KL04FKY5LHJUCB8" hidden="1">#REF!</definedName>
    <definedName name="BExS4ASWKM93XA275AXHYP8AG6SU" hidden="1">#REF!</definedName>
    <definedName name="BExS4DSSYMU66HS480YWZC1VZML6" hidden="1">#REF!</definedName>
    <definedName name="BExS4JN3Y6SVBKILQK0R9HS45Y52" hidden="1">#REF!</definedName>
    <definedName name="BExS4LQMUTP91FH4M5NM9Y7L6XN6" hidden="1">#REF!</definedName>
    <definedName name="BExS4P6S41O6Z6BED77U3GD9PNH1" hidden="1">#REF!</definedName>
    <definedName name="BExS51H0N51UT0FZOPZRCF1GU063" hidden="1">#REF!</definedName>
    <definedName name="BExS54X72TJFC41FJK72MLRR2OO7" hidden="1">#REF!</definedName>
    <definedName name="BExS59F0PA1V2ZC7S5TN6IT41SXP" hidden="1">#REF!</definedName>
    <definedName name="BExS5L3TGB8JVW9ROYWTKYTUPW27" hidden="1">#REF!</definedName>
    <definedName name="BExS5TCGLYOBBY10G49VWHGM40DJ" hidden="1">#REF!</definedName>
    <definedName name="BExS6GKQ96EHVLYWNJDWXZXUZW90" hidden="1">#REF!</definedName>
    <definedName name="BExS6ITKSZFRR01YD5B0F676SYN7" hidden="1">#REF!</definedName>
    <definedName name="BExS6N0LI574IAC89EFW6CLTCQ33" hidden="1">#REF!</definedName>
    <definedName name="BExS6WRDBF3ST86ZOBBUL3GTCR11" hidden="1">#REF!</definedName>
    <definedName name="BExS6XNRKR0C3MTA0LV5B60UB908" hidden="1">#REF!</definedName>
    <definedName name="BExS7CSJZR2R51S2LFXJ1OO82L9R" hidden="1">#REF!</definedName>
    <definedName name="BExS7TKQYLRZGM93UY3ZJZJBQNFJ" hidden="1">#REF!</definedName>
    <definedName name="BExS7Y2LNGVHSIBKC7C3R6X4LDR6" hidden="1">#REF!</definedName>
    <definedName name="BExS7YDEJWVULTHX3SF8FS5KQAPB" hidden="1">#REF!</definedName>
    <definedName name="BExS81TE0EY44Y3W2M4Z4MGNP5OM" hidden="1">#REF!</definedName>
    <definedName name="BExS81YPDZDVJJVS15HV2HDXAC3Y" hidden="1">#REF!</definedName>
    <definedName name="BExS82PRVNUTEKQZS56YT2DVF6C2" hidden="1">#REF!</definedName>
    <definedName name="BExS8BPG5A0GR5AO1U951NDGGR0L" hidden="1">#REF!</definedName>
    <definedName name="BExS8FR1778VV7DHWQTG4B927FMB" hidden="1">#REF!</definedName>
    <definedName name="BExS8GSUS17UY50TEM2AWF36BR9Z" hidden="1">#REF!</definedName>
    <definedName name="BExS8HJRBVG0XI6PWA9KTMJZMQXK" hidden="1">#REF!</definedName>
    <definedName name="BExS8R51C8RM2FS6V6IRTYO9GA4A" hidden="1">#REF!</definedName>
    <definedName name="BExS8WDX408F60MH1X9B9UZ2H4R7" hidden="1">#REF!</definedName>
    <definedName name="BExS8Z2W2QEC3MH0BZIYLDFQNUIP" hidden="1">#REF!</definedName>
    <definedName name="BExS92DKGRFFCIA9C0IXDOLO57EP" hidden="1">#REF!</definedName>
    <definedName name="BExS96Q4LPS2XW49NMVPAVI6Y2PQ" hidden="1">#REF!</definedName>
    <definedName name="BExS98OB4321YCHLCQ022PXKTT2W" hidden="1">#REF!</definedName>
    <definedName name="BExS9C9N8GFISC6HUERJ0EI06GB2" hidden="1">#REF!</definedName>
    <definedName name="BExS9DX13CACP3J8JDREK30JB1SQ" hidden="1">#REF!</definedName>
    <definedName name="BExS9FPRS2KRRCS33SE6WFNF5GYL" hidden="1">#REF!</definedName>
    <definedName name="BExS9WI0A6PSEB8N9GPXF2Z7MWHM" hidden="1">#REF!</definedName>
    <definedName name="BExSA1QQVF4PNV7K3S1BMNPN0TK8" hidden="1">#REF!</definedName>
    <definedName name="BExSA5HP306TN9XJS0TU619DLRR7" hidden="1">#REF!</definedName>
    <definedName name="BExSAAVWQOOIA6B3JHQVGP08HFEM" hidden="1">#REF!</definedName>
    <definedName name="BExSABS96AQZ56MKQWBDQWUWTPX5" hidden="1">#REF!</definedName>
    <definedName name="BExSAFJ3IICU2M7QPVE4ARYMXZKX" hidden="1">#REF!</definedName>
    <definedName name="BExSAH6ID8OHX379UXVNGFO8J6KQ" hidden="1">#REF!</definedName>
    <definedName name="BExSAQBHIXGQRNIRGCJMBXUPCZQA" hidden="1">#REF!</definedName>
    <definedName name="BExSAUTCT4P7JP57NOR9MTX33QJZ" hidden="1">#REF!</definedName>
    <definedName name="BExSAY9CA9TFXQ9M9FBJRGJO9T9E" hidden="1">#REF!</definedName>
    <definedName name="BExSB4JYKQ3MINI7RAYK5M8BLJDC" hidden="1">#REF!</definedName>
    <definedName name="BExSB85FV73BJGCHMB5WBRYZT69Z" hidden="1">#REF!</definedName>
    <definedName name="BExSBD8TZE1B5CZK6VNCCA977BCZ" hidden="1">#REF!</definedName>
    <definedName name="BExSBMOS41ZRLWYLOU29V6Y7YORR" hidden="1">#REF!</definedName>
    <definedName name="BExSBRBXXQMBU1TYDW1BXTEVEPRU" hidden="1">#REF!</definedName>
    <definedName name="BExSC54998WTZ21DSL0R8UN0Y9JH" hidden="1">#REF!</definedName>
    <definedName name="BExSC60N7WR9PJSNC9B7ORCX9NGY" hidden="1">#REF!</definedName>
    <definedName name="BExSCE99EZTILTTCE4NJJF96OYYM" hidden="1">#REF!</definedName>
    <definedName name="BExSCHUQZ2HFEWS54X67DIS8OSXZ" hidden="1">#REF!</definedName>
    <definedName name="BExSCOG41SKKG4GYU76WRWW1CTE6" hidden="1">#REF!</definedName>
    <definedName name="BExSCRAPD4F1ENO6Q7M8FSCSMREW" hidden="1">#REF!</definedName>
    <definedName name="BExSCVC9P86YVFMRKKUVRV29MZXZ" hidden="1">#REF!</definedName>
    <definedName name="BExSD233CH4MU9ZMGNRF97ZV7KWU" hidden="1">#REF!</definedName>
    <definedName name="BExSD2U0F3BN6IN9N4R2DTTJG15H" hidden="1">#REF!</definedName>
    <definedName name="BExSD6A6NY15YSMFH51ST6XJY429" hidden="1">#REF!</definedName>
    <definedName name="BExSD9VH6PF6RQ135VOEE08YXPAW" hidden="1">#REF!</definedName>
    <definedName name="BExSDP5Y04WWMX2WWRITWOX8R5I9" hidden="1">#REF!</definedName>
    <definedName name="BExSDSGM203BJTNS9MKCBX453HMD" hidden="1">#REF!</definedName>
    <definedName name="BExSDT20XUFXTDM37M148AXAP7HN" hidden="1">#REF!</definedName>
    <definedName name="BExSDUEOM0DE6ENOXB9XUONYJI7X" hidden="1">#REF!</definedName>
    <definedName name="BExSEEHK1VLWD7JBV9SVVVIKQZ3I" hidden="1">#REF!</definedName>
    <definedName name="BExSEJKZLX37P3V33TRTFJ30BFRK" hidden="1">#REF!</definedName>
    <definedName name="BExSEP9UVOAI6TMXKNK587PQ3328" hidden="1">#REF!</definedName>
    <definedName name="BExSF07QFLZCO4P6K6QF05XG7PH1" hidden="1">#REF!</definedName>
    <definedName name="BExSFJ8ZAGQ63A4MVMZRQWLVRGQ5" hidden="1">#REF!</definedName>
    <definedName name="BExSFKQRST2S9KXWWLCXYLKSF4G1" hidden="1">#REF!</definedName>
    <definedName name="BExSFYDRRTAZVPXRWUF5PDQ97WFF" hidden="1">#REF!</definedName>
    <definedName name="BExSFZVPFTXA3F0IJ2NGH1GXX9R7" hidden="1">#REF!</definedName>
    <definedName name="BExSG60TZAT2SKO046IKGMD8SGUE" hidden="1">#REF!</definedName>
    <definedName name="BExSG90Q4ZUU2IPGDYOM169NJV9S" hidden="1">#REF!</definedName>
    <definedName name="BExSG9X3DU845PNXYJGGLBQY2UHG" hidden="1">#REF!</definedName>
    <definedName name="BExSGE45J27MDUUNXW7Z8Q33UAON" hidden="1">#REF!</definedName>
    <definedName name="BExSGE9LY91Q0URHB4YAMX0UAMYI" hidden="1">#REF!</definedName>
    <definedName name="BExSGEPPAC5VNZNBFZ6X4J18CUCB" hidden="1">#REF!</definedName>
    <definedName name="BExSGIB6UEU4H2UHIK30B61ELOCC" hidden="1">#REF!</definedName>
    <definedName name="BExSGLB2URTLBCKBB4Y885W925F2" hidden="1">#REF!</definedName>
    <definedName name="BExSGM25R69NWJV48BYBJO2J24VT" hidden="1">#REF!</definedName>
    <definedName name="BExSGOAYG73SFWOPAQV80P710GID" hidden="1">#REF!</definedName>
    <definedName name="BExSGOWJHRW7FWKLO2EHUOOGHNAF" hidden="1">#REF!</definedName>
    <definedName name="BExSGOWJTAP41ZV5Q23H7MI9C76W" hidden="1">#REF!</definedName>
    <definedName name="BExSGR5JQVX2HQ0PKCGZNSSUM1RV" hidden="1">#REF!</definedName>
    <definedName name="BExSGVHX69GJZHD99DKE4RZ042B1" hidden="1">#REF!</definedName>
    <definedName name="BExSGZJO4J4ZO04E2N2ECVYS9DEZ" hidden="1">#REF!</definedName>
    <definedName name="BExSHAHFHS7MMNJR8JPVABRGBVIT" hidden="1">#REF!</definedName>
    <definedName name="BExSHGH88QZWW4RNAX4YKAZ5JEBL" hidden="1">#REF!</definedName>
    <definedName name="BExSHOKK1OO3CX9Z28C58E5J1D9W" hidden="1">#REF!</definedName>
    <definedName name="BExSHQD8KYLTQGDXIRKCHQQ7MKIH" hidden="1">#REF!</definedName>
    <definedName name="BExSHQO1L8X0LZLRFIGPEK60LN5P" hidden="1">#REF!</definedName>
    <definedName name="BExSHVGPIAHXI97UBLI9G4I4M29F" hidden="1">#REF!</definedName>
    <definedName name="BExSI0K2YL3HTCQAD8A7TR4QCUR6" hidden="1">#REF!</definedName>
    <definedName name="BExSIFUDNRWXWIWNGCCFOOD8WIAZ" hidden="1">#REF!</definedName>
    <definedName name="BExTTZNS2PBCR93C9IUW49UZ4I6T" hidden="1">#REF!</definedName>
    <definedName name="BExTU2YFQ25JQ6MEMRHHN66VLTPJ" hidden="1">#REF!</definedName>
    <definedName name="BExTU75IOII1V5O0C9X2VAYYVJUG" hidden="1">#REF!</definedName>
    <definedName name="BExTUA5F7V4LUIIAM17J3A8XF3JE" hidden="1">#REF!</definedName>
    <definedName name="BExTUJ53ANGZ3H1KDK4CR4Q0OD6P" hidden="1">#REF!</definedName>
    <definedName name="BExTUKXSZBM7C57G6NGLWGU4WOHY" hidden="1">#REF!</definedName>
    <definedName name="BExTUSQCFFYZCDNHWHADBC2E1ZP1" hidden="1">#REF!</definedName>
    <definedName name="BExTUVFGOJEYS28JURA5KHQFDU5J" hidden="1">#REF!</definedName>
    <definedName name="BExTUW10U40QCYGHM5NJ3YR1O5SP" hidden="1">#REF!</definedName>
    <definedName name="BExTUWXFQHINU66YG82BI20ATMB5" hidden="1">#REF!</definedName>
    <definedName name="BExTUXDIWLJS33T33GOZENENX702" hidden="1">#REF!</definedName>
    <definedName name="BExTUY9WNSJ91GV8CP0SKJTEIV82" hidden="1">#REF!</definedName>
    <definedName name="BExTV67VIM8PV6KO253M4DUBJQLC" hidden="1">#REF!</definedName>
    <definedName name="BExTVELZCF2YA5L6F23BYZZR6WHF" hidden="1">#REF!</definedName>
    <definedName name="BExTVGPIQZ99YFXUC8OONUX5BD42" hidden="1">#REF!</definedName>
    <definedName name="BExTVS8U0EZLJRZ2MIUYGE8U301G" hidden="1">#REF!</definedName>
    <definedName name="BExTVZQLP9VFLEYQ9280W13X7E8K" hidden="1">#REF!</definedName>
    <definedName name="BExTW5QDSCAJ7RXS743LW6RL5SJK" hidden="1">#REF!</definedName>
    <definedName name="BExTWB4LA1PODQOH4LDTHQKBN16K" hidden="1">#REF!</definedName>
    <definedName name="BExTWI0Q8AWXUA3ZN7I5V3QK2KM1" hidden="1">#REF!</definedName>
    <definedName name="BExTWJTIA3WUW1PUWXAOP9O8NKLZ" hidden="1">#REF!</definedName>
    <definedName name="BExTWW95OX07FNA01WF5MSSSFQLX" hidden="1">#REF!</definedName>
    <definedName name="BExTX11TGMK4J1I8SCX5QV40L2NX" hidden="1">#REF!</definedName>
    <definedName name="BExTX1NDJMYRERGKCYTBGJXXUSGU" hidden="1">#REF!</definedName>
    <definedName name="BExTX476KI0RNB71XI5TYMANSGBG" hidden="1">#REF!</definedName>
    <definedName name="BExTX8UBV7014XRKCDCLI03YH4RN" hidden="1">#REF!</definedName>
    <definedName name="BExTXJ6HBAIXMMWKZTJNFDYVZCAY" hidden="1">#REF!</definedName>
    <definedName name="BExTXT812NQT8GAEGH738U29BI0D" hidden="1">#REF!</definedName>
    <definedName name="BExTXWIP2TFPTQ76NHFOB72NICRZ" hidden="1">#REF!</definedName>
    <definedName name="BExTY5T62H651VC86QM4X7E28JVA" hidden="1">#REF!</definedName>
    <definedName name="BExTYKCEFJ83LZM95M1V7CSFQVEA" hidden="1">#REF!</definedName>
    <definedName name="BExTYNHRQ0T9YWN16KKDWXQ3D73B" hidden="1">#REF!</definedName>
    <definedName name="BExTYPLA9N640MFRJJQPKXT7P88M" hidden="1">#REF!</definedName>
    <definedName name="BExTZ7F71SNTOX4LLZCK5R9VUMIJ" hidden="1">#REF!</definedName>
    <definedName name="BExTZ8X5G9S3PA4FPSNK7T69W7QT" hidden="1">#REF!</definedName>
    <definedName name="BExTZ97Y0RMR8V5BI9F2H4MFB77O" hidden="1">#REF!</definedName>
    <definedName name="BExTZCNYJOB7B7OI7V27ZVLV1X2D" hidden="1">#REF!</definedName>
    <definedName name="BExTZK5PMCAXJL4DUIGL6H9Y8U4C" hidden="1">#REF!</definedName>
    <definedName name="BExTZKB6L5SXV5UN71YVTCBEIGWY" hidden="1">#REF!</definedName>
    <definedName name="BExTZLICVKK4NBJFEGL270GJ2VQO" hidden="1">#REF!</definedName>
    <definedName name="BExTZO2596CBZKPI7YNA1QQNPAIJ" hidden="1">#REF!</definedName>
    <definedName name="BExTZRI5JZ4A251Y611W94RCOSWH" hidden="1">#REF!</definedName>
    <definedName name="BExTZY8TDV4U7FQL7O10G6VKWKPJ" hidden="1">#REF!</definedName>
    <definedName name="BExU02QNT4LT7H9JPUC4FXTLVGZT" hidden="1">#REF!</definedName>
    <definedName name="BExU0BFJJQO1HJZKI14QGOQ6JROO" hidden="1">#REF!</definedName>
    <definedName name="BExU0FH5WTGW8MRFUFMDDSMJ6YQ5" hidden="1">#REF!</definedName>
    <definedName name="BExU0GDOIL9U33QGU9ZU3YX3V1I4" hidden="1">#REF!</definedName>
    <definedName name="BExU0GTRJDB0T7KEE27AHPJ1VG21" hidden="1">#REF!</definedName>
    <definedName name="BExU0HKTO8WJDQDWRTUK5TETM3HS" hidden="1">#REF!</definedName>
    <definedName name="BExU0HQ4TX5Q172958BE5EAUX5J9" hidden="1">#REF!</definedName>
    <definedName name="BExU0MO3IK2BK6Z03N91DRPAM4ZL" hidden="1">#REF!</definedName>
    <definedName name="BExU0MTJQPE041ZN7H8UKGV6MZT7" hidden="1">#REF!</definedName>
    <definedName name="BExU0V279SQQZ2OOHNLK0LYLXALV" hidden="1">#REF!</definedName>
    <definedName name="BExU0XWRUGFUSOVL9IX14W0517FO" hidden="1">#REF!</definedName>
    <definedName name="BExU0ZUUFYHLUK4M4E8GLGIBBNT0" hidden="1">#REF!</definedName>
    <definedName name="BExU147D6RPG6ZVTSXRKFSVRHSBG" hidden="1">#REF!</definedName>
    <definedName name="BExU16R10W1SOAPNG4CDJ01T7JRE" hidden="1">#REF!</definedName>
    <definedName name="BExU17CKOR3GNIHDNVLH9L1IOJS9" hidden="1">#REF!</definedName>
    <definedName name="BExU1CQSGHIYEUTB4X944L0P5KO6" hidden="1">#REF!</definedName>
    <definedName name="BExU1GXUTLRPJN4MRINLAPHSZQFG" hidden="1">#REF!</definedName>
    <definedName name="BExU1IL9AOHFO85BZB6S60DK3N8H" hidden="1">#REF!</definedName>
    <definedName name="BExU1NOPS09CLFZL1O31RAF9BQNQ" hidden="1">#REF!</definedName>
    <definedName name="BExU1PH9MOEX1JZVZ3D5M9DXB191" hidden="1">#REF!</definedName>
    <definedName name="BExU1QZEEKJA35IMEOLOJ3ODX0ZA" hidden="1">#REF!</definedName>
    <definedName name="BExU1VRURIWWVJ95O40WA23LMTJD" hidden="1">#REF!</definedName>
    <definedName name="BExU2M5CK6XK55UIHDVYRXJJJRI4" hidden="1">#REF!</definedName>
    <definedName name="BExU2TXVT25ZTOFQAF6CM53Z1RLF" hidden="1">#REF!</definedName>
    <definedName name="BExU2XZLYIU19G7358W5T9E87AFR" hidden="1">#REF!</definedName>
    <definedName name="BExU31FMG5EZ3RLMEW3HTVQ1N7XG" hidden="1">#REF!</definedName>
    <definedName name="BExU3B66MCKJFSKT3HL8B5EJGVX0" hidden="1">#REF!</definedName>
    <definedName name="BExU3RYEDSJFAKYWNZXCULXMIK83" hidden="1">#REF!</definedName>
    <definedName name="BExU3UNI9NR1RNZR07NSLSZMDOQQ" hidden="1">#REF!</definedName>
    <definedName name="BExU401R18N6XKZKL7CNFOZQCM14" hidden="1">#REF!</definedName>
    <definedName name="BExU41UI1HPSMTWQ49N53B0N2Y8P" hidden="1">#REF!</definedName>
    <definedName name="BExU42QVGY7TK39W1BIN6CDRG2OE" hidden="1">#REF!</definedName>
    <definedName name="BExU46CCJ3OAXXF669QU83U8505X" hidden="1">#REF!</definedName>
    <definedName name="BExU47OZMS6TCWMEHHF0UCSFLLPI" hidden="1">#REF!</definedName>
    <definedName name="BExU4D36E8TXN0M8KSNGEAFYP4DQ" hidden="1">#REF!</definedName>
    <definedName name="BExU4G31RRVLJ3AC6E1FNEFMXM3O" hidden="1">#REF!</definedName>
    <definedName name="BExU4GDVLPUEWBA4MRYRTQAUNO7B" hidden="1">#REF!</definedName>
    <definedName name="BExU4I148DA7PRCCISLWQ6ABXFK6" hidden="1">#REF!</definedName>
    <definedName name="BExU4L101H2KQHVKCKQ4PBAWZV6K" hidden="1">#REF!</definedName>
    <definedName name="BExU4NA00RRRBGRT6TOB0MXZRCRZ" hidden="1">#REF!</definedName>
    <definedName name="BExU529I6YHVOG83TJHWSILIQU1S" hidden="1">#REF!</definedName>
    <definedName name="BExU57YCIKPRD8QWL6EU0YR3NG3J" hidden="1">#REF!</definedName>
    <definedName name="BExU59WK17RXBRY6DNZSMRYEZFUD" hidden="1">#REF!</definedName>
    <definedName name="BExU5DSTBWXLN6E59B757KRWRI6E" hidden="1">#REF!</definedName>
    <definedName name="BExU5TDWM8NNDHYPQ7OQODTQ368A" hidden="1">#REF!</definedName>
    <definedName name="BExU5U4T9X5KDP3VK3NW53ZHZR0J" hidden="1">#REF!</definedName>
    <definedName name="BExU5X4OX1V1XHS6WSSORVQPP6Z3" hidden="1">#REF!</definedName>
    <definedName name="BExU5XVPARTFMRYHNUTBKDIL4UJN" hidden="1">#REF!</definedName>
    <definedName name="BExU66KMFBAP8JCVG9VM1RD1TNFF" hidden="1">#REF!</definedName>
    <definedName name="BExU68IOM3CB3TACNAE9565TW7SH" hidden="1">#REF!</definedName>
    <definedName name="BExU6AM82KN21E82HMWVP3LWP9IL" hidden="1">#REF!</definedName>
    <definedName name="BExU6ECYWW93VXVS8TAIJBYECM1V" hidden="1">#REF!</definedName>
    <definedName name="BExU6FEU1MRHU98R9YOJC5OKUJ6L" hidden="1">#REF!</definedName>
    <definedName name="BExU6KIAJ663Y8W8QMU4HCF183DF" hidden="1">#REF!</definedName>
    <definedName name="BExU6KT19B4PG6SHXFBGBPLM66KT" hidden="1">#REF!</definedName>
    <definedName name="BExU6PAVKIOAIMQ9XQIHHF1SUAGO" hidden="1">#REF!</definedName>
    <definedName name="BExU6WXXC7SSQDMHSLUN5C2V4IYX" hidden="1">#REF!</definedName>
    <definedName name="BExU73387E74XE8A9UKZLZNJYY65" hidden="1">#REF!</definedName>
    <definedName name="BExU76ZHCJM8I7VSICCMSTC33O6U" hidden="1">#REF!</definedName>
    <definedName name="BExU7BBTUF8BQ42DSGM94X5TG5GF" hidden="1">#REF!</definedName>
    <definedName name="BExU7ES0XCYMF26C2IBWVI4GIYRC" hidden="1">#REF!</definedName>
    <definedName name="BExU7HH4EAHFQHT4AXKGWAWZP3I0" hidden="1">#REF!</definedName>
    <definedName name="BExU7MF1ZVPDHOSMCAXOSYICHZ4I" hidden="1">#REF!</definedName>
    <definedName name="BExU7O2BJ6D5YCKEL6FD2EFCWYRX" hidden="1">#REF!</definedName>
    <definedName name="BExU7Q0JS9YIUKUPNSSAIDK2KJAV" hidden="1">#REF!</definedName>
    <definedName name="BExU80I6AE5OU7P7F5V7HWIZBJ4P" hidden="1">#REF!</definedName>
    <definedName name="BExU86NB26MCPYIISZ36HADONGT2" hidden="1">#REF!</definedName>
    <definedName name="BExU885EZZNSZV3GP298UJ8LB7OL" hidden="1">#REF!</definedName>
    <definedName name="BExU8FSAUP9TUZ1NO9WXK80QPHWV" hidden="1">#REF!</definedName>
    <definedName name="BExU8KFLAN778MBN93NYZB0FV30G" hidden="1">#REF!</definedName>
    <definedName name="BExU8UX9JX3XLB47YZ8GFXE0V7R2" hidden="1">#REF!</definedName>
    <definedName name="BExU8ZKKDINBKQPVOBFCFBCNK8RG" hidden="1">#REF!</definedName>
    <definedName name="BExU96M1J7P9DZQ3S9H0C12KGYTW" hidden="1">#REF!</definedName>
    <definedName name="BExU9F05OR1GZ3057R6UL3WPEIYI" hidden="1">#REF!</definedName>
    <definedName name="BExU9GCSO5YILIKG6VAHN13DL75K" hidden="1">#REF!</definedName>
    <definedName name="BExU9KJOZLO15N11MJVN782NFGJ0" hidden="1">#REF!</definedName>
    <definedName name="BExU9LG29XU2K1GNKRO4438JYQZE" hidden="1">#REF!</definedName>
    <definedName name="BExU9RW36I5Z6JIXUIUB3PJH86LT" hidden="1">#REF!</definedName>
    <definedName name="BExUA28AO7OWDG3H23Q0CL4B7BHW" hidden="1">#REF!</definedName>
    <definedName name="BExUA5O923FFNEBY8BPO1TU3QGBM" hidden="1">#REF!</definedName>
    <definedName name="BExUA6Q4K25VH452AQ3ZIRBCMS61" hidden="1">#REF!</definedName>
    <definedName name="BExUAD618VJT7Y268F09VY8TCB6I" hidden="1">#REF!</definedName>
    <definedName name="BExUAFV4JMBSM2SKBQL9NHL0NIBS" hidden="1">#REF!</definedName>
    <definedName name="BExUAMWQODKBXMRH1QCMJLJBF8M7" hidden="1">#REF!</definedName>
    <definedName name="BExUAX8WS5OPVLCDXRGKTU2QMTFO" hidden="1">#REF!</definedName>
    <definedName name="BExUB08T2BYPVAJVBMXLIDWLL1OE" hidden="1">#REF!</definedName>
    <definedName name="BExUB33EK29TFQ0BN3SU5AAHUXYI" hidden="1">#REF!</definedName>
    <definedName name="BExUB8HLEXSBVPZ5AXNQEK96F1N4" hidden="1">#REF!</definedName>
    <definedName name="BExUBCDVZIEA7YT0LPSMHL5ZSERQ" hidden="1">#REF!</definedName>
    <definedName name="BExUBKXBUCN760QYU7Q8GESBWOQH" hidden="1">#REF!</definedName>
    <definedName name="BExUBL83ED0P076RN9RJ8P1MZ299" hidden="1">#REF!</definedName>
    <definedName name="BExUBWBAQDH3CAWZ4R4K50QVAO9Z" hidden="1">#REF!</definedName>
    <definedName name="BExUBWBBDMQYIMES51STJPTYF2KB" hidden="1">#REF!</definedName>
    <definedName name="BExUC623BDYEODBN0N4DO6PJQ7NU" hidden="1">#REF!</definedName>
    <definedName name="BExUC8G72O2YXWX0KZM5IEBC5NYF" hidden="1">#REF!</definedName>
    <definedName name="BExUC8WH8TCKBB5313JGYYQ1WFLT" hidden="1">#REF!</definedName>
    <definedName name="BExUCFCDK6SPH86I6STXX8X3WMC4" hidden="1">#REF!</definedName>
    <definedName name="BExUCLC6AQ5KR6LXSAXV4QQ8ASVG" hidden="1">#REF!</definedName>
    <definedName name="BExUD4IOJ12X3PJG5WXNNGDRCKAP" hidden="1">#REF!</definedName>
    <definedName name="BExUD9WX9BWK72UWVSLYZJLAY5VY" hidden="1">#REF!</definedName>
    <definedName name="BExUDEV0CYVO7Y5IQQBEJ6FUY9S6" hidden="1">#REF!</definedName>
    <definedName name="BExUDJ7DYJ87DXRZ8X55DX7WPECP" hidden="1">#REF!</definedName>
    <definedName name="BExUDWOXQGIZW0EAIIYLQUPXF8YV" hidden="1">#REF!</definedName>
    <definedName name="BExUDXAIC17W1FUU8Z10XUAVB7CS" hidden="1">#REF!</definedName>
    <definedName name="BExUE5OMY7OAJQ9WR8C8HG311ORP" hidden="1">#REF!</definedName>
    <definedName name="BExUEFKOQWXXGRNLAOJV2BJ66UB8" hidden="1">#REF!</definedName>
    <definedName name="BExUEJGX3OQQP5KFRJSRCZ70EI9V" hidden="1">#REF!</definedName>
    <definedName name="BExUEYR71COFS2X8PDNU21IPMQEU" hidden="1">#REF!</definedName>
    <definedName name="BExVPRLJ9I6RX45EDVFSQGCPJSOK" hidden="1">#REF!</definedName>
    <definedName name="BExVRSFF20PCW4U8ETRBU8GKPJ09" hidden="1">#REF!</definedName>
    <definedName name="BExVSK5E1T5C3Z7L1TS7KHBIC1EB" hidden="1">#REF!</definedName>
    <definedName name="BExVSL787C8E4HFQZ2NVLT35I2XV" hidden="1">#REF!</definedName>
    <definedName name="BExVSTFTVV14SFGHQUOJL5SQ5TX9" hidden="1">#REF!</definedName>
    <definedName name="BExVT2QBVD5W0ZHB69JPOCXYAUR3" hidden="1">#REF!</definedName>
    <definedName name="BExVT3MPE8LQ5JFN3HQIFKSQ80U4" hidden="1">#REF!</definedName>
    <definedName name="BExVT7TRK3NZHPME2TFBXOF1WBR9" hidden="1">#REF!</definedName>
    <definedName name="BExVT9H0R0T7WGQAAC0HABMG54YM" hidden="1">#REF!</definedName>
    <definedName name="BExVTCMDDEDGLUIMUU6BSFHEWTOP" hidden="1">#REF!</definedName>
    <definedName name="BExVTCMDQMLKRA2NQR72XU6Y54IK" hidden="1">#REF!</definedName>
    <definedName name="BExVTCRV8FQ5U9OYWWL44N6KFNHU" hidden="1">#REF!</definedName>
    <definedName name="BExVTNESHPVG0A0KZ7BRX26MS0PF" hidden="1">#REF!</definedName>
    <definedName name="BExVTTJVTNRSBHBTUZ78WG2JM5MK" hidden="1">#REF!</definedName>
    <definedName name="BExVTULPY4GSSJVTEJZ6XZ3P43PV" hidden="1">#REF!</definedName>
    <definedName name="BExVTXLMYR87BC04D1ERALPUFVPG" hidden="1">#REF!</definedName>
    <definedName name="BExVUL9V3H8ZF6Y72LQBBN639YAA" hidden="1">#REF!</definedName>
    <definedName name="BExVV4WOJHBCFS30YPAH56TF8XV7" hidden="1">#REF!</definedName>
    <definedName name="BExVV5T14N2HZIK7HQ4P2KG09U0J" hidden="1">#REF!</definedName>
    <definedName name="BExVV7R410VYLADLX9LNG63ID6H1" hidden="1">#REF!</definedName>
    <definedName name="BExVVCEED4JEKF59OV0G3T4XFMFO" hidden="1">#REF!</definedName>
    <definedName name="BExVVJAKR0OH8T15R52V6Z4K8OAI" hidden="1">#REF!</definedName>
    <definedName name="BExVVPFO2J7FMSRPD36909HN4BZJ" hidden="1">#REF!</definedName>
    <definedName name="BExVVQ19AQ3VCARJOC38SF7OYE9Y" hidden="1">#REF!</definedName>
    <definedName name="BExVVQ19TAECID45CS4HXT1RD3AQ" hidden="1">#REF!</definedName>
    <definedName name="BExVW3YV5XGIVJ97UUPDJGJ2P15B" hidden="1">#REF!</definedName>
    <definedName name="BExVW5X571GEYR5SCU1Z2DHKWM79" hidden="1">#REF!</definedName>
    <definedName name="BExVW6YTKA098AF57M4PHNQ54XMH" hidden="1">#REF!</definedName>
    <definedName name="BExVWH5O60DAWDALWYLP29FXHNYB" hidden="1">#REF!</definedName>
    <definedName name="BExVWINKCH0V0NUWH363SMXAZE62" hidden="1">#REF!</definedName>
    <definedName name="BExVWSZWDVO3AP2D6EDY5H1QYOXC" hidden="1">#REF!</definedName>
    <definedName name="BExVWYU8EK669NP172GEIGCTVPPA" hidden="1">#REF!</definedName>
    <definedName name="BExVX2VZNPKLDHY7OGN2A2H5HC14" hidden="1">#REF!</definedName>
    <definedName name="BExVX3XN2DRJKL8EDBIG58RYQ36R" hidden="1">#REF!</definedName>
    <definedName name="BExVXDZ63PUART77BBR5SI63TPC6" hidden="1">#REF!</definedName>
    <definedName name="BExVXHKI6LFYMGWISMPACMO247HL" hidden="1">#REF!</definedName>
    <definedName name="BExVXLX2BZ5EF2X6R41BTKRJR1NM" hidden="1">#REF!</definedName>
    <definedName name="BExVY11V7U1SAY4QKYE0PBSPD7LW" hidden="1">#REF!</definedName>
    <definedName name="BExVY1SV37DL5YU59HS4IG3VBCP4" hidden="1">#REF!</definedName>
    <definedName name="BExVY3WFGJKSQA08UF9NCMST928Y" hidden="1">#REF!</definedName>
    <definedName name="BExVY954UOEVQEIC5OFO4NEWVKAQ" hidden="1">#REF!</definedName>
    <definedName name="BExVYH8GALJI83YRQSC210IEPVCS" hidden="1">#REF!</definedName>
    <definedName name="BExVYHDYIV5397LC02V4FEP8VD6W" hidden="1">#REF!</definedName>
    <definedName name="BExVYOVIZDA18YIQ0A30Q052PCAK" hidden="1">#REF!</definedName>
    <definedName name="BExVYQIXPEM6J4JVP78BRHIC05PV" hidden="1">#REF!</definedName>
    <definedName name="BExVYTYYVCWBF2IES4QCOV0426AZ" hidden="1">#REF!</definedName>
    <definedName name="BExVYVGWN7SONLVDH9WJ2F1JS264" hidden="1">#REF!</definedName>
    <definedName name="BExVZ9EO732IK6MNMG17Y1EFTJQC" hidden="1">#REF!</definedName>
    <definedName name="BExVZB1Y5J4UL2LKK0363EU7GIJ1" hidden="1">#REF!</definedName>
    <definedName name="BExVZJQVO5LQ0BJH5JEN5NOBIAF6" hidden="1">#REF!</definedName>
    <definedName name="BExVZNXWS91RD7NXV5NE2R3C8WW7" hidden="1">#REF!</definedName>
    <definedName name="BExVZYQCU2I82W5UAYV4GQJ2JL8U" hidden="1">#REF!</definedName>
    <definedName name="BExW02MMAYD9RIPXIGRXIWU01SWU" hidden="1">#REF!</definedName>
    <definedName name="BExW0386REQRCQCVT9BCX80UPTRY" hidden="1">#REF!</definedName>
    <definedName name="BExW0CIOA9SK0V6OKKWTZOS8F5C5" hidden="1">#REF!</definedName>
    <definedName name="BExW0FYP4WXY71CYUG40SUBG9UWU" hidden="1">#REF!</definedName>
    <definedName name="BExW0RI61B4VV0ARXTFVBAWRA1C5" hidden="1">#REF!</definedName>
    <definedName name="BExW1BVUYQTKMOR56MW7RVRX4L1L" hidden="1">#REF!</definedName>
    <definedName name="BExW1D8ARQ40LJ1AAM6R5SHDDYEX" hidden="1">#REF!</definedName>
    <definedName name="BExW1F1220628FOMTW5UAATHRJHK" hidden="1">#REF!</definedName>
    <definedName name="BExW1RX03DZ35EAWTOIKB7PS5VV7" hidden="1">#REF!</definedName>
    <definedName name="BExW1TKA0Z9OP2DTG50GZR5EG8C7" hidden="1">#REF!</definedName>
    <definedName name="BExW1U0JLKQ094DW5MMOI8UHO09V" hidden="1">#REF!</definedName>
    <definedName name="BExW283NP9D366XFPXLGSCI5UB0L" hidden="1">#REF!</definedName>
    <definedName name="BExW2H3C8WJSBW5FGTFKVDVJC4CL" hidden="1">#REF!</definedName>
    <definedName name="BExW2MSCKPGF5K3I7TL4KF5ISUOL" hidden="1">#REF!</definedName>
    <definedName name="BExW2NJ8EILHC8GHK3EOST8J05U0" hidden="1">#REF!</definedName>
    <definedName name="BExW2SMO90FU9W8DVVES6Q4E6BZR" hidden="1">#REF!</definedName>
    <definedName name="BExW2X4IJSLQHE9FU2QSU9ICGNU1" hidden="1">#REF!</definedName>
    <definedName name="BExW2ZITSE40OUTU5LH01FV5JEA3" hidden="1">#REF!</definedName>
    <definedName name="BExW36V9N91OHCUMGWJQL3I5P4JK" hidden="1">#REF!</definedName>
    <definedName name="BExW3E7HW3NMLQEPIHSOP33UGJEC" hidden="1">#REF!</definedName>
    <definedName name="BExW3EIBA1J9Q9NA9VCGZGRS8WV7" hidden="1">#REF!</definedName>
    <definedName name="BExW3FEO8FI8N6AGQKYEG4SQVJWB" hidden="1">#REF!</definedName>
    <definedName name="BExW3GB28STOMJUSZEIA7YKYNS4Y" hidden="1">#REF!</definedName>
    <definedName name="BExW3T1K638HT5E0Y8MMK108P5JT" hidden="1">#REF!</definedName>
    <definedName name="BExW4217ZHL9VO39POSTJOD090WU" hidden="1">#REF!</definedName>
    <definedName name="BExW44KVCR3RB81KUPAYDCBUJSBB" hidden="1">#REF!</definedName>
    <definedName name="BExW4GPW71EBF8XPS2QGVQHBCDX3" hidden="1">#REF!</definedName>
    <definedName name="BExW4JKC5837JBPCOJV337ZVYYY3" hidden="1">#REF!</definedName>
    <definedName name="BExW4QR9FV9MP5K610THBSM51RYO" hidden="1">#REF!</definedName>
    <definedName name="BExW4Z029R9E19ZENN3WEA3VDAD1" hidden="1">#REF!</definedName>
    <definedName name="BExW4ZLNV6FJGQP2WOU4NKG3GNYO" hidden="1">#REF!</definedName>
    <definedName name="BExW57U9T36MHXWXN8J2YD6F0KWK" hidden="1">#REF!</definedName>
    <definedName name="BExW5AZNT6IAZGNF2C879ODHY1B8" hidden="1">#REF!</definedName>
    <definedName name="BExW5FMU99PBR9I4QY9LWERMXPCD" hidden="1">#REF!</definedName>
    <definedName name="BExW5W49QO947ET3384SKBE3YCX3" hidden="1">#REF!</definedName>
    <definedName name="BExW5WPU27WD4NWZOT0ZEJIDLX5J" hidden="1">#REF!</definedName>
    <definedName name="BExW660AV1TUV2XNUPD65RZR3QOO" hidden="1">#REF!</definedName>
    <definedName name="BExW66LVVZK656PQY1257QMHP2AY" hidden="1">#REF!</definedName>
    <definedName name="BExW6AY8KWN3C31NX1MZHXBFTSK7" hidden="1">#REF!</definedName>
    <definedName name="BExW6EJPHAP1TWT380AZLXNHR22P" hidden="1">#REF!</definedName>
    <definedName name="BExW6G1PJ38H10DVLL8WPQ736OEB" hidden="1">#REF!</definedName>
    <definedName name="BExW75OA5AS517IHUYDHRJXDDOWS" hidden="1">#REF!</definedName>
    <definedName name="BExW787XKP4YCU38PAK9CUFFZ8FB" hidden="1">#REF!</definedName>
    <definedName name="BExW794A74Z5F2K8LVQLD6VSKXUE" hidden="1">#REF!</definedName>
    <definedName name="BExW7H7MHCUHD1MA5VUKYPO21U2I" hidden="1">#REF!</definedName>
    <definedName name="BExW7O3S5FIOKIM535S9J7PKA52A" hidden="1">#REF!</definedName>
    <definedName name="BExW7RUK8CJ81J4KZCOOP63WMXTX" hidden="1">#REF!</definedName>
    <definedName name="BExW886OBR91JIW5EKLII4CQO6E4" hidden="1">#REF!</definedName>
    <definedName name="BExW8AFIEPGHQDY6PZGJPQ7YFTB1" hidden="1">#REF!</definedName>
    <definedName name="BExW8K0SSIPSKBVP06IJ71600HJZ" hidden="1">#REF!</definedName>
    <definedName name="BExW8T0GVY3ZYO4ACSBLHS8SH895" hidden="1">#REF!</definedName>
    <definedName name="BExW8YEP73JMMU9HZ08PM4WHJQZ4" hidden="1">#REF!</definedName>
    <definedName name="BExW937AT53OZQRHNWQZ5BVH24IE" hidden="1">#REF!</definedName>
    <definedName name="BExW95LN5N0LYFFVP7GJEGDVDLF0" hidden="1">#REF!</definedName>
    <definedName name="BExW967733Q8RAJOHR2GJ3HO8JIW" hidden="1">#REF!</definedName>
    <definedName name="BExW9POK1KIOI0ALS5MZIKTDIYMA" hidden="1">#REF!</definedName>
    <definedName name="BExXLDE6PN4ESWT3LXJNQCY94NE4" hidden="1">#REF!</definedName>
    <definedName name="BExXLQVPK2H3IF0NDDA5CT612EUK" hidden="1">#REF!</definedName>
    <definedName name="BExXLR6IO70TYTACKQH9M5PGV24J" hidden="1">#REF!</definedName>
    <definedName name="BExXM065WOLYRYHGHOJE0OOFXA4M" hidden="1">#REF!</definedName>
    <definedName name="BExXM3GUNXVDM82KUR17NNUMQCNI" hidden="1">#REF!</definedName>
    <definedName name="BExXMA28M8SH7MKIGETSDA72WUIZ" hidden="1">#REF!</definedName>
    <definedName name="BExXMJYBFUWD4HN6WTKX2CX41JCA" hidden="1">#REF!</definedName>
    <definedName name="BExXMOLHIAHDLFSA31PUB36SC3I9" hidden="1">#REF!</definedName>
    <definedName name="BExXMT8T5Z3M2JBQN65X2LKH0YQI" hidden="1">#REF!</definedName>
    <definedName name="BExXMZU5QRXO4VTGHQGYZ1EEOGNS" hidden="1">#REF!</definedName>
    <definedName name="BExXN1XNO7H60M9X1E7EVWFJDM5N" hidden="1">#REF!</definedName>
    <definedName name="BExXN22ZOTIW49GPLWFYKVM90FNZ" hidden="1">#REF!</definedName>
    <definedName name="BExXN6QAP8UJQVN4R4BQKPP4QK35" hidden="1">#REF!</definedName>
    <definedName name="BExXNBOA39T2X6Y5Y5GZ5DDNA1AX" hidden="1">#REF!</definedName>
    <definedName name="BExXND6872VJ3M2PGT056WQMWBHD" hidden="1">#REF!</definedName>
    <definedName name="BExXNF4F0489IITD5JLD8XFY5JNZ" hidden="1">#REF!</definedName>
    <definedName name="BExXNHDA2WVQBP5BYLKJ40W658I3" hidden="1">#REF!</definedName>
    <definedName name="BExXNPM24UN2PGVL9D1TUBFRIKR4" hidden="1">#REF!</definedName>
    <definedName name="BExXNWYB165VO9MHARCL5WLCHWS0" hidden="1">#REF!</definedName>
    <definedName name="BExXO278QHQN8JDK5425EJ615ECC" hidden="1">#REF!</definedName>
    <definedName name="BExXO8N5ROLIUVFKV9AVT4EASFRY" hidden="1">#REF!</definedName>
    <definedName name="BExXO9ZLKVJW7SXKGDCUBHF12QR7" hidden="1">#REF!</definedName>
    <definedName name="BExXOBHOP0WGFHI2Y9AO4L440UVQ" hidden="1">#REF!</definedName>
    <definedName name="BExXOHSAD2NSHOLLMZ2JWA4I3I1R" hidden="1">#REF!</definedName>
    <definedName name="BExXOKH8LRQ9BNMQSYR3RTWXFPLJ" hidden="1">#REF!</definedName>
    <definedName name="BExXP80B5FGA00JCM7UXKPI3PB7Y" hidden="1">#REF!</definedName>
    <definedName name="BExXP85M4WXYVN1UVHUTOEKEG5XS" hidden="1">#REF!</definedName>
    <definedName name="BExXPELOTHOAG0OWILLAH94OZV5J" hidden="1">#REF!</definedName>
    <definedName name="BExXPLXY0H93MFKJ5WQCZHXQYOUA" hidden="1">#REF!</definedName>
    <definedName name="BExXPM8PRBF112HYL41356RR1JK1" hidden="1">#REF!</definedName>
    <definedName name="BExXPS31W1VD2NMIE4E37LHVDF0L" hidden="1">#REF!</definedName>
    <definedName name="BExXPZKYEMVF5JOC14HYOOYQK6JK" hidden="1">#REF!</definedName>
    <definedName name="BExXQ89PA10X79WBWOEP1AJX1OQM" hidden="1">#REF!</definedName>
    <definedName name="BExXQCGQGGYSI0LTRVR73MUO50AW" hidden="1">#REF!</definedName>
    <definedName name="BExXQEEXFHDQ8DSRAJSB5ET6J004" hidden="1">#REF!</definedName>
    <definedName name="BExXQH41O5HZAH8BO6HCFY8YC3TU" hidden="1">#REF!</definedName>
    <definedName name="BExXQJIEF5R3QQ6D8HO3NGPU0IQC" hidden="1">#REF!</definedName>
    <definedName name="BExXQR0550UX7PZCHV6RMVWU8PH7" hidden="1">#REF!</definedName>
    <definedName name="BExXQU00K9ER4I1WM7T9J0W1E7ZC" hidden="1">#REF!</definedName>
    <definedName name="BExXQU00KOR7XLM8B13DGJ1MIQDY" hidden="1">#REF!</definedName>
    <definedName name="BExXQXG18PS8HGBOS03OSTQ0KEYC" hidden="1">#REF!</definedName>
    <definedName name="BExXQXQT4OAFQT5B0YB3USDJOJOB" hidden="1">#REF!</definedName>
    <definedName name="BExXR3FSEXAHSXEQNJORWFCPX86N" hidden="1">#REF!</definedName>
    <definedName name="BExXR3W3FKYQBLR299HO9RZ70C43" hidden="1">#REF!</definedName>
    <definedName name="BExXR46U23CRRBV6IZT982MAEQKI" hidden="1">#REF!</definedName>
    <definedName name="BExXR8OKAVX7O70V5IYG2PRKXSTI" hidden="1">#REF!</definedName>
    <definedName name="BExXRA6N6XCLQM6XDV724ZIH6G93" hidden="1">#REF!</definedName>
    <definedName name="BExXRABZ1CNKCG6K1MR6OUFHF7J9" hidden="1">#REF!</definedName>
    <definedName name="BExXRBOFETC0OTJ6WY3VPMFH03VB" hidden="1">#REF!</definedName>
    <definedName name="BExXRBTWU29UW9CQTYEG4QFPE3VY" hidden="1">#REF!</definedName>
    <definedName name="BExXRD13K1S9Y3JGR7CXSONT7RJZ" hidden="1">#REF!</definedName>
    <definedName name="BExXRIFB4QQ87QIGA9AG0NXP577K" hidden="1">#REF!</definedName>
    <definedName name="BExXRIQ2JF2CVTRDQX2D9SPH7FTN" hidden="1">#REF!</definedName>
    <definedName name="BExXRLKJ6CS4AJYAEHD0WH96AEBA" hidden="1">#REF!</definedName>
    <definedName name="BExXRO4A6VUH1F4XV8N1BRJ4896W" hidden="1">#REF!</definedName>
    <definedName name="BExXRO9N1SNJZGKD90P4K7FU1J0P" hidden="1">#REF!</definedName>
    <definedName name="BExXRV5QP3Z0KAQ1EQT9JYT2FV0L" hidden="1">#REF!</definedName>
    <definedName name="BExXRZ20LZZCW8LVGDK0XETOTSAI" hidden="1">#REF!</definedName>
    <definedName name="BExXS1LUZIBBQ6X7INQ2042R3HZF" hidden="1">#REF!</definedName>
    <definedName name="BExXS63O4OMWMNXXAODZQFSDG33N" hidden="1">#REF!</definedName>
    <definedName name="BExXS702KUBW3EFNSAYMW64C95M3" hidden="1">#REF!</definedName>
    <definedName name="BExXS81QMRSIH9MRKHX3J2XO8A21" hidden="1">#REF!</definedName>
    <definedName name="BExXSBSP1TOY051HSPEPM0AEIO2M" hidden="1">#REF!</definedName>
    <definedName name="BExXSC8RFK5D68FJD2HI4K66SA6I" hidden="1">#REF!</definedName>
    <definedName name="BExXSNHC88W4UMXEOIOOATJAIKZO" hidden="1">#REF!</definedName>
    <definedName name="BExXSTBS08WIA9TLALV3UQ2Z3MRG" hidden="1">#REF!</definedName>
    <definedName name="BExXSVQ2WOJJ73YEO8Q2FK60V4G8" hidden="1">#REF!</definedName>
    <definedName name="BExXT5RGFJHY3SWR2QZCX7GJQUOO" hidden="1">#REF!</definedName>
    <definedName name="BExXTA9CMTC19FSCX4UIQBV2C7R9" hidden="1">#REF!</definedName>
    <definedName name="BExXTHLRNL82GN7KZY3TOLO508N7" hidden="1">#REF!</definedName>
    <definedName name="BExXTIY89DH3YOJMAQ0Q8WTGODVQ" hidden="1">#REF!</definedName>
    <definedName name="BExXTL72MKEQSQH9L2OTFLU8DM2B" hidden="1">#REF!</definedName>
    <definedName name="BExXTM3M4RTCRSX7VGAXGQNPP668" hidden="1">#REF!</definedName>
    <definedName name="BExXTOCF78J7WY6FOVBRY1N2RBBR" hidden="1">#REF!</definedName>
    <definedName name="BExXTP3GYO6Z9RTKKT10XA0UTV3T" hidden="1">#REF!</definedName>
    <definedName name="BExXTZKZ4CG92ZQLIRKEXXH9BFIR" hidden="1">#REF!</definedName>
    <definedName name="BExXU4J2BM2964GD5UZHM752Q4NS" hidden="1">#REF!</definedName>
    <definedName name="BExXU4ZC2TLLQLLN5Z55LSE6D0AG" hidden="1">#REF!</definedName>
    <definedName name="BExXU6XDTT7RM93KILIDEYPA9XKF" hidden="1">#REF!</definedName>
    <definedName name="BExXU8VLZA7WLPZ3RAQZGNERUD26" hidden="1">#REF!</definedName>
    <definedName name="BExXUB9RSLSCNN5ETLXY72DAPZZM" hidden="1">#REF!</definedName>
    <definedName name="BExXUEV8QPATH32AX9XYWBHUVOO8" hidden="1">#REF!</definedName>
    <definedName name="BExXUFRM82XQIN2T8KGLDQL1IBQW" hidden="1">#REF!</definedName>
    <definedName name="BExXUFX23FE72H6IM4JSHIQV4VNK" hidden="1">#REF!</definedName>
    <definedName name="BExXUM27VX063JGHF9FYOOLNOP4V" hidden="1">#REF!</definedName>
    <definedName name="BExXUQEQBF6FI240ZGIF9YXZSRAU" hidden="1">#REF!</definedName>
    <definedName name="BExXUYND6EJO7CJ5KRICV4O1JNWK" hidden="1">#REF!</definedName>
    <definedName name="BExXV3LG12X440HUOAJXFCK9NX6J" hidden="1">#REF!</definedName>
    <definedName name="BExXV6FWG4H3S2QEUJZYIXILNGJ7" hidden="1">#REF!</definedName>
    <definedName name="BExXVK87BMMO6LHKV0CFDNIQVIBS" hidden="1">#REF!</definedName>
    <definedName name="BExXVKZ9WXPGL6IVY6T61IDD771I" hidden="1">#REF!</definedName>
    <definedName name="BExXVLVNRJK2QSK3UMZRFRADS2G4" hidden="1">#REF!</definedName>
    <definedName name="BExXVVRJB3HO2VD2XCCRRUFKTRES" hidden="1">#REF!</definedName>
    <definedName name="BExXW27MMXHXUXX78SDTBE1JYTHT" hidden="1">#REF!</definedName>
    <definedName name="BExXW2YIM2MYBSHRIX0RP9D4PRMN" hidden="1">#REF!</definedName>
    <definedName name="BExXWBNE4KTFSXKVSRF6WX039WPB" hidden="1">#REF!</definedName>
    <definedName name="BExXWFP5AYE7EHYTJWBZSQ8PQ0YX" hidden="1">#REF!</definedName>
    <definedName name="BExXWLJG5TBEL46BL8CA7MCLGTUZ" hidden="1">#REF!</definedName>
    <definedName name="BExXWVFIBQT8OY1O41FRFPFGXQHK" hidden="1">#REF!</definedName>
    <definedName name="BExXWWXHBZHA9J3N8K47F84X0M0L" hidden="1">#REF!</definedName>
    <definedName name="BExXXBM521DL8R4ZX7NZ3DBCUOR5" hidden="1">#REF!</definedName>
    <definedName name="BExXXC7OZI33XZ03NRMEP7VRLQK4" hidden="1">#REF!</definedName>
    <definedName name="BExXXH5N3NKBQ7BCJPJTBF8CYM2Q" hidden="1">#REF!</definedName>
    <definedName name="BExXXKWLM4D541BH6O8GOJMHFHMW" hidden="1">#REF!</definedName>
    <definedName name="BExXXPPA1Q87XPI97X0OXCPBPDON" hidden="1">#REF!</definedName>
    <definedName name="BExXXTG1GQYWM6PO30LVLHV2Q33X" hidden="1">#REF!</definedName>
    <definedName name="BExXXVUDA98IZTQ6MANKU4MTTDVR" hidden="1">#REF!</definedName>
    <definedName name="BExXXZQNZY6IZI45DJXJK0MQZWA7" hidden="1">#REF!</definedName>
    <definedName name="BExXY5QFG6QP94SFT3935OBM8Y4K" hidden="1">#REF!</definedName>
    <definedName name="BExXY7TYEBFXRYUYIFHTN65RJ8EW" hidden="1">#REF!</definedName>
    <definedName name="BExXYCBSIHFUY3BDHNBY5TMPFMGL" hidden="1">#REF!</definedName>
    <definedName name="BExXYLBHANUXC5FCTDDTGOVD3GQS" hidden="1">#REF!</definedName>
    <definedName name="BExXYMNYAYH3WA2ZCFAYKZID9ZCI" hidden="1">#REF!</definedName>
    <definedName name="BExXYYT12SVN2VDMLVNV4P3ISD8T" hidden="1">#REF!</definedName>
    <definedName name="BExXZ3LNUGA4E1LWS1MPLGG3LXKD" hidden="1">#REF!</definedName>
    <definedName name="BExXZFVV4YB42AZ3H1I40YG3JAPU" hidden="1">#REF!</definedName>
    <definedName name="BExXZHJ9T2JELF12CHHGD54J1B0C" hidden="1">#REF!</definedName>
    <definedName name="BExXZMBX5F1N53KQHPU92S4B5ZZ4" hidden="1">#REF!</definedName>
    <definedName name="BExXZNJ2X1TK2LRK5ZY3MX49H5T7" hidden="1">#REF!</definedName>
    <definedName name="BExXZOVPCEP495TQSON6PSRQ8XCY" hidden="1">#REF!</definedName>
    <definedName name="BExXZS0XCQNYYY1DP75R3PCXFSRH" hidden="1">#REF!</definedName>
    <definedName name="BExXZXKH7NBARQQAZM69Z57IH1MM" hidden="1">#REF!</definedName>
    <definedName name="BExY06EUGA7EW4VVDQKIUQW4P39O" hidden="1">#REF!</definedName>
    <definedName name="BExY07WSDH5QEVM7BJXJK2ZRAI1O" hidden="1">#REF!</definedName>
    <definedName name="BExY0BI99V6MXLHXBCSPUL0OPF3M" hidden="1">#REF!</definedName>
    <definedName name="BExY0C3UBVC4M59JIRXVQ8OWAJC1" hidden="1">#REF!</definedName>
    <definedName name="BExY0N1K6XFGR26YH5NSEE627RBN" hidden="1">#REF!</definedName>
    <definedName name="BExY0OE8GFHMLLTEAFIOQTOPEVPB" hidden="1">#REF!</definedName>
    <definedName name="BExY0OJHW85S0VKBA8T4HTYPYBOS" hidden="1">#REF!</definedName>
    <definedName name="BExY0T1E034D7XAXNC6F7540LLIE" hidden="1">#REF!</definedName>
    <definedName name="BExY0V4VNPA7ZZUMJNNU0ZHE1KOH" hidden="1">#REF!</definedName>
    <definedName name="BExY0XTZLHN49J2JH94BYTKBJLT3" hidden="1">#REF!</definedName>
    <definedName name="BExY11FH9TXHERUYGG8FE50U7H7J" hidden="1">#REF!</definedName>
    <definedName name="BExY16IWJ7CI1QGWVNBVHPYS9JPN" hidden="1">#REF!</definedName>
    <definedName name="BExY180UKNW5NIAWD6ZUYTFEH8QS" hidden="1">#REF!</definedName>
    <definedName name="BExY1DPTV4LSY9MEOUGXF8X052NA" hidden="1">#REF!</definedName>
    <definedName name="BExY1GK9ELBEKDD7O6HR6DUO8YGO" hidden="1">#REF!</definedName>
    <definedName name="BExY1HBBZWCVKT5KEBLCKMKR9LKK" hidden="1">#REF!</definedName>
    <definedName name="BExY1JKAZRX115882TBCLNSDWLAA" hidden="1">#REF!</definedName>
    <definedName name="BExY1NWOXXFV9GGZ3PX444LZ8TVX" hidden="1">#REF!</definedName>
    <definedName name="BExY1TQZQFWKT6O5QIU1TXC6JZG1" hidden="1">#REF!</definedName>
    <definedName name="BExY1UCL0RND63LLSM9X5SFRG117" hidden="1">#REF!</definedName>
    <definedName name="BExY1WAT3937L08HLHIRQHMP2A3H" hidden="1">#REF!</definedName>
    <definedName name="BExY1YEBOSLMID7LURP8QB46AI91" hidden="1">#REF!</definedName>
    <definedName name="BExY2FS4LFX9OHOTQT7SJ2PXAC25" hidden="1">#REF!</definedName>
    <definedName name="BExY2GDPCZPVU0IQ6IJIB1YQQRQ6" hidden="1">#REF!</definedName>
    <definedName name="BExY2GTSZ3VA9TXLY7KW1LIAKJ61" hidden="1">#REF!</definedName>
    <definedName name="BExY2IXBR1SGYZH08T7QHKEFS8HA" hidden="1">#REF!</definedName>
    <definedName name="BExY2Q4B5FUDA5VU4VRUHX327QN0" hidden="1">#REF!</definedName>
    <definedName name="BExY3HOSK7YI364K15OX70AVR6F1" hidden="1">#REF!</definedName>
    <definedName name="BExY3T89AUR83SOAZZ3OMDEJDQ39" hidden="1">#REF!</definedName>
    <definedName name="BExY45O3XSWT6MQU6R33GI3YUAUM" hidden="1">#REF!</definedName>
    <definedName name="BExY4ET3RLNWSSJL6DIXQZOTATID" hidden="1">#REF!</definedName>
    <definedName name="BExY4MG771JQ84EMIVB6HQGGHZY7" hidden="1">#REF!</definedName>
    <definedName name="BExY4PWCSFB8P3J3TBQB2MD67263" hidden="1">#REF!</definedName>
    <definedName name="BExY4RZW3KK11JLYBA4DWZ92M6LQ" hidden="1">#REF!</definedName>
    <definedName name="BExY4XOVTTNVZ577RLIEC7NZQFIX" hidden="1">#REF!</definedName>
    <definedName name="BExY50JAF5CG01GTHAUS7I4ZLUDC" hidden="1">#REF!</definedName>
    <definedName name="BExY53J7EXFEOFTRNAHLK7IH3ACB" hidden="1">#REF!</definedName>
    <definedName name="BExY5515SJTJS3VM80M3YYR0WF37" hidden="1">#REF!</definedName>
    <definedName name="BExY5515WE39FQ3EG5QHG67V9C0O" hidden="1">#REF!</definedName>
    <definedName name="BExY5986WNAD8NFCPXC9TVLBU4FG" hidden="1">#REF!</definedName>
    <definedName name="BExY5DF9MS25IFNWGJ1YAS5MDN8R" hidden="1">#REF!</definedName>
    <definedName name="BExY5ERVGL3UM2MGT8LJ0XPKTZEK" hidden="1">#REF!</definedName>
    <definedName name="BExY5EX6NJFK8W754ZVZDN5DS04K" hidden="1">#REF!</definedName>
    <definedName name="BExY5S3XD1NJT109CV54IFOHVLQ6" hidden="1">#REF!</definedName>
    <definedName name="BExY5V3UFTA5NUDN1GI8BVHFL1ZK" hidden="1">#REF!</definedName>
    <definedName name="BExY6KVS1MMZ2R34PGEFR2BMTU9W" hidden="1">#REF!</definedName>
    <definedName name="BExY6Q9YY7LW745GP7CYOGGSPHGE" hidden="1">#REF!</definedName>
    <definedName name="BExZIA3C8LKJTEH3MKQ57KJH5TA2" hidden="1">#REF!</definedName>
    <definedName name="BExZIIHH3QNQE3GFMHEE4UMHY6WQ" hidden="1">#REF!</definedName>
    <definedName name="BExZIYO22G5UXOB42GDLYGVRJ6U7" hidden="1">#REF!</definedName>
    <definedName name="BExZJ7CYXTDLM412P6E5FAC4YB5M" hidden="1">#REF!</definedName>
    <definedName name="BExZJ7I9T8XU4MZRKJ1VVU76V2LZ" hidden="1">#REF!</definedName>
    <definedName name="BExZJL5B371SHX5YN9IQ2GF888EP" hidden="1">#REF!</definedName>
    <definedName name="BExZJMY170JCUU1RWASNZ1HJPRTA" hidden="1">#REF!</definedName>
    <definedName name="BExZJOQR77H0P4SUKVYACDCFBBXO" hidden="1">#REF!</definedName>
    <definedName name="BExZJPN5GR1O28GF1XLDY5EH968X" hidden="1">#REF!</definedName>
    <definedName name="BExZJS6RG34ODDY9HMZ0O34MEMSB" hidden="1">#REF!</definedName>
    <definedName name="BExZJWDUEYTV7TBR6HSM97T24VTT" hidden="1">#REF!</definedName>
    <definedName name="BExZK34NR4BAD7HJAP7SQ926UQP3" hidden="1">#REF!</definedName>
    <definedName name="BExZK3FGPHH5H771U7D5XY7XBS6E" hidden="1">#REF!</definedName>
    <definedName name="BExZKHYORG3O8C772XPFHM1N8T80" hidden="1">#REF!</definedName>
    <definedName name="BExZKJRF2IRR57DG9CLC7MSHWNNN" hidden="1">#REF!</definedName>
    <definedName name="BExZKV5GYXO0X760SBD9TWTIQHGI" hidden="1">#REF!</definedName>
    <definedName name="BExZL5SJD92M56CQDWESAKXHOGSL" hidden="1">#REF!</definedName>
    <definedName name="BExZL6E4YVXRUN7ZGF2BIGIXFR8K" hidden="1">#REF!</definedName>
    <definedName name="BExZLGVLMKTPFXG42QYT0PO81G7F" hidden="1">#REF!</definedName>
    <definedName name="BExZLJ9XQBSJZFBY8GZ1Y9U1TMNE" hidden="1">#REF!</definedName>
    <definedName name="BExZLKMK7LRK14S09WLMH7MXSQXM" hidden="1">#REF!</definedName>
    <definedName name="BExZM7JVLG0W8EG5RBU915U3SKBY" hidden="1">#REF!</definedName>
    <definedName name="BExZM85FOVUFF110XMQ9O2ODSJUK" hidden="1">#REF!</definedName>
    <definedName name="BExZMF1MMTZ1TA14PZ8ASSU2CBSP" hidden="1">#REF!</definedName>
    <definedName name="BExZMKL5YQZD7F0FUCSVFGLPFK52" hidden="1">#REF!</definedName>
    <definedName name="BExZMOC3VNZALJM71X2T6FV91GTB" hidden="1">#REF!</definedName>
    <definedName name="BExZMXH39OB0I43XEL3K11U3G9PM" hidden="1">#REF!</definedName>
    <definedName name="BExZMZQ3RBKDHT5GLFNLS52OSJA0" hidden="1">#REF!</definedName>
    <definedName name="BExZN2F7Y2J2L2LN5WZRG949MS4A" hidden="1">#REF!</definedName>
    <definedName name="BExZN847WUWKRYTZWG9TCQZJS3OL" hidden="1">#REF!</definedName>
    <definedName name="BExZNH3VISFF4NQI11BZDP5IQ7VG" hidden="1">#REF!</definedName>
    <definedName name="BExZNJYCFYVMAOI62GB2BABK1ELE" hidden="1">#REF!</definedName>
    <definedName name="BExZNMCNFLS6EUF357U7TXQ4U84V" hidden="1">#REF!</definedName>
    <definedName name="BExZNV707LIU6Z5H6QI6H67LHTI1" hidden="1">#REF!</definedName>
    <definedName name="BExZNVCBKB930QQ9QW7KSGOZ0V1M" hidden="1">#REF!</definedName>
    <definedName name="BExZNW8QJ18X0RSGFDWAE9ZSDX39" hidden="1">#REF!</definedName>
    <definedName name="BExZNZDWRS6Q40L8OCWFEIVI0A1O" hidden="1">#REF!</definedName>
    <definedName name="BExZO8TVZX68PZ4ENQ8QOILK16OS" hidden="1">#REF!</definedName>
    <definedName name="BExZOAH4GDULQO35ZGF099VIFGNC" hidden="1">#REF!</definedName>
    <definedName name="BExZOBO9NYLGVJQ31LVQ9XS2ZT4N" hidden="1">#REF!</definedName>
    <definedName name="BExZOETNB1CJ3Y2RKLI1ZK0S8Z6H" hidden="1">#REF!</definedName>
    <definedName name="BExZOREMVSK4E5VSWM838KHUB8AI" hidden="1">#REF!</definedName>
    <definedName name="BExZOVR745T5P1KS9NV2PXZPZVRG" hidden="1">#REF!</definedName>
    <definedName name="BExZOZSWGLSY2XYVRIS6VSNJDSGD" hidden="1">#REF!</definedName>
    <definedName name="BExZP7AIJKLM6C6CSUIIFAHFBNX2" hidden="1">#REF!</definedName>
    <definedName name="BExZPC8M5K7Q2UCY7H5XZLIGR6BZ" hidden="1">#REF!</definedName>
    <definedName name="BExZPIU08CG16AZ72BD0PB5ISUQE" hidden="1">#REF!</definedName>
    <definedName name="BExZPQ0XY507N8FJMVPKCTK8HC9H" hidden="1">#REF!</definedName>
    <definedName name="BExZQ37OVBR25U32CO2YYVPZOMR5" hidden="1">#REF!</definedName>
    <definedName name="BExZQ3NT7H06VO0AR48WHZULZB93" hidden="1">#REF!</definedName>
    <definedName name="BExZQ7PJU07SEJMDX18U9YVDC2GU" hidden="1">#REF!</definedName>
    <definedName name="BExZQBLMR2P2GZNI8IW6QBSS5ZV9" hidden="1">#REF!</definedName>
    <definedName name="BExZQIHTGHK7OOI2Y2PN3JYBY82I" hidden="1">#REF!</definedName>
    <definedName name="BExZQJJMGU5MHQOILGXGJPAQI5XI" hidden="1">#REF!</definedName>
    <definedName name="BExZQP3CUHU0IRXBVRJLP1KYRDVE" hidden="1">#REF!</definedName>
    <definedName name="BExZQRHGZ7WP7RQ2CX0H6W1CIP9U" hidden="1">#REF!</definedName>
    <definedName name="BExZQWFMANQLA8Z37ZECN1VLXVSB" hidden="1">#REF!</definedName>
    <definedName name="BExZQXBYEBN28QUH1KOVW6KKA5UM" hidden="1">#REF!</definedName>
    <definedName name="BExZQZKT146WEN8FTVZ7Y5TSB8L5" hidden="1">#REF!</definedName>
    <definedName name="BExZR485AKBH93YZ08CMUC3WROED" hidden="1">#REF!</definedName>
    <definedName name="BExZR7TL98P2PPUVGIZYR5873DWW" hidden="1">#REF!</definedName>
    <definedName name="BExZRGD1603X5ACFALUUDKCD7X48" hidden="1">#REF!</definedName>
    <definedName name="BExZRP1X6UVLN1UOLHH5VF4STP1O" hidden="1">#REF!</definedName>
    <definedName name="BExZRQ930U6OCYNV00CH5I0Q4LPE" hidden="1">#REF!</definedName>
    <definedName name="BExZRW8W514W8OZ72YBONYJ64GXF" hidden="1">#REF!</definedName>
    <definedName name="BExZRWJP2BUVFJPO8U8ATQEP0LZU" hidden="1">#REF!</definedName>
    <definedName name="BExZRZUBL5A1WH7YZJXBZG8HPWC7" hidden="1">#REF!</definedName>
    <definedName name="BExZSD14AZGXB1I4H73PZY0TKWV1" hidden="1">#REF!</definedName>
    <definedName name="BExZSI9USDLZAN8LI8M4YYQL24GZ" hidden="1">#REF!</definedName>
    <definedName name="BExZSS0LA2JY4ZLJ1Z5YCMLJJZCH" hidden="1">#REF!</definedName>
    <definedName name="BExZT394ULBLT8EUHBM7KV741HQI" hidden="1">#REF!</definedName>
    <definedName name="BExZTAQV2QVSZY5Y3VCCWUBSBW9P" hidden="1">#REF!</definedName>
    <definedName name="BExZTHSI2FX56PWRSNX9H5EWTZFO" hidden="1">#REF!</definedName>
    <definedName name="BExZTJL3HVBFY139H6CJHEQCT1EL" hidden="1">#REF!</definedName>
    <definedName name="BExZTLOL8OPABZI453E0KVNA1GJS" hidden="1">#REF!</definedName>
    <definedName name="BExZTT6J3X0TOX0ZY6YPLUVMCW9X" hidden="1">#REF!</definedName>
    <definedName name="BExZTW6ECBRA0BBITWBQ8R93RMCL" hidden="1">#REF!</definedName>
    <definedName name="BExZU2BHYAOKSCBM3C5014ZF6IXS" hidden="1">#REF!</definedName>
    <definedName name="BExZU2RMJTXOCS0ROPMYPE6WTD87" hidden="1">#REF!</definedName>
    <definedName name="BExZUF7G8FENTJKH9R1XUWXM6CWD" hidden="1">#REF!</definedName>
    <definedName name="BExZUHWEEZO4WXP5DG5P4U6A70KN" hidden="1">#REF!</definedName>
    <definedName name="BExZUNARUJBIZ08VCAV3GEVBIR3D" hidden="1">#REF!</definedName>
    <definedName name="BExZUSZT5496UMBP4LFSLTR1GVEW" hidden="1">#REF!</definedName>
    <definedName name="BExZUT54340I38GVCV79EL116WR0" hidden="1">#REF!</definedName>
    <definedName name="BExZUYDULCX65H9OZ9JHPBNKF3MI" hidden="1">#REF!</definedName>
    <definedName name="BExZV2QD5ZDK3AGDRULLA7JB46C3" hidden="1">#REF!</definedName>
    <definedName name="BExZV6BT23LNC2E6HR6HT1BC5R77" hidden="1">#REF!</definedName>
    <definedName name="BExZVBQ29OM0V8XAL3HL0JIM0MMU" hidden="1">#REF!</definedName>
    <definedName name="BExZVBQ3B8IIQW88DDLAW5BA4PL4" hidden="1">#REF!</definedName>
    <definedName name="BExZVLM4T9ORS4ZWHME46U4Q103C" hidden="1">#REF!</definedName>
    <definedName name="BExZVM7OZWPPRH5YQW50EYMMIW1A" hidden="1">#REF!</definedName>
    <definedName name="BExZVP7KJEUGEZ1AZ15Z29XW6KAH" hidden="1">#REF!</definedName>
    <definedName name="BExZVPYGX2C5OSHMZ6F0KBKZ6B1S" hidden="1">#REF!</definedName>
    <definedName name="BExZW5UARC8W9AQNLJX2I5WQWS5F" hidden="1">#REF!</definedName>
    <definedName name="BExZW7HRGN6A9YS41KI2B2UUMJ7X" hidden="1">#REF!</definedName>
    <definedName name="BExZW8ZPNV43UXGOT98FDNIBQHZY" hidden="1">#REF!</definedName>
    <definedName name="BExZWB8KPDQGF787P51Y0GON31FF" hidden="1">#REF!</definedName>
    <definedName name="BExZWKDP0QSA9SPSF40ZMQ81QV13" hidden="1">#REF!</definedName>
    <definedName name="BExZWKZ5N3RDXU8MZ8HQVYYD8O0F" hidden="1">#REF!</definedName>
    <definedName name="BExZWSMC9T48W74GFGQCIUJ8ZPP3" hidden="1">#REF!</definedName>
    <definedName name="BExZWUF2V4HY3HI8JN9ZVPRWK1H3" hidden="1">#REF!</definedName>
    <definedName name="BExZWWTE9WR6HD25GAGPMXCNVB2Z" hidden="1">#REF!</definedName>
    <definedName name="BExZWX45URTK9KYDJHEXL1OTZ833" hidden="1">#REF!</definedName>
    <definedName name="BExZX0EWQEZO86WDAD9A4EAEZ012" hidden="1">#REF!</definedName>
    <definedName name="BExZX2T6ZT2DZLYSDJJBPVIT5OK2" hidden="1">#REF!</definedName>
    <definedName name="BExZXHY0PBOVDNV2NSZ1Y4G6WMNK" hidden="1">#REF!</definedName>
    <definedName name="BExZXOJDELULNLEH7WG0OYJT0NJ4" hidden="1">#REF!</definedName>
    <definedName name="BExZXOOTRNUK8LGEAZ8ZCFW9KXQ1" hidden="1">#REF!</definedName>
    <definedName name="BExZXQSD2T3TQZ268XCC2NG9O3JQ" hidden="1">#REF!</definedName>
    <definedName name="BExZXT6JOXNKEDU23DKL8XZAJZIH" hidden="1">#REF!</definedName>
    <definedName name="BExZXUTYW1HWEEZ1LIX4OQWC7HL1" hidden="1">#REF!</definedName>
    <definedName name="BExZXY4NKQL9QD76YMQJ15U1C2G8" hidden="1">#REF!</definedName>
    <definedName name="BExZXYQ7U5G08FQGUIGYT14QCBOF" hidden="1">#REF!</definedName>
    <definedName name="BExZY02V77YJBMODJSWZOYCMPS5X" hidden="1">#REF!</definedName>
    <definedName name="BExZY49QRZIR6CA41LFA9LM6EULU" hidden="1">#REF!</definedName>
    <definedName name="BExZZ2FQA9A8C7CJKMEFQ9VPSLCE" hidden="1">#REF!</definedName>
    <definedName name="BExZZ8VO1HB3783L61XHP87HBCBE" hidden="1">#REF!</definedName>
    <definedName name="BExZZCHAVHW8C2H649KRGVQ0WVRT" hidden="1">#REF!</definedName>
    <definedName name="BExZZTK54OTLF2YB68BHGOS27GEN" hidden="1">#REF!</definedName>
    <definedName name="BExZZXB3JQQG4SIZS4MRU6NNW7HI" hidden="1">#REF!</definedName>
    <definedName name="BExZZZEMIIFKMLLV4DJKX5TB9R5V" hidden="1">#REF!</definedName>
    <definedName name="cats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CellReference">_xlfn.LAMBDA(_xlpm.linkedCells,     _xlfn.LET(         _xlpm.firstCell, ADDRESS(MIN(ROW(_xlpm.linkedCells)), MIN(COLUMN(_xlpm.linkedCells)), 4),         _xlpm.lastCell, ADDRESS(MAX(ROW(_xlpm.linkedCells)), MAX(COLUMN(_xlpm.linkedCells)), 4),         _xlpm.result, IF(ROWS(_xlpm.linkedCells) * COLUMNS(_xlpm.linkedCells) = 1, _xlpm.firstCell, _xlpm.firstCell &amp; ":" &amp; _xlpm.lastCell),         _xlpm.result     ) )</definedName>
    <definedName name="cpt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cpt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CRAP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CRAPPER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CRAPPEST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d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Dauys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DD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dfgdf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dfg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DME_BeforeCloseCompleted" hidden="1">"False"</definedName>
    <definedName name="DME_Dirty" hidden="1">"False"</definedName>
    <definedName name="dollars">'Lookup|Tables'!$G$17</definedName>
    <definedName name="e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D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EE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energy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rfe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rgfe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ertyier7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stimates">INDEX(Years_forecast,{1,2})</definedName>
    <definedName name="EWE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xcel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Ext_EP" hidden="1">{"'kpi2-1'!$E$4"}</definedName>
    <definedName name="factor">'Lookup|Tables'!$G$24</definedName>
    <definedName name="fasd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2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2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duj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F" hidden="1">{#N/A,#N/A,FALSE,"pcf";#N/A,#N/A,FALSE,"pcr"}</definedName>
    <definedName name="foo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PFirstYear">'Input|General'!$G$13</definedName>
    <definedName name="FPLastYear">'Input|General'!$G$14</definedName>
    <definedName name="FRCP_1to5">"2015-16 to 2019-20"</definedName>
    <definedName name="gbes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gbv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GFGFH" hidden="1">{#N/A,#N/A,FALSE,"pcf";#N/A,#N/A,FALSE,"pcr"}</definedName>
    <definedName name="grrrr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hj" hidden="1">{#N/A,#N/A,FALSE,"pcf";#N/A,#N/A,FALSE,"pcr"}</definedName>
    <definedName name="HTML_CodePage" hidden="1">1252</definedName>
    <definedName name="HTML_Control" hidden="1">{"'kpi2-1'!$E$4"}</definedName>
    <definedName name="HTML_Description" hidden="1">""</definedName>
    <definedName name="HTML_Email" hidden="1">""</definedName>
    <definedName name="HTML_Header" hidden="1">"kpi2-1"</definedName>
    <definedName name="HTML_LastUpdate" hidden="1">"03/08/2000"</definedName>
    <definedName name="HTML_LineAfter" hidden="1">FALSE</definedName>
    <definedName name="HTML_LineBefore" hidden="1">FALSE</definedName>
    <definedName name="HTML_Name" hidden="1">"STANCHART"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"HKKPI01"</definedName>
    <definedName name="III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40970.780625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j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Jai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Jai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jesse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JHJHJ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JHJJ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jns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jns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kmhjyuk" hidden="1">{#N/A,#N/A,FALSE,"pcf";#N/A,#N/A,FALSE,"pcr"}</definedName>
    <definedName name="kmim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kti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l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l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LAN" localSheetId="1" hidden="1">{"Ownership",#N/A,FALSE,"Ownership";"Contents",#N/A,FALSE,"Contents"}</definedName>
    <definedName name="LAN" hidden="1">{"Ownership",#N/A,FALSE,"Ownership";"Contents",#N/A,FALSE,"Contents"}</definedName>
    <definedName name="limcount" hidden="1">2</definedName>
    <definedName name="millions">'Lookup|Tables'!$G$19</definedName>
    <definedName name="month">'Input|General'!$G$9</definedName>
    <definedName name="nhdtyjdf" hidden="1">{#N/A,#N/A,FALSE,"pcf";#N/A,#N/A,FALSE,"pcr"}</definedName>
    <definedName name="Nominal_to_Real">'Lookup|Tables'!$H$73:$H$79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PPP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q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QQ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rbb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RCP_1to5">"2015-16 to 2019-20"</definedName>
    <definedName name="Real_to_Nominal">'Lookup|Tables'!$H$73:$H$78</definedName>
    <definedName name="RiskAfterRecalcMacro" hidden="1">"uniform_adjustmentSilent"</definedName>
    <definedName name="RiskAfterSimMacro" hidden="1">""</definedName>
    <definedName name="riskATSSboxGraph" hidden="1">FALSE</definedName>
    <definedName name="riskATSSincludeSimtables" hidden="1">TRUE</definedName>
    <definedName name="riskATSSinputsGraphs" hidden="1">FALSE</definedName>
    <definedName name="riskATSSoutputStatistic" hidden="1">3</definedName>
    <definedName name="riskATSSpercentChangeGraph" hidden="1">TRUE</definedName>
    <definedName name="riskATSSpercentileGraph" hidden="1">TRUE</definedName>
    <definedName name="riskATSSpercentileValue" hidden="1">0.5</definedName>
    <definedName name="riskATSSprintReport" hidden="1">FALSE</definedName>
    <definedName name="riskATSSreportsInActiveBook" hidden="1">FALSE</definedName>
    <definedName name="riskATSSreportsSelected" hidden="1">TRUE</definedName>
    <definedName name="riskATSSsummaryReport" hidden="1">TRUE</definedName>
    <definedName name="riskATSStornadoGraph" hidden="1">TRUE</definedName>
    <definedName name="riskATSTbaselineRequested" hidden="1">TRUE</definedName>
    <definedName name="riskATSTboxGraph" hidden="1">TRUE</definedName>
    <definedName name="riskATSTcomparisonGraph" hidden="1">TRUE</definedName>
    <definedName name="riskATSThistogramGraph" hidden="1">FALSE</definedName>
    <definedName name="riskATSToutputStatistic" hidden="1">4</definedName>
    <definedName name="riskATSTprintReport" hidden="1">FALSE</definedName>
    <definedName name="riskATSTreportsInActiveBook" hidden="1">FALSE</definedName>
    <definedName name="riskATSTreportsSelected" hidden="1">TRUE</definedName>
    <definedName name="riskATSTsequentialStress" hidden="1">TRUE</definedName>
    <definedName name="riskATSTsummaryReport" hidden="1">TRUE</definedName>
    <definedName name="RiskBeforeRecalcMacro" hidden="1">""</definedName>
    <definedName name="RiskBeforeSimMacro" hidden="1">"uniform_adjustmentSilent"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TRUE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RR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RRRR" hidden="1">{#N/A,#N/A,FALSE,"pcf";#N/A,#N/A,FALSE,"pcr"}</definedName>
    <definedName name="rtgbr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APBEXdnldView" hidden="1">"4D0Q4ZKDTZLR4R5LFJNICI02C"</definedName>
    <definedName name="SAPBEXhrIndnt" hidden="1">1</definedName>
    <definedName name="SAPBEXrevision" hidden="1">1</definedName>
    <definedName name="SAPBEXsysID" hidden="1">"BWP"</definedName>
    <definedName name="SAPBEXwbID" hidden="1">"413ERXB9R3TPA6KEZXGSAKHLQ"</definedName>
    <definedName name="SAPsysID" hidden="1">"708C5W7SBKP804JT78WJ0JNKI"</definedName>
    <definedName name="SAPwbID" hidden="1">"ARS"</definedName>
    <definedName name="sbvsdf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bv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af4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af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fasdf" hidden="1">{#N/A,#N/A,FALSE,"pcf";#N/A,#N/A,FALSE,"pcr"}</definedName>
    <definedName name="sdfgagf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fgag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fgagrdfa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fgagrdfa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fsd" hidden="1">{"EBIT 5",#N/A,FALSE,"EBIT";"NPAT 5",#N/A,FALSE,"EBIT";"EBITDA 5",#N/A,FALSE,"EBIT";"INTEREST 5",#N/A,FALSE,"EBIT";"TAX 5",#N/A,FALSE,"EBIT";"MI 5",#N/A,FALSE,"EBIT";"3G 5",#N/A,FALSE,"EBIT";"E-Com 5",#N/A,FALSE,"EBIT";"EBIT 12",#N/A,FALSE,"EBIT";"NPAT 12",#N/A,FALSE,"EBIT";"EBITDA 12",#N/A,FALSE,"EBIT";"INTEREST 12",#N/A,FALSE,"EBIT";"TAX 12",#N/A,FALSE,"EBIT";"MI 12",#N/A,FALSE,"EBIT"}</definedName>
    <definedName name="sencount" hidden="1">2</definedName>
    <definedName name="sertyuw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sgdg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gfstryn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ggs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gh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heetName">_xlfn.LAMBDA(_xlpm.cell, MID(CELL("filename", _xlpm.cell), FIND("]", CELL("filename", _xlpm.cell)) + 1, LEN(CELL("filename", _xlpm.cell)) - FIND("]", CELL("filename", _xlpm.cell))))</definedName>
    <definedName name="ShowFormulaSingle">_xlfn.LAMBDA(_xlpm.cell, ADDRESS(ROW(_xlpm.cell), COLUMN(_xlpm.cell)))</definedName>
    <definedName name="shs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hsh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S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toopid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teest" localSheetId="1" hidden="1">{"Ownership",#N/A,FALSE,"Ownership";"Contents",#N/A,FALSE,"Contents"}</definedName>
    <definedName name="teest" hidden="1">{"Ownership",#N/A,FALSE,"Ownership";"Contents",#N/A,FALSE,"Contents"}</definedName>
    <definedName name="test" localSheetId="1" hidden="1">{"Ownership",#N/A,FALSE,"Ownership";"Contents",#N/A,FALSE,"Contents"}</definedName>
    <definedName name="test" hidden="1">{"Ownership",#N/A,FALSE,"Ownership";"Contents",#N/A,FALSE,"Contents"}</definedName>
    <definedName name="thousands">'Lookup|Tables'!$G$18</definedName>
    <definedName name="tiimt" hidden="1">{#N/A,#N/A,FALSE,"pcf";#N/A,#N/A,FALSE,"pcr"}</definedName>
    <definedName name="tikt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tiumut" hidden="1">{#N/A,#N/A,FALSE,"SUM QTR 3";#N/A,#N/A,FALSE,"Detail QTR 3 (w_o ly)"}</definedName>
    <definedName name="ujm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ukfykf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unit">'Lookup|Tables'!$G$22</definedName>
    <definedName name="units">'Input|General'!$G$15</definedName>
    <definedName name="vCube" hidden="1">#REF!</definedName>
    <definedName name="vFormulas" hidden="1">#REF!</definedName>
    <definedName name="vGetRange" hidden="1">#REF!</definedName>
    <definedName name="vPasteBackFrom" hidden="1">#REF!</definedName>
    <definedName name="vPasteBackTo" hidden="1">#REF!</definedName>
    <definedName name="vProjectEntry" hidden="1">#REF!</definedName>
    <definedName name="vProjectPaste" hidden="1">#REF!</definedName>
    <definedName name="vSendStatus" hidden="1">#REF!</definedName>
    <definedName name="vServer" hidden="1">#REF!</definedName>
    <definedName name="w" hidden="1">{#N/A,#N/A,FALSE,"pcf";#N/A,#N/A,FALSE,"pcr"}</definedName>
    <definedName name="w4yy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wrn.ANNUAL._.REPORT.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wrn.App._.Custodians." localSheetId="1" hidden="1">{"Ownership",#N/A,FALSE,"Ownership";"Contents",#N/A,FALSE,"Contents"}</definedName>
    <definedName name="wrn.App._.Custodians." hidden="1">{"Ownership",#N/A,FALSE,"Ownership";"Contents",#N/A,FALSE,"Contents"}</definedName>
    <definedName name="wrn.Budget_1998.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wrn.BUS._.RPT.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wrn.Dividend._.Schedule." hidden="1">{"Dividend",#N/A,FALSE,"Cash Flow"}</definedName>
    <definedName name="wrn.pages.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ERPACKPG3.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wrn.Print._.5._.and._.12." hidden="1">{"EBIT 5",#N/A,FALSE,"EBIT";"NPAT 5",#N/A,FALSE,"EBIT";"EBITDA 5",#N/A,FALSE,"EBIT";"INTEREST 5",#N/A,FALSE,"EBIT";"TAX 5",#N/A,FALSE,"EBIT";"MI 5",#N/A,FALSE,"EBIT";"3G 5",#N/A,FALSE,"EBIT";"E-Com 5",#N/A,FALSE,"EBIT";"EBIT 12",#N/A,FALSE,"EBIT";"NPAT 12",#N/A,FALSE,"EBIT";"EBITDA 12",#N/A,FALSE,"EBIT";"INTEREST 12",#N/A,FALSE,"EBIT";"TAX 12",#N/A,FALSE,"EBIT";"MI 12",#N/A,FALSE,"EBIT"}</definedName>
    <definedName name="wrn.Print._.Summary." localSheetId="1" hidden="1">{#N/A,#N/A,FALSE,"Credit Ratios";#N/A,#N/A,FALSE,"UEL Consolidated";#N/A,#N/A,FALSE,"Distribution";#N/A,#N/A,FALSE,"IS";#N/A,#N/A,FALSE,"UEComm";#N/A,#N/A,FALSE,"Utilimode";#N/A,#N/A,FALSE,"NPS";#N/A,#N/A,FALSE,"Corporate";#N/A,#N/A,FALSE,"Consolidations";#N/A,#N/A,FALSE,"Amort'n Book";#N/A,#N/A,FALSE,"Dep'n Book";#N/A,#N/A,FALSE,"Dep'n Tax";#N/A,#N/A,FALSE,"InterCo Loans";#N/A,#N/A,FALSE,"Debt"}</definedName>
    <definedName name="wrn.Print._.Summary." hidden="1">{#N/A,#N/A,FALSE,"Credit Ratios";#N/A,#N/A,FALSE,"UEL Consolidated";#N/A,#N/A,FALSE,"Distribution";#N/A,#N/A,FALSE,"IS";#N/A,#N/A,FALSE,"UEComm";#N/A,#N/A,FALSE,"Utilimode";#N/A,#N/A,FALSE,"NPS";#N/A,#N/A,FALSE,"Corporate";#N/A,#N/A,FALSE,"Consolidations";#N/A,#N/A,FALSE,"Amort'n Book";#N/A,#N/A,FALSE,"Dep'n Book";#N/A,#N/A,FALSE,"Dep'n Tax";#N/A,#N/A,FALSE,"InterCo Loans";#N/A,#N/A,FALSE,"Debt"}</definedName>
    <definedName name="wrn.S_R._.tables." hidden="1">{#N/A,#N/A,FALSE,"pcf";#N/A,#N/A,FALSE,"pcr"}</definedName>
    <definedName name="wrn.S_RQTR3." hidden="1">{#N/A,#N/A,FALSE,"SUM QTR 3";#N/A,#N/A,FALSE,"Detail QTR 3 (w_o ly)"}</definedName>
    <definedName name="wrn.Summary." localSheetId="1" hidden="1">{#N/A,#N/A,FALSE,"Credit Ratios";#N/A,#N/A,FALSE,"Debt";#N/A,#N/A,FALSE,"UEL Consolidated";#N/A,#N/A,FALSE,"UEComm";#N/A,#N/A,FALSE,"NPS";#N/A,#N/A,FALSE,"UED Total";#N/A,#N/A,FALSE,"Distribution";#N/A,#N/A,FALSE,"Utilimode";#N/A,#N/A,FALSE,"UEHL";#N/A,#N/A,FALSE,"IS";#N/A,#N/A,FALSE,"Corporate";#N/A,#N/A,FALSE,"Consolidations - UED";#N/A,#N/A,FALSE,"Consolidations - UEL"}</definedName>
    <definedName name="wrn.Summary." hidden="1">{#N/A,#N/A,FALSE,"Credit Ratios";#N/A,#N/A,FALSE,"Debt";#N/A,#N/A,FALSE,"UEL Consolidated";#N/A,#N/A,FALSE,"UEComm";#N/A,#N/A,FALSE,"NPS";#N/A,#N/A,FALSE,"UED Total";#N/A,#N/A,FALSE,"Distribution";#N/A,#N/A,FALSE,"Utilimode";#N/A,#N/A,FALSE,"UEHL";#N/A,#N/A,FALSE,"IS";#N/A,#N/A,FALSE,"Corporate";#N/A,#N/A,FALSE,"Consolidations - UED";#N/A,#N/A,FALSE,"Consolidations - UEL"}</definedName>
    <definedName name="wrn.TEST." localSheetId="1" hidden="1">{#N/A,#N/A,FALSE,"MGH income-Support";#N/A,#N/A,FALSE,"MGN balance sheet-Support"}</definedName>
    <definedName name="wrn.TEST." hidden="1">{#N/A,#N/A,FALSE,"MGH income-Support";#N/A,#N/A,FALSE,"MGN balance sheet-Support"}</definedName>
    <definedName name="wrn.UEG._.Operating._.Report.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rn.UEG._.Operating._.Report.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rn.ueg._.Operating._.Report3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rn.ueg._.Operating._.Report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rn.ueg._.operating._report.2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rn.ueg._.operating._report.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w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yht" hidden="1">{#N/A,#N/A,FALSE,"SUM QTR 3";#N/A,#N/A,FALSE,"Detail QTR 3 (w_o ly)"}</definedName>
    <definedName name="Z_194E5B9A_53B1_414D_85B4_862268EA3FD8_.wvu.Cols" hidden="1">#REF!,#REF!</definedName>
    <definedName name="Z_457C99E0_B489_11D4_9586_D18A69491E44_.wvu.FilterData" hidden="1">#REF!</definedName>
    <definedName name="Z_4A79B72B_DC22_4363_885C_85183B73F539_.wvu.Cols" localSheetId="1" hidden="1">#REF!,#REF!</definedName>
    <definedName name="Z_4A79B72B_DC22_4363_885C_85183B73F539_.wvu.Cols" hidden="1">#REF!,#REF!</definedName>
    <definedName name="Z_6664BF98_58A8_4AA7_B274_16B63D099514_.wvu.PrintTitles" hidden="1">#REF!</definedName>
    <definedName name="Z_6664BF98_58A8_4AA7_B274_16B63D099514_.wvu.Rows" hidden="1">#REF!</definedName>
    <definedName name="Z_7BA556F5_54D8_11D5_A01A_F3F642D11487_.wvu.PrintTitles" hidden="1">#REF!</definedName>
    <definedName name="Z_82A713E0_6943_11D4_BE9F_0010A4B0D9C7_.wvu.Cols" hidden="1">#REF!</definedName>
    <definedName name="Z_82A713E0_6943_11D4_BE9F_0010A4B0D9C7_.wvu.Rows" hidden="1">#REF!,#REF!</definedName>
    <definedName name="Z_86D17A40_67AF_11D4_BE9F_0010A4C47286_.wvu.FilterData" hidden="1">#REF!</definedName>
    <definedName name="Z_86D17A4F_67AF_11D4_BE9F_0010A4C47286_.wvu.FilterData" hidden="1">#REF!</definedName>
    <definedName name="Z_954171C1_B0CF_11D4_9586_C4C4470EA652_.wvu.FilterData" hidden="1">#REF!</definedName>
    <definedName name="Z_954171C6_B0CF_11D4_9586_C4C4470EA652_.wvu.FilterData" hidden="1">#REF!</definedName>
    <definedName name="Z_B353C461_E47E_11D3_9F17_9F7735ADF445_.wvu.PrintArea" hidden="1">#REF!</definedName>
    <definedName name="Z_B6615E22_B0C4_11D4_9586_D4E81DC95A44_.wvu.FilterData" hidden="1">#REF!</definedName>
    <definedName name="Z_CFB7B7F4_1D0A_11D5_9586_DD7024B77949_.wvu.FilterData" hidden="1">#REF!</definedName>
    <definedName name="zed" localSheetId="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ze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61" l="1"/>
  <c r="E28" i="61" a="1"/>
  <c r="E28" i="61"/>
  <c r="C28" i="61" a="1"/>
  <c r="C28" i="61" s="1"/>
  <c r="D28" i="61"/>
  <c r="E46" i="61" a="1"/>
  <c r="E46" i="61"/>
  <c r="C46" i="61" a="1"/>
  <c r="C46" i="61" s="1"/>
  <c r="D17" i="61" l="1"/>
  <c r="C12" i="61" a="1"/>
  <c r="C12" i="61" s="1"/>
  <c r="E45" i="61" l="1" a="1"/>
  <c r="E45" i="61" s="1"/>
  <c r="E44" i="61" a="1"/>
  <c r="E44" i="61" s="1"/>
  <c r="C44" i="61" a="1"/>
  <c r="C44" i="61" s="1"/>
  <c r="C45" i="61" a="1"/>
  <c r="C45" i="61" s="1"/>
  <c r="E43" i="61" a="1"/>
  <c r="E43" i="61" s="1"/>
  <c r="C43" i="61" a="1"/>
  <c r="C43" i="61" s="1"/>
  <c r="E42" i="61" a="1"/>
  <c r="E42" i="61" s="1"/>
  <c r="E41" i="61" a="1"/>
  <c r="E41" i="61" s="1"/>
  <c r="C42" i="61" a="1"/>
  <c r="C42" i="61" s="1"/>
  <c r="C41" i="61" a="1"/>
  <c r="C41" i="61" s="1"/>
  <c r="E36" i="61" a="1"/>
  <c r="E36" i="61" s="1"/>
  <c r="E35" i="61" a="1"/>
  <c r="E35" i="61" s="1"/>
  <c r="E34" i="61" a="1"/>
  <c r="E34" i="61" s="1"/>
  <c r="C35" i="61" a="1"/>
  <c r="C35" i="61" s="1"/>
  <c r="C36" i="61" a="1"/>
  <c r="C36" i="61" s="1"/>
  <c r="C34" i="61" a="1"/>
  <c r="C34" i="61" s="1"/>
  <c r="E29" i="61" l="1" a="1"/>
  <c r="E29" i="61" s="1"/>
  <c r="C29" i="61" a="1"/>
  <c r="C29" i="61" s="1"/>
  <c r="E27" i="61" a="1"/>
  <c r="E27" i="61" s="1"/>
  <c r="C27" i="61" a="1"/>
  <c r="C27" i="61" s="1"/>
  <c r="E26" i="61" a="1"/>
  <c r="E26" i="61" s="1"/>
  <c r="E25" i="61" a="1"/>
  <c r="E25" i="61" s="1"/>
  <c r="C26" i="61" a="1"/>
  <c r="C26" i="61" s="1"/>
  <c r="C25" i="61" a="1"/>
  <c r="C25" i="61" s="1"/>
  <c r="E24" i="61" a="1"/>
  <c r="E24" i="61" s="1"/>
  <c r="E23" i="61" a="1"/>
  <c r="E23" i="61" s="1"/>
  <c r="C23" i="61" a="1"/>
  <c r="C23" i="61" s="1"/>
  <c r="C24" i="61" a="1"/>
  <c r="C24" i="61" s="1"/>
  <c r="E22" i="61" a="1"/>
  <c r="E22" i="61" s="1"/>
  <c r="C22" i="61" a="1"/>
  <c r="C22" i="61" s="1"/>
  <c r="M95" i="2" l="1"/>
  <c r="M97" i="2"/>
  <c r="M99" i="2"/>
  <c r="M98" i="2" l="1"/>
  <c r="M102" i="2"/>
  <c r="M101" i="2"/>
  <c r="M100" i="2"/>
  <c r="E17" i="61" l="1" a="1"/>
  <c r="E17" i="61" s="1"/>
  <c r="C17" i="61" a="1"/>
  <c r="C17" i="61" s="1"/>
  <c r="D22" i="61"/>
  <c r="E86" i="42"/>
  <c r="C86" i="42"/>
  <c r="F21" i="53"/>
  <c r="E21" i="53"/>
  <c r="D23" i="61" l="1"/>
  <c r="D24" i="61" s="1"/>
  <c r="D25" i="61" s="1"/>
  <c r="D26" i="61" s="1"/>
  <c r="D27" i="61" s="1"/>
  <c r="H68" i="4"/>
  <c r="I68" i="4"/>
  <c r="K93" i="2"/>
  <c r="L93" i="2"/>
  <c r="M93" i="2"/>
  <c r="J93" i="2"/>
  <c r="H73" i="55"/>
  <c r="H74" i="55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H69" i="55"/>
  <c r="H70" i="55"/>
  <c r="H71" i="55"/>
  <c r="H72" i="55"/>
  <c r="H76" i="55"/>
  <c r="H75" i="55"/>
  <c r="D34" i="61" l="1"/>
  <c r="D35" i="61" s="1"/>
  <c r="D36" i="61" s="1"/>
  <c r="D41" i="61" s="1"/>
  <c r="D42" i="61" s="1"/>
  <c r="D43" i="61" s="1"/>
  <c r="D44" i="61" s="1"/>
  <c r="D45" i="61" s="1"/>
  <c r="D46" i="61" s="1"/>
  <c r="X93" i="2"/>
  <c r="H78" i="55"/>
  <c r="H80" i="55"/>
  <c r="H84" i="55" s="1"/>
  <c r="H88" i="55" s="1"/>
  <c r="H77" i="55"/>
  <c r="H79" i="55" l="1"/>
  <c r="H82" i="55"/>
  <c r="H83" i="55" l="1"/>
  <c r="H86" i="55"/>
  <c r="H81" i="55"/>
  <c r="H85" i="55" l="1"/>
  <c r="H87" i="55"/>
  <c r="V87" i="55"/>
  <c r="V88" i="55"/>
  <c r="W33" i="53" l="1"/>
  <c r="W32" i="53"/>
  <c r="W31" i="53"/>
  <c r="V66" i="58"/>
  <c r="V67" i="58"/>
  <c r="V55" i="58"/>
  <c r="I85" i="55" l="1"/>
  <c r="V85" i="55" s="1"/>
  <c r="I86" i="55"/>
  <c r="V54" i="58"/>
  <c r="V53" i="58"/>
  <c r="V45" i="58"/>
  <c r="V44" i="58"/>
  <c r="V22" i="58"/>
  <c r="V23" i="58"/>
  <c r="V24" i="58"/>
  <c r="V25" i="58"/>
  <c r="V26" i="58"/>
  <c r="V27" i="58"/>
  <c r="B2" i="55"/>
  <c r="V86" i="55" l="1"/>
  <c r="I87" i="55"/>
  <c r="I88" i="55"/>
  <c r="T40" i="2" l="1"/>
  <c r="S40" i="2"/>
  <c r="R40" i="2"/>
  <c r="Q40" i="2"/>
  <c r="P40" i="2"/>
  <c r="T42" i="2" l="1"/>
  <c r="Q42" i="2"/>
  <c r="R42" i="2"/>
  <c r="P42" i="2"/>
  <c r="S42" i="2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K97" i="2"/>
  <c r="L97" i="2"/>
  <c r="K98" i="2"/>
  <c r="L98" i="2"/>
  <c r="K99" i="2"/>
  <c r="L99" i="2"/>
  <c r="K100" i="2"/>
  <c r="L100" i="2"/>
  <c r="K101" i="2"/>
  <c r="L101" i="2"/>
  <c r="K102" i="2"/>
  <c r="L102" i="2"/>
  <c r="J98" i="2"/>
  <c r="J99" i="2"/>
  <c r="J100" i="2"/>
  <c r="J101" i="2"/>
  <c r="J102" i="2"/>
  <c r="J97" i="2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J95" i="2"/>
  <c r="V66" i="55" l="1"/>
  <c r="I60" i="55"/>
  <c r="V60" i="55" s="1"/>
  <c r="I52" i="55"/>
  <c r="V52" i="55" s="1"/>
  <c r="I36" i="55"/>
  <c r="V36" i="55" s="1"/>
  <c r="I44" i="55"/>
  <c r="V44" i="55" s="1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V64" i="55" s="1"/>
  <c r="I56" i="55"/>
  <c r="V56" i="55" s="1"/>
  <c r="I48" i="55"/>
  <c r="V48" i="55" s="1"/>
  <c r="I40" i="55"/>
  <c r="V40" i="55" s="1"/>
  <c r="I32" i="55"/>
  <c r="V32" i="55" s="1"/>
  <c r="I70" i="55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V70" i="55" l="1"/>
  <c r="T115" i="2"/>
  <c r="S67" i="42" s="1"/>
  <c r="S115" i="2"/>
  <c r="R115" i="2"/>
  <c r="Q115" i="2"/>
  <c r="C7" i="4"/>
  <c r="S15" i="54"/>
  <c r="F41" i="53"/>
  <c r="E33" i="53"/>
  <c r="E32" i="53"/>
  <c r="E31" i="53"/>
  <c r="E30" i="53"/>
  <c r="E29" i="53"/>
  <c r="F33" i="53"/>
  <c r="F32" i="53"/>
  <c r="F31" i="53"/>
  <c r="F30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13" i="58"/>
  <c r="F24" i="58" s="1"/>
  <c r="F69" i="58"/>
  <c r="F28" i="42" s="1"/>
  <c r="F67" i="58"/>
  <c r="F49" i="42" s="1"/>
  <c r="F66" i="58"/>
  <c r="F46" i="42" s="1"/>
  <c r="F65" i="58"/>
  <c r="F43" i="42" s="1"/>
  <c r="F64" i="58"/>
  <c r="F40" i="42" s="1"/>
  <c r="F63" i="58"/>
  <c r="F37" i="42" s="1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1" i="42" s="1"/>
  <c r="E21" i="58"/>
  <c r="E20" i="58"/>
  <c r="E19" i="58"/>
  <c r="E13" i="58"/>
  <c r="E15" i="58" s="1"/>
  <c r="J4" i="42"/>
  <c r="J49" i="42" s="1"/>
  <c r="K4" i="42"/>
  <c r="K104" i="42" s="1"/>
  <c r="L4" i="42"/>
  <c r="L104" i="42" s="1"/>
  <c r="M4" i="42"/>
  <c r="M43" i="42" s="1"/>
  <c r="N4" i="42"/>
  <c r="N104" i="42" s="1"/>
  <c r="O4" i="42"/>
  <c r="O104" i="42" s="1"/>
  <c r="P4" i="42"/>
  <c r="P58" i="42" s="1"/>
  <c r="Q4" i="42"/>
  <c r="Q104" i="42" s="1"/>
  <c r="R4" i="42"/>
  <c r="R104" i="42" s="1"/>
  <c r="S4" i="42"/>
  <c r="S104" i="42" s="1"/>
  <c r="T4" i="42"/>
  <c r="T92" i="42" s="1"/>
  <c r="J4" i="58"/>
  <c r="J10" i="58" s="1"/>
  <c r="F8" i="42"/>
  <c r="E18" i="44"/>
  <c r="C18" i="44"/>
  <c r="C97" i="42"/>
  <c r="E97" i="42"/>
  <c r="C98" i="42"/>
  <c r="E98" i="42"/>
  <c r="E16" i="44"/>
  <c r="C15" i="44"/>
  <c r="C16" i="44"/>
  <c r="C17" i="44"/>
  <c r="C96" i="42"/>
  <c r="C95" i="42"/>
  <c r="T4" i="44"/>
  <c r="T11" i="44" s="1"/>
  <c r="T18" i="44" s="1"/>
  <c r="T64" i="42"/>
  <c r="T67" i="42"/>
  <c r="U79" i="2"/>
  <c r="U80" i="2"/>
  <c r="U4" i="2"/>
  <c r="U104" i="2" s="1"/>
  <c r="U107" i="2" s="1"/>
  <c r="H79" i="4"/>
  <c r="G79" i="4" s="1"/>
  <c r="T4" i="53"/>
  <c r="T39" i="53" s="1"/>
  <c r="T43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3" i="4"/>
  <c r="G73" i="4" s="1"/>
  <c r="U77" i="2"/>
  <c r="N47" i="58"/>
  <c r="O47" i="58"/>
  <c r="P47" i="58"/>
  <c r="Q47" i="58"/>
  <c r="R47" i="58"/>
  <c r="S47" i="58"/>
  <c r="C106" i="2" a="1"/>
  <c r="C109" i="2" s="1"/>
  <c r="C102" i="2"/>
  <c r="C101" i="2"/>
  <c r="C100" i="2"/>
  <c r="C99" i="2"/>
  <c r="C98" i="2"/>
  <c r="C97" i="2"/>
  <c r="F19" i="42"/>
  <c r="F8" i="44"/>
  <c r="F18" i="44" s="1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8" i="4"/>
  <c r="G78" i="4" s="1"/>
  <c r="H77" i="4"/>
  <c r="G77" i="4" s="1"/>
  <c r="H76" i="4"/>
  <c r="G76" i="4" s="1"/>
  <c r="H75" i="4"/>
  <c r="G75" i="4" s="1"/>
  <c r="H84" i="4"/>
  <c r="G84" i="4" s="1"/>
  <c r="H83" i="4"/>
  <c r="G83" i="4" s="1"/>
  <c r="H82" i="4"/>
  <c r="G82" i="4" s="1"/>
  <c r="H81" i="4"/>
  <c r="G81" i="4" s="1"/>
  <c r="H80" i="4"/>
  <c r="H74" i="4"/>
  <c r="G74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R4" i="53"/>
  <c r="R39" i="53" s="1"/>
  <c r="Q4" i="53"/>
  <c r="Q39" i="53" s="1"/>
  <c r="P4" i="53"/>
  <c r="O4" i="53"/>
  <c r="O39" i="53" s="1"/>
  <c r="N4" i="53"/>
  <c r="N10" i="53" s="1"/>
  <c r="N23" i="53" s="1"/>
  <c r="M4" i="53"/>
  <c r="M39" i="53" s="1"/>
  <c r="M43" i="53" s="1"/>
  <c r="L4" i="53"/>
  <c r="L39" i="53" s="1"/>
  <c r="L43" i="53" s="1"/>
  <c r="K4" i="53"/>
  <c r="J4" i="53"/>
  <c r="J39" i="53" s="1"/>
  <c r="J43" i="53" s="1"/>
  <c r="J4" i="2"/>
  <c r="J104" i="2" s="1"/>
  <c r="J106" i="2" s="1"/>
  <c r="T4" i="2"/>
  <c r="T75" i="2" s="1"/>
  <c r="S4" i="2"/>
  <c r="S64" i="2" s="1"/>
  <c r="S73" i="2" s="1"/>
  <c r="R4" i="2"/>
  <c r="R49" i="2" s="1"/>
  <c r="R60" i="2" s="1"/>
  <c r="Q4" i="2"/>
  <c r="Q104" i="2" s="1"/>
  <c r="P4" i="2"/>
  <c r="P10" i="2" s="1"/>
  <c r="P12" i="2" s="1"/>
  <c r="O4" i="2"/>
  <c r="O64" i="2" s="1"/>
  <c r="O73" i="2" s="1"/>
  <c r="N4" i="2"/>
  <c r="M4" i="2"/>
  <c r="M104" i="2" s="1"/>
  <c r="M106" i="2" s="1"/>
  <c r="L4" i="2"/>
  <c r="L113" i="2" s="1"/>
  <c r="L117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P77" i="2"/>
  <c r="Q77" i="2"/>
  <c r="R77" i="2"/>
  <c r="S77" i="2"/>
  <c r="T77" i="2"/>
  <c r="N77" i="2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F12" i="42"/>
  <c r="V75" i="2"/>
  <c r="C2" i="58"/>
  <c r="C1" i="58"/>
  <c r="E17" i="44"/>
  <c r="E15" i="44"/>
  <c r="E14" i="44"/>
  <c r="C13" i="44"/>
  <c r="C14" i="44"/>
  <c r="E106" i="42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C31" i="4"/>
  <c r="S9" i="54"/>
  <c r="K106" i="42"/>
  <c r="K107" i="42"/>
  <c r="E50" i="42"/>
  <c r="E47" i="42"/>
  <c r="E44" i="42"/>
  <c r="E41" i="42"/>
  <c r="E38" i="42"/>
  <c r="E88" i="42"/>
  <c r="E108" i="42"/>
  <c r="C78" i="42"/>
  <c r="C79" i="42"/>
  <c r="C80" i="42"/>
  <c r="C81" i="42"/>
  <c r="C82" i="42"/>
  <c r="C83" i="42"/>
  <c r="C84" i="42"/>
  <c r="C85" i="42"/>
  <c r="C94" i="42"/>
  <c r="E54" i="42"/>
  <c r="E52" i="42"/>
  <c r="E13" i="42"/>
  <c r="E15" i="42"/>
  <c r="E13" i="44"/>
  <c r="E107" i="42"/>
  <c r="E17" i="42"/>
  <c r="E77" i="42"/>
  <c r="E78" i="42"/>
  <c r="E79" i="42"/>
  <c r="E80" i="42"/>
  <c r="E81" i="42"/>
  <c r="E82" i="42"/>
  <c r="E83" i="42"/>
  <c r="E84" i="42"/>
  <c r="E85" i="42"/>
  <c r="E94" i="42"/>
  <c r="E95" i="42"/>
  <c r="E96" i="42"/>
  <c r="E100" i="42"/>
  <c r="E33" i="42"/>
  <c r="S11" i="54"/>
  <c r="S14" i="54"/>
  <c r="G15" i="16"/>
  <c r="G16" i="16"/>
  <c r="B1" i="55"/>
  <c r="E12" i="2"/>
  <c r="O64" i="4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C77" i="42"/>
  <c r="P67" i="42"/>
  <c r="Q67" i="42"/>
  <c r="R6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2" i="4"/>
  <c r="B2" i="54"/>
  <c r="B1" i="54"/>
  <c r="B1" i="61" s="1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L47" i="58"/>
  <c r="K47" i="58"/>
  <c r="J47" i="58"/>
  <c r="L57" i="58"/>
  <c r="K57" i="58"/>
  <c r="J57" i="58"/>
  <c r="M47" i="58"/>
  <c r="M57" i="58"/>
  <c r="K49" i="42" l="1"/>
  <c r="K19" i="42"/>
  <c r="K12" i="42"/>
  <c r="L23" i="42"/>
  <c r="L43" i="42"/>
  <c r="M14" i="42"/>
  <c r="L10" i="42"/>
  <c r="L37" i="42"/>
  <c r="L106" i="42"/>
  <c r="K31" i="42"/>
  <c r="L75" i="42"/>
  <c r="L108" i="42"/>
  <c r="L40" i="42"/>
  <c r="L92" i="42"/>
  <c r="L16" i="42"/>
  <c r="L19" i="42"/>
  <c r="L107" i="42"/>
  <c r="L46" i="42"/>
  <c r="L49" i="42"/>
  <c r="T75" i="42"/>
  <c r="K92" i="42"/>
  <c r="K40" i="42"/>
  <c r="K16" i="42"/>
  <c r="K108" i="42"/>
  <c r="F86" i="42"/>
  <c r="L12" i="42"/>
  <c r="R92" i="42"/>
  <c r="P16" i="42"/>
  <c r="P14" i="42"/>
  <c r="M92" i="42"/>
  <c r="M12" i="42"/>
  <c r="R31" i="42"/>
  <c r="P21" i="42"/>
  <c r="P43" i="42"/>
  <c r="P23" i="42"/>
  <c r="S43" i="42"/>
  <c r="R10" i="53"/>
  <c r="F24" i="42"/>
  <c r="S12" i="42"/>
  <c r="S14" i="42"/>
  <c r="R46" i="42"/>
  <c r="S23" i="42"/>
  <c r="R23" i="42"/>
  <c r="E23" i="42"/>
  <c r="S46" i="42"/>
  <c r="T108" i="42"/>
  <c r="T107" i="42"/>
  <c r="T106" i="42"/>
  <c r="J34" i="58"/>
  <c r="S40" i="42"/>
  <c r="S33" i="42"/>
  <c r="S19" i="42"/>
  <c r="S92" i="42"/>
  <c r="S37" i="42"/>
  <c r="S21" i="42"/>
  <c r="S16" i="42"/>
  <c r="S31" i="42"/>
  <c r="S75" i="42"/>
  <c r="S10" i="42"/>
  <c r="F17" i="44"/>
  <c r="S49" i="42"/>
  <c r="S35" i="42"/>
  <c r="R43" i="42"/>
  <c r="R33" i="42"/>
  <c r="J92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7" i="53"/>
  <c r="P12" i="42"/>
  <c r="P92" i="42"/>
  <c r="P40" i="42"/>
  <c r="M24" i="2"/>
  <c r="J10" i="53"/>
  <c r="P49" i="42"/>
  <c r="Q92" i="42"/>
  <c r="E19" i="42"/>
  <c r="P10" i="42"/>
  <c r="J27" i="53"/>
  <c r="J35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33" i="42"/>
  <c r="O92" i="42"/>
  <c r="O35" i="42"/>
  <c r="O46" i="42"/>
  <c r="O37" i="42"/>
  <c r="O19" i="42"/>
  <c r="O49" i="42"/>
  <c r="O23" i="42"/>
  <c r="O16" i="42"/>
  <c r="T24" i="2"/>
  <c r="O75" i="42"/>
  <c r="O31" i="42"/>
  <c r="O14" i="42"/>
  <c r="O40" i="42"/>
  <c r="O10" i="42"/>
  <c r="F78" i="42"/>
  <c r="F54" i="42"/>
  <c r="F88" i="42"/>
  <c r="N75" i="42"/>
  <c r="F106" i="42"/>
  <c r="F19" i="58"/>
  <c r="F41" i="42"/>
  <c r="F20" i="58"/>
  <c r="F13" i="42"/>
  <c r="F15" i="42"/>
  <c r="N92" i="42"/>
  <c r="F79" i="42"/>
  <c r="F94" i="42"/>
  <c r="P49" i="2"/>
  <c r="P60" i="2" s="1"/>
  <c r="P75" i="2"/>
  <c r="N12" i="42"/>
  <c r="F35" i="42"/>
  <c r="L21" i="42"/>
  <c r="F97" i="42"/>
  <c r="F95" i="42"/>
  <c r="F98" i="42"/>
  <c r="F17" i="42"/>
  <c r="F80" i="42"/>
  <c r="N46" i="42"/>
  <c r="Q34" i="58"/>
  <c r="F33" i="42"/>
  <c r="F81" i="42"/>
  <c r="F96" i="42"/>
  <c r="F44" i="42"/>
  <c r="F47" i="42"/>
  <c r="F82" i="42"/>
  <c r="F100" i="42"/>
  <c r="N10" i="42"/>
  <c r="N19" i="42"/>
  <c r="F26" i="42"/>
  <c r="F29" i="42"/>
  <c r="N16" i="42"/>
  <c r="F20" i="42"/>
  <c r="F13" i="44"/>
  <c r="F83" i="42"/>
  <c r="F107" i="42"/>
  <c r="N21" i="42"/>
  <c r="F21" i="58"/>
  <c r="N49" i="42"/>
  <c r="F38" i="42"/>
  <c r="F50" i="42"/>
  <c r="F84" i="42"/>
  <c r="F108" i="42"/>
  <c r="F14" i="44"/>
  <c r="N43" i="42"/>
  <c r="N23" i="42"/>
  <c r="F31" i="42"/>
  <c r="L14" i="42"/>
  <c r="F52" i="42"/>
  <c r="N14" i="42"/>
  <c r="F77" i="42"/>
  <c r="F85" i="42"/>
  <c r="F15" i="44"/>
  <c r="M10" i="53"/>
  <c r="M23" i="53" s="1"/>
  <c r="M27" i="53"/>
  <c r="M35" i="53" s="1"/>
  <c r="N27" i="53"/>
  <c r="N35" i="53" s="1"/>
  <c r="S24" i="2"/>
  <c r="S10" i="2"/>
  <c r="S12" i="2" s="1"/>
  <c r="O10" i="53"/>
  <c r="T10" i="53"/>
  <c r="T23" i="53" s="1"/>
  <c r="O27" i="53"/>
  <c r="F16" i="44"/>
  <c r="T12" i="42"/>
  <c r="L58" i="42"/>
  <c r="L68" i="42" s="1" a="1"/>
  <c r="L68" i="42" s="1"/>
  <c r="F23" i="58"/>
  <c r="S58" i="42"/>
  <c r="S65" i="42" s="1" a="1"/>
  <c r="S65" i="42" s="1"/>
  <c r="S36" i="2"/>
  <c r="S47" i="2" s="1"/>
  <c r="J14" i="42"/>
  <c r="J43" i="42"/>
  <c r="J31" i="42"/>
  <c r="J33" i="42"/>
  <c r="G80" i="4"/>
  <c r="J58" i="42"/>
  <c r="J75" i="42"/>
  <c r="M113" i="2"/>
  <c r="M117" i="2" s="1"/>
  <c r="J14" i="2"/>
  <c r="L14" i="2"/>
  <c r="N10" i="58"/>
  <c r="N28" i="42" s="1"/>
  <c r="Q12" i="42"/>
  <c r="J104" i="42"/>
  <c r="Q46" i="42"/>
  <c r="J46" i="42"/>
  <c r="J10" i="42"/>
  <c r="J19" i="42"/>
  <c r="F22" i="42"/>
  <c r="J108" i="42"/>
  <c r="M36" i="2"/>
  <c r="M47" i="2" s="1"/>
  <c r="J10" i="2"/>
  <c r="J12" i="2" s="1"/>
  <c r="J12" i="42"/>
  <c r="Q19" i="42"/>
  <c r="J21" i="42"/>
  <c r="J61" i="58"/>
  <c r="J107" i="42"/>
  <c r="Q10" i="42"/>
  <c r="J40" i="42"/>
  <c r="Q31" i="42"/>
  <c r="L49" i="2"/>
  <c r="L60" i="2" s="1"/>
  <c r="Q21" i="42"/>
  <c r="J23" i="42"/>
  <c r="F25" i="58"/>
  <c r="J106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E16" i="42"/>
  <c r="E14" i="42"/>
  <c r="P104" i="42"/>
  <c r="M34" i="58"/>
  <c r="M14" i="2"/>
  <c r="Q23" i="42"/>
  <c r="N34" i="58"/>
  <c r="N58" i="42"/>
  <c r="F29" i="58"/>
  <c r="O58" i="42"/>
  <c r="O65" i="42" s="1" a="1"/>
  <c r="O65" i="42" s="1"/>
  <c r="M10" i="2"/>
  <c r="Q49" i="42"/>
  <c r="Q35" i="42"/>
  <c r="C106" i="2"/>
  <c r="P64" i="2"/>
  <c r="P73" i="2" s="1"/>
  <c r="Q49" i="2"/>
  <c r="Q60" i="2" s="1"/>
  <c r="R10" i="2"/>
  <c r="R12" i="2" s="1"/>
  <c r="M108" i="2"/>
  <c r="P14" i="2"/>
  <c r="C107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3" i="53" s="1"/>
  <c r="T64" i="2"/>
  <c r="T73" i="2" s="1"/>
  <c r="J113" i="2"/>
  <c r="J117" i="2" s="1"/>
  <c r="O10" i="2"/>
  <c r="O12" i="2" s="1"/>
  <c r="K21" i="42"/>
  <c r="U113" i="2"/>
  <c r="U117" i="2" s="1"/>
  <c r="Q58" i="42"/>
  <c r="Q65" i="42" s="1" a="1"/>
  <c r="Q65" i="42" s="1"/>
  <c r="F27" i="58"/>
  <c r="K75" i="42"/>
  <c r="J15" i="44"/>
  <c r="K43" i="42"/>
  <c r="K37" i="42"/>
  <c r="P36" i="2"/>
  <c r="P47" i="2" s="1"/>
  <c r="Q75" i="2"/>
  <c r="M64" i="2"/>
  <c r="M73" i="2" s="1"/>
  <c r="K23" i="42"/>
  <c r="J107" i="2"/>
  <c r="N39" i="53"/>
  <c r="N43" i="53" s="1"/>
  <c r="K35" i="42"/>
  <c r="U75" i="2"/>
  <c r="K58" i="42"/>
  <c r="K61" i="42" s="1"/>
  <c r="R58" i="42"/>
  <c r="R65" i="42" s="1" a="1"/>
  <c r="R65" i="42" s="1"/>
  <c r="T104" i="42"/>
  <c r="Q36" i="2"/>
  <c r="Q47" i="2" s="1"/>
  <c r="Q64" i="2"/>
  <c r="Q73" i="2" s="1"/>
  <c r="R10" i="58"/>
  <c r="R28" i="42" s="1"/>
  <c r="F15" i="58"/>
  <c r="K13" i="44"/>
  <c r="S27" i="53"/>
  <c r="R35" i="42"/>
  <c r="T58" i="42"/>
  <c r="T71" i="42" s="1" a="1"/>
  <c r="T71" i="42" s="1"/>
  <c r="F22" i="58"/>
  <c r="K14" i="44"/>
  <c r="K46" i="42"/>
  <c r="Q113" i="2"/>
  <c r="Q117" i="2" s="1"/>
  <c r="S39" i="53"/>
  <c r="O75" i="2"/>
  <c r="K33" i="42"/>
  <c r="R34" i="58"/>
  <c r="L27" i="53"/>
  <c r="L35" i="53" s="1"/>
  <c r="K14" i="42"/>
  <c r="K18" i="44"/>
  <c r="K10" i="42"/>
  <c r="Q24" i="2"/>
  <c r="Q10" i="2"/>
  <c r="Q12" i="2" s="1"/>
  <c r="Q14" i="2"/>
  <c r="O61" i="58"/>
  <c r="O10" i="58"/>
  <c r="O34" i="58"/>
  <c r="P39" i="53"/>
  <c r="P10" i="53"/>
  <c r="P27" i="53"/>
  <c r="N104" i="2"/>
  <c r="N64" i="2"/>
  <c r="N73" i="2" s="1"/>
  <c r="N24" i="2"/>
  <c r="N113" i="2"/>
  <c r="N117" i="2" s="1"/>
  <c r="N75" i="2"/>
  <c r="N14" i="2"/>
  <c r="N10" i="2"/>
  <c r="N49" i="2"/>
  <c r="N60" i="2" s="1"/>
  <c r="N36" i="2"/>
  <c r="N47" i="2" s="1"/>
  <c r="P10" i="58"/>
  <c r="P34" i="58"/>
  <c r="P61" i="58"/>
  <c r="K27" i="53"/>
  <c r="K35" i="53" s="1"/>
  <c r="K10" i="53"/>
  <c r="K23" i="53" s="1"/>
  <c r="K39" i="53"/>
  <c r="K43" i="53" s="1"/>
  <c r="U109" i="2"/>
  <c r="U106" i="2"/>
  <c r="U108" i="2"/>
  <c r="Q106" i="2"/>
  <c r="Q109" i="2"/>
  <c r="Q108" i="2"/>
  <c r="Q107" i="2"/>
  <c r="P68" i="42" a="1"/>
  <c r="P68" i="42" s="1"/>
  <c r="S1" i="54"/>
  <c r="G10" i="16" s="1"/>
  <c r="K61" i="58"/>
  <c r="K10" i="58"/>
  <c r="S61" i="58"/>
  <c r="S10" i="58"/>
  <c r="R104" i="2"/>
  <c r="R64" i="2"/>
  <c r="R73" i="2" s="1"/>
  <c r="R24" i="2"/>
  <c r="R113" i="2"/>
  <c r="R117" i="2" s="1"/>
  <c r="R75" i="2"/>
  <c r="R14" i="2"/>
  <c r="R36" i="2"/>
  <c r="R47" i="2" s="1"/>
  <c r="L10" i="58"/>
  <c r="L34" i="58"/>
  <c r="L61" i="58"/>
  <c r="K10" i="2"/>
  <c r="K12" i="2" s="1"/>
  <c r="K14" i="2"/>
  <c r="K24" i="2"/>
  <c r="K64" i="2"/>
  <c r="K73" i="2" s="1"/>
  <c r="K113" i="2"/>
  <c r="K117" i="2" s="1"/>
  <c r="K36" i="2"/>
  <c r="K47" i="2" s="1"/>
  <c r="K75" i="2"/>
  <c r="K49" i="2"/>
  <c r="K60" i="2" s="1"/>
  <c r="K104" i="2"/>
  <c r="M104" i="42"/>
  <c r="M40" i="42"/>
  <c r="M75" i="42"/>
  <c r="M16" i="42"/>
  <c r="M23" i="42"/>
  <c r="M46" i="42"/>
  <c r="M21" i="42"/>
  <c r="M37" i="42"/>
  <c r="M58" i="42"/>
  <c r="M19" i="42"/>
  <c r="M10" i="42"/>
  <c r="M49" i="42"/>
  <c r="P65" i="42" a="1"/>
  <c r="P65" i="42" s="1"/>
  <c r="M107" i="2"/>
  <c r="M109" i="2"/>
  <c r="J109" i="2"/>
  <c r="J108" i="2"/>
  <c r="S113" i="2"/>
  <c r="S117" i="2" s="1"/>
  <c r="O49" i="2"/>
  <c r="O60" i="2" s="1"/>
  <c r="S75" i="2"/>
  <c r="O104" i="2"/>
  <c r="S104" i="2"/>
  <c r="C108" i="2"/>
  <c r="U36" i="2"/>
  <c r="U47" i="2" s="1"/>
  <c r="T27" i="53"/>
  <c r="T35" i="53" s="1"/>
  <c r="J14" i="44"/>
  <c r="O113" i="2"/>
  <c r="O117" i="2" s="1"/>
  <c r="L10" i="2"/>
  <c r="M10" i="58"/>
  <c r="M28" i="42" s="1"/>
  <c r="Q61" i="58"/>
  <c r="Q28" i="42" s="1"/>
  <c r="L104" i="2"/>
  <c r="P104" i="2"/>
  <c r="T104" i="2"/>
  <c r="O24" i="2"/>
  <c r="S14" i="2"/>
  <c r="U64" i="2"/>
  <c r="U73" i="2" s="1"/>
  <c r="Q10" i="53"/>
  <c r="T113" i="2"/>
  <c r="T117" i="2" s="1"/>
  <c r="P24" i="2"/>
  <c r="T10" i="2"/>
  <c r="T12" i="2" s="1"/>
  <c r="L75" i="2"/>
  <c r="O14" i="2"/>
  <c r="K16" i="44"/>
  <c r="J18" i="44"/>
  <c r="O36" i="2"/>
  <c r="O47" i="2" s="1"/>
  <c r="Q27" i="53"/>
  <c r="P113" i="2"/>
  <c r="P117" i="2" s="1"/>
  <c r="L24" i="2"/>
  <c r="T14" i="2"/>
  <c r="L64" i="2"/>
  <c r="L73" i="2" s="1"/>
  <c r="U49" i="2"/>
  <c r="U60" i="2" s="1"/>
  <c r="S49" i="2"/>
  <c r="S60" i="2" s="1"/>
  <c r="T49" i="2"/>
  <c r="T60" i="2" s="1"/>
  <c r="W21" i="53" l="1"/>
  <c r="J28" i="42"/>
  <c r="J23" i="53"/>
  <c r="W29" i="53"/>
  <c r="V43" i="58"/>
  <c r="V52" i="58"/>
  <c r="V21" i="58"/>
  <c r="V20" i="58"/>
  <c r="P61" i="42"/>
  <c r="J68" i="42" a="1"/>
  <c r="J68" i="42" s="1"/>
  <c r="J61" i="42"/>
  <c r="J70" i="42" s="1"/>
  <c r="L61" i="42"/>
  <c r="L70" i="42" s="1"/>
  <c r="N68" i="42" a="1"/>
  <c r="N68" i="42" s="1"/>
  <c r="T20" i="42"/>
  <c r="S68" i="42" a="1"/>
  <c r="S68" i="42" s="1"/>
  <c r="V37" i="58"/>
  <c r="J62" i="42" a="1"/>
  <c r="J62" i="42" s="1"/>
  <c r="T13" i="42"/>
  <c r="J65" i="42" a="1"/>
  <c r="J65" i="42" s="1"/>
  <c r="J71" i="42" a="1"/>
  <c r="J71" i="42" s="1"/>
  <c r="V41" i="58"/>
  <c r="L62" i="42" a="1"/>
  <c r="L62" i="42" s="1"/>
  <c r="L65" i="42" a="1"/>
  <c r="L65" i="42" s="1"/>
  <c r="L71" i="42" a="1"/>
  <c r="L71" i="42" s="1"/>
  <c r="V13" i="58"/>
  <c r="T62" i="42" a="1"/>
  <c r="T62" i="42" s="1"/>
  <c r="T68" i="42" a="1"/>
  <c r="T68" i="42" s="1"/>
  <c r="V42" i="58"/>
  <c r="V51" i="58"/>
  <c r="O68" i="42" a="1"/>
  <c r="O68" i="42" s="1"/>
  <c r="V19" i="58"/>
  <c r="V71" i="58"/>
  <c r="V69" i="58"/>
  <c r="Q68" i="42" a="1"/>
  <c r="Q68" i="42" s="1"/>
  <c r="N65" i="42" a="1"/>
  <c r="N65" i="42" s="1"/>
  <c r="T61" i="42"/>
  <c r="T70" i="42" s="1"/>
  <c r="L28" i="42"/>
  <c r="T65" i="42" a="1"/>
  <c r="T65" i="42" s="1"/>
  <c r="F23" i="42"/>
  <c r="F21" i="42"/>
  <c r="R68" i="42" a="1"/>
  <c r="R68" i="42" s="1"/>
  <c r="P28" i="42"/>
  <c r="S28" i="42"/>
  <c r="K28" i="42"/>
  <c r="K62" i="42" a="1"/>
  <c r="K62" i="42" s="1"/>
  <c r="K70" i="42"/>
  <c r="K71" i="42" a="1"/>
  <c r="K71" i="42" s="1"/>
  <c r="K65" i="42" a="1"/>
  <c r="K65" i="42" s="1"/>
  <c r="K68" i="42" a="1"/>
  <c r="K68" i="42" s="1"/>
  <c r="F16" i="42"/>
  <c r="F14" i="42"/>
  <c r="X60" i="2"/>
  <c r="L106" i="2"/>
  <c r="L108" i="2"/>
  <c r="L109" i="2"/>
  <c r="L107" i="2"/>
  <c r="O28" i="42"/>
  <c r="K108" i="2"/>
  <c r="K107" i="2"/>
  <c r="K106" i="2"/>
  <c r="K109" i="2"/>
  <c r="C16" i="2" a="1"/>
  <c r="C26" i="2" a="1"/>
  <c r="P109" i="2"/>
  <c r="P108" i="2"/>
  <c r="P107" i="2"/>
  <c r="P106" i="2"/>
  <c r="S108" i="2"/>
  <c r="S107" i="2"/>
  <c r="S106" i="2"/>
  <c r="S109" i="2"/>
  <c r="X47" i="2"/>
  <c r="N107" i="2"/>
  <c r="N108" i="2"/>
  <c r="N109" i="2"/>
  <c r="N106" i="2"/>
  <c r="M61" i="42" s="1"/>
  <c r="M62" i="42" s="1" a="1"/>
  <c r="M62" i="42" s="1"/>
  <c r="O109" i="2"/>
  <c r="O107" i="2"/>
  <c r="O108" i="2"/>
  <c r="O106" i="2"/>
  <c r="N61" i="42" s="1"/>
  <c r="M65" i="42" a="1"/>
  <c r="M65" i="42" s="1"/>
  <c r="M68" i="42" a="1"/>
  <c r="M68" i="42" s="1"/>
  <c r="X117" i="2"/>
  <c r="R108" i="2"/>
  <c r="R106" i="2"/>
  <c r="R107" i="2"/>
  <c r="R109" i="2"/>
  <c r="T107" i="2"/>
  <c r="T108" i="2"/>
  <c r="T109" i="2"/>
  <c r="T106" i="2"/>
  <c r="X73" i="2"/>
  <c r="O61" i="42" l="1"/>
  <c r="N70" i="42"/>
  <c r="Q61" i="42"/>
  <c r="R61" i="42"/>
  <c r="S61" i="42"/>
  <c r="P70" i="42"/>
  <c r="N62" i="42" a="1"/>
  <c r="N62" i="42" s="1"/>
  <c r="T1" i="2"/>
  <c r="G13" i="16" s="1"/>
  <c r="C31" i="2"/>
  <c r="C27" i="2"/>
  <c r="C26" i="2"/>
  <c r="C29" i="2"/>
  <c r="C32" i="2"/>
  <c r="C30" i="2"/>
  <c r="C28" i="2"/>
  <c r="M70" i="42"/>
  <c r="N71" i="42" s="1" a="1"/>
  <c r="N71" i="42" s="1"/>
  <c r="C16" i="2"/>
  <c r="C17" i="2"/>
  <c r="C18" i="2"/>
  <c r="C21" i="2"/>
  <c r="C19" i="2"/>
  <c r="C20" i="2"/>
  <c r="C22" i="2"/>
  <c r="J16" i="2" l="1"/>
  <c r="K16" i="2" s="1"/>
  <c r="M71" i="42" a="1"/>
  <c r="M71" i="42" s="1"/>
  <c r="Q70" i="42"/>
  <c r="R70" i="42"/>
  <c r="S70" i="42"/>
  <c r="O70" i="42"/>
  <c r="Q62" i="42" a="1"/>
  <c r="Q62" i="42" s="1"/>
  <c r="S62" i="42" a="1"/>
  <c r="S62" i="42" s="1"/>
  <c r="R62" i="42" a="1"/>
  <c r="R62" i="42" s="1"/>
  <c r="P62" i="42" a="1"/>
  <c r="P62" i="42" s="1"/>
  <c r="O62" i="42" a="1"/>
  <c r="O62" i="42" s="1"/>
  <c r="Q27" i="2"/>
  <c r="T27" i="2"/>
  <c r="E27" i="2"/>
  <c r="D27" i="2"/>
  <c r="S27" i="2"/>
  <c r="P27" i="2"/>
  <c r="R27" i="2"/>
  <c r="O21" i="2"/>
  <c r="T86" i="42" s="1"/>
  <c r="E21" i="2"/>
  <c r="D21" i="2"/>
  <c r="P21" i="2"/>
  <c r="E31" i="2"/>
  <c r="T31" i="2"/>
  <c r="D31" i="2"/>
  <c r="Q31" i="2"/>
  <c r="S31" i="2"/>
  <c r="R31" i="2"/>
  <c r="P31" i="2"/>
  <c r="D18" i="2"/>
  <c r="L18" i="2"/>
  <c r="P18" i="2"/>
  <c r="E18" i="2"/>
  <c r="P17" i="2"/>
  <c r="K17" i="2"/>
  <c r="K27" i="2" s="1"/>
  <c r="E17" i="2"/>
  <c r="D17" i="2"/>
  <c r="Q28" i="2"/>
  <c r="T28" i="2"/>
  <c r="S28" i="2"/>
  <c r="E28" i="2"/>
  <c r="D28" i="2"/>
  <c r="P28" i="2"/>
  <c r="R28" i="2"/>
  <c r="P16" i="2"/>
  <c r="E16" i="2"/>
  <c r="D16" i="2"/>
  <c r="Q30" i="2"/>
  <c r="T30" i="2"/>
  <c r="E30" i="2"/>
  <c r="D30" i="2"/>
  <c r="S30" i="2"/>
  <c r="R30" i="2"/>
  <c r="P30" i="2"/>
  <c r="E19" i="2"/>
  <c r="P19" i="2"/>
  <c r="M19" i="2"/>
  <c r="D19" i="2"/>
  <c r="M32" i="2"/>
  <c r="Q32" i="2"/>
  <c r="J32" i="2"/>
  <c r="D32" i="2"/>
  <c r="E32" i="2"/>
  <c r="S32" i="2"/>
  <c r="T32" i="2"/>
  <c r="N32" i="2"/>
  <c r="R32" i="2"/>
  <c r="P32" i="2"/>
  <c r="L32" i="2"/>
  <c r="K32" i="2"/>
  <c r="O32" i="2"/>
  <c r="K22" i="2"/>
  <c r="M22" i="2"/>
  <c r="D22" i="2"/>
  <c r="O22" i="2"/>
  <c r="L22" i="2"/>
  <c r="E22" i="2"/>
  <c r="N22" i="2"/>
  <c r="J22" i="2"/>
  <c r="P22" i="2"/>
  <c r="E29" i="2"/>
  <c r="D29" i="2"/>
  <c r="Q29" i="2"/>
  <c r="T29" i="2"/>
  <c r="S29" i="2"/>
  <c r="P29" i="2"/>
  <c r="R29" i="2"/>
  <c r="N20" i="2"/>
  <c r="D20" i="2"/>
  <c r="E20" i="2"/>
  <c r="P20" i="2"/>
  <c r="D26" i="2"/>
  <c r="E26" i="2"/>
  <c r="Q26" i="2"/>
  <c r="T26" i="2"/>
  <c r="S26" i="2"/>
  <c r="R26" i="2"/>
  <c r="P26" i="2"/>
  <c r="L86" i="42" l="1"/>
  <c r="P86" i="42"/>
  <c r="O86" i="42"/>
  <c r="N86" i="42"/>
  <c r="Q86" i="42"/>
  <c r="K86" i="42"/>
  <c r="J86" i="42"/>
  <c r="R86" i="42"/>
  <c r="M86" i="42"/>
  <c r="S86" i="42"/>
  <c r="K29" i="42"/>
  <c r="S71" i="42" a="1"/>
  <c r="S71" i="42" s="1"/>
  <c r="O71" i="42" a="1"/>
  <c r="O71" i="42" s="1"/>
  <c r="R71" i="42" a="1"/>
  <c r="R71" i="42" s="1"/>
  <c r="P71" i="42" a="1"/>
  <c r="P71" i="42" s="1"/>
  <c r="Q71" i="42" a="1"/>
  <c r="Q71" i="42" s="1"/>
  <c r="T83" i="42"/>
  <c r="J29" i="42"/>
  <c r="T29" i="42"/>
  <c r="Q47" i="42"/>
  <c r="J47" i="42"/>
  <c r="N98" i="42"/>
  <c r="N18" i="44" s="1"/>
  <c r="K97" i="42"/>
  <c r="T47" i="42"/>
  <c r="J77" i="42"/>
  <c r="N77" i="42"/>
  <c r="O96" i="42"/>
  <c r="O16" i="44" s="1"/>
  <c r="P29" i="42"/>
  <c r="L98" i="42"/>
  <c r="M82" i="42"/>
  <c r="R47" i="42"/>
  <c r="N79" i="42"/>
  <c r="J85" i="42"/>
  <c r="T38" i="42"/>
  <c r="O41" i="42"/>
  <c r="Q38" i="42"/>
  <c r="L29" i="42"/>
  <c r="N47" i="42"/>
  <c r="Q29" i="42"/>
  <c r="P47" i="42"/>
  <c r="P98" i="42"/>
  <c r="P18" i="44" s="1"/>
  <c r="Q98" i="42"/>
  <c r="Q18" i="44" s="1"/>
  <c r="O44" i="42"/>
  <c r="L44" i="42"/>
  <c r="M97" i="42"/>
  <c r="M17" i="44" s="1"/>
  <c r="L95" i="42"/>
  <c r="N78" i="42"/>
  <c r="N84" i="42"/>
  <c r="J81" i="42"/>
  <c r="L41" i="42"/>
  <c r="N50" i="42"/>
  <c r="L50" i="42"/>
  <c r="N83" i="42"/>
  <c r="M83" i="42"/>
  <c r="N82" i="42"/>
  <c r="M38" i="42"/>
  <c r="R98" i="42"/>
  <c r="R18" i="44" s="1"/>
  <c r="J44" i="42"/>
  <c r="S50" i="42"/>
  <c r="S98" i="42"/>
  <c r="S18" i="44" s="1"/>
  <c r="K44" i="42"/>
  <c r="L82" i="42"/>
  <c r="L97" i="42"/>
  <c r="M78" i="42"/>
  <c r="T85" i="42"/>
  <c r="L78" i="42"/>
  <c r="S38" i="42"/>
  <c r="M29" i="42"/>
  <c r="R50" i="42"/>
  <c r="J82" i="42"/>
  <c r="K47" i="42"/>
  <c r="S29" i="42"/>
  <c r="T98" i="42"/>
  <c r="N29" i="42"/>
  <c r="R44" i="42"/>
  <c r="S44" i="42"/>
  <c r="K95" i="42"/>
  <c r="T97" i="42"/>
  <c r="O97" i="42"/>
  <c r="O17" i="44" s="1"/>
  <c r="O29" i="42"/>
  <c r="J98" i="42"/>
  <c r="J78" i="42"/>
  <c r="P97" i="42"/>
  <c r="P17" i="44" s="1"/>
  <c r="J83" i="42"/>
  <c r="M95" i="42"/>
  <c r="M15" i="44" s="1"/>
  <c r="M47" i="42"/>
  <c r="M41" i="42"/>
  <c r="Q44" i="42"/>
  <c r="M98" i="42"/>
  <c r="M18" i="44" s="1"/>
  <c r="R29" i="42"/>
  <c r="N44" i="42"/>
  <c r="K98" i="42"/>
  <c r="K83" i="42"/>
  <c r="N81" i="42"/>
  <c r="T78" i="42"/>
  <c r="M50" i="42"/>
  <c r="L83" i="42"/>
  <c r="M44" i="42"/>
  <c r="O98" i="42"/>
  <c r="O18" i="44" s="1"/>
  <c r="P44" i="42"/>
  <c r="N95" i="42"/>
  <c r="N15" i="44" s="1"/>
  <c r="K81" i="42"/>
  <c r="N96" i="42"/>
  <c r="N16" i="44" s="1"/>
  <c r="K38" i="42"/>
  <c r="R97" i="42"/>
  <c r="R17" i="44" s="1"/>
  <c r="J17" i="2"/>
  <c r="J27" i="2" s="1"/>
  <c r="K80" i="42"/>
  <c r="S97" i="42"/>
  <c r="S17" i="44" s="1"/>
  <c r="L80" i="42"/>
  <c r="N97" i="42"/>
  <c r="N17" i="44" s="1"/>
  <c r="M79" i="42"/>
  <c r="T41" i="42"/>
  <c r="M84" i="42"/>
  <c r="R41" i="42"/>
  <c r="T50" i="42"/>
  <c r="L47" i="42"/>
  <c r="K50" i="42"/>
  <c r="Q96" i="42"/>
  <c r="Q16" i="44" s="1"/>
  <c r="O50" i="42"/>
  <c r="T79" i="42"/>
  <c r="K96" i="42"/>
  <c r="K78" i="42"/>
  <c r="T82" i="42"/>
  <c r="N85" i="42"/>
  <c r="S47" i="42"/>
  <c r="K84" i="42"/>
  <c r="M96" i="42"/>
  <c r="L85" i="42"/>
  <c r="Q50" i="42"/>
  <c r="J38" i="42"/>
  <c r="N80" i="42"/>
  <c r="Q97" i="42"/>
  <c r="Q17" i="44" s="1"/>
  <c r="J97" i="42"/>
  <c r="T77" i="42"/>
  <c r="S96" i="42"/>
  <c r="S16" i="44" s="1"/>
  <c r="O47" i="42"/>
  <c r="M77" i="42"/>
  <c r="J80" i="42"/>
  <c r="T44" i="42"/>
  <c r="T84" i="42"/>
  <c r="L81" i="42"/>
  <c r="L77" i="42"/>
  <c r="R38" i="42"/>
  <c r="O38" i="42"/>
  <c r="P41" i="42"/>
  <c r="J26" i="2"/>
  <c r="T81" i="42"/>
  <c r="J95" i="42"/>
  <c r="K82" i="42"/>
  <c r="J79" i="42"/>
  <c r="L79" i="42"/>
  <c r="K41" i="42"/>
  <c r="M85" i="42"/>
  <c r="T96" i="42"/>
  <c r="K79" i="42"/>
  <c r="P50" i="42"/>
  <c r="L38" i="42"/>
  <c r="T80" i="42"/>
  <c r="Q41" i="42"/>
  <c r="L84" i="42"/>
  <c r="M80" i="42"/>
  <c r="M81" i="42"/>
  <c r="J84" i="42"/>
  <c r="L96" i="42"/>
  <c r="K77" i="42"/>
  <c r="J96" i="42"/>
  <c r="K85" i="42"/>
  <c r="P96" i="42"/>
  <c r="P16" i="44" s="1"/>
  <c r="R96" i="42"/>
  <c r="R16" i="44" s="1"/>
  <c r="S41" i="42"/>
  <c r="J50" i="42"/>
  <c r="T95" i="42"/>
  <c r="P38" i="42"/>
  <c r="J41" i="42"/>
  <c r="K26" i="2"/>
  <c r="R13" i="42"/>
  <c r="R26" i="42" s="1"/>
  <c r="R20" i="42"/>
  <c r="P20" i="42"/>
  <c r="P13" i="42"/>
  <c r="P26" i="42" s="1"/>
  <c r="O20" i="42"/>
  <c r="O13" i="42"/>
  <c r="O26" i="42" s="1"/>
  <c r="S13" i="42"/>
  <c r="S20" i="42"/>
  <c r="Q20" i="42"/>
  <c r="Q13" i="42"/>
  <c r="Q26" i="42" s="1"/>
  <c r="S52" i="42" l="1"/>
  <c r="S54" i="42" s="1"/>
  <c r="P52" i="42"/>
  <c r="P54" i="42" s="1"/>
  <c r="Q52" i="42"/>
  <c r="Q54" i="42" s="1"/>
  <c r="R52" i="42"/>
  <c r="R54" i="42" s="1"/>
  <c r="K52" i="42"/>
  <c r="K54" i="42" s="1"/>
  <c r="N88" i="42"/>
  <c r="O52" i="42"/>
  <c r="O54" i="42" s="1"/>
  <c r="J52" i="42"/>
  <c r="M16" i="44"/>
  <c r="M88" i="42"/>
  <c r="J88" i="42"/>
  <c r="L88" i="42"/>
  <c r="K88" i="42"/>
  <c r="T88" i="42"/>
  <c r="J54" i="42" l="1"/>
  <c r="I71" i="55" l="1"/>
  <c r="V71" i="55" s="1"/>
  <c r="I72" i="55" l="1"/>
  <c r="V72" i="55" s="1"/>
  <c r="I76" i="55" l="1"/>
  <c r="V76" i="55" s="1"/>
  <c r="I84" i="55" l="1"/>
  <c r="V84" i="55" s="1"/>
  <c r="I80" i="55"/>
  <c r="V80" i="55" s="1"/>
  <c r="I75" i="55" l="1"/>
  <c r="V75" i="55" s="1"/>
  <c r="I73" i="55"/>
  <c r="V73" i="55" s="1"/>
  <c r="I74" i="55"/>
  <c r="L12" i="2" s="1"/>
  <c r="I79" i="55"/>
  <c r="V79" i="55" s="1"/>
  <c r="V74" i="55" l="1"/>
  <c r="I81" i="55"/>
  <c r="V81" i="55" s="1"/>
  <c r="I83" i="55"/>
  <c r="V83" i="55" s="1"/>
  <c r="I78" i="55"/>
  <c r="M12" i="2" s="1"/>
  <c r="L28" i="2" l="1"/>
  <c r="L16" i="2"/>
  <c r="K18" i="2"/>
  <c r="L17" i="2"/>
  <c r="M18" i="2"/>
  <c r="M28" i="2" s="1"/>
  <c r="M29" i="2"/>
  <c r="L19" i="2"/>
  <c r="I82" i="55"/>
  <c r="N12" i="2" s="1"/>
  <c r="I77" i="55"/>
  <c r="V77" i="55" s="1"/>
  <c r="V78" i="55"/>
  <c r="K19" i="2" l="1"/>
  <c r="L29" i="2"/>
  <c r="M17" i="2"/>
  <c r="L27" i="2"/>
  <c r="J18" i="2"/>
  <c r="J28" i="2" s="1"/>
  <c r="K28" i="2"/>
  <c r="M16" i="2"/>
  <c r="L26" i="2"/>
  <c r="V82" i="55"/>
  <c r="V1" i="55" s="1"/>
  <c r="G11" i="16" s="1"/>
  <c r="N21" i="2"/>
  <c r="O20" i="2"/>
  <c r="O30" i="2" s="1"/>
  <c r="O31" i="2"/>
  <c r="M20" i="2" l="1"/>
  <c r="N30" i="2"/>
  <c r="N19" i="2"/>
  <c r="N18" i="2"/>
  <c r="M27" i="2"/>
  <c r="N17" i="2"/>
  <c r="M26" i="2"/>
  <c r="N16" i="2"/>
  <c r="K29" i="2"/>
  <c r="J19" i="2"/>
  <c r="J29" i="2" s="1"/>
  <c r="N20" i="42"/>
  <c r="N13" i="42"/>
  <c r="N26" i="42" s="1"/>
  <c r="N31" i="2"/>
  <c r="N63" i="58" s="1"/>
  <c r="M21" i="2"/>
  <c r="Q77" i="42" l="1"/>
  <c r="R77" i="42"/>
  <c r="P77" i="42"/>
  <c r="S77" i="42"/>
  <c r="N37" i="42"/>
  <c r="N38" i="42" s="1"/>
  <c r="V65" i="58"/>
  <c r="V63" i="58"/>
  <c r="O16" i="2"/>
  <c r="N26" i="2"/>
  <c r="N27" i="2"/>
  <c r="O17" i="2"/>
  <c r="O27" i="2" s="1"/>
  <c r="O18" i="2"/>
  <c r="O28" i="2" s="1"/>
  <c r="N28" i="2"/>
  <c r="N29" i="2"/>
  <c r="O19" i="2"/>
  <c r="L20" i="2"/>
  <c r="M30" i="2"/>
  <c r="L31" i="42"/>
  <c r="M31" i="42"/>
  <c r="M31" i="2"/>
  <c r="L21" i="2"/>
  <c r="M20" i="42"/>
  <c r="M13" i="42"/>
  <c r="M26" i="42" s="1"/>
  <c r="W12" i="53" l="1"/>
  <c r="O77" i="42"/>
  <c r="O29" i="2"/>
  <c r="R94" i="42"/>
  <c r="O94" i="42"/>
  <c r="P94" i="42"/>
  <c r="J94" i="42"/>
  <c r="N94" i="42"/>
  <c r="M94" i="42"/>
  <c r="L94" i="42"/>
  <c r="L100" i="42" s="1"/>
  <c r="Q94" i="42"/>
  <c r="S94" i="42"/>
  <c r="K94" i="42"/>
  <c r="K100" i="42" s="1"/>
  <c r="T94" i="42"/>
  <c r="T100" i="42" s="1"/>
  <c r="T17" i="42"/>
  <c r="K20" i="2"/>
  <c r="L30" i="2"/>
  <c r="O22" i="42"/>
  <c r="L24" i="42"/>
  <c r="N17" i="42"/>
  <c r="T15" i="42"/>
  <c r="R24" i="42"/>
  <c r="K17" i="42"/>
  <c r="S17" i="42"/>
  <c r="R15" i="42"/>
  <c r="J15" i="42"/>
  <c r="Q22" i="42"/>
  <c r="P17" i="42"/>
  <c r="P24" i="42"/>
  <c r="J22" i="42"/>
  <c r="N24" i="42"/>
  <c r="K22" i="42"/>
  <c r="J17" i="42"/>
  <c r="S22" i="42"/>
  <c r="O26" i="2"/>
  <c r="M15" i="42"/>
  <c r="J24" i="42"/>
  <c r="P15" i="42"/>
  <c r="L17" i="42"/>
  <c r="T22" i="42"/>
  <c r="M24" i="42"/>
  <c r="S24" i="42"/>
  <c r="T24" i="42"/>
  <c r="K15" i="42"/>
  <c r="N15" i="42"/>
  <c r="S15" i="42"/>
  <c r="O24" i="42"/>
  <c r="Q24" i="42"/>
  <c r="M22" i="42"/>
  <c r="M17" i="42"/>
  <c r="Q15" i="42"/>
  <c r="L22" i="42"/>
  <c r="O15" i="42"/>
  <c r="O17" i="42"/>
  <c r="P22" i="42"/>
  <c r="L15" i="42"/>
  <c r="R17" i="42"/>
  <c r="N22" i="42"/>
  <c r="K24" i="42"/>
  <c r="Q17" i="42"/>
  <c r="R22" i="42"/>
  <c r="L31" i="2"/>
  <c r="K21" i="2"/>
  <c r="L13" i="42"/>
  <c r="L26" i="42" s="1"/>
  <c r="L20" i="42"/>
  <c r="Q14" i="44" l="1"/>
  <c r="S14" i="44"/>
  <c r="M14" i="44"/>
  <c r="M100" i="42"/>
  <c r="N14" i="44"/>
  <c r="N100" i="42"/>
  <c r="J100" i="42"/>
  <c r="P14" i="44"/>
  <c r="O14" i="44"/>
  <c r="R14" i="44"/>
  <c r="N31" i="42"/>
  <c r="J20" i="2"/>
  <c r="J30" i="2" s="1"/>
  <c r="K30" i="2"/>
  <c r="K13" i="42"/>
  <c r="K26" i="42" s="1"/>
  <c r="K20" i="42"/>
  <c r="K31" i="2"/>
  <c r="J21" i="2"/>
  <c r="J31" i="2" s="1"/>
  <c r="P30" i="53" l="1"/>
  <c r="Q30" i="53"/>
  <c r="R30" i="53"/>
  <c r="S30" i="53"/>
  <c r="O30" i="53"/>
  <c r="J13" i="42"/>
  <c r="J26" i="42" s="1"/>
  <c r="M33" i="42" s="1"/>
  <c r="M52" i="42" s="1"/>
  <c r="J20" i="42"/>
  <c r="M35" i="42" s="1"/>
  <c r="M54" i="42" l="1"/>
  <c r="N35" i="42"/>
  <c r="L35" i="42"/>
  <c r="L33" i="42"/>
  <c r="N33" i="42"/>
  <c r="L52" i="42" l="1"/>
  <c r="L54" i="42" s="1"/>
  <c r="M106" i="42" l="1"/>
  <c r="M13" i="44" s="1"/>
  <c r="N106" i="42"/>
  <c r="N13" i="44" s="1"/>
  <c r="N107" i="42"/>
  <c r="N108" i="42" s="1"/>
  <c r="M107" i="42"/>
  <c r="M108" i="42" s="1"/>
  <c r="P85" i="42" l="1"/>
  <c r="Q85" i="42"/>
  <c r="R85" i="42"/>
  <c r="S85" i="42"/>
  <c r="W20" i="53" l="1"/>
  <c r="O85" i="42"/>
  <c r="S83" i="42"/>
  <c r="R83" i="42"/>
  <c r="Q83" i="42"/>
  <c r="P83" i="42"/>
  <c r="W18" i="53" l="1"/>
  <c r="O83" i="42"/>
  <c r="S80" i="42" l="1"/>
  <c r="R80" i="42"/>
  <c r="Q80" i="42"/>
  <c r="P80" i="42"/>
  <c r="S79" i="42"/>
  <c r="R79" i="42"/>
  <c r="Q79" i="42"/>
  <c r="P79" i="42"/>
  <c r="W15" i="53" l="1"/>
  <c r="O80" i="42"/>
  <c r="W14" i="53"/>
  <c r="O79" i="42"/>
  <c r="S84" i="42" l="1"/>
  <c r="R84" i="42"/>
  <c r="Q84" i="42"/>
  <c r="P84" i="42"/>
  <c r="S82" i="42"/>
  <c r="R82" i="42"/>
  <c r="Q82" i="42"/>
  <c r="P82" i="42"/>
  <c r="S81" i="42"/>
  <c r="R81" i="42"/>
  <c r="Q81" i="42"/>
  <c r="P81" i="42"/>
  <c r="O23" i="53" l="1"/>
  <c r="W13" i="53"/>
  <c r="O78" i="42"/>
  <c r="P23" i="53"/>
  <c r="P78" i="42"/>
  <c r="Q78" i="42"/>
  <c r="Q23" i="53"/>
  <c r="R23" i="53"/>
  <c r="R78" i="42"/>
  <c r="W19" i="53"/>
  <c r="O84" i="42"/>
  <c r="O95" i="42"/>
  <c r="O35" i="53"/>
  <c r="W30" i="53"/>
  <c r="S23" i="53"/>
  <c r="S78" i="42"/>
  <c r="P95" i="42"/>
  <c r="P35" i="53"/>
  <c r="Q35" i="53"/>
  <c r="Q95" i="42"/>
  <c r="O81" i="42"/>
  <c r="W16" i="53"/>
  <c r="R95" i="42"/>
  <c r="R35" i="53"/>
  <c r="S35" i="53"/>
  <c r="S95" i="42"/>
  <c r="W17" i="53"/>
  <c r="O82" i="42"/>
  <c r="R88" i="42" l="1"/>
  <c r="Q88" i="42"/>
  <c r="P88" i="42"/>
  <c r="S88" i="42"/>
  <c r="R100" i="42"/>
  <c r="R15" i="44"/>
  <c r="Q100" i="42"/>
  <c r="Q15" i="44"/>
  <c r="P15" i="44"/>
  <c r="P100" i="42"/>
  <c r="O88" i="42"/>
  <c r="S100" i="42"/>
  <c r="S15" i="44"/>
  <c r="O100" i="42"/>
  <c r="O15" i="44"/>
  <c r="W35" i="53"/>
  <c r="W23" i="53"/>
  <c r="N40" i="42" l="1"/>
  <c r="N41" i="42" s="1"/>
  <c r="N52" i="42" s="1"/>
  <c r="N54" i="42" s="1"/>
  <c r="V64" i="58"/>
  <c r="S1" i="58" s="1"/>
  <c r="G12" i="16" s="1"/>
  <c r="R106" i="42" l="1"/>
  <c r="P107" i="42"/>
  <c r="R107" i="42"/>
  <c r="Q107" i="42"/>
  <c r="S107" i="42"/>
  <c r="Q106" i="42"/>
  <c r="O107" i="42"/>
  <c r="S106" i="42"/>
  <c r="O106" i="42"/>
  <c r="P106" i="42"/>
  <c r="P13" i="44" l="1"/>
  <c r="O13" i="44"/>
  <c r="S13" i="44"/>
  <c r="Q13" i="44"/>
  <c r="R13" i="44"/>
  <c r="O41" i="53" l="1"/>
  <c r="O108" i="42" l="1"/>
  <c r="O43" i="53"/>
  <c r="P41" i="53" l="1"/>
  <c r="P108" i="42" l="1"/>
  <c r="P43" i="53"/>
  <c r="Q41" i="53"/>
  <c r="Q43" i="53" l="1"/>
  <c r="Q108" i="42"/>
  <c r="R41" i="53"/>
  <c r="R108" i="42" l="1"/>
  <c r="R43" i="53"/>
  <c r="S41" i="53"/>
  <c r="S43" i="53" l="1"/>
  <c r="W43" i="53" s="1"/>
  <c r="S1" i="53" s="1"/>
  <c r="G14" i="16" s="1"/>
  <c r="S1" i="16" s="1"/>
  <c r="S108" i="42"/>
  <c r="V1" i="53" l="1"/>
  <c r="V1" i="54"/>
  <c r="V1" i="58"/>
  <c r="X1" i="2"/>
  <c r="W1" i="42"/>
  <c r="V1" i="4"/>
  <c r="Y1" i="55"/>
  <c r="W1" i="4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<sst xmlns="http://schemas.openxmlformats.org/spreadsheetml/2006/main" count="823" uniqueCount="270">
  <si>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</si>
  <si>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</si>
  <si>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</si>
  <si>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</si>
  <si>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</si>
  <si>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</si>
  <si>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</si>
  <si>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</si>
  <si>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</si>
  <si>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</si>
  <si>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</si>
  <si>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</si>
  <si>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</si>
  <si>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</si>
  <si>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</si>
  <si>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</si>
  <si>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</si>
  <si>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</si>
  <si>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</si>
  <si>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</si>
  <si>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</si>
  <si>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</si>
  <si>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</si>
  <si>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</si>
  <si>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</si>
  <si>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</si>
  <si>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</si>
  <si>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</si>
  <si>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</si>
  <si>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</si>
  <si>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</si>
  <si>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</si>
  <si>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</si>
  <si>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</si>
  <si>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</si>
  <si>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</si>
  <si>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</si>
  <si>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</si>
  <si>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</si>
  <si>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</si>
  <si>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</si>
  <si>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</si>
  <si>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</si>
  <si>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</si>
  <si>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</si>
  <si>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</si>
  <si>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</si>
  <si>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</si>
  <si>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</si>
  <si>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</si>
  <si>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</si>
  <si>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</si>
  <si>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</si>
  <si>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</si>
  <si>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</si>
  <si>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</si>
  <si>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</si>
  <si>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</si>
  <si>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</si>
  <si>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</si>
  <si>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</si>
  <si>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</si>
  <si>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</si>
  <si>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</si>
  <si>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</si>
  <si>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</si>
  <si>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</si>
  <si>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</si>
  <si>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</si>
  <si>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</si>
  <si>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</si>
  <si>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</si>
  <si>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</si>
  <si>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</si>
  <si>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</si>
  <si>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</si>
  <si>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</si>
  <si>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</si>
  <si>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</si>
  <si>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</si>
  <si>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</si>
  <si>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</si>
  <si>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</si>
  <si>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</si>
  <si>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</si>
  <si>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</si>
  <si>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</si>
  <si>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</si>
  <si>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</si>
  <si>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</si>
  <si>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</si>
  <si>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</si>
  <si>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</si>
  <si>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</si>
  <si>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</si>
  <si>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</si>
  <si>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</si>
  <si>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</si>
  <si>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</si>
  <si>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</si>
  <si>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</si>
  <si>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</si>
  <si>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</si>
  <si>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</si>
  <si>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</si>
  <si>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</si>
  <si>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</si>
  <si>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</si>
  <si>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</si>
  <si>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</si>
  <si>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</si>
  <si>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</si>
  <si>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</si>
  <si>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</si>
  <si>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</si>
  <si>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</si>
  <si>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</si>
  <si>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</si>
  <si>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</si>
  <si>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</si>
  <si>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</si>
  <si>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</si>
  <si>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</si>
  <si>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</si>
  <si>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</si>
  <si>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</si>
  <si>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</si>
  <si>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</si>
  <si>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</si>
  <si>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</si>
  <si>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</si>
  <si>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</si>
  <si>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</si>
  <si>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</si>
  <si>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</si>
  <si>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</si>
  <si>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</si>
  <si>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</si>
  <si>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</si>
  <si>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</si>
  <si>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</si>
  <si>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</si>
  <si>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</si>
  <si>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</si>
  <si>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</si>
  <si>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</si>
  <si>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</si>
  <si>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</si>
  <si>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</si>
  <si>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</si>
  <si>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</si>
  <si>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</si>
  <si>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</si>
  <si>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</si>
  <si>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</si>
  <si>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</si>
  <si>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</si>
  <si>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</si>
  <si>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Previous period year 6</t>
  </si>
  <si>
    <t>WPI - average + super guarantee increases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</si>
  <si>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</si>
  <si>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</si>
  <si>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</si>
  <si>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</si>
  <si>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</si>
  <si>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</si>
  <si>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</si>
  <si>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</si>
  <si>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</si>
  <si>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</si>
  <si>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WPI - average</t>
  </si>
  <si>
    <t>Customer numbers (#)</t>
  </si>
  <si>
    <t>Circuit Length (km)</t>
  </si>
  <si>
    <t xml:space="preserve">Ratcheted maximum demand 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</si>
  <si>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</si>
  <si>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</si>
  <si>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</si>
  <si>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</si>
  <si>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</si>
  <si>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</si>
  <si>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</si>
  <si>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SFA CD</t>
  </si>
  <si>
    <t>LSE CD</t>
  </si>
  <si>
    <t>LSE TLG</t>
  </si>
  <si>
    <t>SFA TLG</t>
  </si>
  <si>
    <t>RBA</t>
  </si>
  <si>
    <t>Forecast annual CPI growth</t>
  </si>
  <si>
    <t>Forecast and actual index value</t>
  </si>
  <si>
    <t>Output elasticities</t>
  </si>
  <si>
    <t>DMIA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</si>
  <si>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</si>
  <si>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</si>
  <si>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</si>
  <si>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</si>
  <si>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</si>
  <si>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</si>
  <si>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</si>
  <si>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</si>
  <si>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</si>
  <si>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</si>
  <si>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</si>
  <si>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</si>
  <si>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</si>
  <si>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</si>
  <si>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</si>
  <si>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</si>
  <si>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</si>
  <si>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</si>
  <si>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</si>
  <si>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</si>
  <si>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JEN</t>
  </si>
  <si>
    <t>WPI - Oxford Economics - JEN</t>
  </si>
  <si>
    <t>GSL payments</t>
  </si>
  <si>
    <t>GSL payments - incremental amount due to EDC change</t>
  </si>
  <si>
    <t>SaaS costs that would have been capitalised under old IFRS</t>
  </si>
  <si>
    <t>New IFRS treatment - SaaS implementation costs in base year</t>
  </si>
  <si>
    <t>Incremental ICT project opex</t>
  </si>
  <si>
    <t>ICT Services</t>
  </si>
  <si>
    <t>CER Integration - Grid stability and flexible services</t>
  </si>
  <si>
    <t>CER Integration - Voltage and PQ management</t>
  </si>
  <si>
    <t>CER Integration - Data Visibility and analytics</t>
  </si>
  <si>
    <t>New REFCL obligations</t>
  </si>
  <si>
    <t xml:space="preserve">Resilience – Outage preparation and response </t>
  </si>
  <si>
    <t>Safety - LBRA Hazard trees management program</t>
  </si>
  <si>
    <t>Resilience - Deploying mobile response vehicle</t>
  </si>
  <si>
    <t xml:space="preserve">Customer systems and education </t>
  </si>
  <si>
    <t>Innovation fund</t>
  </si>
  <si>
    <t>Guaranteed Service Level payments</t>
  </si>
  <si>
    <t>ESC licence fees</t>
  </si>
  <si>
    <t>Insurance</t>
  </si>
  <si>
    <t>WPI - Deloitte Access Economics</t>
  </si>
  <si>
    <t>https://www.rba.gov.au/publications/smp/2025/aug/outlook.html#3-5-detailed-forecast-information</t>
  </si>
  <si>
    <t/>
  </si>
  <si>
    <t>Change Log</t>
  </si>
  <si>
    <t>Model change log</t>
  </si>
  <si>
    <t>Starting model name ----&gt;</t>
  </si>
  <si>
    <t>Model changes to above model</t>
  </si>
  <si>
    <t>Model sheet</t>
  </si>
  <si>
    <t>Reference</t>
  </si>
  <si>
    <t>Cell reference</t>
  </si>
  <si>
    <t>Type</t>
  </si>
  <si>
    <t>Legend</t>
  </si>
  <si>
    <t>Comments</t>
  </si>
  <si>
    <t>AER - Opex Model - Draft Decision - Jemena distribution determination 2026-31 - September 2025.xlsx</t>
  </si>
  <si>
    <t>JEN RP</t>
  </si>
  <si>
    <t>Updated with actuals</t>
  </si>
  <si>
    <t>Updated to match RIN, removal of double counting as noted by AER</t>
  </si>
  <si>
    <t>Updated to "Revised Proposal"</t>
  </si>
  <si>
    <t>Changed from "Estimate" to "Actual"</t>
  </si>
  <si>
    <t>Updated labour escalation from Oxford Economics</t>
  </si>
  <si>
    <t>Updated forecast for customer numbers, network length, and ratcheted maximum demand</t>
  </si>
  <si>
    <t>Updated Safety - LBRA Hazard trees management program forecast</t>
  </si>
  <si>
    <t>Removed negative step change for insurance</t>
  </si>
  <si>
    <t>Updated innovation fund forecast</t>
  </si>
  <si>
    <t>Updated for impact of JEN's new cost pass through applications</t>
  </si>
  <si>
    <t xml:space="preserve">Removed the adjustment as the ESC licence fees are not included in the base year opex </t>
  </si>
  <si>
    <t>Removed the non recurrent efficiency gain in the base year related to insurance underspend, consistent with the EBSS model</t>
  </si>
  <si>
    <t>Updated output elasticities from Quantonomics' draft 2025 benchmarking report</t>
  </si>
  <si>
    <t>Updated step change for ICT</t>
  </si>
  <si>
    <t>Updated GSL calculation to account for FY25 actuals</t>
  </si>
  <si>
    <t>DAE</t>
  </si>
  <si>
    <t>Oxford</t>
  </si>
  <si>
    <t>ABR 2025 Preliminary</t>
  </si>
  <si>
    <t>AER PTRM for the current control period with cost pass throughs (CPT)</t>
  </si>
  <si>
    <t>AER PTRM CPT</t>
  </si>
  <si>
    <t>Broken links updated, removed link and description for Output|Decomposition sheet</t>
  </si>
  <si>
    <t>Input | Category specific forecasts</t>
  </si>
  <si>
    <t>Updated label for spelling</t>
  </si>
  <si>
    <t>Adjustments can be positive or negative.</t>
  </si>
  <si>
    <t>Updated comment for spelling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</si>
</sst>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164" formatCode="_(* #,##0.00_);_(* \(#,##0.00\);_(* &quot;-&quot;??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_-* #,##0.0000_-;\-* #,##0.0000_-;_-* &quot;-&quot;??_-;_-@_-"/>
    <numFmt numFmtId="176" formatCode="_(#,##0.0000_);\(#,##0.0000\);_(&quot;-&quot;_)"/>
    <numFmt numFmtId="177" formatCode="_-* #,##0.00_-;[Red]\(#,##0.00\)_-;_-* &quot;-&quot;??_-;_-@_-"/>
    <numFmt numFmtId="178" formatCode="mm/dd/yy"/>
    <numFmt numFmtId="179" formatCode="_([$€-2]* #,##0.00_);_([$€-2]* \(#,##0.00\);_([$€-2]* &quot;-&quot;??_)"/>
    <numFmt numFmtId="180" formatCode="0_);[Red]\(0\)"/>
    <numFmt numFmtId="181" formatCode="0.0%"/>
    <numFmt numFmtId="182" formatCode="_(* #,##0_);_(* \(#,##0\);_(* &quot;-&quot;?_);_(@_)"/>
    <numFmt numFmtId="183" formatCode="#,##0.0_);\(#,##0.0\)"/>
    <numFmt numFmtId="184" formatCode="#,##0_ ;\-#,##0\ "/>
    <numFmt numFmtId="185" formatCode="#,##0;[Red]\(#,##0.0\)"/>
    <numFmt numFmtId="186" formatCode="#,##0_ ;[Red]\(#,##0\)\ "/>
    <numFmt numFmtId="187" formatCode="#,##0.00;\(#,##0.00\)"/>
    <numFmt numFmtId="188" formatCode="_)d\-mmm\-yy_)"/>
    <numFmt numFmtId="189" formatCode="_(#,##0.0_);\(#,##0.0\);_(&quot;-&quot;_)"/>
    <numFmt numFmtId="190" formatCode="_(###0_);\(###0\);_(###0_)"/>
    <numFmt numFmtId="191" formatCode="#,##0.0000_);[Red]\(#,##0.0000\)"/>
    <numFmt numFmtId="192" formatCode="0.0"/>
    <numFmt numFmtId="193" formatCode=";;_(&quot;-&quot;_)"/>
    <numFmt numFmtId="194" formatCode="_-* #,##0.0_-;\-* #,##0.0_-;_-* &quot;-&quot;??_-;_-@_-"/>
    <numFmt numFmtId="195" formatCode="0.00;\-0.00;_(&quot;-&quot;_)"/>
    <numFmt numFmtId="196" formatCode="[$-C09]mmm\-yyyy;@"/>
    <numFmt numFmtId="197" formatCode="_-* #\ ##0.00_-;\-* #\ ##0.00_-;_-* &quot;-&quot;??_-;_-@_-"/>
    <numFmt numFmtId="198" formatCode="_(#\ ##0.00_);\(#\ ##0.00\);_(&quot;-&quot;_)"/>
    <numFmt numFmtId="199" formatCode="#\ ##0.00_ ;\-#\ ##0.00\ ;&quot;-&quot;"/>
    <numFmt numFmtId="200" formatCode="#\ ##0.00;\-#\ ##0.00;&quot;-&quot;"/>
    <numFmt numFmtId="201" formatCode="&quot;Warning&quot;;&quot;Warning&quot;;&quot;OK&quot;"/>
    <numFmt numFmtId="202" formatCode="mmmm"/>
    <numFmt numFmtId="203" formatCode="mmm\ yyyy"/>
    <numFmt numFmtId="204" formatCode="0.00_ ;\-0.00\ "/>
    <numFmt numFmtId="205" formatCode="0_ ;\-0\ "/>
    <numFmt numFmtId="206" formatCode="#,##0_);\(#,##0\);\-\-_)"/>
    <numFmt numFmtId="207" formatCode="0.000"/>
    <numFmt numFmtId="208" formatCode="0.00%;\–0.00%;&quot;–&quot;"/>
    <numFmt numFmtId="209" formatCode="#,##0.0_ ;\-#,##0.0\ "/>
    <numFmt numFmtId="210" formatCode="[$-C09]dd\-mmm\-yy;@"/>
    <numFmt numFmtId="211" formatCode="&quot;Change&quot;\ 0"/>
  </numFmts>
  <fonts count="99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  <font>
      <sz val="8"/>
      <color theme="1" tint="0.24994659260841701"/>
      <name val="Arial"/>
      <family val="2"/>
    </font>
    <font>
      <sz val="8"/>
      <color theme="1" tint="0.249977111117893"/>
      <name val="Arial"/>
      <family val="2"/>
    </font>
    <font>
      <b/>
      <sz val="8"/>
      <color theme="1" tint="0.249977111117893"/>
      <name val="Arial"/>
      <family val="2"/>
    </font>
    <font>
      <i/>
      <sz val="8"/>
      <color theme="1" tint="0.24997711111789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FF9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DD5B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B1A0C8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FFFFFF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tted">
        <color indexed="64"/>
      </bottom>
      <diagonal/>
    </border>
  </borders>
  <cellStyleXfs count="311">
    <xf numFmtId="0" fontId="0" fillId="0" borderId="0"/>
    <xf numFmtId="170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71" fontId="15" fillId="0" borderId="5">
      <alignment horizontal="right" vertical="center"/>
      <protection locked="0"/>
    </xf>
    <xf numFmtId="164" fontId="13" fillId="0" borderId="0" applyFont="0" applyFill="0" applyBorder="0" applyAlignment="0" applyProtection="0"/>
    <xf numFmtId="0" fontId="22" fillId="0" borderId="0"/>
    <xf numFmtId="164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15" fillId="0" borderId="0"/>
    <xf numFmtId="177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167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165" fontId="22" fillId="4" borderId="0" applyNumberFormat="0" applyFont="0" applyBorder="0" applyAlignment="0">
      <alignment horizontal="right"/>
    </xf>
    <xf numFmtId="165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165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79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81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165" fontId="22" fillId="36" borderId="0" applyFont="0" applyBorder="0" applyAlignment="0">
      <alignment horizontal="right"/>
      <protection locked="0"/>
    </xf>
    <xf numFmtId="165" fontId="22" fillId="36" borderId="0" applyFont="0" applyBorder="0" applyAlignment="0">
      <alignment horizontal="right"/>
      <protection locked="0"/>
    </xf>
    <xf numFmtId="182" fontId="22" fillId="6" borderId="0" applyFont="0" applyBorder="0">
      <alignment horizontal="right"/>
      <protection locked="0"/>
    </xf>
    <xf numFmtId="182" fontId="22" fillId="6" borderId="0" applyFont="0" applyBorder="0">
      <alignment horizontal="right"/>
      <protection locked="0"/>
    </xf>
    <xf numFmtId="165" fontId="22" fillId="10" borderId="0" applyFont="0" applyBorder="0">
      <alignment horizontal="right"/>
      <protection locked="0"/>
    </xf>
    <xf numFmtId="165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3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4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5" fontId="22" fillId="0" borderId="0" applyFill="0" applyBorder="0"/>
    <xf numFmtId="185" fontId="22" fillId="0" borderId="0" applyFill="0" applyBorder="0"/>
    <xf numFmtId="185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1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6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7" fontId="22" fillId="0" borderId="0"/>
    <xf numFmtId="187" fontId="22" fillId="0" borderId="0"/>
    <xf numFmtId="187" fontId="22" fillId="0" borderId="0"/>
    <xf numFmtId="188" fontId="15" fillId="0" borderId="0" applyFill="0" applyBorder="0">
      <alignment horizontal="right" vertical="center"/>
    </xf>
    <xf numFmtId="189" fontId="15" fillId="0" borderId="0" applyFill="0" applyBorder="0">
      <alignment horizontal="right" vertical="center"/>
    </xf>
    <xf numFmtId="190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3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91" fontId="22" fillId="0" borderId="7" applyBorder="0" applyProtection="0">
      <alignment horizontal="right"/>
    </xf>
    <xf numFmtId="191" fontId="22" fillId="0" borderId="7" applyBorder="0" applyProtection="0">
      <alignment horizontal="right"/>
    </xf>
    <xf numFmtId="191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6" fillId="42" borderId="0"/>
    <xf numFmtId="201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164" fontId="13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22" fillId="4" borderId="0" applyNumberFormat="0" applyFont="0" applyBorder="0" applyAlignment="0">
      <alignment horizontal="right"/>
    </xf>
    <xf numFmtId="165" fontId="22" fillId="4" borderId="0" applyNumberFormat="0" applyFont="0" applyBorder="0" applyAlignment="0">
      <alignment horizontal="right"/>
    </xf>
    <xf numFmtId="164" fontId="21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22" fillId="36" borderId="0" applyFont="0" applyBorder="0" applyAlignment="0">
      <alignment horizontal="right"/>
      <protection locked="0"/>
    </xf>
    <xf numFmtId="165" fontId="22" fillId="36" borderId="0" applyFont="0" applyBorder="0" applyAlignment="0">
      <alignment horizontal="right"/>
      <protection locked="0"/>
    </xf>
    <xf numFmtId="165" fontId="22" fillId="10" borderId="0" applyFont="0" applyBorder="0">
      <alignment horizontal="right"/>
      <protection locked="0"/>
    </xf>
    <xf numFmtId="165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166" fontId="93" fillId="0" borderId="0" applyFont="0" applyFill="0" applyBorder="0" applyAlignment="0" applyProtection="0"/>
    <xf numFmtId="0" fontId="2" fillId="0" borderId="0"/>
    <xf numFmtId="164" fontId="93" fillId="0" borderId="0" applyFont="0" applyFill="0" applyBorder="0" applyAlignment="0" applyProtection="0"/>
    <xf numFmtId="0" fontId="93" fillId="0" borderId="0"/>
    <xf numFmtId="206" fontId="22" fillId="0" borderId="0" applyFill="0" applyBorder="0">
      <alignment vertical="center"/>
    </xf>
    <xf numFmtId="0" fontId="1" fillId="0" borderId="0"/>
    <xf numFmtId="0" fontId="13" fillId="0" borderId="0"/>
    <xf numFmtId="0" fontId="13" fillId="0" borderId="0"/>
    <xf numFmtId="0" fontId="95" fillId="56" borderId="32" applyNumberFormat="0">
      <alignment horizontal="center" vertical="center"/>
    </xf>
    <xf numFmtId="168" fontId="6" fillId="57" borderId="0" applyNumberFormat="0" applyFont="0" applyBorder="0" applyAlignment="0" applyProtection="0"/>
    <xf numFmtId="0" fontId="95" fillId="0" borderId="0">
      <alignment vertical="center"/>
    </xf>
  </cellStyleXfs>
  <cellXfs count="263">
    <xf numFmtId="0" fontId="0" fillId="0" borderId="0" xfId="0"/>
    <xf numFmtId="0" fontId="5" fillId="2" borderId="0" xfId="0" applyFont="1" applyFill="1"/>
    <xf numFmtId="0" fontId="5" fillId="2" borderId="1" xfId="0" applyFont="1" applyFill="1" applyBorder="1"/>
    <xf numFmtId="168" fontId="6" fillId="3" borderId="0" xfId="0" applyNumberFormat="1" applyFont="1" applyFill="1"/>
    <xf numFmtId="168" fontId="7" fillId="0" borderId="0" xfId="0" applyNumberFormat="1" applyFont="1"/>
    <xf numFmtId="168" fontId="6" fillId="0" borderId="0" xfId="0" applyNumberFormat="1" applyFont="1"/>
    <xf numFmtId="168" fontId="8" fillId="0" borderId="0" xfId="0" applyNumberFormat="1" applyFont="1"/>
    <xf numFmtId="168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8" fontId="12" fillId="0" borderId="0" xfId="0" applyNumberFormat="1" applyFont="1"/>
    <xf numFmtId="168" fontId="8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1"/>
    </xf>
    <xf numFmtId="168" fontId="7" fillId="0" borderId="0" xfId="0" applyNumberFormat="1" applyFont="1" applyAlignment="1">
      <alignment horizontal="center"/>
    </xf>
    <xf numFmtId="168" fontId="0" fillId="0" borderId="0" xfId="0" applyNumberFormat="1"/>
    <xf numFmtId="164" fontId="12" fillId="0" borderId="6" xfId="0" applyNumberFormat="1" applyFont="1" applyBorder="1" applyAlignment="1">
      <alignment horizontal="center"/>
    </xf>
    <xf numFmtId="168" fontId="7" fillId="3" borderId="0" xfId="0" applyNumberFormat="1" applyFont="1" applyFill="1"/>
    <xf numFmtId="168" fontId="18" fillId="0" borderId="0" xfId="0" applyNumberFormat="1" applyFont="1" applyAlignment="1">
      <alignment horizontal="center"/>
    </xf>
    <xf numFmtId="168" fontId="7" fillId="3" borderId="0" xfId="0" applyNumberFormat="1" applyFont="1" applyFill="1" applyAlignment="1">
      <alignment horizontal="center"/>
    </xf>
    <xf numFmtId="174" fontId="12" fillId="0" borderId="0" xfId="5" applyNumberFormat="1" applyFont="1" applyBorder="1" applyAlignment="1" applyProtection="1">
      <alignment horizontal="center" vertical="center"/>
    </xf>
    <xf numFmtId="168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4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6" fontId="24" fillId="39" borderId="4" xfId="0" applyNumberFormat="1" applyFont="1" applyFill="1" applyBorder="1" applyAlignment="1">
      <alignment horizontal="center" wrapText="1"/>
    </xf>
    <xf numFmtId="0" fontId="23" fillId="39" borderId="4" xfId="0" applyFont="1" applyFill="1" applyBorder="1"/>
    <xf numFmtId="169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0" borderId="8" xfId="0" applyBorder="1"/>
    <xf numFmtId="0" fontId="6" fillId="40" borderId="0" xfId="0" applyFont="1" applyFill="1" applyAlignment="1">
      <alignment horizontal="center"/>
    </xf>
    <xf numFmtId="168" fontId="18" fillId="0" borderId="0" xfId="0" applyNumberFormat="1" applyFont="1" applyAlignment="1">
      <alignment horizontal="center" wrapText="1"/>
    </xf>
    <xf numFmtId="192" fontId="6" fillId="41" borderId="3" xfId="0" applyNumberFormat="1" applyFont="1" applyFill="1" applyBorder="1" applyAlignment="1" applyProtection="1">
      <alignment horizontal="center"/>
      <protection locked="0"/>
    </xf>
    <xf numFmtId="196" fontId="6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 wrapText="1"/>
    </xf>
    <xf numFmtId="168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166" fontId="19" fillId="39" borderId="4" xfId="0" applyNumberFormat="1" applyFont="1" applyFill="1" applyBorder="1" applyAlignment="1">
      <alignment horizontal="center" wrapText="1"/>
    </xf>
    <xf numFmtId="0" fontId="74" fillId="0" borderId="0" xfId="0" applyFont="1"/>
    <xf numFmtId="168" fontId="6" fillId="0" borderId="0" xfId="0" applyNumberFormat="1" applyFont="1" applyAlignment="1">
      <alignment horizontal="center"/>
    </xf>
    <xf numFmtId="168" fontId="17" fillId="0" borderId="0" xfId="3" applyNumberFormat="1" applyFont="1" applyFill="1" applyAlignment="1" applyProtection="1">
      <alignment horizontal="center"/>
    </xf>
    <xf numFmtId="197" fontId="6" fillId="0" borderId="0" xfId="0" applyNumberFormat="1" applyFont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8" fontId="8" fillId="0" borderId="8" xfId="0" applyNumberFormat="1" applyFont="1" applyBorder="1" applyAlignment="1">
      <alignment horizontal="left" indent="1"/>
    </xf>
    <xf numFmtId="168" fontId="7" fillId="0" borderId="8" xfId="0" applyNumberFormat="1" applyFont="1" applyBorder="1" applyAlignment="1">
      <alignment horizontal="center"/>
    </xf>
    <xf numFmtId="197" fontId="8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8" fontId="8" fillId="0" borderId="8" xfId="0" applyNumberFormat="1" applyFont="1" applyBorder="1"/>
    <xf numFmtId="175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2"/>
    </xf>
    <xf numFmtId="168" fontId="18" fillId="0" borderId="8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left" indent="1"/>
    </xf>
    <xf numFmtId="194" fontId="8" fillId="0" borderId="0" xfId="0" applyNumberFormat="1" applyFont="1" applyAlignment="1">
      <alignment horizontal="center"/>
    </xf>
    <xf numFmtId="200" fontId="6" fillId="0" borderId="0" xfId="0" applyNumberFormat="1" applyFont="1" applyAlignment="1">
      <alignment horizontal="center"/>
    </xf>
    <xf numFmtId="200" fontId="8" fillId="0" borderId="0" xfId="0" applyNumberFormat="1" applyFont="1" applyAlignment="1">
      <alignment horizontal="center"/>
    </xf>
    <xf numFmtId="164" fontId="12" fillId="0" borderId="3" xfId="0" applyNumberFormat="1" applyFont="1" applyBorder="1" applyAlignment="1">
      <alignment horizontal="center"/>
    </xf>
    <xf numFmtId="164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8" fontId="8" fillId="0" borderId="7" xfId="0" applyNumberFormat="1" applyFont="1" applyBorder="1"/>
    <xf numFmtId="168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199" fontId="8" fillId="0" borderId="0" xfId="0" applyNumberFormat="1" applyFont="1" applyAlignment="1">
      <alignment horizontal="center"/>
    </xf>
    <xf numFmtId="168" fontId="6" fillId="0" borderId="0" xfId="0" applyNumberFormat="1" applyFont="1" applyProtection="1">
      <protection locked="0"/>
    </xf>
    <xf numFmtId="202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3" fontId="74" fillId="39" borderId="4" xfId="0" applyNumberFormat="1" applyFont="1" applyFill="1" applyBorder="1" applyAlignment="1">
      <alignment horizontal="center" wrapText="1"/>
    </xf>
    <xf numFmtId="203" fontId="91" fillId="38" borderId="2" xfId="0" applyNumberFormat="1" applyFont="1" applyFill="1" applyBorder="1" applyAlignment="1">
      <alignment horizontal="center"/>
    </xf>
    <xf numFmtId="203" fontId="74" fillId="38" borderId="2" xfId="0" applyNumberFormat="1" applyFont="1" applyFill="1" applyBorder="1" applyAlignment="1">
      <alignment horizontal="left"/>
    </xf>
    <xf numFmtId="203" fontId="6" fillId="0" borderId="0" xfId="0" applyNumberFormat="1" applyFont="1" applyAlignment="1">
      <alignment horizontal="left" indent="1"/>
    </xf>
    <xf numFmtId="203" fontId="7" fillId="0" borderId="0" xfId="0" applyNumberFormat="1" applyFont="1" applyAlignment="1">
      <alignment horizontal="center"/>
    </xf>
    <xf numFmtId="203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3" fontId="18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left" indent="1"/>
    </xf>
    <xf numFmtId="203" fontId="7" fillId="0" borderId="7" xfId="0" applyNumberFormat="1" applyFont="1" applyBorder="1" applyAlignment="1">
      <alignment horizontal="center"/>
    </xf>
    <xf numFmtId="204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3" fontId="6" fillId="0" borderId="3" xfId="0" applyNumberFormat="1" applyFont="1" applyBorder="1" applyAlignment="1" applyProtection="1">
      <alignment horizontal="center"/>
      <protection locked="0"/>
    </xf>
    <xf numFmtId="194" fontId="6" fillId="0" borderId="0" xfId="0" applyNumberFormat="1" applyFont="1" applyProtection="1">
      <protection locked="0"/>
    </xf>
    <xf numFmtId="194" fontId="8" fillId="0" borderId="0" xfId="0" applyNumberFormat="1" applyFont="1" applyProtection="1">
      <protection locked="0"/>
    </xf>
    <xf numFmtId="181" fontId="6" fillId="0" borderId="0" xfId="2" applyNumberFormat="1" applyFont="1" applyFill="1" applyBorder="1" applyAlignment="1" applyProtection="1">
      <alignment horizontal="center"/>
      <protection locked="0"/>
    </xf>
    <xf numFmtId="203" fontId="19" fillId="8" borderId="9" xfId="0" applyNumberFormat="1" applyFont="1" applyFill="1" applyBorder="1" applyAlignment="1" applyProtection="1">
      <alignment horizontal="center"/>
      <protection locked="0"/>
    </xf>
    <xf numFmtId="205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3" fontId="6" fillId="0" borderId="0" xfId="0" applyNumberFormat="1" applyFont="1" applyAlignment="1" applyProtection="1">
      <alignment horizontal="center"/>
      <protection locked="0"/>
    </xf>
    <xf numFmtId="194" fontId="20" fillId="0" borderId="0" xfId="0" applyNumberFormat="1" applyFont="1" applyProtection="1">
      <protection locked="0"/>
    </xf>
    <xf numFmtId="194" fontId="14" fillId="0" borderId="0" xfId="3" applyNumberFormat="1" applyProtection="1">
      <protection locked="0"/>
    </xf>
    <xf numFmtId="192" fontId="6" fillId="0" borderId="0" xfId="0" applyNumberFormat="1" applyFont="1" applyAlignment="1" applyProtection="1">
      <alignment horizontal="center"/>
      <protection locked="0"/>
    </xf>
    <xf numFmtId="0" fontId="78" fillId="39" borderId="4" xfId="0" applyFont="1" applyFill="1" applyBorder="1" applyAlignment="1">
      <alignment vertical="center"/>
    </xf>
    <xf numFmtId="166" fontId="78" fillId="39" borderId="4" xfId="0" applyNumberFormat="1" applyFont="1" applyFill="1" applyBorder="1" applyAlignment="1">
      <alignment horizontal="center" wrapText="1"/>
    </xf>
    <xf numFmtId="168" fontId="75" fillId="0" borderId="0" xfId="0" applyNumberFormat="1" applyFont="1" applyAlignment="1">
      <alignment horizontal="center"/>
    </xf>
    <xf numFmtId="168" fontId="74" fillId="0" borderId="0" xfId="0" applyNumberFormat="1" applyFont="1" applyAlignment="1">
      <alignment horizontal="center"/>
    </xf>
    <xf numFmtId="168" fontId="23" fillId="0" borderId="0" xfId="0" applyNumberFormat="1" applyFont="1"/>
    <xf numFmtId="203" fontId="23" fillId="0" borderId="7" xfId="0" applyNumberFormat="1" applyFont="1" applyBorder="1" applyAlignment="1">
      <alignment horizontal="center"/>
    </xf>
    <xf numFmtId="168" fontId="23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3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3" fillId="0" borderId="4" xfId="0" applyNumberFormat="1" applyFont="1" applyBorder="1" applyAlignment="1">
      <alignment horizontal="left"/>
    </xf>
    <xf numFmtId="168" fontId="75" fillId="0" borderId="4" xfId="0" applyNumberFormat="1" applyFont="1" applyBorder="1" applyAlignment="1">
      <alignment horizontal="center"/>
    </xf>
    <xf numFmtId="203" fontId="75" fillId="0" borderId="4" xfId="0" applyNumberFormat="1" applyFont="1" applyBorder="1" applyAlignment="1">
      <alignment horizontal="center"/>
    </xf>
    <xf numFmtId="198" fontId="23" fillId="0" borderId="4" xfId="5" applyNumberFormat="1" applyFont="1" applyBorder="1" applyAlignment="1" applyProtection="1">
      <alignment horizontal="center" vertical="center"/>
    </xf>
    <xf numFmtId="203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164" fontId="0" fillId="0" borderId="0" xfId="0" applyNumberFormat="1"/>
    <xf numFmtId="2" fontId="23" fillId="0" borderId="4" xfId="5" applyNumberFormat="1" applyFont="1" applyBorder="1" applyAlignment="1" applyProtection="1">
      <alignment horizontal="center" vertical="center"/>
    </xf>
    <xf numFmtId="203" fontId="23" fillId="0" borderId="0" xfId="0" applyNumberFormat="1" applyFont="1" applyAlignment="1">
      <alignment horizontal="center"/>
    </xf>
    <xf numFmtId="203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1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3" fillId="0" borderId="0" xfId="0" applyNumberFormat="1" applyFont="1" applyAlignment="1">
      <alignment horizontal="center"/>
    </xf>
    <xf numFmtId="168" fontId="75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5" applyNumberFormat="1" applyFont="1" applyBorder="1" applyAlignment="1" applyProtection="1">
      <alignment horizontal="center" vertical="center"/>
    </xf>
    <xf numFmtId="203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5" fontId="0" fillId="0" borderId="0" xfId="0" applyNumberFormat="1"/>
    <xf numFmtId="168" fontId="75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1" fontId="0" fillId="0" borderId="0" xfId="2" applyNumberFormat="1" applyFont="1" applyFill="1" applyAlignment="1" applyProtection="1">
      <alignment horizontal="center"/>
      <protection locked="0"/>
    </xf>
    <xf numFmtId="164" fontId="23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3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3" fontId="23" fillId="40" borderId="26" xfId="0" applyNumberFormat="1" applyFont="1" applyFill="1" applyBorder="1" applyAlignment="1" applyProtection="1">
      <alignment horizontal="center"/>
      <protection locked="0"/>
    </xf>
    <xf numFmtId="207" fontId="0" fillId="41" borderId="3" xfId="2" applyNumberFormat="1" applyFont="1" applyFill="1" applyBorder="1" applyAlignment="1" applyProtection="1">
      <alignment horizontal="center"/>
      <protection locked="0"/>
    </xf>
    <xf numFmtId="207" fontId="0" fillId="41" borderId="3" xfId="0" applyNumberFormat="1" applyFill="1" applyBorder="1" applyAlignment="1" applyProtection="1">
      <alignment horizontal="left" indent="1"/>
      <protection locked="0"/>
    </xf>
    <xf numFmtId="168" fontId="0" fillId="0" borderId="0" xfId="0" applyNumberFormat="1" applyAlignment="1">
      <alignment horizontal="center"/>
    </xf>
    <xf numFmtId="181" fontId="0" fillId="0" borderId="0" xfId="2" applyNumberFormat="1" applyFont="1" applyAlignment="1" applyProtection="1">
      <alignment horizontal="center"/>
      <protection locked="0"/>
    </xf>
    <xf numFmtId="168" fontId="94" fillId="0" borderId="0" xfId="0" applyNumberFormat="1" applyFont="1" applyAlignment="1">
      <alignment horizontal="center"/>
    </xf>
    <xf numFmtId="174" fontId="23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6" fontId="74" fillId="39" borderId="4" xfId="0" applyNumberFormat="1" applyFont="1" applyFill="1" applyBorder="1" applyAlignment="1">
      <alignment horizontal="center" wrapText="1"/>
    </xf>
    <xf numFmtId="195" fontId="0" fillId="0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14" fillId="0" borderId="0" xfId="3" applyFill="1"/>
    <xf numFmtId="168" fontId="14" fillId="0" borderId="0" xfId="3" applyNumberForma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8" fontId="14" fillId="0" borderId="0" xfId="3" applyNumberForma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193" fontId="23" fillId="8" borderId="26" xfId="0" applyNumberFormat="1" applyFont="1" applyFill="1" applyBorder="1" applyAlignment="1">
      <alignment horizontal="center"/>
    </xf>
    <xf numFmtId="208" fontId="0" fillId="8" borderId="3" xfId="2" applyNumberFormat="1" applyFont="1" applyFill="1" applyBorder="1" applyAlignment="1" applyProtection="1">
      <alignment horizontal="center"/>
    </xf>
    <xf numFmtId="209" fontId="6" fillId="0" borderId="0" xfId="0" applyNumberFormat="1" applyFont="1" applyAlignment="1">
      <alignment horizontal="center"/>
    </xf>
    <xf numFmtId="192" fontId="6" fillId="52" borderId="3" xfId="0" applyNumberFormat="1" applyFont="1" applyFill="1" applyBorder="1" applyAlignment="1" applyProtection="1">
      <alignment horizontal="center"/>
      <protection locked="0"/>
    </xf>
    <xf numFmtId="174" fontId="23" fillId="0" borderId="0" xfId="5" applyNumberFormat="1" applyFont="1" applyBorder="1" applyAlignment="1" applyProtection="1">
      <alignment horizontal="left" vertical="center"/>
    </xf>
    <xf numFmtId="164" fontId="6" fillId="0" borderId="0" xfId="0" applyNumberFormat="1" applyFont="1"/>
    <xf numFmtId="168" fontId="14" fillId="0" borderId="0" xfId="3" applyNumberFormat="1"/>
    <xf numFmtId="203" fontId="0" fillId="41" borderId="0" xfId="2" applyNumberFormat="1" applyFont="1" applyFill="1" applyBorder="1" applyAlignment="1" applyProtection="1">
      <alignment horizontal="center"/>
    </xf>
    <xf numFmtId="181" fontId="0" fillId="0" borderId="0" xfId="2" applyNumberFormat="1" applyFont="1"/>
    <xf numFmtId="0" fontId="13" fillId="38" borderId="0" xfId="306" applyFill="1"/>
    <xf numFmtId="0" fontId="71" fillId="38" borderId="0" xfId="306" applyFont="1" applyFill="1" applyAlignment="1">
      <alignment horizontal="left" vertical="center"/>
    </xf>
    <xf numFmtId="0" fontId="13" fillId="38" borderId="1" xfId="306" applyFill="1" applyBorder="1"/>
    <xf numFmtId="0" fontId="73" fillId="38" borderId="1" xfId="306" applyFont="1" applyFill="1" applyBorder="1" applyAlignment="1">
      <alignment horizontal="left"/>
    </xf>
    <xf numFmtId="168" fontId="6" fillId="3" borderId="0" xfId="306" applyNumberFormat="1" applyFont="1" applyFill="1"/>
    <xf numFmtId="0" fontId="13" fillId="39" borderId="4" xfId="306" applyFill="1" applyBorder="1"/>
    <xf numFmtId="0" fontId="23" fillId="39" borderId="4" xfId="306" applyFont="1" applyFill="1" applyBorder="1"/>
    <xf numFmtId="0" fontId="24" fillId="39" borderId="4" xfId="306" applyFont="1" applyFill="1" applyBorder="1" applyAlignment="1">
      <alignment vertical="center"/>
    </xf>
    <xf numFmtId="0" fontId="13" fillId="39" borderId="4" xfId="306" applyFill="1" applyBorder="1" applyAlignment="1">
      <alignment wrapText="1"/>
    </xf>
    <xf numFmtId="166" fontId="24" fillId="39" borderId="4" xfId="306" applyNumberFormat="1" applyFont="1" applyFill="1" applyBorder="1" applyAlignment="1">
      <alignment horizontal="center" wrapText="1"/>
    </xf>
    <xf numFmtId="0" fontId="13" fillId="3" borderId="0" xfId="306" applyFill="1" applyAlignment="1">
      <alignment wrapText="1"/>
    </xf>
    <xf numFmtId="0" fontId="13" fillId="3" borderId="0" xfId="306" applyFill="1"/>
    <xf numFmtId="0" fontId="13" fillId="0" borderId="0" xfId="306"/>
    <xf numFmtId="168" fontId="6" fillId="0" borderId="0" xfId="306" applyNumberFormat="1" applyFont="1"/>
    <xf numFmtId="168" fontId="6" fillId="0" borderId="0" xfId="307" applyNumberFormat="1" applyFont="1"/>
    <xf numFmtId="168" fontId="8" fillId="0" borderId="0" xfId="306" applyNumberFormat="1" applyFont="1" applyAlignment="1">
      <alignment vertical="center"/>
    </xf>
    <xf numFmtId="168" fontId="7" fillId="54" borderId="29" xfId="307" applyNumberFormat="1" applyFont="1" applyFill="1" applyBorder="1" applyAlignment="1">
      <alignment vertical="center"/>
    </xf>
    <xf numFmtId="210" fontId="6" fillId="54" borderId="30" xfId="307" applyNumberFormat="1" applyFont="1" applyFill="1" applyBorder="1"/>
    <xf numFmtId="168" fontId="6" fillId="54" borderId="30" xfId="307" applyNumberFormat="1" applyFont="1" applyFill="1" applyBorder="1"/>
    <xf numFmtId="168" fontId="6" fillId="54" borderId="31" xfId="307" applyNumberFormat="1" applyFont="1" applyFill="1" applyBorder="1"/>
    <xf numFmtId="168" fontId="6" fillId="55" borderId="0" xfId="307" applyNumberFormat="1" applyFont="1" applyFill="1"/>
    <xf numFmtId="168" fontId="6" fillId="55" borderId="0" xfId="306" applyNumberFormat="1" applyFont="1" applyFill="1"/>
    <xf numFmtId="168" fontId="7" fillId="55" borderId="0" xfId="307" applyNumberFormat="1" applyFont="1" applyFill="1"/>
    <xf numFmtId="210" fontId="6" fillId="55" borderId="0" xfId="307" applyNumberFormat="1" applyFont="1" applyFill="1"/>
    <xf numFmtId="168" fontId="8" fillId="0" borderId="0" xfId="306" applyNumberFormat="1" applyFont="1"/>
    <xf numFmtId="168" fontId="8" fillId="0" borderId="0" xfId="306" applyNumberFormat="1" applyFont="1" applyAlignment="1">
      <alignment horizontal="center"/>
    </xf>
    <xf numFmtId="168" fontId="8" fillId="0" borderId="0" xfId="306" applyNumberFormat="1" applyFont="1" applyAlignment="1">
      <alignment horizontal="left" indent="1"/>
    </xf>
    <xf numFmtId="168" fontId="7" fillId="0" borderId="0" xfId="307" applyNumberFormat="1" applyFont="1"/>
    <xf numFmtId="210" fontId="6" fillId="0" borderId="0" xfId="307" applyNumberFormat="1" applyFont="1" applyAlignment="1">
      <alignment horizontal="left" indent="1"/>
    </xf>
    <xf numFmtId="211" fontId="6" fillId="0" borderId="0" xfId="307" applyNumberFormat="1" applyFont="1" applyAlignment="1">
      <alignment horizontal="center"/>
    </xf>
    <xf numFmtId="168" fontId="6" fillId="0" borderId="0" xfId="307" applyNumberFormat="1" applyFont="1" applyAlignment="1">
      <alignment horizontal="center"/>
    </xf>
    <xf numFmtId="168" fontId="6" fillId="58" borderId="0" xfId="309" applyNumberFormat="1" applyFont="1" applyFill="1"/>
    <xf numFmtId="168" fontId="15" fillId="0" borderId="0" xfId="307" applyNumberFormat="1" applyFont="1" applyAlignment="1">
      <alignment horizontal="left" indent="1"/>
    </xf>
    <xf numFmtId="0" fontId="95" fillId="0" borderId="0" xfId="310">
      <alignment vertical="center"/>
    </xf>
    <xf numFmtId="168" fontId="6" fillId="0" borderId="33" xfId="306" applyNumberFormat="1" applyFont="1" applyBorder="1" applyAlignment="1">
      <alignment horizontal="left" indent="1"/>
    </xf>
    <xf numFmtId="168" fontId="7" fillId="0" borderId="33" xfId="307" applyNumberFormat="1" applyFont="1" applyBorder="1"/>
    <xf numFmtId="168" fontId="6" fillId="0" borderId="33" xfId="307" applyNumberFormat="1" applyFont="1" applyBorder="1"/>
    <xf numFmtId="168" fontId="6" fillId="0" borderId="0" xfId="306" applyNumberFormat="1" applyFont="1" applyAlignment="1">
      <alignment horizontal="left" indent="1"/>
    </xf>
    <xf numFmtId="4" fontId="0" fillId="0" borderId="0" xfId="0" applyNumberFormat="1"/>
    <xf numFmtId="195" fontId="0" fillId="0" borderId="0" xfId="0" applyNumberFormat="1" applyAlignment="1" applyProtection="1">
      <alignment horizontal="center"/>
      <protection locked="0"/>
    </xf>
    <xf numFmtId="181" fontId="0" fillId="0" borderId="0" xfId="0" applyNumberFormat="1"/>
    <xf numFmtId="9" fontId="0" fillId="0" borderId="0" xfId="0" applyNumberFormat="1" applyAlignment="1" applyProtection="1">
      <alignment horizontal="center"/>
      <protection locked="0"/>
    </xf>
    <xf numFmtId="0" fontId="0" fillId="53" borderId="0" xfId="0" applyFill="1" applyAlignment="1">
      <alignment horizontal="center"/>
    </xf>
    <xf numFmtId="164" fontId="23" fillId="60" borderId="0" xfId="0" applyNumberFormat="1" applyFont="1" applyFill="1" applyAlignment="1">
      <alignment horizontal="center"/>
    </xf>
    <xf numFmtId="10" fontId="0" fillId="0" borderId="0" xfId="2" applyNumberFormat="1" applyFont="1" applyFill="1" applyAlignment="1" applyProtection="1">
      <alignment horizontal="center"/>
    </xf>
    <xf numFmtId="207" fontId="0" fillId="59" borderId="3" xfId="2" applyNumberFormat="1" applyFont="1" applyFill="1" applyBorder="1" applyAlignment="1" applyProtection="1">
      <alignment horizontal="center"/>
      <protection locked="0"/>
    </xf>
    <xf numFmtId="10" fontId="6" fillId="0" borderId="0" xfId="2" applyNumberFormat="1" applyFont="1" applyFill="1" applyAlignment="1" applyProtection="1">
      <alignment horizontal="center"/>
    </xf>
    <xf numFmtId="10" fontId="6" fillId="0" borderId="0" xfId="2" applyNumberFormat="1" applyFont="1" applyFill="1" applyBorder="1" applyAlignment="1" applyProtection="1">
      <alignment horizontal="center"/>
    </xf>
    <xf numFmtId="4" fontId="6" fillId="0" borderId="0" xfId="0" applyNumberFormat="1" applyFont="1"/>
    <xf numFmtId="168" fontId="95" fillId="0" borderId="0" xfId="308" applyNumberFormat="1" applyFill="1" applyBorder="1">
      <alignment horizontal="center" vertical="center"/>
    </xf>
    <xf numFmtId="169" fontId="6" fillId="59" borderId="3" xfId="0" applyNumberFormat="1" applyFont="1" applyFill="1" applyBorder="1" applyAlignment="1" applyProtection="1">
      <alignment horizontal="center"/>
      <protection locked="0"/>
    </xf>
    <xf numFmtId="2" fontId="0" fillId="58" borderId="3" xfId="0" applyNumberFormat="1" applyFill="1" applyBorder="1" applyAlignment="1" applyProtection="1">
      <alignment horizontal="center"/>
      <protection locked="0"/>
    </xf>
    <xf numFmtId="2" fontId="0" fillId="59" borderId="3" xfId="0" applyNumberFormat="1" applyFill="1" applyBorder="1" applyAlignment="1" applyProtection="1">
      <alignment horizontal="center"/>
      <protection locked="0"/>
    </xf>
    <xf numFmtId="10" fontId="0" fillId="59" borderId="3" xfId="2" applyNumberFormat="1" applyFont="1" applyFill="1" applyBorder="1" applyAlignment="1" applyProtection="1">
      <alignment horizontal="center"/>
      <protection locked="0"/>
    </xf>
    <xf numFmtId="1" fontId="0" fillId="58" borderId="3" xfId="6" applyNumberFormat="1" applyFont="1" applyFill="1" applyBorder="1" applyAlignment="1" applyProtection="1">
      <alignment horizontal="center"/>
      <protection locked="0"/>
    </xf>
    <xf numFmtId="195" fontId="0" fillId="59" borderId="3" xfId="2" applyNumberFormat="1" applyFont="1" applyFill="1" applyBorder="1" applyAlignment="1" applyProtection="1">
      <alignment horizontal="center"/>
      <protection locked="0"/>
    </xf>
    <xf numFmtId="195" fontId="0" fillId="0" borderId="3" xfId="2" applyNumberFormat="1" applyFont="1" applyFill="1" applyBorder="1" applyAlignment="1" applyProtection="1">
      <alignment horizontal="center"/>
      <protection locked="0"/>
    </xf>
    <xf numFmtId="168" fontId="96" fillId="0" borderId="0" xfId="306" applyNumberFormat="1" applyFont="1"/>
    <xf numFmtId="168" fontId="97" fillId="0" borderId="0" xfId="306" applyNumberFormat="1" applyFont="1"/>
    <xf numFmtId="168" fontId="97" fillId="0" borderId="0" xfId="306" applyNumberFormat="1" applyFont="1" applyAlignment="1">
      <alignment horizontal="center"/>
    </xf>
    <xf numFmtId="168" fontId="97" fillId="0" borderId="0" xfId="306" applyNumberFormat="1" applyFont="1" applyAlignment="1">
      <alignment horizontal="left" indent="1"/>
    </xf>
    <xf numFmtId="168" fontId="96" fillId="0" borderId="0" xfId="307" applyNumberFormat="1" applyFont="1"/>
    <xf numFmtId="168" fontId="98" fillId="0" borderId="0" xfId="307" applyNumberFormat="1" applyFont="1"/>
    <xf numFmtId="210" fontId="96" fillId="0" borderId="0" xfId="307" applyNumberFormat="1" applyFont="1" applyAlignment="1">
      <alignment horizontal="left" indent="1"/>
    </xf>
    <xf numFmtId="0" fontId="96" fillId="0" borderId="0" xfId="306" applyFont="1"/>
    <xf numFmtId="211" fontId="96" fillId="0" borderId="0" xfId="307" applyNumberFormat="1" applyFont="1" applyAlignment="1">
      <alignment horizontal="center"/>
    </xf>
    <xf numFmtId="168" fontId="96" fillId="0" borderId="0" xfId="307" applyNumberFormat="1" applyFont="1" applyAlignment="1">
      <alignment horizontal="center"/>
    </xf>
    <xf numFmtId="168" fontId="96" fillId="0" borderId="0" xfId="308" applyNumberFormat="1" applyFont="1" applyFill="1" applyBorder="1">
      <alignment horizontal="center" vertical="center"/>
    </xf>
    <xf numFmtId="168" fontId="96" fillId="58" borderId="0" xfId="309" applyNumberFormat="1" applyFont="1" applyFill="1"/>
    <xf numFmtId="168" fontId="96" fillId="0" borderId="0" xfId="307" applyNumberFormat="1" applyFont="1" applyAlignment="1">
      <alignment horizontal="left" indent="1"/>
    </xf>
    <xf numFmtId="0" fontId="96" fillId="0" borderId="0" xfId="310" applyFont="1">
      <alignment vertical="center"/>
    </xf>
    <xf numFmtId="168" fontId="96" fillId="0" borderId="33" xfId="306" applyNumberFormat="1" applyFont="1" applyBorder="1" applyAlignment="1">
      <alignment horizontal="left" indent="1"/>
    </xf>
    <xf numFmtId="168" fontId="98" fillId="0" borderId="33" xfId="307" applyNumberFormat="1" applyFont="1" applyBorder="1"/>
    <xf numFmtId="168" fontId="96" fillId="0" borderId="33" xfId="307" applyNumberFormat="1" applyFont="1" applyBorder="1"/>
    <xf numFmtId="168" fontId="0" fillId="58" borderId="0" xfId="0" applyNumberFormat="1" applyFill="1"/>
    <xf numFmtId="0" fontId="74" fillId="38" borderId="2" xfId="0" applyFont="1" applyFill="1" applyBorder="1" applyAlignment="1">
      <alignment horizontal="center"/>
    </xf>
  </cellXfs>
  <cellStyles count="311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 Change" xfId="309" xr:uid="{4880D8AB-9ED3-4735-9858-E0281FD472A9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F Interface" xfId="308" xr:uid="{FB6256FA-DB0E-4169-8E9E-150BD7128DD1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4" xfId="310" xr:uid="{4B8FB9F4-7D52-4CBD-9A5F-EAB431CFFC8B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5 25" xfId="307" xr:uid="{C241B47D-31F4-474A-A39C-99C1E2A13B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7 3" xfId="306" xr:uid="{1000F7E8-702D-421F-A046-58682DACE588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6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1A0C8"/>
      <color rgb="FFDAEEF3"/>
      <color rgb="FFFFFF99"/>
      <color rgb="FFCCFFCC"/>
      <color rgb="FFFFFFCC"/>
      <color rgb="FFDBE5F1"/>
      <color rgb="FF006100"/>
      <color rgb="FFC6EFCE"/>
      <color rgb="FF9C0006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01.%20Price%20Reviews\01.%20EDPR\2027-31\05.%20Revenue%20Scenarios\EDPR%20-%20Revised%20Proposal%20-%20Dec%202025\01.%20Public%20(linked)\JEN%20-%20RP%20-%20Att%2008-05M%20SCS%20PTRM%20-%2020251201%20-%20Public.xlsm" TargetMode="External"/><Relationship Id="rId1" Type="http://schemas.openxmlformats.org/officeDocument/2006/relationships/externalLinkPath" Target="JEN%20-%20RP%20-%20Att%2008-05M%20SCS%20PTRM%20-%2020251201%20-%20Public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Change Log"/>
      <sheetName val="DMS input"/>
      <sheetName val="AER Amendments"/>
      <sheetName val="PTRM input"/>
      <sheetName val="DMIAM"/>
      <sheetName val="WACC"/>
      <sheetName val="Assets"/>
      <sheetName val="Analysis"/>
      <sheetName val="Forecast revenues"/>
      <sheetName val="X factors"/>
      <sheetName val="Revenue summary"/>
      <sheetName val="Equity raising costs"/>
      <sheetName val="Chart 1-Revenue"/>
      <sheetName val="Chart 2-Price path"/>
      <sheetName val="Chart 3-Building bloc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">
          <cell r="G7" t="str">
            <v>Subtransmission</v>
          </cell>
        </row>
        <row r="340">
          <cell r="G340">
            <v>1.1344124366903878</v>
          </cell>
          <cell r="H340">
            <v>1.2563065258919146</v>
          </cell>
          <cell r="I340">
            <v>1.3670305292100082</v>
          </cell>
          <cell r="J340">
            <v>1.4303982007915093</v>
          </cell>
          <cell r="K340">
            <v>1.4719895711856403</v>
          </cell>
        </row>
      </sheetData>
      <sheetData sheetId="9" refreshError="1"/>
      <sheetData sheetId="10">
        <row r="6">
          <cell r="G6">
            <v>2.6597593508804751E-2</v>
          </cell>
        </row>
      </sheetData>
      <sheetData sheetId="11">
        <row r="7">
          <cell r="G7">
            <v>1.0265975935088048</v>
          </cell>
        </row>
      </sheetData>
      <sheetData sheetId="12">
        <row r="6">
          <cell r="G6">
            <v>2.6597593508804751E-2</v>
          </cell>
        </row>
      </sheetData>
      <sheetData sheetId="13" refreshError="1"/>
      <sheetData sheetId="14">
        <row r="58">
          <cell r="R58">
            <v>2.9423746241029836E-2</v>
          </cell>
        </row>
      </sheetData>
      <sheetData sheetId="15">
        <row r="7">
          <cell r="G7">
            <v>131.69246548963045</v>
          </cell>
        </row>
      </sheetData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ba.gov.au/publications/smp/2025/aug/outlook.html" TargetMode="External"/><Relationship Id="rId2" Type="http://schemas.openxmlformats.org/officeDocument/2006/relationships/hyperlink" Target="https://www.rba.gov.au/publications/smp/2025/aug/outlook.html" TargetMode="External"/><Relationship Id="rId1" Type="http://schemas.openxmlformats.org/officeDocument/2006/relationships/hyperlink" Target="https://www.rba.gov.au/publications/smp/2025/aug/outlook.html" TargetMode="External"/><Relationship Id="rId5" Type="http://schemas.openxmlformats.org/officeDocument/2006/relationships/customProperty" Target="../customProperty4.bin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Q33"/>
  <sheetViews>
    <sheetView showGridLines="0" tabSelected="1" workbookViewId="0"/>
  </sheetViews>
  <sheetFormatPr defaultColWidth="0" defaultRowHeight="11.25" zeroHeight="1"/>
  <cols>
    <col min="1" max="2" width="1.5" style="5" customWidth="1"/>
    <col min="3" max="3" width="30.83203125" style="5" customWidth="1"/>
    <col min="4" max="4" width="163.83203125" style="5" customWidth="1"/>
    <col min="5" max="5" width="6.5" style="5" customWidth="1"/>
    <col min="6" max="6" width="9.33203125" style="5" hidden="1" customWidth="1"/>
    <col min="7" max="14" width="9.83203125" style="5" hidden="1" customWidth="1"/>
    <col min="15" max="15" width="1.5" style="5" hidden="1" customWidth="1"/>
    <col min="16" max="16" width="10.5" style="5" hidden="1" customWidth="1"/>
    <col min="17" max="17" width="1.5" style="5" hidden="1" customWidth="1"/>
    <col min="18" max="30" width="10.5" style="5" hidden="1" customWidth="1"/>
    <col min="31" max="16384" width="10.5" style="5" hidden="1"/>
  </cols>
  <sheetData>
    <row r="1" spans="1:5" s="1" customFormat="1" ht="15.75" customHeight="1">
      <c r="A1" s="23"/>
      <c r="B1" s="21" t="s">
        <v>208</v>
      </c>
      <c r="C1" s="21"/>
      <c r="D1" s="23"/>
      <c r="E1" s="23"/>
    </row>
    <row r="2" spans="1:5" s="2" customFormat="1" ht="13.7" customHeight="1" thickBot="1">
      <c r="A2" s="27"/>
      <c r="B2" s="26" t="s">
        <v>41</v>
      </c>
      <c r="C2" s="26"/>
      <c r="D2" s="27"/>
      <c r="E2" s="27"/>
    </row>
    <row r="3" spans="1:5" s="3" customFormat="1" ht="3.2" customHeight="1"/>
    <row r="4" spans="1:5" customFormat="1">
      <c r="A4" s="28"/>
      <c r="B4" s="32" t="s">
        <v>58</v>
      </c>
      <c r="C4" s="28"/>
      <c r="D4" s="28"/>
      <c r="E4" s="28"/>
    </row>
    <row r="5" spans="1:5"/>
    <row r="6" spans="1:5">
      <c r="C6" s="6" t="s">
        <v>0</v>
      </c>
      <c r="D6" s="6" t="s">
        <v>1</v>
      </c>
    </row>
    <row r="7" spans="1:5">
      <c r="C7" s="173" t="s">
        <v>57</v>
      </c>
      <c r="D7" s="5" t="s">
        <v>192</v>
      </c>
    </row>
    <row r="8" spans="1:5">
      <c r="C8" s="173" t="s">
        <v>35</v>
      </c>
      <c r="D8" s="5" t="s">
        <v>90</v>
      </c>
    </row>
    <row r="9" spans="1:5">
      <c r="C9" s="173" t="s">
        <v>54</v>
      </c>
      <c r="D9" s="5" t="s">
        <v>200</v>
      </c>
    </row>
    <row r="10" spans="1:5">
      <c r="C10" s="173" t="s">
        <v>166</v>
      </c>
      <c r="D10" s="5" t="s">
        <v>193</v>
      </c>
    </row>
    <row r="11" spans="1:5">
      <c r="C11" s="173" t="s">
        <v>56</v>
      </c>
      <c r="D11" s="5" t="s">
        <v>194</v>
      </c>
    </row>
    <row r="12" spans="1:5">
      <c r="C12" s="173" t="s">
        <v>167</v>
      </c>
      <c r="D12" s="5" t="s">
        <v>195</v>
      </c>
    </row>
    <row r="13" spans="1:5">
      <c r="C13" s="173" t="s">
        <v>168</v>
      </c>
      <c r="D13" s="5" t="s">
        <v>196</v>
      </c>
    </row>
    <row r="14" spans="1:5">
      <c r="C14" s="173" t="s">
        <v>50</v>
      </c>
      <c r="D14" s="5" t="s">
        <v>55</v>
      </c>
    </row>
    <row r="15" spans="1:5">
      <c r="C15" s="173" t="s">
        <v>25</v>
      </c>
      <c r="D15" s="5" t="s">
        <v>197</v>
      </c>
    </row>
    <row r="16" spans="1:5" ht="12.75">
      <c r="C16" s="7"/>
      <c r="D16" s="4"/>
    </row>
    <row r="17" spans="1:5" customFormat="1">
      <c r="A17" s="28"/>
      <c r="B17" s="32" t="s">
        <v>21</v>
      </c>
      <c r="C17" s="28"/>
      <c r="D17" s="28"/>
      <c r="E17" s="28"/>
    </row>
    <row r="18" spans="1:5"/>
    <row r="19" spans="1:5"/>
    <row r="20" spans="1:5"/>
    <row r="21" spans="1:5"/>
    <row r="22" spans="1:5"/>
    <row r="23" spans="1:5"/>
    <row r="24" spans="1:5"/>
    <row r="25" spans="1:5"/>
    <row r="26" spans="1:5"/>
    <row r="27" spans="1:5"/>
    <row r="28" spans="1:5"/>
    <row r="29" spans="1:5"/>
    <row r="30" spans="1:5"/>
    <row r="31" spans="1:5"/>
    <row r="32" spans="1:5"/>
    <row r="33"/>
  </sheetData>
  <dataValidations disablePrompts="1" count="1">
    <dataValidation type="custom" allowBlank="1" showInputMessage="1" showErrorMessage="1" sqref="C7:C15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'!A1" display="Output | Models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  <customProperties>
    <customPr name="EpmWorksheetKeyString_GU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W86"/>
  <sheetViews>
    <sheetView showGridLines="0" workbookViewId="0"/>
  </sheetViews>
  <sheetFormatPr defaultColWidth="10.5" defaultRowHeight="11.25" zeroHeight="1"/>
  <cols>
    <col min="1" max="2" width="1.5" style="5" customWidth="1"/>
    <col min="3" max="3" width="42" style="5" customWidth="1"/>
    <col min="4" max="4" width="17" style="4" customWidth="1"/>
    <col min="5" max="5" width="15.83203125" style="4" customWidth="1"/>
    <col min="6" max="6" width="10.6640625" style="4" customWidth="1"/>
    <col min="7" max="7" width="15" style="13" customWidth="1"/>
    <col min="8" max="9" width="15" style="5" customWidth="1"/>
    <col min="10" max="23" width="10.83203125" style="5" customWidth="1"/>
    <col min="24" max="16371" width="10.5" style="5" customWidth="1"/>
    <col min="16372" max="16372" width="10.5" style="5"/>
    <col min="16373" max="16384" width="10.5" style="5" customWidth="1"/>
  </cols>
  <sheetData>
    <row r="1" spans="1:23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174" t="s">
        <v>2</v>
      </c>
      <c r="L1" s="24" t="s">
        <v>3</v>
      </c>
      <c r="M1" s="38" t="s">
        <v>4</v>
      </c>
      <c r="N1" s="8" t="s">
        <v>5</v>
      </c>
      <c r="O1" s="9" t="s">
        <v>6</v>
      </c>
      <c r="R1" s="24"/>
      <c r="S1" s="25"/>
      <c r="U1" s="175" t="s">
        <v>24</v>
      </c>
      <c r="V1" s="25" t="str">
        <f>'Check|List'!$S$1</f>
        <v>Ok</v>
      </c>
    </row>
    <row r="2" spans="1:23" s="23" customFormat="1" ht="12.75">
      <c r="B2" s="35" t="str">
        <f>Index!$C$14</f>
        <v>Lookup | Tables</v>
      </c>
      <c r="C2" s="35"/>
      <c r="D2" s="35"/>
      <c r="E2" s="35"/>
      <c r="F2" s="36"/>
      <c r="G2" s="36"/>
      <c r="H2" s="36"/>
      <c r="I2" s="36"/>
    </row>
    <row r="3" spans="1:23" s="37" customFormat="1" ht="12.75">
      <c r="A3" s="28"/>
      <c r="B3" s="32"/>
      <c r="C3" s="28"/>
      <c r="D3" s="28"/>
      <c r="E3" s="28"/>
      <c r="F3" s="29"/>
      <c r="G3" s="29"/>
      <c r="H3" s="29"/>
      <c r="I3" s="29"/>
      <c r="J3" s="30"/>
      <c r="K3" s="31"/>
      <c r="L3" s="30"/>
      <c r="M3" s="31"/>
      <c r="N3" s="30"/>
      <c r="O3" s="30"/>
      <c r="P3" s="30"/>
      <c r="Q3" s="30"/>
      <c r="R3" s="30"/>
      <c r="S3" s="30"/>
      <c r="T3" s="30"/>
      <c r="U3" s="30"/>
      <c r="V3" s="31"/>
      <c r="W3" s="31"/>
    </row>
    <row r="4" spans="1:23" s="3" customFormat="1" ht="3.2" customHeight="1">
      <c r="D4" s="16"/>
      <c r="E4" s="16"/>
    </row>
    <row r="5" spans="1:23" customFormat="1" ht="12.75">
      <c r="A5" s="28"/>
      <c r="B5" s="32" t="s">
        <v>174</v>
      </c>
      <c r="C5" s="28"/>
      <c r="D5" s="28"/>
      <c r="E5" s="28"/>
      <c r="F5" s="29"/>
      <c r="G5" s="29"/>
      <c r="H5" s="29"/>
      <c r="I5" s="29"/>
      <c r="J5" s="30"/>
      <c r="K5" s="31"/>
      <c r="L5" s="30"/>
      <c r="M5" s="31"/>
      <c r="N5" s="30"/>
      <c r="O5" s="30"/>
      <c r="P5" s="30"/>
      <c r="Q5" s="30"/>
      <c r="R5" s="30"/>
      <c r="S5" s="30"/>
      <c r="T5" s="30"/>
      <c r="U5" s="30"/>
      <c r="V5" s="31"/>
      <c r="W5" s="31"/>
    </row>
    <row r="6" spans="1:23"/>
    <row r="7" spans="1:23">
      <c r="C7" s="10" t="str">
        <f>B5</f>
        <v>Stage</v>
      </c>
      <c r="D7" s="17" t="s">
        <v>7</v>
      </c>
      <c r="E7" s="17"/>
      <c r="F7" s="11"/>
      <c r="G7" s="11" t="s">
        <v>9</v>
      </c>
      <c r="H7" s="11"/>
    </row>
    <row r="8" spans="1:23">
      <c r="C8" s="12" t="s">
        <v>175</v>
      </c>
      <c r="D8" s="13" t="s">
        <v>178</v>
      </c>
      <c r="E8" s="13"/>
      <c r="F8" s="13"/>
      <c r="G8" s="33" t="s">
        <v>175</v>
      </c>
    </row>
    <row r="9" spans="1:23">
      <c r="C9" s="12" t="s">
        <v>176</v>
      </c>
      <c r="D9" s="13" t="s">
        <v>178</v>
      </c>
      <c r="E9" s="13"/>
      <c r="F9" s="13"/>
      <c r="G9" s="33" t="s">
        <v>176</v>
      </c>
    </row>
    <row r="10" spans="1:23">
      <c r="C10" s="12" t="s">
        <v>177</v>
      </c>
      <c r="D10" s="13" t="s">
        <v>64</v>
      </c>
      <c r="E10" s="13"/>
      <c r="F10" s="13"/>
      <c r="G10" s="33" t="s">
        <v>177</v>
      </c>
      <c r="T10" s="14"/>
    </row>
    <row r="11" spans="1:23">
      <c r="C11" s="12" t="s">
        <v>179</v>
      </c>
      <c r="D11" s="13" t="s">
        <v>178</v>
      </c>
      <c r="E11" s="13"/>
      <c r="F11" s="13"/>
      <c r="G11" s="33" t="s">
        <v>179</v>
      </c>
    </row>
    <row r="12" spans="1:23">
      <c r="C12" s="12" t="s">
        <v>180</v>
      </c>
      <c r="D12" s="13" t="s">
        <v>64</v>
      </c>
      <c r="E12" s="13"/>
      <c r="F12" s="13"/>
      <c r="G12" s="33" t="s">
        <v>180</v>
      </c>
      <c r="T12" s="14"/>
    </row>
    <row r="13" spans="1:23">
      <c r="F13" s="5"/>
      <c r="G13" s="5"/>
    </row>
    <row r="14" spans="1:23" customFormat="1" ht="12.75">
      <c r="A14" s="28"/>
      <c r="B14" s="32" t="s">
        <v>19</v>
      </c>
      <c r="C14" s="28"/>
      <c r="D14" s="28"/>
      <c r="E14" s="28"/>
      <c r="F14" s="29"/>
      <c r="G14" s="29"/>
      <c r="H14" s="29"/>
      <c r="I14" s="29"/>
      <c r="J14" s="30"/>
      <c r="K14" s="31"/>
      <c r="L14" s="30"/>
      <c r="M14" s="31"/>
      <c r="N14" s="30"/>
      <c r="O14" s="30"/>
      <c r="P14" s="30"/>
      <c r="Q14" s="30"/>
      <c r="R14" s="30"/>
      <c r="S14" s="30"/>
      <c r="T14" s="30"/>
      <c r="U14" s="30"/>
      <c r="V14" s="31"/>
      <c r="W14" s="31"/>
    </row>
    <row r="15" spans="1:23"/>
    <row r="16" spans="1:23">
      <c r="C16" s="10" t="str">
        <f>B14</f>
        <v>Unit Denominations</v>
      </c>
      <c r="D16" s="17" t="s">
        <v>7</v>
      </c>
      <c r="E16" s="17"/>
      <c r="F16" s="11"/>
      <c r="G16" s="11" t="s">
        <v>9</v>
      </c>
      <c r="H16" s="11"/>
    </row>
    <row r="17" spans="1:23">
      <c r="C17" s="12" t="s">
        <v>10</v>
      </c>
      <c r="D17" s="13" t="s">
        <v>64</v>
      </c>
      <c r="E17" s="13"/>
      <c r="F17" s="13"/>
      <c r="G17" s="33" t="s">
        <v>12</v>
      </c>
    </row>
    <row r="18" spans="1:23">
      <c r="C18" s="12" t="s">
        <v>13</v>
      </c>
      <c r="D18" s="13" t="s">
        <v>64</v>
      </c>
      <c r="E18" s="13"/>
      <c r="F18" s="13"/>
      <c r="G18" s="33" t="s">
        <v>20</v>
      </c>
    </row>
    <row r="19" spans="1:23">
      <c r="C19" s="12" t="s">
        <v>14</v>
      </c>
      <c r="D19" s="13" t="s">
        <v>64</v>
      </c>
      <c r="E19" s="13"/>
      <c r="F19" s="13"/>
      <c r="G19" s="33" t="s">
        <v>15</v>
      </c>
      <c r="T19" s="14"/>
    </row>
    <row r="20" spans="1:23">
      <c r="F20" s="5"/>
      <c r="G20" s="5"/>
    </row>
    <row r="21" spans="1:23">
      <c r="C21" s="12" t="s">
        <v>16</v>
      </c>
      <c r="D21" s="13" t="s">
        <v>64</v>
      </c>
      <c r="E21" s="13"/>
      <c r="F21" s="13"/>
      <c r="G21" s="33" t="s">
        <v>31</v>
      </c>
    </row>
    <row r="22" spans="1:23">
      <c r="C22" s="12" t="s">
        <v>8</v>
      </c>
      <c r="D22" s="13" t="s">
        <v>64</v>
      </c>
      <c r="E22" s="13"/>
      <c r="F22" s="13"/>
      <c r="G22" s="33" t="s">
        <v>11</v>
      </c>
    </row>
    <row r="23" spans="1:23">
      <c r="C23" s="12" t="s">
        <v>17</v>
      </c>
      <c r="D23" s="13" t="s">
        <v>64</v>
      </c>
      <c r="E23" s="13"/>
      <c r="F23" s="13"/>
      <c r="G23" s="33" t="s">
        <v>18</v>
      </c>
    </row>
    <row r="24" spans="1:23">
      <c r="C24" s="12" t="s">
        <v>37</v>
      </c>
      <c r="D24" s="13" t="s">
        <v>64</v>
      </c>
      <c r="E24" s="13"/>
      <c r="F24" s="13"/>
      <c r="G24" s="33" t="s">
        <v>38</v>
      </c>
    </row>
    <row r="25" spans="1:23">
      <c r="C25" s="12"/>
      <c r="D25" s="13"/>
      <c r="E25" s="13"/>
      <c r="F25" s="13"/>
      <c r="G25" s="5"/>
    </row>
    <row r="26" spans="1:23">
      <c r="C26" s="12" t="s">
        <v>23</v>
      </c>
      <c r="D26" s="13" t="s">
        <v>64</v>
      </c>
      <c r="E26" s="13"/>
      <c r="F26" s="13"/>
      <c r="G26" s="33" t="s">
        <v>23</v>
      </c>
    </row>
    <row r="27" spans="1:23">
      <c r="C27" s="12" t="s">
        <v>69</v>
      </c>
      <c r="D27" s="13" t="s">
        <v>64</v>
      </c>
      <c r="E27" s="13"/>
      <c r="F27" s="13"/>
      <c r="G27" s="33" t="s">
        <v>69</v>
      </c>
    </row>
    <row r="28" spans="1:23">
      <c r="C28" s="12"/>
      <c r="D28" s="13"/>
      <c r="E28" s="13"/>
      <c r="F28" s="13"/>
      <c r="G28" s="5"/>
    </row>
    <row r="29" spans="1:23" customFormat="1" ht="12.75">
      <c r="A29" s="28"/>
      <c r="B29" s="32" t="s">
        <v>107</v>
      </c>
      <c r="C29" s="28"/>
      <c r="D29" s="28"/>
      <c r="E29" s="28"/>
      <c r="F29" s="29"/>
      <c r="G29" s="29"/>
      <c r="H29" s="29"/>
      <c r="I29" s="29"/>
      <c r="J29" s="30"/>
      <c r="K29" s="31"/>
      <c r="L29" s="30"/>
      <c r="M29" s="31"/>
      <c r="N29" s="30"/>
      <c r="O29" s="30"/>
      <c r="P29" s="30"/>
      <c r="Q29" s="30"/>
      <c r="R29" s="30"/>
      <c r="S29" s="30"/>
      <c r="T29" s="30"/>
      <c r="U29" s="30"/>
      <c r="V29" s="31"/>
      <c r="W29" s="31"/>
    </row>
    <row r="30" spans="1:23"/>
    <row r="31" spans="1:23">
      <c r="C31" s="10" t="str">
        <f>B29</f>
        <v>Months</v>
      </c>
      <c r="D31" s="17" t="s">
        <v>7</v>
      </c>
      <c r="E31" s="17"/>
      <c r="F31" s="11"/>
      <c r="G31" s="11" t="s">
        <v>9</v>
      </c>
      <c r="H31" s="11"/>
    </row>
    <row r="32" spans="1:23">
      <c r="C32" s="12" t="s">
        <v>108</v>
      </c>
      <c r="D32" s="13" t="s">
        <v>64</v>
      </c>
      <c r="E32" s="13"/>
      <c r="F32" s="13"/>
      <c r="G32" s="81">
        <v>36526</v>
      </c>
      <c r="H32" s="11"/>
    </row>
    <row r="33" spans="1:23">
      <c r="C33" s="12" t="s">
        <v>109</v>
      </c>
      <c r="D33" s="13" t="s">
        <v>64</v>
      </c>
      <c r="E33" s="13"/>
      <c r="F33" s="13"/>
      <c r="G33" s="81">
        <v>36557</v>
      </c>
      <c r="H33" s="11"/>
    </row>
    <row r="34" spans="1:23">
      <c r="C34" s="12" t="s">
        <v>110</v>
      </c>
      <c r="D34" s="13" t="s">
        <v>64</v>
      </c>
      <c r="E34" s="13"/>
      <c r="F34" s="13"/>
      <c r="G34" s="81">
        <v>36586</v>
      </c>
      <c r="H34" s="11"/>
    </row>
    <row r="35" spans="1:23">
      <c r="C35" s="12" t="s">
        <v>111</v>
      </c>
      <c r="D35" s="13" t="s">
        <v>64</v>
      </c>
      <c r="E35" s="13"/>
      <c r="F35" s="13"/>
      <c r="G35" s="81">
        <v>36617</v>
      </c>
    </row>
    <row r="36" spans="1:23">
      <c r="C36" s="12" t="s">
        <v>112</v>
      </c>
      <c r="D36" s="13" t="s">
        <v>64</v>
      </c>
      <c r="E36" s="13"/>
      <c r="F36" s="13"/>
      <c r="G36" s="81">
        <v>36647</v>
      </c>
    </row>
    <row r="37" spans="1:23">
      <c r="C37" s="12" t="s">
        <v>113</v>
      </c>
      <c r="D37" s="13" t="s">
        <v>64</v>
      </c>
      <c r="E37" s="13"/>
      <c r="F37" s="13"/>
      <c r="G37" s="81">
        <v>36678</v>
      </c>
      <c r="T37" s="14"/>
    </row>
    <row r="38" spans="1:23">
      <c r="C38" s="12" t="s">
        <v>114</v>
      </c>
      <c r="D38" s="13" t="s">
        <v>64</v>
      </c>
      <c r="E38" s="13"/>
      <c r="F38" s="13"/>
      <c r="G38" s="81">
        <v>36708</v>
      </c>
      <c r="T38" s="14"/>
    </row>
    <row r="39" spans="1:23">
      <c r="C39" s="12" t="s">
        <v>115</v>
      </c>
      <c r="D39" s="13" t="s">
        <v>64</v>
      </c>
      <c r="E39" s="13"/>
      <c r="F39" s="13"/>
      <c r="G39" s="81">
        <v>36739</v>
      </c>
      <c r="T39" s="14"/>
    </row>
    <row r="40" spans="1:23">
      <c r="C40" s="12" t="s">
        <v>116</v>
      </c>
      <c r="D40" s="13" t="s">
        <v>64</v>
      </c>
      <c r="E40" s="13"/>
      <c r="F40" s="13"/>
      <c r="G40" s="81">
        <v>36770</v>
      </c>
      <c r="T40" s="14"/>
    </row>
    <row r="41" spans="1:23">
      <c r="C41" s="12" t="s">
        <v>117</v>
      </c>
      <c r="D41" s="13" t="s">
        <v>64</v>
      </c>
      <c r="E41" s="13"/>
      <c r="F41" s="13"/>
      <c r="G41" s="81">
        <v>36800</v>
      </c>
      <c r="T41" s="14"/>
    </row>
    <row r="42" spans="1:23">
      <c r="C42" s="12" t="s">
        <v>118</v>
      </c>
      <c r="D42" s="13" t="s">
        <v>64</v>
      </c>
      <c r="E42" s="13"/>
      <c r="F42" s="13"/>
      <c r="G42" s="81">
        <v>36831</v>
      </c>
      <c r="T42" s="14"/>
    </row>
    <row r="43" spans="1:23">
      <c r="C43" s="12" t="s">
        <v>119</v>
      </c>
      <c r="D43" s="13" t="s">
        <v>64</v>
      </c>
      <c r="E43" s="13"/>
      <c r="F43" s="13"/>
      <c r="G43" s="81">
        <v>36861</v>
      </c>
      <c r="T43" s="14"/>
    </row>
    <row r="44" spans="1:23">
      <c r="C44" s="12"/>
      <c r="D44" s="13"/>
      <c r="E44" s="13"/>
      <c r="F44" s="13"/>
      <c r="T44" s="14"/>
    </row>
    <row r="45" spans="1:23" customFormat="1" ht="12.75">
      <c r="A45" s="28"/>
      <c r="B45" s="32" t="s">
        <v>65</v>
      </c>
      <c r="C45" s="28"/>
      <c r="D45" s="28"/>
      <c r="E45" s="28"/>
      <c r="F45" s="29"/>
      <c r="G45" s="29"/>
      <c r="H45" s="29"/>
      <c r="I45" s="29"/>
      <c r="J45" s="30"/>
      <c r="K45" s="31"/>
      <c r="L45" s="30"/>
      <c r="M45" s="31"/>
      <c r="N45" s="30"/>
      <c r="O45" s="30"/>
      <c r="P45" s="30"/>
      <c r="Q45" s="30"/>
      <c r="R45" s="30"/>
      <c r="S45" s="30"/>
      <c r="T45" s="30"/>
      <c r="U45" s="30"/>
      <c r="V45" s="31"/>
      <c r="W45" s="31"/>
    </row>
    <row r="46" spans="1:23"/>
    <row r="47" spans="1:23">
      <c r="C47" s="10" t="str">
        <f>B45</f>
        <v>Years</v>
      </c>
      <c r="D47" s="17" t="s">
        <v>7</v>
      </c>
      <c r="E47" s="17"/>
      <c r="F47" s="11"/>
      <c r="G47" s="11" t="s">
        <v>140</v>
      </c>
      <c r="H47" s="11" t="s">
        <v>138</v>
      </c>
      <c r="I47" s="11" t="s">
        <v>139</v>
      </c>
    </row>
    <row r="48" spans="1:23">
      <c r="C48" s="86">
        <v>40695</v>
      </c>
      <c r="D48" s="13" t="s">
        <v>64</v>
      </c>
      <c r="E48" s="13"/>
      <c r="F48" s="13"/>
      <c r="G48" s="82">
        <v>2011</v>
      </c>
      <c r="H48" s="96">
        <f>DATE(G48,MONTH('Input|General'!$G$9),1)</f>
        <v>40695</v>
      </c>
      <c r="I48" s="95" t="str">
        <f>G48-1&amp;"–"&amp;RIGHT(G48,2)</f>
        <v>2010–11</v>
      </c>
    </row>
    <row r="49" spans="3:20">
      <c r="C49" s="86">
        <v>41061</v>
      </c>
      <c r="D49" s="13" t="s">
        <v>64</v>
      </c>
      <c r="E49" s="13"/>
      <c r="F49" s="13"/>
      <c r="G49" s="82">
        <v>2012</v>
      </c>
      <c r="H49" s="96">
        <f>DATE(G49,MONTH('Input|General'!$G$9),1)</f>
        <v>41061</v>
      </c>
      <c r="I49" s="95" t="str">
        <f t="shared" ref="I49:I67" si="0">G49-1&amp;"–"&amp;RIGHT(G49,2)</f>
        <v>2011–12</v>
      </c>
    </row>
    <row r="50" spans="3:20">
      <c r="C50" s="86">
        <v>41426</v>
      </c>
      <c r="D50" s="13" t="s">
        <v>64</v>
      </c>
      <c r="E50" s="13"/>
      <c r="F50" s="13"/>
      <c r="G50" s="82">
        <v>2013</v>
      </c>
      <c r="H50" s="96">
        <f>DATE(G50,MONTH('Input|General'!$G$9),1)</f>
        <v>41426</v>
      </c>
      <c r="I50" s="95" t="str">
        <f t="shared" si="0"/>
        <v>2012–13</v>
      </c>
    </row>
    <row r="51" spans="3:20">
      <c r="C51" s="86">
        <v>41791</v>
      </c>
      <c r="D51" s="13" t="s">
        <v>64</v>
      </c>
      <c r="E51" s="13"/>
      <c r="F51" s="13"/>
      <c r="G51" s="82">
        <v>2014</v>
      </c>
      <c r="H51" s="96">
        <f>DATE(G51,MONTH('Input|General'!$G$9),1)</f>
        <v>41791</v>
      </c>
      <c r="I51" s="95" t="str">
        <f t="shared" si="0"/>
        <v>2013–14</v>
      </c>
    </row>
    <row r="52" spans="3:20">
      <c r="C52" s="86">
        <v>42156</v>
      </c>
      <c r="D52" s="13" t="s">
        <v>64</v>
      </c>
      <c r="E52" s="13"/>
      <c r="F52" s="13"/>
      <c r="G52" s="82">
        <v>2015</v>
      </c>
      <c r="H52" s="96">
        <f>DATE(G52,MONTH('Input|General'!$G$9),1)</f>
        <v>42156</v>
      </c>
      <c r="I52" s="95" t="str">
        <f t="shared" si="0"/>
        <v>2014–15</v>
      </c>
      <c r="T52" s="14"/>
    </row>
    <row r="53" spans="3:20">
      <c r="C53" s="86">
        <v>42522</v>
      </c>
      <c r="D53" s="13" t="s">
        <v>64</v>
      </c>
      <c r="E53" s="13"/>
      <c r="F53" s="13"/>
      <c r="G53" s="82">
        <v>2016</v>
      </c>
      <c r="H53" s="96">
        <f>DATE(G53,MONTH('Input|General'!$G$9),1)</f>
        <v>42522</v>
      </c>
      <c r="I53" s="95" t="str">
        <f t="shared" si="0"/>
        <v>2015–16</v>
      </c>
      <c r="T53" s="14"/>
    </row>
    <row r="54" spans="3:20">
      <c r="C54" s="86">
        <v>42887</v>
      </c>
      <c r="D54" s="13" t="s">
        <v>64</v>
      </c>
      <c r="E54" s="13"/>
      <c r="F54" s="13"/>
      <c r="G54" s="82">
        <v>2017</v>
      </c>
      <c r="H54" s="96">
        <f>DATE(G54,MONTH('Input|General'!$G$9),1)</f>
        <v>42887</v>
      </c>
      <c r="I54" s="95" t="str">
        <f t="shared" si="0"/>
        <v>2016–17</v>
      </c>
      <c r="T54" s="14"/>
    </row>
    <row r="55" spans="3:20">
      <c r="C55" s="86">
        <v>43252</v>
      </c>
      <c r="D55" s="13" t="s">
        <v>64</v>
      </c>
      <c r="E55" s="13"/>
      <c r="F55" s="13"/>
      <c r="G55" s="82">
        <v>2018</v>
      </c>
      <c r="H55" s="96">
        <f>DATE(G55,MONTH('Input|General'!$G$9),1)</f>
        <v>43252</v>
      </c>
      <c r="I55" s="95" t="str">
        <f t="shared" si="0"/>
        <v>2017–18</v>
      </c>
      <c r="T55" s="14"/>
    </row>
    <row r="56" spans="3:20">
      <c r="C56" s="86">
        <v>43617</v>
      </c>
      <c r="D56" s="13" t="s">
        <v>64</v>
      </c>
      <c r="E56" s="13"/>
      <c r="F56" s="13"/>
      <c r="G56" s="82">
        <v>2019</v>
      </c>
      <c r="H56" s="96">
        <f>DATE(G56,MONTH('Input|General'!$G$9),1)</f>
        <v>43617</v>
      </c>
      <c r="I56" s="95" t="str">
        <f t="shared" si="0"/>
        <v>2018–19</v>
      </c>
      <c r="T56" s="14"/>
    </row>
    <row r="57" spans="3:20">
      <c r="C57" s="86">
        <v>43983</v>
      </c>
      <c r="D57" s="13" t="s">
        <v>64</v>
      </c>
      <c r="E57" s="13"/>
      <c r="F57" s="13"/>
      <c r="G57" s="82">
        <v>2020</v>
      </c>
      <c r="H57" s="96">
        <f>DATE(G57,MONTH('Input|General'!$G$9),1)</f>
        <v>43983</v>
      </c>
      <c r="I57" s="95" t="str">
        <f t="shared" si="0"/>
        <v>2019–20</v>
      </c>
      <c r="T57" s="14"/>
    </row>
    <row r="58" spans="3:20">
      <c r="C58" s="86">
        <v>44348</v>
      </c>
      <c r="D58" s="13" t="s">
        <v>64</v>
      </c>
      <c r="E58" s="13"/>
      <c r="F58" s="13"/>
      <c r="G58" s="82">
        <v>2021</v>
      </c>
      <c r="H58" s="96">
        <f>DATE(G58,MONTH('Input|General'!$G$9),1)</f>
        <v>44348</v>
      </c>
      <c r="I58" s="95" t="str">
        <f t="shared" si="0"/>
        <v>2020–21</v>
      </c>
      <c r="T58" s="14"/>
    </row>
    <row r="59" spans="3:20">
      <c r="C59" s="86">
        <v>44713</v>
      </c>
      <c r="D59" s="13" t="s">
        <v>64</v>
      </c>
      <c r="E59" s="13"/>
      <c r="F59" s="13"/>
      <c r="G59" s="82">
        <v>2022</v>
      </c>
      <c r="H59" s="96">
        <f>DATE(G59,MONTH('Input|General'!$G$9),1)</f>
        <v>44713</v>
      </c>
      <c r="I59" s="95" t="str">
        <f t="shared" si="0"/>
        <v>2021–22</v>
      </c>
      <c r="T59" s="14"/>
    </row>
    <row r="60" spans="3:20">
      <c r="C60" s="86">
        <v>45078</v>
      </c>
      <c r="D60" s="13" t="s">
        <v>64</v>
      </c>
      <c r="E60" s="13"/>
      <c r="F60" s="13"/>
      <c r="G60" s="82">
        <v>2023</v>
      </c>
      <c r="H60" s="96">
        <f>DATE(G60,MONTH('Input|General'!$G$9),1)</f>
        <v>45078</v>
      </c>
      <c r="I60" s="95" t="str">
        <f t="shared" si="0"/>
        <v>2022–23</v>
      </c>
      <c r="T60" s="14"/>
    </row>
    <row r="61" spans="3:20">
      <c r="C61" s="86">
        <v>45444</v>
      </c>
      <c r="D61" s="13" t="s">
        <v>64</v>
      </c>
      <c r="E61" s="13"/>
      <c r="F61" s="13"/>
      <c r="G61" s="82">
        <v>2024</v>
      </c>
      <c r="H61" s="96">
        <f>DATE(G61,MONTH('Input|General'!$G$9),1)</f>
        <v>45444</v>
      </c>
      <c r="I61" s="95" t="str">
        <f t="shared" si="0"/>
        <v>2023–24</v>
      </c>
      <c r="T61" s="14"/>
    </row>
    <row r="62" spans="3:20">
      <c r="C62" s="86">
        <v>45809</v>
      </c>
      <c r="D62" s="13" t="s">
        <v>64</v>
      </c>
      <c r="E62" s="13"/>
      <c r="F62" s="13"/>
      <c r="G62" s="82">
        <v>2025</v>
      </c>
      <c r="H62" s="96">
        <f>DATE(G62,MONTH('Input|General'!$G$9),1)</f>
        <v>45809</v>
      </c>
      <c r="I62" s="95" t="str">
        <f t="shared" si="0"/>
        <v>2024–25</v>
      </c>
      <c r="T62" s="14"/>
    </row>
    <row r="63" spans="3:20">
      <c r="C63" s="86">
        <v>46174</v>
      </c>
      <c r="D63" s="13" t="s">
        <v>64</v>
      </c>
      <c r="E63" s="13"/>
      <c r="F63" s="13"/>
      <c r="G63" s="82">
        <v>2026</v>
      </c>
      <c r="H63" s="96">
        <f>DATE(G63,MONTH('Input|General'!$G$9),1)</f>
        <v>46174</v>
      </c>
      <c r="I63" s="95" t="str">
        <f t="shared" si="0"/>
        <v>2025–26</v>
      </c>
      <c r="T63" s="14"/>
    </row>
    <row r="64" spans="3:20">
      <c r="C64" s="86">
        <v>46539</v>
      </c>
      <c r="D64" s="13" t="s">
        <v>64</v>
      </c>
      <c r="E64" s="13"/>
      <c r="F64" s="13"/>
      <c r="G64" s="82">
        <v>2027</v>
      </c>
      <c r="H64" s="96">
        <f>DATE(G64,MONTH('Input|General'!$G$9),1)</f>
        <v>46539</v>
      </c>
      <c r="I64" s="95" t="str">
        <f t="shared" si="0"/>
        <v>2026–27</v>
      </c>
      <c r="T64" s="14"/>
    </row>
    <row r="65" spans="1:23">
      <c r="C65" s="86">
        <v>46905</v>
      </c>
      <c r="D65" s="13" t="s">
        <v>64</v>
      </c>
      <c r="E65" s="13"/>
      <c r="F65" s="13"/>
      <c r="G65" s="82">
        <v>2028</v>
      </c>
      <c r="H65" s="96">
        <f>DATE(G65,MONTH('Input|General'!$G$9),1)</f>
        <v>46905</v>
      </c>
      <c r="I65" s="95" t="str">
        <f t="shared" si="0"/>
        <v>2027–28</v>
      </c>
      <c r="T65" s="14"/>
    </row>
    <row r="66" spans="1:23">
      <c r="C66" s="86">
        <v>47270</v>
      </c>
      <c r="D66" s="13" t="s">
        <v>64</v>
      </c>
      <c r="E66" s="13"/>
      <c r="F66" s="13"/>
      <c r="G66" s="82">
        <v>2029</v>
      </c>
      <c r="H66" s="96">
        <f>DATE(G66,MONTH('Input|General'!$G$9),1)</f>
        <v>47270</v>
      </c>
      <c r="I66" s="95" t="str">
        <f t="shared" si="0"/>
        <v>2028–29</v>
      </c>
      <c r="T66" s="14"/>
    </row>
    <row r="67" spans="1:23">
      <c r="C67" s="86">
        <v>47635</v>
      </c>
      <c r="D67" s="13" t="s">
        <v>64</v>
      </c>
      <c r="E67" s="13"/>
      <c r="F67" s="13"/>
      <c r="G67" s="82">
        <v>2030</v>
      </c>
      <c r="H67" s="96">
        <f>DATE(G67,MONTH('Input|General'!$G$9),1)</f>
        <v>47635</v>
      </c>
      <c r="I67" s="95" t="str">
        <f t="shared" si="0"/>
        <v>2029–30</v>
      </c>
      <c r="T67" s="14"/>
    </row>
    <row r="68" spans="1:23">
      <c r="C68" s="86">
        <v>48000</v>
      </c>
      <c r="D68" s="13" t="s">
        <v>64</v>
      </c>
      <c r="E68" s="13"/>
      <c r="F68" s="13"/>
      <c r="G68" s="82">
        <v>2031</v>
      </c>
      <c r="H68" s="96">
        <f>DATE(G68,MONTH('Input|General'!$G$9),1)</f>
        <v>48000</v>
      </c>
      <c r="I68" s="95" t="str">
        <f t="shared" ref="I68" si="1">G68-1&amp;"–"&amp;RIGHT(G68,2)</f>
        <v>2030–31</v>
      </c>
      <c r="T68" s="14"/>
    </row>
    <row r="69" spans="1:23"/>
    <row r="70" spans="1:23" customFormat="1" ht="12.75">
      <c r="A70" s="28"/>
      <c r="B70" s="32" t="s">
        <v>136</v>
      </c>
      <c r="C70" s="28"/>
      <c r="D70" s="28"/>
      <c r="E70" s="28"/>
      <c r="F70" s="29"/>
      <c r="G70" s="29"/>
      <c r="H70" s="29"/>
      <c r="I70" s="29"/>
      <c r="J70" s="30"/>
      <c r="K70" s="31"/>
      <c r="L70" s="30"/>
      <c r="M70" s="31"/>
      <c r="N70" s="30"/>
      <c r="O70" s="30"/>
      <c r="P70" s="30"/>
      <c r="Q70" s="30"/>
      <c r="R70" s="30"/>
      <c r="S70" s="30"/>
      <c r="T70" s="30"/>
      <c r="U70" s="30"/>
      <c r="V70" s="31"/>
      <c r="W70" s="31"/>
    </row>
    <row r="71" spans="1:23"/>
    <row r="72" spans="1:23">
      <c r="C72" s="10" t="str">
        <f>B70</f>
        <v>Regulatory years</v>
      </c>
      <c r="D72" s="17" t="s">
        <v>7</v>
      </c>
      <c r="E72" s="17"/>
      <c r="F72" s="11"/>
      <c r="G72" s="11" t="s">
        <v>137</v>
      </c>
      <c r="H72" s="11" t="s">
        <v>106</v>
      </c>
    </row>
    <row r="73" spans="1:23">
      <c r="C73" s="12" t="s">
        <v>157</v>
      </c>
      <c r="D73" s="13" t="s">
        <v>92</v>
      </c>
      <c r="E73" s="17"/>
      <c r="F73" s="11"/>
      <c r="G73" s="95" t="str">
        <f>IF(H73="","",IF(MONTH(H73)=12,YEAR(H73),YEAR(H73)-1&amp;"–"&amp;RIGHT(YEAR(H73),2)))</f>
        <v>2020–21</v>
      </c>
      <c r="H73" s="96">
        <f>DATE(PPFirstYear-1,MONTH('Input|General'!$G$9),1)</f>
        <v>44348</v>
      </c>
    </row>
    <row r="74" spans="1:23">
      <c r="C74" s="12" t="s">
        <v>126</v>
      </c>
      <c r="D74" s="13" t="s">
        <v>92</v>
      </c>
      <c r="E74" s="13"/>
      <c r="F74" s="13"/>
      <c r="G74" s="95" t="str">
        <f t="shared" ref="G74:G83" si="2">IF(H74="","",IF(MONTH(H74)=12,YEAR(H74),YEAR(H74)-1&amp;"–"&amp;RIGHT(YEAR(H74),2)))</f>
        <v>2021–22</v>
      </c>
      <c r="H74" s="96">
        <f>DATE(PPFirstYear,MONTH('Input|General'!$G$9),1)</f>
        <v>44713</v>
      </c>
    </row>
    <row r="75" spans="1:23">
      <c r="C75" s="12" t="s">
        <v>127</v>
      </c>
      <c r="D75" s="13" t="s">
        <v>92</v>
      </c>
      <c r="E75" s="13"/>
      <c r="F75" s="13"/>
      <c r="G75" s="95" t="str">
        <f t="shared" si="2"/>
        <v>2022–23</v>
      </c>
      <c r="H75" s="96">
        <f>IF(PPLastYear-PPFirstYear&lt;1,"",DATE(PPFirstYear+1,MONTH('Input|General'!$G$9),1))</f>
        <v>45078</v>
      </c>
    </row>
    <row r="76" spans="1:23">
      <c r="C76" s="12" t="s">
        <v>128</v>
      </c>
      <c r="D76" s="13" t="s">
        <v>92</v>
      </c>
      <c r="E76" s="13"/>
      <c r="F76" s="13"/>
      <c r="G76" s="95" t="str">
        <f t="shared" si="2"/>
        <v>2023–24</v>
      </c>
      <c r="H76" s="96">
        <f>IF(PPLastYear-PPFirstYear&lt;2,"",DATE(PPFirstYear+2,MONTH('Input|General'!$G$9),1))</f>
        <v>45444</v>
      </c>
    </row>
    <row r="77" spans="1:23">
      <c r="C77" s="12" t="s">
        <v>129</v>
      </c>
      <c r="D77" s="13" t="s">
        <v>92</v>
      </c>
      <c r="E77" s="13"/>
      <c r="F77" s="13"/>
      <c r="G77" s="95" t="str">
        <f t="shared" si="2"/>
        <v>2024–25</v>
      </c>
      <c r="H77" s="96">
        <f>IF(PPLastYear-PPFirstYear&lt;3,"",DATE(PPFirstYear+3,MONTH('Input|General'!$G$9),1))</f>
        <v>45809</v>
      </c>
    </row>
    <row r="78" spans="1:23">
      <c r="C78" s="12" t="s">
        <v>130</v>
      </c>
      <c r="D78" s="13" t="s">
        <v>92</v>
      </c>
      <c r="E78" s="13"/>
      <c r="F78" s="13"/>
      <c r="G78" s="95" t="str">
        <f t="shared" si="2"/>
        <v>2025–26</v>
      </c>
      <c r="H78" s="96">
        <f>IF(PPLastYear-PPFirstYear&lt;4,"",DATE(PPFirstYear+4,MONTH('Input|General'!$G$9),1))</f>
        <v>46174</v>
      </c>
    </row>
    <row r="79" spans="1:23">
      <c r="C79" s="12" t="s">
        <v>158</v>
      </c>
      <c r="D79" s="13" t="s">
        <v>92</v>
      </c>
      <c r="E79" s="13"/>
      <c r="F79" s="13"/>
      <c r="G79" s="95" t="str">
        <f t="shared" si="2"/>
        <v/>
      </c>
      <c r="H79" s="96" t="str">
        <f>IF(PPLastYear-PPFirstYear&lt;5,"",DATE(PPFirstYear+5,MONTH('Input|General'!$G$9),1))</f>
        <v/>
      </c>
    </row>
    <row r="80" spans="1:23">
      <c r="C80" s="12" t="s">
        <v>131</v>
      </c>
      <c r="D80" s="13" t="s">
        <v>92</v>
      </c>
      <c r="E80" s="13"/>
      <c r="F80" s="13"/>
      <c r="G80" s="95" t="str">
        <f t="shared" si="2"/>
        <v>2026–27</v>
      </c>
      <c r="H80" s="96">
        <f>DATE(FPFirstYear,MONTH('Input|General'!$G$9),1)</f>
        <v>46539</v>
      </c>
      <c r="T80" s="14"/>
    </row>
    <row r="81" spans="1:23">
      <c r="C81" s="12" t="s">
        <v>132</v>
      </c>
      <c r="D81" s="13" t="s">
        <v>92</v>
      </c>
      <c r="E81" s="13"/>
      <c r="F81" s="13"/>
      <c r="G81" s="95" t="str">
        <f t="shared" si="2"/>
        <v>2027–28</v>
      </c>
      <c r="H81" s="96">
        <f>IF(FPLastYear-FPFirstYear&lt;1,"",DATE(FPFirstYear+1,MONTH('Input|General'!$G$9),1))</f>
        <v>46905</v>
      </c>
      <c r="T81" s="14"/>
    </row>
    <row r="82" spans="1:23">
      <c r="C82" s="12" t="s">
        <v>133</v>
      </c>
      <c r="D82" s="13" t="s">
        <v>92</v>
      </c>
      <c r="E82" s="13"/>
      <c r="F82" s="13"/>
      <c r="G82" s="95" t="str">
        <f t="shared" si="2"/>
        <v>2028–29</v>
      </c>
      <c r="H82" s="96">
        <f>IF(FPLastYear-FPFirstYear&lt;2,"",DATE(FPFirstYear+2,MONTH('Input|General'!$G$9),1))</f>
        <v>47270</v>
      </c>
      <c r="T82" s="14"/>
    </row>
    <row r="83" spans="1:23">
      <c r="C83" s="12" t="s">
        <v>134</v>
      </c>
      <c r="D83" s="13" t="s">
        <v>92</v>
      </c>
      <c r="E83" s="13"/>
      <c r="F83" s="13"/>
      <c r="G83" s="95" t="str">
        <f t="shared" si="2"/>
        <v>2029–30</v>
      </c>
      <c r="H83" s="96">
        <f>IF(FPLastYear-FPFirstYear&lt;3,"",DATE(FPFirstYear+3,MONTH('Input|General'!$G$9),1))</f>
        <v>47635</v>
      </c>
      <c r="T83" s="14"/>
    </row>
    <row r="84" spans="1:23">
      <c r="C84" s="12" t="s">
        <v>135</v>
      </c>
      <c r="D84" s="13" t="s">
        <v>92</v>
      </c>
      <c r="E84" s="13"/>
      <c r="F84" s="13"/>
      <c r="G84" s="95" t="str">
        <f>IF(H84="","",IF(MONTH(H84)=12,YEAR(H84),YEAR(H84)-1&amp;"–"&amp;RIGHT(YEAR(H84),2)))</f>
        <v>2030–31</v>
      </c>
      <c r="H84" s="96">
        <f>IF(FPLastYear-FPFirstYear&lt;4,"",DATE(FPFirstYear+4,MONTH('Input|General'!$G$9),1))</f>
        <v>48000</v>
      </c>
      <c r="T84" s="14"/>
    </row>
    <row r="85" spans="1:23">
      <c r="C85" s="12"/>
      <c r="D85" s="13"/>
      <c r="E85" s="13"/>
      <c r="F85" s="13"/>
      <c r="G85" s="102"/>
      <c r="H85" s="103"/>
      <c r="T85" s="14"/>
    </row>
    <row r="86" spans="1:23" customFormat="1" ht="12.75">
      <c r="A86" s="28"/>
      <c r="B86" s="32" t="s">
        <v>21</v>
      </c>
      <c r="C86" s="28"/>
      <c r="D86" s="28"/>
      <c r="E86" s="28"/>
      <c r="F86" s="29"/>
      <c r="G86" s="29"/>
      <c r="H86" s="29"/>
      <c r="I86" s="29"/>
      <c r="J86" s="30"/>
      <c r="K86" s="31"/>
      <c r="L86" s="30"/>
      <c r="M86" s="31"/>
      <c r="N86" s="30"/>
      <c r="O86" s="30"/>
      <c r="P86" s="30"/>
      <c r="Q86" s="30"/>
      <c r="R86" s="30"/>
      <c r="S86" s="30"/>
      <c r="T86" s="30"/>
      <c r="U86" s="30"/>
      <c r="V86" s="31"/>
      <c r="W86" s="31"/>
    </row>
  </sheetData>
  <sheetProtection selectLockedCells="1"/>
  <conditionalFormatting sqref="P21:Q28">
    <cfRule type="expression" dxfId="9" priority="55" stopIfTrue="1">
      <formula>#REF!="Actual"</formula>
    </cfRule>
  </conditionalFormatting>
  <conditionalFormatting sqref="P69:Q69">
    <cfRule type="expression" dxfId="8" priority="1" stopIfTrue="1">
      <formula>#REF!="Actual"</formula>
    </cfRule>
  </conditionalFormatting>
  <conditionalFormatting sqref="S1">
    <cfRule type="cellIs" dxfId="7" priority="3" operator="equal">
      <formula>"Check"</formula>
    </cfRule>
    <cfRule type="cellIs" dxfId="6" priority="4" operator="equal">
      <formula>"Ok"</formula>
    </cfRule>
  </conditionalFormatting>
  <conditionalFormatting sqref="V1">
    <cfRule type="cellIs" dxfId="5" priority="5" operator="equal">
      <formula>"Check"</formula>
    </cfRule>
    <cfRule type="cellIs" dxfId="4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customProperties>
    <customPr name="EpmWorksheetKeyString_GUID" r:id="rId2"/>
  </customProperties>
  <ignoredErrors>
    <ignoredError sqref="G1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/>
  </sheetViews>
  <sheetFormatPr defaultColWidth="0" defaultRowHeight="11.25" zeroHeight="1"/>
  <cols>
    <col min="1" max="2" width="1.5" style="5" customWidth="1"/>
    <col min="3" max="3" width="42" style="5" customWidth="1"/>
    <col min="4" max="4" width="26.33203125" style="4" bestFit="1" customWidth="1"/>
    <col min="5" max="5" width="15.83203125" style="4" customWidth="1"/>
    <col min="6" max="6" width="10.6640625" style="4" customWidth="1"/>
    <col min="7" max="7" width="15" style="13" customWidth="1"/>
    <col min="8" max="9" width="5.33203125" style="5" customWidth="1"/>
    <col min="10" max="23" width="10.83203125" style="5" customWidth="1"/>
    <col min="24" max="30" width="10.5" style="5" customWidth="1"/>
    <col min="31" max="38" width="10.5" style="5" hidden="1" customWidth="1"/>
    <col min="39" max="16384" width="10.5" style="5" hidden="1"/>
  </cols>
  <sheetData>
    <row r="1" spans="1:20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174" t="s">
        <v>2</v>
      </c>
      <c r="L1" s="24" t="s">
        <v>3</v>
      </c>
      <c r="M1" s="38" t="s">
        <v>4</v>
      </c>
      <c r="N1" s="8" t="s">
        <v>5</v>
      </c>
      <c r="O1" s="9" t="s">
        <v>6</v>
      </c>
      <c r="R1" s="175" t="s">
        <v>24</v>
      </c>
      <c r="S1" s="25" t="str">
        <f>IF(COUNTIF(G10:G16,"Check")=0,"Ok","Check")</f>
        <v>Ok</v>
      </c>
    </row>
    <row r="2" spans="1:20" s="23" customFormat="1" ht="12.75">
      <c r="B2" s="35" t="str">
        <f>Index!$C$15</f>
        <v>Check | List</v>
      </c>
      <c r="C2" s="35"/>
      <c r="D2" s="35"/>
      <c r="E2" s="35"/>
      <c r="F2" s="36"/>
      <c r="G2" s="36"/>
      <c r="H2" s="36"/>
      <c r="I2" s="36"/>
    </row>
    <row r="3" spans="1:20" s="37" customFormat="1" ht="12.75">
      <c r="A3" s="28"/>
      <c r="B3" s="32"/>
      <c r="C3" s="28"/>
      <c r="D3" s="28"/>
      <c r="E3" s="28"/>
      <c r="F3" s="29"/>
      <c r="G3" s="29"/>
      <c r="H3" s="29"/>
      <c r="I3" s="29"/>
      <c r="J3" s="30"/>
      <c r="K3" s="31"/>
      <c r="L3" s="30"/>
      <c r="M3" s="31"/>
      <c r="N3" s="30"/>
      <c r="O3" s="30"/>
      <c r="P3" s="30"/>
      <c r="Q3" s="30"/>
      <c r="R3" s="30"/>
      <c r="S3" s="30"/>
      <c r="T3" s="30"/>
    </row>
    <row r="4" spans="1:20" s="3" customFormat="1" ht="3.2" customHeight="1"/>
    <row r="5" spans="1:20" s="3" customFormat="1" ht="9" customHeight="1"/>
    <row r="6" spans="1:20" s="3" customFormat="1" ht="3.2" customHeight="1"/>
    <row r="7" spans="1:20" customFormat="1" ht="12.75">
      <c r="A7" s="28"/>
      <c r="B7" s="32" t="s">
        <v>26</v>
      </c>
      <c r="C7" s="28"/>
      <c r="D7" s="28"/>
      <c r="E7" s="28"/>
      <c r="F7" s="29"/>
      <c r="G7" s="29"/>
      <c r="H7" s="29"/>
      <c r="I7" s="29"/>
      <c r="J7" s="30"/>
      <c r="K7" s="31"/>
      <c r="L7" s="30"/>
      <c r="M7" s="31"/>
      <c r="N7" s="30"/>
      <c r="O7" s="30"/>
      <c r="P7" s="30"/>
      <c r="Q7" s="30"/>
      <c r="R7" s="30"/>
      <c r="S7" s="30"/>
      <c r="T7" s="30"/>
    </row>
    <row r="8" spans="1:20"/>
    <row r="9" spans="1:20">
      <c r="C9" s="10" t="s">
        <v>27</v>
      </c>
      <c r="D9" s="11" t="s">
        <v>7</v>
      </c>
      <c r="E9" s="11" t="s">
        <v>8</v>
      </c>
      <c r="F9" s="11"/>
      <c r="G9" s="11" t="s">
        <v>29</v>
      </c>
    </row>
    <row r="10" spans="1:20">
      <c r="C10" s="12" t="str">
        <f>Index!C7</f>
        <v>Input | General</v>
      </c>
      <c r="D10" s="176" t="str">
        <f>C10</f>
        <v>Input | General</v>
      </c>
      <c r="E10" s="13" t="s">
        <v>28</v>
      </c>
      <c r="F10" s="13"/>
      <c r="G10" s="15" t="str">
        <f>'Input|General'!S1</f>
        <v>OK</v>
      </c>
      <c r="T10" s="14"/>
    </row>
    <row r="11" spans="1:20">
      <c r="C11" s="12" t="str">
        <f>Index!C8</f>
        <v>Input | Inflation</v>
      </c>
      <c r="D11" s="176" t="str">
        <f>C11</f>
        <v>Input | Inflation</v>
      </c>
      <c r="E11" s="13" t="s">
        <v>28</v>
      </c>
      <c r="F11" s="13"/>
      <c r="G11" s="15" t="str">
        <f>'Input|Inflation'!V1</f>
        <v>OK</v>
      </c>
      <c r="T11" s="14"/>
    </row>
    <row r="12" spans="1:20">
      <c r="C12" s="12" t="str">
        <f>Index!C9</f>
        <v>Input | Reported opex</v>
      </c>
      <c r="D12" s="176" t="str">
        <f t="shared" ref="D12:D16" si="0">C12</f>
        <v>Input | Reported opex</v>
      </c>
      <c r="E12" s="13" t="s">
        <v>28</v>
      </c>
      <c r="G12" s="15" t="str">
        <f>'Input|Reported opex'!S1</f>
        <v>OK</v>
      </c>
      <c r="H12" s="13"/>
      <c r="T12" s="14"/>
    </row>
    <row r="13" spans="1:20">
      <c r="C13" s="12" t="str">
        <f>Index!C10</f>
        <v>Input | Rate of change</v>
      </c>
      <c r="D13" s="176" t="str">
        <f t="shared" si="0"/>
        <v>Input | Rate of change</v>
      </c>
      <c r="E13" s="13" t="s">
        <v>28</v>
      </c>
      <c r="F13" s="13"/>
      <c r="G13" s="15" t="str">
        <f>'Input|Rate of change'!T1</f>
        <v>Ok</v>
      </c>
      <c r="H13" s="13"/>
      <c r="T13" s="14"/>
    </row>
    <row r="14" spans="1:20">
      <c r="C14" s="12" t="str">
        <f>Index!C11</f>
        <v>Input | Step changes</v>
      </c>
      <c r="D14" s="176" t="str">
        <f t="shared" si="0"/>
        <v>Input | Step changes</v>
      </c>
      <c r="E14" s="13" t="s">
        <v>28</v>
      </c>
      <c r="F14" s="13"/>
      <c r="G14" s="15" t="str">
        <f>'Input|Step changes'!S1</f>
        <v>OK</v>
      </c>
      <c r="H14" s="13"/>
      <c r="T14" s="14"/>
    </row>
    <row r="15" spans="1:20">
      <c r="C15" s="12" t="str">
        <f>Index!C12</f>
        <v>Calc | Opex Forecast</v>
      </c>
      <c r="D15" s="176" t="str">
        <f t="shared" si="0"/>
        <v>Calc | Opex Forecast</v>
      </c>
      <c r="E15" s="13" t="s">
        <v>28</v>
      </c>
      <c r="F15" s="13"/>
      <c r="G15" s="15" t="str">
        <f>'Calc|Opex forecast'!S1</f>
        <v>n/a</v>
      </c>
      <c r="H15" s="13"/>
      <c r="T15" s="14"/>
    </row>
    <row r="16" spans="1:20">
      <c r="C16" s="12" t="str">
        <f>Index!C13</f>
        <v>Output | Models</v>
      </c>
      <c r="D16" s="176" t="str">
        <f t="shared" si="0"/>
        <v>Output | Models</v>
      </c>
      <c r="E16" s="13" t="s">
        <v>28</v>
      </c>
      <c r="F16" s="13"/>
      <c r="G16" s="15" t="str">
        <f>'Output|Models'!S1</f>
        <v>n/a</v>
      </c>
      <c r="H16" s="13"/>
      <c r="T16" s="14"/>
    </row>
    <row r="17" spans="1:20">
      <c r="C17" s="12"/>
    </row>
    <row r="18" spans="1:20" customFormat="1" ht="12.75">
      <c r="A18" s="28"/>
      <c r="B18" s="32" t="s">
        <v>21</v>
      </c>
      <c r="C18" s="28"/>
      <c r="D18" s="28"/>
      <c r="E18" s="28"/>
      <c r="F18" s="29"/>
      <c r="G18" s="29"/>
      <c r="H18" s="29"/>
      <c r="I18" s="29"/>
      <c r="J18" s="30"/>
      <c r="K18" s="31"/>
      <c r="L18" s="30"/>
      <c r="M18" s="31"/>
      <c r="N18" s="30"/>
      <c r="O18" s="30"/>
      <c r="P18" s="30"/>
      <c r="Q18" s="30"/>
      <c r="R18" s="30"/>
      <c r="S18" s="30"/>
      <c r="T18" s="30"/>
    </row>
    <row r="19" spans="1:20">
      <c r="D19" s="5"/>
      <c r="E19" s="5"/>
      <c r="F19" s="5"/>
      <c r="G19" s="5"/>
    </row>
    <row r="20" spans="1:20">
      <c r="D20" s="5"/>
      <c r="E20" s="5"/>
      <c r="F20" s="5"/>
      <c r="G20" s="5"/>
    </row>
    <row r="21" spans="1:20">
      <c r="D21" s="5"/>
      <c r="E21" s="5"/>
      <c r="F21" s="5"/>
      <c r="G21" s="5"/>
    </row>
    <row r="22" spans="1:20">
      <c r="D22" s="5"/>
      <c r="E22" s="5"/>
      <c r="F22" s="5"/>
      <c r="G22" s="5"/>
    </row>
  </sheetData>
  <sheetProtection selectLockedCells="1"/>
  <conditionalFormatting sqref="G10:G16">
    <cfRule type="cellIs" dxfId="3" priority="13" operator="equal">
      <formula>"Check"</formula>
    </cfRule>
    <cfRule type="cellIs" dxfId="2" priority="14" operator="equal">
      <formula>"Ok"</formula>
    </cfRule>
  </conditionalFormatting>
  <conditionalFormatting sqref="S1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492CA-9D43-4ED4-A54D-F7AD13A81136}">
  <sheetPr codeName="Sheet4">
    <tabColor theme="1"/>
  </sheetPr>
  <dimension ref="A1:AL132"/>
  <sheetViews>
    <sheetView showGridLines="0" workbookViewId="0"/>
  </sheetViews>
  <sheetFormatPr defaultColWidth="0" defaultRowHeight="0" customHeight="1" zeroHeight="1"/>
  <cols>
    <col min="1" max="2" width="1.33203125" style="200" customWidth="1"/>
    <col min="3" max="3" width="24.6640625" style="200" customWidth="1"/>
    <col min="4" max="4" width="14.83203125" style="200" customWidth="1"/>
    <col min="5" max="5" width="19.33203125" style="200" customWidth="1"/>
    <col min="6" max="6" width="10.1640625" style="200" customWidth="1"/>
    <col min="7" max="7" width="9.6640625" style="200" customWidth="1"/>
    <col min="8" max="14" width="10.33203125" style="200" customWidth="1"/>
    <col min="15" max="15" width="105.5" style="200" customWidth="1"/>
    <col min="16" max="16" width="1.83203125" style="200" customWidth="1"/>
    <col min="17" max="33" width="10.33203125" style="200" hidden="1" customWidth="1"/>
    <col min="34" max="38" width="9.83203125" style="200" hidden="1" customWidth="1"/>
    <col min="39" max="16384" width="9.5" style="200" hidden="1"/>
  </cols>
  <sheetData>
    <row r="1" spans="1:30" s="187" customFormat="1" ht="15.75" customHeight="1">
      <c r="B1" s="188" t="str">
        <f>'Input|General'!B1</f>
        <v>AER opex model v2.4</v>
      </c>
      <c r="C1" s="188"/>
    </row>
    <row r="2" spans="1:30" s="189" customFormat="1" ht="13.7" customHeight="1" thickBot="1">
      <c r="B2" s="190" t="s">
        <v>233</v>
      </c>
      <c r="C2" s="190"/>
      <c r="I2" s="187"/>
    </row>
    <row r="3" spans="1:30" s="191" customFormat="1" ht="3.2" customHeight="1"/>
    <row r="4" spans="1:30" s="199" customFormat="1" ht="12.75">
      <c r="A4" s="192"/>
      <c r="B4" s="193" t="s">
        <v>234</v>
      </c>
      <c r="C4" s="192"/>
      <c r="D4" s="192"/>
      <c r="E4" s="192"/>
      <c r="F4" s="194"/>
      <c r="G4" s="194"/>
      <c r="H4" s="194"/>
      <c r="I4" s="194"/>
      <c r="J4" s="195"/>
      <c r="K4" s="196"/>
      <c r="L4" s="195"/>
      <c r="M4" s="196"/>
      <c r="N4" s="195"/>
      <c r="O4" s="195"/>
      <c r="P4" s="195"/>
      <c r="Q4" s="195"/>
      <c r="R4" s="195"/>
      <c r="S4" s="195"/>
      <c r="T4" s="195"/>
      <c r="U4" s="195"/>
      <c r="V4" s="196"/>
      <c r="W4" s="196"/>
      <c r="X4" s="197"/>
      <c r="Y4" s="197"/>
      <c r="Z4" s="197"/>
      <c r="AA4" s="197"/>
      <c r="AB4" s="197"/>
      <c r="AC4" s="198"/>
      <c r="AD4" s="198"/>
    </row>
    <row r="5" spans="1:30" ht="11.25" customHeight="1"/>
    <row r="6" spans="1:30" s="201" customFormat="1" ht="17.45" customHeight="1">
      <c r="C6" s="202" t="s">
        <v>235</v>
      </c>
      <c r="D6" s="203" t="s">
        <v>243</v>
      </c>
      <c r="E6" s="204"/>
      <c r="F6" s="204"/>
      <c r="G6" s="205"/>
      <c r="H6" s="205"/>
      <c r="I6" s="205"/>
      <c r="J6" s="206"/>
    </row>
    <row r="7" spans="1:30" ht="11.25" customHeight="1"/>
    <row r="8" spans="1:30" s="207" customFormat="1" ht="11.25">
      <c r="B8" s="208"/>
      <c r="C8" s="208" t="s">
        <v>236</v>
      </c>
      <c r="D8" s="209"/>
      <c r="F8" s="210"/>
    </row>
    <row r="9" spans="1:30" ht="11.25" customHeight="1"/>
    <row r="10" spans="1:30" s="244" customFormat="1" ht="11.25" customHeight="1">
      <c r="C10" s="245" t="s">
        <v>237</v>
      </c>
      <c r="D10" s="246" t="s">
        <v>238</v>
      </c>
      <c r="E10" s="246" t="s">
        <v>239</v>
      </c>
      <c r="F10" s="246" t="s">
        <v>240</v>
      </c>
      <c r="G10" s="246" t="s">
        <v>241</v>
      </c>
      <c r="H10" s="247" t="s">
        <v>242</v>
      </c>
    </row>
    <row r="11" spans="1:30" s="244" customFormat="1" ht="11.25" customHeight="1">
      <c r="C11" s="248"/>
      <c r="D11" s="248"/>
      <c r="E11" s="249"/>
      <c r="F11" s="248"/>
      <c r="G11" s="248"/>
      <c r="H11" s="250"/>
    </row>
    <row r="12" spans="1:30" s="244" customFormat="1" ht="11.25" customHeight="1">
      <c r="C12" s="251" t="str" cm="1">
        <f t="array" aca="1" ref="C12" ca="1">SheetName(Index!A1)</f>
        <v>Index</v>
      </c>
      <c r="D12" s="252">
        <v>1</v>
      </c>
      <c r="E12" s="253" t="s">
        <v>36</v>
      </c>
      <c r="F12" s="254" t="s">
        <v>4</v>
      </c>
      <c r="G12" s="255"/>
      <c r="H12" s="256" t="s">
        <v>265</v>
      </c>
      <c r="J12" s="257"/>
    </row>
    <row r="13" spans="1:30" s="244" customFormat="1" ht="11.25">
      <c r="C13" s="258"/>
      <c r="D13" s="259"/>
      <c r="E13" s="259"/>
      <c r="F13" s="260"/>
      <c r="G13" s="260"/>
      <c r="H13" s="260"/>
      <c r="I13" s="260"/>
      <c r="J13" s="260"/>
      <c r="K13" s="260"/>
      <c r="L13" s="260"/>
      <c r="M13" s="260"/>
      <c r="N13" s="260"/>
      <c r="O13" s="260"/>
      <c r="P13" s="260"/>
    </row>
    <row r="14" spans="1:30" ht="11.25">
      <c r="C14" s="224"/>
      <c r="D14" s="214"/>
      <c r="E14" s="201"/>
      <c r="F14" s="201"/>
      <c r="G14" s="201"/>
      <c r="H14" s="201"/>
      <c r="I14" s="201"/>
      <c r="J14" s="201"/>
      <c r="K14" s="201"/>
      <c r="L14" s="201"/>
      <c r="M14" s="201"/>
      <c r="N14" s="201"/>
      <c r="O14" s="201"/>
      <c r="P14" s="201"/>
    </row>
    <row r="15" spans="1:30" ht="11.25" customHeight="1">
      <c r="C15" s="211" t="s">
        <v>237</v>
      </c>
      <c r="D15" s="212" t="s">
        <v>238</v>
      </c>
      <c r="E15" s="212" t="s">
        <v>239</v>
      </c>
      <c r="F15" s="212" t="s">
        <v>240</v>
      </c>
      <c r="G15" s="212" t="s">
        <v>241</v>
      </c>
      <c r="H15" s="213" t="s">
        <v>242</v>
      </c>
    </row>
    <row r="16" spans="1:30" ht="11.25" customHeight="1">
      <c r="C16" s="201"/>
      <c r="D16" s="201"/>
      <c r="E16" s="214"/>
      <c r="F16" s="201"/>
      <c r="G16" s="201"/>
      <c r="H16" s="215"/>
    </row>
    <row r="17" spans="3:16" ht="11.25" customHeight="1">
      <c r="C17" s="199" t="str" cm="1">
        <f t="array" aca="1" ref="C17" ca="1">SheetName('Input|General'!A1)</f>
        <v>Input|General</v>
      </c>
      <c r="D17" s="216">
        <f>+D12+1</f>
        <v>2</v>
      </c>
      <c r="E17" s="217" t="str" cm="1">
        <f t="array" ref="E17">CellReference('Input|General'!G8)</f>
        <v>G8</v>
      </c>
      <c r="F17" s="236" t="s">
        <v>4</v>
      </c>
      <c r="G17" s="218"/>
      <c r="H17" s="219" t="s">
        <v>247</v>
      </c>
      <c r="J17" s="220"/>
    </row>
    <row r="18" spans="3:16" ht="11.25">
      <c r="C18" s="221"/>
      <c r="D18" s="222"/>
      <c r="E18" s="222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</row>
    <row r="19" spans="3:16" ht="11.25">
      <c r="C19" s="224"/>
      <c r="D19" s="214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</row>
    <row r="20" spans="3:16" ht="11.25">
      <c r="C20" s="211" t="s">
        <v>237</v>
      </c>
      <c r="D20" s="212" t="s">
        <v>238</v>
      </c>
      <c r="E20" s="212" t="s">
        <v>239</v>
      </c>
      <c r="F20" s="212" t="s">
        <v>240</v>
      </c>
      <c r="G20" s="212" t="s">
        <v>241</v>
      </c>
      <c r="H20" s="213" t="s">
        <v>242</v>
      </c>
      <c r="I20" s="201"/>
      <c r="J20" s="201"/>
      <c r="K20" s="201"/>
      <c r="L20" s="201"/>
      <c r="M20" s="201"/>
      <c r="N20" s="201"/>
      <c r="O20" s="201"/>
      <c r="P20" s="201"/>
    </row>
    <row r="21" spans="3:16" ht="11.25">
      <c r="C21" s="201"/>
      <c r="D21" s="201"/>
      <c r="E21" s="214"/>
      <c r="F21" s="201"/>
      <c r="G21" s="201"/>
      <c r="H21" s="215"/>
      <c r="I21" s="201"/>
      <c r="J21" s="201"/>
      <c r="K21" s="201"/>
      <c r="L21" s="201"/>
      <c r="M21" s="201"/>
      <c r="N21" s="201"/>
      <c r="O21" s="201"/>
      <c r="P21" s="201"/>
    </row>
    <row r="22" spans="3:16" ht="11.25">
      <c r="C22" s="199" t="str" cm="1">
        <f t="array" aca="1" ref="C22" ca="1">SheetName('Input|Reported opex'!$A$1)</f>
        <v>Input|Reported opex</v>
      </c>
      <c r="D22" s="216">
        <f>+D17+1</f>
        <v>3</v>
      </c>
      <c r="E22" s="217" t="str" cm="1">
        <f t="array" ref="E22">CellReference('Input|Reported opex'!$M$13:$N$13)</f>
        <v>M13:N13</v>
      </c>
      <c r="F22" s="236" t="s">
        <v>4</v>
      </c>
      <c r="G22" s="218"/>
      <c r="H22" s="219" t="s">
        <v>254</v>
      </c>
      <c r="I22" s="201"/>
      <c r="J22" s="201"/>
      <c r="K22" s="201"/>
      <c r="L22" s="201"/>
      <c r="M22" s="201"/>
      <c r="N22" s="201"/>
      <c r="O22" s="201"/>
      <c r="P22" s="201"/>
    </row>
    <row r="23" spans="3:16" ht="11.25">
      <c r="C23" s="199" t="str" cm="1">
        <f t="array" aca="1" ref="C23" ca="1">SheetName('Input|Reported opex'!$A$1)</f>
        <v>Input|Reported opex</v>
      </c>
      <c r="D23" s="216">
        <f t="shared" ref="D23:D29" si="0">+D22+1</f>
        <v>4</v>
      </c>
      <c r="E23" s="217" t="str" cm="1">
        <f t="array" ref="E23">CellReference('Input|Reported opex'!M33)</f>
        <v>M33</v>
      </c>
      <c r="F23" s="236" t="s">
        <v>4</v>
      </c>
      <c r="G23" s="218"/>
      <c r="H23" s="219" t="s">
        <v>248</v>
      </c>
      <c r="I23" s="201"/>
      <c r="J23" s="201"/>
      <c r="K23" s="201"/>
      <c r="L23" s="201"/>
      <c r="M23" s="201"/>
      <c r="N23" s="201"/>
      <c r="O23" s="201"/>
      <c r="P23" s="201"/>
    </row>
    <row r="24" spans="3:16" ht="11.25">
      <c r="C24" s="199" t="str" cm="1">
        <f t="array" aca="1" ref="C24" ca="1">SheetName('Input|Reported opex'!$A$1)</f>
        <v>Input|Reported opex</v>
      </c>
      <c r="D24" s="216">
        <f t="shared" si="0"/>
        <v>5</v>
      </c>
      <c r="E24" s="217" t="str" cm="1">
        <f t="array" ref="E24">CellReference('Input|Reported opex'!M37)</f>
        <v>M37</v>
      </c>
      <c r="F24" s="236" t="s">
        <v>4</v>
      </c>
      <c r="G24" s="218"/>
      <c r="H24" s="219" t="s">
        <v>245</v>
      </c>
      <c r="I24" s="201"/>
      <c r="J24" s="201"/>
      <c r="K24" s="201"/>
      <c r="L24" s="201"/>
      <c r="M24" s="201"/>
      <c r="N24" s="201"/>
      <c r="O24" s="201"/>
      <c r="P24" s="201"/>
    </row>
    <row r="25" spans="3:16" ht="11.25">
      <c r="C25" s="199" t="str" cm="1">
        <f t="array" aca="1" ref="C25" ca="1">SheetName('Input|Reported opex'!$A$1)</f>
        <v>Input|Reported opex</v>
      </c>
      <c r="D25" s="216">
        <f t="shared" si="0"/>
        <v>6</v>
      </c>
      <c r="E25" s="217" t="str" cm="1">
        <f t="array" ref="E25">CellReference('Input|Reported opex'!M41:M43)</f>
        <v>M41:M43</v>
      </c>
      <c r="F25" s="236" t="s">
        <v>4</v>
      </c>
      <c r="G25" s="218"/>
      <c r="H25" s="219" t="s">
        <v>245</v>
      </c>
      <c r="I25" s="201"/>
      <c r="J25" s="201"/>
      <c r="K25" s="201"/>
      <c r="L25" s="201"/>
      <c r="M25" s="201"/>
      <c r="N25" s="201"/>
      <c r="O25" s="201"/>
      <c r="P25" s="201"/>
    </row>
    <row r="26" spans="3:16" ht="11.25">
      <c r="C26" s="199" t="str" cm="1">
        <f t="array" aca="1" ref="C26" ca="1">SheetName('Input|Reported opex'!$A$1)</f>
        <v>Input|Reported opex</v>
      </c>
      <c r="D26" s="216">
        <f t="shared" si="0"/>
        <v>7</v>
      </c>
      <c r="E26" s="217" t="str" cm="1">
        <f t="array" ref="E26">CellReference('Input|Reported opex'!J52:M52)</f>
        <v>J52:M52</v>
      </c>
      <c r="F26" s="236" t="s">
        <v>4</v>
      </c>
      <c r="G26" s="218"/>
      <c r="H26" s="219" t="s">
        <v>246</v>
      </c>
      <c r="I26" s="201"/>
      <c r="J26" s="201"/>
      <c r="K26" s="201"/>
      <c r="L26" s="201"/>
      <c r="M26" s="201"/>
      <c r="N26" s="201"/>
      <c r="O26" s="201"/>
      <c r="P26" s="201"/>
    </row>
    <row r="27" spans="3:16" ht="11.25">
      <c r="C27" s="199" t="str" cm="1">
        <f t="array" aca="1" ref="C27" ca="1">SheetName('Input|Reported opex'!$A$1)</f>
        <v>Input|Reported opex</v>
      </c>
      <c r="D27" s="216">
        <f t="shared" si="0"/>
        <v>8</v>
      </c>
      <c r="E27" s="217" t="str" cm="1">
        <f t="array" ref="E27">CellReference('Input|Reported opex'!N65)</f>
        <v>N65</v>
      </c>
      <c r="F27" s="236" t="s">
        <v>4</v>
      </c>
      <c r="G27" s="218"/>
      <c r="H27" s="219" t="s">
        <v>255</v>
      </c>
      <c r="I27" s="201"/>
      <c r="J27" s="201"/>
      <c r="K27" s="201"/>
      <c r="L27" s="201"/>
      <c r="M27" s="201"/>
      <c r="N27" s="201"/>
      <c r="O27" s="201"/>
      <c r="P27" s="201"/>
    </row>
    <row r="28" spans="3:16" ht="11.25">
      <c r="C28" s="199" t="str" cm="1">
        <f t="array" aca="1" ref="C28" ca="1">SheetName('Input|Reported opex'!$A$1)</f>
        <v>Input|Reported opex</v>
      </c>
      <c r="D28" s="216">
        <f t="shared" si="0"/>
        <v>9</v>
      </c>
      <c r="E28" s="217" t="str" cm="1">
        <f t="array" ref="E28">CellReference('Input|Reported opex'!U63)</f>
        <v>U63</v>
      </c>
      <c r="F28" s="236" t="s">
        <v>4</v>
      </c>
      <c r="G28" s="218"/>
      <c r="H28" s="219" t="s">
        <v>269</v>
      </c>
      <c r="I28" s="201"/>
      <c r="J28" s="201"/>
      <c r="K28" s="201"/>
      <c r="L28" s="201"/>
      <c r="M28" s="201"/>
      <c r="N28" s="201"/>
      <c r="O28" s="201"/>
      <c r="P28" s="201"/>
    </row>
    <row r="29" spans="3:16" ht="11.25">
      <c r="C29" s="199" t="str" cm="1">
        <f t="array" aca="1" ref="C29" ca="1">SheetName('Input|Reported opex'!$A$1)</f>
        <v>Input|Reported opex</v>
      </c>
      <c r="D29" s="216">
        <f t="shared" si="0"/>
        <v>10</v>
      </c>
      <c r="E29" s="217" t="str" cm="1">
        <f t="array" ref="E29">CellReference('Input|Reported opex'!N69)</f>
        <v>N69</v>
      </c>
      <c r="F29" s="236" t="s">
        <v>4</v>
      </c>
      <c r="G29" s="218"/>
      <c r="H29" s="219" t="s">
        <v>256</v>
      </c>
      <c r="I29" s="201"/>
      <c r="J29" s="201"/>
      <c r="K29" s="201"/>
      <c r="L29" s="201"/>
      <c r="M29" s="201"/>
      <c r="N29" s="201"/>
      <c r="O29" s="201"/>
      <c r="P29" s="201"/>
    </row>
    <row r="30" spans="3:16" ht="11.25">
      <c r="C30" s="221"/>
      <c r="D30" s="222"/>
      <c r="E30" s="222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</row>
    <row r="31" spans="3:16" ht="11.25">
      <c r="C31" s="224"/>
      <c r="D31" s="214"/>
      <c r="E31" s="201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</row>
    <row r="32" spans="3:16" ht="11.25">
      <c r="C32" s="211" t="s">
        <v>237</v>
      </c>
      <c r="D32" s="212" t="s">
        <v>238</v>
      </c>
      <c r="E32" s="212" t="s">
        <v>239</v>
      </c>
      <c r="F32" s="212" t="s">
        <v>240</v>
      </c>
      <c r="G32" s="212" t="s">
        <v>241</v>
      </c>
      <c r="H32" s="213" t="s">
        <v>242</v>
      </c>
      <c r="I32" s="201"/>
      <c r="J32" s="201"/>
      <c r="K32" s="201"/>
      <c r="L32" s="201"/>
      <c r="M32" s="201"/>
      <c r="N32" s="201"/>
      <c r="O32" s="201"/>
      <c r="P32" s="201"/>
    </row>
    <row r="33" spans="3:16" ht="11.25">
      <c r="C33" s="201"/>
      <c r="D33" s="201"/>
      <c r="E33" s="214"/>
      <c r="F33" s="201"/>
      <c r="G33" s="201"/>
      <c r="H33" s="215"/>
      <c r="I33" s="201"/>
      <c r="J33" s="201"/>
      <c r="K33" s="201"/>
      <c r="L33" s="201"/>
      <c r="M33" s="201"/>
      <c r="N33" s="201"/>
      <c r="O33" s="201"/>
      <c r="P33" s="201"/>
    </row>
    <row r="34" spans="3:16" ht="11.25">
      <c r="C34" s="199" t="str" cm="1">
        <f t="array" aca="1" ref="C34" ca="1">SheetName('Input|Rate of change'!$A$1)</f>
        <v>Input|Rate of change</v>
      </c>
      <c r="D34" s="216">
        <f>+D29+1</f>
        <v>11</v>
      </c>
      <c r="E34" s="217" t="str" cm="1">
        <f t="array" ref="E34">CellReference('Input|Rate of change'!P39:T39)</f>
        <v>P39:T39</v>
      </c>
      <c r="F34" s="236" t="s">
        <v>4</v>
      </c>
      <c r="G34" s="218"/>
      <c r="H34" s="219" t="s">
        <v>249</v>
      </c>
      <c r="I34" s="201"/>
      <c r="J34" s="201"/>
      <c r="K34" s="201"/>
      <c r="L34" s="201"/>
      <c r="M34" s="201"/>
      <c r="N34" s="201"/>
      <c r="O34" s="201"/>
      <c r="P34" s="201"/>
    </row>
    <row r="35" spans="3:16" ht="11.25">
      <c r="C35" s="199" t="str" cm="1">
        <f t="array" aca="1" ref="C35" ca="1">SheetName('Input|Rate of change'!$A$1)</f>
        <v>Input|Rate of change</v>
      </c>
      <c r="D35" s="216">
        <f>+D34+1</f>
        <v>12</v>
      </c>
      <c r="E35" s="217" t="str" cm="1">
        <f t="array" ref="E35">CellReference('Input|Rate of change'!O66:T68)</f>
        <v>O66:T68</v>
      </c>
      <c r="F35" s="236" t="s">
        <v>4</v>
      </c>
      <c r="G35" s="218"/>
      <c r="H35" s="219" t="s">
        <v>250</v>
      </c>
      <c r="I35" s="201"/>
      <c r="J35" s="201"/>
      <c r="K35" s="201"/>
      <c r="L35" s="201"/>
      <c r="M35" s="201"/>
      <c r="N35" s="201"/>
      <c r="O35" s="201"/>
      <c r="P35" s="201"/>
    </row>
    <row r="36" spans="3:16" ht="11.25">
      <c r="C36" s="199" t="str" cm="1">
        <f t="array" aca="1" ref="C36" ca="1">SheetName('Input|Rate of change'!$A$1)</f>
        <v>Input|Rate of change</v>
      </c>
      <c r="D36" s="216">
        <f>+D35+1</f>
        <v>13</v>
      </c>
      <c r="E36" s="217" t="str" cm="1">
        <f t="array" ref="E36">CellReference('Input|Rate of change'!J86:M88)</f>
        <v>J86:M88</v>
      </c>
      <c r="F36" s="236" t="s">
        <v>4</v>
      </c>
      <c r="G36" s="218"/>
      <c r="H36" s="219" t="s">
        <v>257</v>
      </c>
      <c r="I36" s="201"/>
      <c r="J36" s="201"/>
      <c r="K36" s="201"/>
      <c r="L36" s="201"/>
      <c r="M36" s="201"/>
      <c r="N36" s="201"/>
      <c r="O36" s="201"/>
      <c r="P36" s="201"/>
    </row>
    <row r="37" spans="3:16" ht="11.25">
      <c r="C37" s="221"/>
      <c r="D37" s="222"/>
      <c r="E37" s="222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</row>
    <row r="38" spans="3:16" ht="11.25">
      <c r="C38" s="224"/>
      <c r="D38" s="214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</row>
    <row r="39" spans="3:16" ht="11.25">
      <c r="C39" s="211" t="s">
        <v>237</v>
      </c>
      <c r="D39" s="212" t="s">
        <v>238</v>
      </c>
      <c r="E39" s="212" t="s">
        <v>239</v>
      </c>
      <c r="F39" s="212" t="s">
        <v>240</v>
      </c>
      <c r="G39" s="212" t="s">
        <v>241</v>
      </c>
      <c r="H39" s="213" t="s">
        <v>242</v>
      </c>
      <c r="I39" s="201"/>
      <c r="J39" s="201"/>
      <c r="K39" s="201"/>
      <c r="L39" s="201"/>
      <c r="M39" s="201"/>
      <c r="N39" s="201"/>
      <c r="O39" s="201"/>
      <c r="P39" s="201"/>
    </row>
    <row r="40" spans="3:16" ht="11.25">
      <c r="C40" s="201"/>
      <c r="D40" s="201"/>
      <c r="E40" s="214"/>
      <c r="F40" s="201"/>
      <c r="G40" s="201"/>
      <c r="H40" s="215"/>
      <c r="I40" s="201"/>
      <c r="J40" s="201"/>
      <c r="K40" s="201"/>
      <c r="L40" s="201"/>
      <c r="M40" s="201"/>
      <c r="N40" s="201"/>
      <c r="O40" s="201"/>
      <c r="P40" s="201"/>
    </row>
    <row r="41" spans="3:16" ht="11.25">
      <c r="C41" s="199" t="str" cm="1">
        <f t="array" aca="1" ref="C41" ca="1">SheetName('Input|Step changes'!$A$1)</f>
        <v>Input|Step changes</v>
      </c>
      <c r="D41" s="216">
        <f>+D36+1</f>
        <v>14</v>
      </c>
      <c r="E41" s="217" t="str" cm="1">
        <f t="array" ref="E41">CellReference('Input|Step changes'!O12:S12)</f>
        <v>O12:S12</v>
      </c>
      <c r="F41" s="236" t="s">
        <v>4</v>
      </c>
      <c r="G41" s="218"/>
      <c r="H41" s="219" t="s">
        <v>258</v>
      </c>
      <c r="I41" s="201"/>
      <c r="J41" s="201"/>
      <c r="K41" s="201"/>
      <c r="L41" s="201"/>
      <c r="M41" s="201"/>
      <c r="N41" s="201"/>
      <c r="O41" s="201"/>
      <c r="P41" s="201"/>
    </row>
    <row r="42" spans="3:16" ht="11.25">
      <c r="C42" s="199" t="str" cm="1">
        <f t="array" aca="1" ref="C42" ca="1">SheetName('Input|Step changes'!$A$1)</f>
        <v>Input|Step changes</v>
      </c>
      <c r="D42" s="216">
        <f>+D41+1</f>
        <v>15</v>
      </c>
      <c r="E42" s="217" t="str" cm="1">
        <f t="array" ref="E42">CellReference('Input|Step changes'!O18:S18)</f>
        <v>O18:S18</v>
      </c>
      <c r="F42" s="236" t="s">
        <v>4</v>
      </c>
      <c r="G42" s="218"/>
      <c r="H42" s="219" t="s">
        <v>251</v>
      </c>
      <c r="I42" s="201"/>
      <c r="J42" s="201"/>
      <c r="K42" s="201"/>
      <c r="L42" s="201"/>
      <c r="M42" s="201"/>
      <c r="N42" s="201"/>
      <c r="O42" s="201"/>
      <c r="P42" s="201"/>
    </row>
    <row r="43" spans="3:16" ht="11.25">
      <c r="C43" s="199" t="str" cm="1">
        <f t="array" aca="1" ref="C43" ca="1">SheetName('Input|Step changes'!$A$1)</f>
        <v>Input|Step changes</v>
      </c>
      <c r="D43" s="216">
        <f t="shared" ref="D43:D46" si="1">+D42+1</f>
        <v>16</v>
      </c>
      <c r="E43" s="217" t="str" cm="1">
        <f t="array" ref="E43">CellReference('Input|Step changes'!O21:S21)</f>
        <v>O21:S21</v>
      </c>
      <c r="F43" s="236" t="s">
        <v>4</v>
      </c>
      <c r="G43" s="218"/>
      <c r="H43" s="219" t="s">
        <v>252</v>
      </c>
      <c r="I43" s="201"/>
      <c r="J43" s="201"/>
      <c r="K43" s="201"/>
      <c r="L43" s="201"/>
      <c r="M43" s="201"/>
      <c r="N43" s="201"/>
      <c r="O43" s="201"/>
      <c r="P43" s="201"/>
    </row>
    <row r="44" spans="3:16" ht="11.25">
      <c r="C44" s="199" t="str" cm="1">
        <f t="array" aca="1" ref="C44" ca="1">SheetName('Input|Step changes'!$A$1)</f>
        <v>Input|Step changes</v>
      </c>
      <c r="D44" s="216">
        <f t="shared" si="1"/>
        <v>17</v>
      </c>
      <c r="E44" s="217" t="str" cm="1">
        <f t="array" ref="E44">CellReference('Input|Step changes'!O29:S29)</f>
        <v>O29:S29</v>
      </c>
      <c r="F44" s="236" t="s">
        <v>4</v>
      </c>
      <c r="G44" s="218"/>
      <c r="H44" s="219" t="s">
        <v>253</v>
      </c>
      <c r="I44" s="201"/>
      <c r="J44" s="201"/>
      <c r="K44" s="201"/>
      <c r="L44" s="201"/>
      <c r="M44" s="201"/>
      <c r="N44" s="201"/>
      <c r="O44" s="201"/>
      <c r="P44" s="201"/>
    </row>
    <row r="45" spans="3:16" ht="11.25">
      <c r="C45" s="199" t="str" cm="1">
        <f t="array" aca="1" ref="C45" ca="1">SheetName('Input|Step changes'!$A$1)</f>
        <v>Input|Step changes</v>
      </c>
      <c r="D45" s="216">
        <f t="shared" si="1"/>
        <v>18</v>
      </c>
      <c r="E45" s="217" t="str" cm="1">
        <f t="array" ref="E45">CellReference('Input|Step changes'!O30:S30)</f>
        <v>O30:S30</v>
      </c>
      <c r="F45" s="236" t="s">
        <v>4</v>
      </c>
      <c r="G45" s="218"/>
      <c r="H45" s="219" t="s">
        <v>259</v>
      </c>
      <c r="I45" s="201"/>
      <c r="J45" s="201"/>
      <c r="K45" s="201"/>
      <c r="L45" s="201"/>
      <c r="M45" s="201"/>
      <c r="N45" s="201"/>
      <c r="O45" s="201"/>
      <c r="P45" s="201"/>
    </row>
    <row r="46" spans="3:16" ht="11.25">
      <c r="C46" s="199" t="str" cm="1">
        <f t="array" aca="1" ref="C46" ca="1">SheetName('Input|Step changes'!$A$1)</f>
        <v>Input|Step changes</v>
      </c>
      <c r="D46" s="216">
        <f t="shared" si="1"/>
        <v>19</v>
      </c>
      <c r="E46" s="217" t="str" cm="1">
        <f t="array" ref="E46">CellReference('Input|Step changes'!B25)</f>
        <v>B25</v>
      </c>
      <c r="F46" s="236" t="s">
        <v>4</v>
      </c>
      <c r="G46" s="218"/>
      <c r="H46" s="219" t="s">
        <v>267</v>
      </c>
      <c r="I46" s="201"/>
      <c r="J46" s="201"/>
      <c r="K46" s="201"/>
      <c r="L46" s="201"/>
      <c r="M46" s="201"/>
      <c r="N46" s="201"/>
      <c r="O46" s="201"/>
      <c r="P46" s="201"/>
    </row>
    <row r="47" spans="3:16" ht="11.25">
      <c r="C47" s="221"/>
      <c r="D47" s="222"/>
      <c r="E47" s="222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</row>
    <row r="48" spans="3:16" ht="11.25">
      <c r="C48" s="221"/>
      <c r="D48" s="222"/>
      <c r="E48" s="222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</row>
    <row r="49" spans="1:23" ht="11.25" customHeight="1">
      <c r="A49" s="192"/>
      <c r="B49" s="193" t="s">
        <v>21</v>
      </c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6"/>
      <c r="W49" s="196"/>
    </row>
    <row r="50" spans="1:23" ht="11.25" customHeight="1"/>
    <row r="51" spans="1:23" ht="11.25" customHeight="1"/>
    <row r="52" spans="1:23" ht="11.25" customHeight="1"/>
    <row r="53" spans="1:23" ht="11.25" customHeight="1"/>
    <row r="54" spans="1:23" ht="11.25" customHeight="1"/>
    <row r="55" spans="1:23" ht="11.25" customHeight="1"/>
    <row r="56" spans="1:23" ht="11.25" customHeight="1"/>
    <row r="57" spans="1:23" ht="11.25" customHeight="1"/>
    <row r="58" spans="1:23" ht="11.25" customHeight="1"/>
    <row r="59" spans="1:23" ht="11.25" customHeight="1"/>
    <row r="60" spans="1:23" ht="11.25" customHeight="1"/>
    <row r="61" spans="1:23" ht="11.25" customHeight="1"/>
    <row r="62" spans="1:23" ht="11.25" customHeight="1"/>
    <row r="63" spans="1:23" ht="11.25" customHeight="1"/>
    <row r="64" spans="1:23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5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</sheetData>
  <dataValidations disablePrompts="1" count="1">
    <dataValidation type="list" allowBlank="1" showInputMessage="1" showErrorMessage="1" sqref="F17 F34:F36 F12 F41:F46 F22:F29" xr:uid="{B0C9C480-71DC-42D1-88FA-869368E0E986}">
      <formula1>"Input,Formula,Deletion"</formula1>
    </dataValidation>
  </dataValidations>
  <pageMargins left="0.7" right="0.7" top="0.75" bottom="0.75" header="0.3" footer="0.3"/>
  <pageSetup paperSize="9" orientation="portrait" verticalDpi="4" r:id="rId1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zoomScaleNormal="100" workbookViewId="0"/>
  </sheetViews>
  <sheetFormatPr defaultColWidth="0" defaultRowHeight="11.25" zeroHeight="1"/>
  <cols>
    <col min="1" max="2" width="1.5" style="5" customWidth="1"/>
    <col min="3" max="3" width="42" style="5" customWidth="1"/>
    <col min="4" max="4" width="11.1640625" style="13" customWidth="1"/>
    <col min="5" max="6" width="3.33203125" style="13" customWidth="1"/>
    <col min="7" max="7" width="16.1640625" style="13" bestFit="1" customWidth="1"/>
    <col min="8" max="9" width="3.33203125" style="13" customWidth="1"/>
    <col min="10" max="23" width="10.83203125" style="5" customWidth="1"/>
    <col min="24" max="30" width="10.5" style="5" customWidth="1"/>
    <col min="31" max="38" width="10.5" style="5" hidden="1" customWidth="1"/>
    <col min="39" max="16384" width="10.5" style="5" hidden="1"/>
  </cols>
  <sheetData>
    <row r="1" spans="1:23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174" t="s">
        <v>2</v>
      </c>
      <c r="L1" s="24" t="s">
        <v>3</v>
      </c>
      <c r="M1" s="38" t="s">
        <v>4</v>
      </c>
      <c r="N1" s="8" t="s">
        <v>5</v>
      </c>
      <c r="O1" s="9" t="s">
        <v>6</v>
      </c>
      <c r="P1" s="229" t="s">
        <v>244</v>
      </c>
      <c r="R1" s="24" t="s">
        <v>76</v>
      </c>
      <c r="S1" s="25" t="str">
        <f>IF(COUNTA($S$5:$S$16)=COUNTIF($S5:$S17,"OK"),"OK","Check")</f>
        <v>OK</v>
      </c>
      <c r="U1" s="175" t="s">
        <v>24</v>
      </c>
      <c r="V1" s="25" t="str">
        <f>'Check|List'!$S$1</f>
        <v>Ok</v>
      </c>
    </row>
    <row r="2" spans="1:23" s="27" customFormat="1" ht="13.5" thickBot="1">
      <c r="B2" s="26" t="str">
        <f>Index!$C$7</f>
        <v>Input | General</v>
      </c>
      <c r="C2" s="26"/>
      <c r="D2" s="26"/>
      <c r="E2" s="26"/>
      <c r="F2" s="44"/>
      <c r="G2" s="44"/>
      <c r="H2" s="44"/>
      <c r="I2" s="44"/>
    </row>
    <row r="3" spans="1:23" s="3" customFormat="1" ht="3.2" customHeight="1">
      <c r="D3" s="18"/>
      <c r="E3" s="18"/>
      <c r="F3" s="18"/>
      <c r="G3" s="18"/>
      <c r="H3" s="18"/>
      <c r="I3" s="18"/>
    </row>
    <row r="4" spans="1:23" customFormat="1" ht="12.75">
      <c r="A4" s="28"/>
      <c r="B4" s="32" t="s">
        <v>87</v>
      </c>
      <c r="C4" s="28"/>
      <c r="D4" s="28"/>
      <c r="E4" s="28"/>
      <c r="F4" s="29"/>
      <c r="G4" s="29"/>
      <c r="H4" s="29"/>
      <c r="I4" s="29"/>
      <c r="J4" s="30"/>
      <c r="K4" s="31"/>
      <c r="L4" s="30"/>
      <c r="M4" s="31"/>
      <c r="N4" s="30"/>
      <c r="O4" s="30"/>
      <c r="P4" s="30"/>
      <c r="Q4" s="30"/>
      <c r="R4" s="30"/>
      <c r="S4" s="30"/>
      <c r="T4" s="30"/>
      <c r="U4" s="30"/>
      <c r="V4" s="31"/>
      <c r="W4" s="31"/>
    </row>
    <row r="5" spans="1:23"/>
    <row r="6" spans="1:23">
      <c r="C6" s="10" t="s">
        <v>88</v>
      </c>
      <c r="D6" s="17" t="s">
        <v>7</v>
      </c>
      <c r="E6" s="17"/>
      <c r="F6" s="11"/>
      <c r="G6" s="11" t="s">
        <v>62</v>
      </c>
      <c r="H6" s="11"/>
      <c r="I6" s="5"/>
    </row>
    <row r="7" spans="1:23">
      <c r="C7" s="5" t="s">
        <v>59</v>
      </c>
      <c r="D7" s="13" t="s">
        <v>63</v>
      </c>
      <c r="E7" s="5"/>
      <c r="F7" s="5"/>
      <c r="G7" s="33" t="s">
        <v>210</v>
      </c>
      <c r="H7" s="5"/>
      <c r="I7" s="5"/>
      <c r="S7" s="71" t="str">
        <f>IF(COUNTBLANK($G7),"Check","Ok")</f>
        <v>Ok</v>
      </c>
    </row>
    <row r="8" spans="1:23">
      <c r="C8" s="5" t="s">
        <v>122</v>
      </c>
      <c r="D8" s="13" t="s">
        <v>64</v>
      </c>
      <c r="E8" s="5"/>
      <c r="F8" s="5"/>
      <c r="G8" s="237" t="s">
        <v>179</v>
      </c>
      <c r="H8" s="5"/>
      <c r="I8" s="5"/>
      <c r="S8" s="71" t="str">
        <f>IF(COUNTBLANK($G8),"Check","Ok")</f>
        <v>Ok</v>
      </c>
    </row>
    <row r="9" spans="1:23">
      <c r="C9" s="5" t="s">
        <v>106</v>
      </c>
      <c r="D9" s="13" t="s">
        <v>63</v>
      </c>
      <c r="E9" s="5"/>
      <c r="F9" s="5"/>
      <c r="G9" s="81">
        <v>36678</v>
      </c>
      <c r="H9" s="5"/>
      <c r="I9" s="5"/>
      <c r="S9" s="71" t="str">
        <f>IF(COUNTBLANK($G9),"Check","Ok")</f>
        <v>Ok</v>
      </c>
    </row>
    <row r="10" spans="1:23">
      <c r="C10" s="5" t="s">
        <v>190</v>
      </c>
      <c r="D10" s="13" t="s">
        <v>63</v>
      </c>
      <c r="E10" s="5"/>
      <c r="F10" s="5"/>
      <c r="G10" s="82">
        <v>2022</v>
      </c>
      <c r="H10" s="5"/>
      <c r="I10" s="5"/>
      <c r="S10" s="71" t="str">
        <f t="shared" ref="S10:S15" si="0">IF(COUNTBLANK($G10),"Check","Ok")</f>
        <v>Ok</v>
      </c>
    </row>
    <row r="11" spans="1:23">
      <c r="C11" s="5" t="s">
        <v>66</v>
      </c>
      <c r="D11" s="13" t="s">
        <v>63</v>
      </c>
      <c r="E11" s="5"/>
      <c r="F11" s="5"/>
      <c r="G11" s="82">
        <v>2025</v>
      </c>
      <c r="H11" s="5"/>
      <c r="I11" s="5"/>
      <c r="S11" s="71" t="str">
        <f t="shared" si="0"/>
        <v>Ok</v>
      </c>
    </row>
    <row r="12" spans="1:23">
      <c r="C12" s="5" t="s">
        <v>191</v>
      </c>
      <c r="D12" s="13" t="s">
        <v>63</v>
      </c>
      <c r="E12" s="5"/>
      <c r="F12" s="5"/>
      <c r="G12" s="82">
        <v>2026</v>
      </c>
      <c r="H12" s="5"/>
      <c r="I12" s="5"/>
      <c r="S12" s="71" t="str">
        <f t="shared" si="0"/>
        <v>Ok</v>
      </c>
    </row>
    <row r="13" spans="1:23">
      <c r="C13" s="5" t="s">
        <v>60</v>
      </c>
      <c r="D13" s="13" t="s">
        <v>63</v>
      </c>
      <c r="E13" s="5"/>
      <c r="F13" s="5"/>
      <c r="G13" s="82">
        <v>2027</v>
      </c>
      <c r="H13" s="5"/>
      <c r="I13" s="5"/>
      <c r="S13" s="71" t="str">
        <f t="shared" si="0"/>
        <v>Ok</v>
      </c>
    </row>
    <row r="14" spans="1:23">
      <c r="C14" s="5" t="s">
        <v>61</v>
      </c>
      <c r="D14" s="13" t="s">
        <v>63</v>
      </c>
      <c r="E14" s="5"/>
      <c r="F14" s="5"/>
      <c r="G14" s="82">
        <v>2031</v>
      </c>
      <c r="H14" s="5"/>
      <c r="I14" s="5"/>
      <c r="S14" s="71" t="str">
        <f t="shared" si="0"/>
        <v>Ok</v>
      </c>
    </row>
    <row r="15" spans="1:23">
      <c r="C15" s="5" t="s">
        <v>169</v>
      </c>
      <c r="D15" s="13" t="s">
        <v>63</v>
      </c>
      <c r="E15" s="5"/>
      <c r="F15" s="5"/>
      <c r="G15" s="82" t="s">
        <v>15</v>
      </c>
      <c r="H15" s="5"/>
      <c r="I15" s="5"/>
      <c r="S15" s="71" t="str">
        <f t="shared" si="0"/>
        <v>Ok</v>
      </c>
    </row>
    <row r="16" spans="1:23">
      <c r="D16" s="5"/>
      <c r="E16" s="5"/>
      <c r="F16" s="5"/>
      <c r="G16" s="5"/>
      <c r="H16" s="5"/>
      <c r="I16" s="5"/>
    </row>
    <row r="17" spans="1:23" customFormat="1" ht="12.75">
      <c r="A17" s="28"/>
      <c r="B17" s="32" t="s">
        <v>21</v>
      </c>
      <c r="C17" s="28"/>
      <c r="D17" s="28"/>
      <c r="E17" s="28"/>
      <c r="F17" s="29"/>
      <c r="G17" s="29"/>
      <c r="H17" s="29"/>
      <c r="I17" s="29"/>
      <c r="J17" s="30"/>
      <c r="K17" s="31"/>
      <c r="L17" s="30"/>
      <c r="M17" s="31"/>
      <c r="N17" s="30"/>
      <c r="O17" s="30"/>
      <c r="P17" s="30"/>
      <c r="Q17" s="30"/>
      <c r="R17" s="30"/>
      <c r="S17" s="30"/>
      <c r="T17" s="30"/>
      <c r="U17" s="30"/>
      <c r="V17" s="31"/>
      <c r="W17" s="31"/>
    </row>
    <row r="18" spans="1:23">
      <c r="D18" s="5"/>
      <c r="E18" s="5"/>
      <c r="F18" s="5"/>
      <c r="G18" s="5"/>
      <c r="H18" s="5"/>
      <c r="I18" s="5"/>
    </row>
    <row r="19" spans="1:23">
      <c r="D19" s="5"/>
      <c r="E19" s="5"/>
      <c r="F19" s="5"/>
      <c r="G19" s="5"/>
      <c r="H19" s="5"/>
      <c r="I19" s="5"/>
    </row>
    <row r="20" spans="1:23">
      <c r="D20" s="5"/>
      <c r="E20" s="5"/>
      <c r="F20" s="5"/>
      <c r="G20" s="5"/>
      <c r="H20" s="5"/>
      <c r="I20" s="5"/>
    </row>
    <row r="21" spans="1:23">
      <c r="D21" s="5"/>
      <c r="E21" s="5"/>
      <c r="F21" s="5"/>
      <c r="G21" s="5"/>
      <c r="H21" s="5"/>
      <c r="I21" s="5"/>
    </row>
    <row r="22" spans="1:23">
      <c r="D22" s="5"/>
      <c r="E22" s="5"/>
      <c r="F22" s="5"/>
      <c r="G22" s="5"/>
      <c r="H22" s="5"/>
      <c r="I22" s="5"/>
    </row>
    <row r="23" spans="1:23">
      <c r="D23" s="5"/>
      <c r="E23" s="5"/>
      <c r="F23" s="5"/>
      <c r="G23" s="5"/>
      <c r="H23" s="5"/>
      <c r="I23" s="5"/>
    </row>
    <row r="24" spans="1:23">
      <c r="D24" s="5"/>
      <c r="E24" s="5"/>
      <c r="F24" s="5"/>
      <c r="G24" s="5"/>
      <c r="H24" s="5"/>
      <c r="I24" s="5"/>
    </row>
    <row r="25" spans="1:23">
      <c r="D25" s="5"/>
      <c r="E25" s="5"/>
      <c r="F25" s="5"/>
      <c r="G25" s="5"/>
      <c r="H25" s="5"/>
      <c r="I25" s="5"/>
    </row>
    <row r="26" spans="1:23">
      <c r="D26" s="5"/>
      <c r="E26" s="5"/>
      <c r="F26" s="5"/>
      <c r="G26" s="5"/>
      <c r="H26" s="5"/>
      <c r="I26" s="5"/>
    </row>
    <row r="27" spans="1:23">
      <c r="D27" s="5"/>
      <c r="E27" s="5"/>
      <c r="F27" s="5"/>
      <c r="G27" s="5"/>
      <c r="H27" s="5"/>
      <c r="I27" s="5"/>
    </row>
  </sheetData>
  <dataConsolidate/>
  <conditionalFormatting sqref="S1">
    <cfRule type="cellIs" dxfId="167" priority="1" operator="equal">
      <formula>"Check"</formula>
    </cfRule>
    <cfRule type="cellIs" dxfId="166" priority="2" operator="equal">
      <formula>"Ok"</formula>
    </cfRule>
  </conditionalFormatting>
  <conditionalFormatting sqref="S7:S15">
    <cfRule type="cellIs" dxfId="165" priority="5" operator="equal">
      <formula>"Check"</formula>
    </cfRule>
    <cfRule type="cellIs" dxfId="164" priority="6" operator="equal">
      <formula>"Ok"</formula>
    </cfRule>
  </conditionalFormatting>
  <conditionalFormatting sqref="V1">
    <cfRule type="cellIs" dxfId="163" priority="3" operator="equal">
      <formula>"Check"</formula>
    </cfRule>
    <cfRule type="cellIs" dxfId="162" priority="4" operator="equal">
      <formula>"Ok"</formula>
    </cfRule>
  </conditionalFormatting>
  <conditionalFormatting sqref="W14:W16">
    <cfRule type="cellIs" dxfId="161" priority="13" operator="equal">
      <formula>"Check"</formula>
    </cfRule>
    <cfRule type="cellIs" dxfId="160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customProperties>
    <customPr name="EpmWorksheetKeyString_GUID" r:id="rId2"/>
  </customPropertie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G10:G13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  <x14:dataValidation type="list" allowBlank="1" showInputMessage="1" showErrorMessage="1" xr:uid="{69FECFC4-35E7-4399-88E1-5A3BA5C87EE0}">
          <x14:formula1>
            <xm:f>'Lookup|Tables'!$G$48:$G$68</xm:f>
          </x14:formula1>
          <xm:sqref>G14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G100"/>
  <sheetViews>
    <sheetView showGridLines="0" workbookViewId="0"/>
  </sheetViews>
  <sheetFormatPr defaultColWidth="0" defaultRowHeight="11.25" customHeight="1" zeroHeight="1"/>
  <cols>
    <col min="1" max="2" width="1.5" style="5" customWidth="1"/>
    <col min="3" max="3" width="11.6640625" style="5" bestFit="1" customWidth="1"/>
    <col min="4" max="4" width="21.5" style="13" bestFit="1" customWidth="1"/>
    <col min="5" max="5" width="21.5" style="13" customWidth="1"/>
    <col min="6" max="9" width="15" style="13" customWidth="1"/>
    <col min="10" max="12" width="3.33203125" style="13" customWidth="1"/>
    <col min="13" max="26" width="10.83203125" style="5" customWidth="1"/>
    <col min="27" max="33" width="10.5" style="5" customWidth="1"/>
    <col min="34" max="41" width="10.5" style="5" hidden="1" customWidth="1"/>
    <col min="42" max="16384" width="10.5" style="5" hidden="1"/>
  </cols>
  <sheetData>
    <row r="1" spans="1:26" s="23" customFormat="1" ht="15.75">
      <c r="B1" s="21" t="str">
        <f>Index!$B$1</f>
        <v>AER opex model v2.4</v>
      </c>
      <c r="C1" s="21"/>
      <c r="D1" s="21"/>
      <c r="E1" s="21"/>
      <c r="F1" s="21"/>
      <c r="G1" s="21"/>
      <c r="H1" s="21"/>
      <c r="I1" s="22"/>
      <c r="J1" s="22"/>
      <c r="K1" s="22"/>
      <c r="L1" s="22"/>
      <c r="M1" s="174" t="s">
        <v>2</v>
      </c>
      <c r="O1" s="24" t="s">
        <v>3</v>
      </c>
      <c r="P1" s="38" t="s">
        <v>4</v>
      </c>
      <c r="Q1" s="8" t="s">
        <v>5</v>
      </c>
      <c r="R1" s="9" t="s">
        <v>6</v>
      </c>
      <c r="U1" s="24" t="s">
        <v>76</v>
      </c>
      <c r="V1" s="25" t="str">
        <f>IF(COUNTA($V$5:$V$89)=COUNTIF($V5:$V90,"OK"),"OK","Check")</f>
        <v>OK</v>
      </c>
      <c r="X1" s="175" t="s">
        <v>24</v>
      </c>
      <c r="Y1" s="230" t="str">
        <f>'Check|List'!$S$1</f>
        <v>Ok</v>
      </c>
    </row>
    <row r="2" spans="1:26" s="27" customFormat="1" ht="13.5" thickBot="1">
      <c r="B2" s="26" t="str">
        <f>Index!$C$8</f>
        <v>Input | Inflation</v>
      </c>
      <c r="C2" s="26"/>
      <c r="D2" s="26"/>
      <c r="E2" s="26"/>
      <c r="F2" s="26"/>
      <c r="G2" s="26"/>
      <c r="H2" s="26"/>
      <c r="I2" s="44"/>
      <c r="J2" s="44"/>
      <c r="K2" s="44"/>
      <c r="L2" s="44"/>
    </row>
    <row r="3" spans="1:26" s="3" customFormat="1" ht="3.2" customHeight="1">
      <c r="D3" s="18"/>
      <c r="E3" s="18"/>
      <c r="F3" s="18"/>
      <c r="G3" s="18"/>
      <c r="H3" s="18"/>
      <c r="I3" s="18"/>
      <c r="J3" s="18"/>
      <c r="K3" s="18"/>
      <c r="L3" s="18"/>
    </row>
    <row r="4" spans="1:26" customFormat="1" ht="12.75">
      <c r="A4" s="28"/>
      <c r="B4" s="32" t="s">
        <v>87</v>
      </c>
      <c r="C4" s="28"/>
      <c r="D4" s="28"/>
      <c r="E4" s="28"/>
      <c r="F4" s="28"/>
      <c r="G4" s="28"/>
      <c r="H4" s="28"/>
      <c r="I4" s="29"/>
      <c r="J4" s="29"/>
      <c r="K4" s="29"/>
      <c r="L4" s="29"/>
      <c r="M4" s="30"/>
      <c r="N4" s="31"/>
      <c r="O4" s="30"/>
      <c r="P4" s="31"/>
      <c r="Q4" s="30"/>
      <c r="R4" s="30"/>
      <c r="S4" s="30"/>
      <c r="T4" s="30"/>
      <c r="U4" s="30"/>
      <c r="V4" s="30"/>
      <c r="W4" s="30"/>
      <c r="X4" s="30"/>
      <c r="Y4" s="31"/>
      <c r="Z4" s="31"/>
    </row>
    <row r="5" spans="1:26" ht="11.25" customHeight="1"/>
    <row r="6" spans="1:26" ht="53.25">
      <c r="D6" s="39" t="s">
        <v>91</v>
      </c>
      <c r="E6" s="39" t="s">
        <v>120</v>
      </c>
      <c r="F6" s="39" t="s">
        <v>91</v>
      </c>
      <c r="G6" s="39" t="s">
        <v>186</v>
      </c>
      <c r="H6" s="39" t="s">
        <v>187</v>
      </c>
      <c r="I6" s="39" t="s">
        <v>120</v>
      </c>
      <c r="J6" s="39"/>
      <c r="K6" s="5"/>
      <c r="L6" s="5"/>
    </row>
    <row r="7" spans="1:26">
      <c r="C7" s="6" t="s">
        <v>7</v>
      </c>
      <c r="D7" s="42" t="s">
        <v>89</v>
      </c>
      <c r="E7" s="42" t="s">
        <v>30</v>
      </c>
      <c r="F7" s="42" t="s">
        <v>89</v>
      </c>
      <c r="G7" s="42" t="s">
        <v>185</v>
      </c>
      <c r="H7" s="42" t="s">
        <v>30</v>
      </c>
      <c r="I7" s="42" t="s">
        <v>30</v>
      </c>
      <c r="J7" s="42"/>
      <c r="K7" s="5"/>
      <c r="L7" s="5"/>
    </row>
    <row r="8" spans="1:26">
      <c r="C8" s="6" t="s">
        <v>8</v>
      </c>
      <c r="D8" s="42" t="s">
        <v>77</v>
      </c>
      <c r="E8" s="42" t="s">
        <v>16</v>
      </c>
      <c r="F8" s="42" t="s">
        <v>77</v>
      </c>
      <c r="G8" s="42" t="s">
        <v>16</v>
      </c>
      <c r="H8" s="42" t="s">
        <v>77</v>
      </c>
      <c r="I8" s="42" t="s">
        <v>16</v>
      </c>
      <c r="J8" s="42"/>
      <c r="K8" s="5"/>
      <c r="L8" s="5"/>
    </row>
    <row r="9" spans="1:26">
      <c r="C9" s="41">
        <v>39172</v>
      </c>
      <c r="D9" s="40">
        <v>155.6</v>
      </c>
      <c r="E9" s="5"/>
      <c r="F9" s="180"/>
      <c r="G9" s="5"/>
      <c r="H9" s="106"/>
      <c r="I9" s="5"/>
      <c r="J9" s="5"/>
      <c r="K9" s="5"/>
      <c r="L9" s="5"/>
      <c r="V9" s="71" t="str">
        <f>IF(C9&gt;EOMONTH(DATE('Input|General'!$G$12,MONTH('Input|General'!$G$9),1),0),"Ok",IF(D9="","Check","Ok"))</f>
        <v>Ok</v>
      </c>
    </row>
    <row r="10" spans="1:26">
      <c r="C10" s="41">
        <v>39263</v>
      </c>
      <c r="D10" s="40">
        <v>157.5</v>
      </c>
      <c r="E10" s="5"/>
      <c r="F10" s="180"/>
      <c r="G10" s="5"/>
      <c r="H10" s="106"/>
      <c r="I10" s="5"/>
      <c r="J10" s="5"/>
      <c r="K10" s="5"/>
      <c r="L10" s="5"/>
      <c r="V10" s="71" t="str">
        <f>IF(C10&gt;EOMONTH(DATE('Input|General'!$G$12,MONTH('Input|General'!$G$9),1),0),"Ok",IF(D10="","Check","Ok"))</f>
        <v>Ok</v>
      </c>
    </row>
    <row r="11" spans="1:26">
      <c r="C11" s="41">
        <v>39355</v>
      </c>
      <c r="D11" s="40">
        <v>158.6</v>
      </c>
      <c r="E11" s="5"/>
      <c r="F11" s="180"/>
      <c r="G11" s="5"/>
      <c r="H11" s="106"/>
      <c r="I11" s="5"/>
      <c r="J11" s="5"/>
      <c r="K11" s="5"/>
      <c r="L11" s="5"/>
      <c r="V11" s="71" t="str">
        <f>IF(C11&gt;EOMONTH(DATE('Input|General'!$G$12,MONTH('Input|General'!$G$9),1),0),"Ok",IF(D11="","Check","Ok"))</f>
        <v>Ok</v>
      </c>
    </row>
    <row r="12" spans="1:26">
      <c r="C12" s="41">
        <v>39447</v>
      </c>
      <c r="D12" s="40">
        <v>160.1</v>
      </c>
      <c r="E12" s="5"/>
      <c r="F12" s="180"/>
      <c r="G12" s="5"/>
      <c r="H12" s="106"/>
      <c r="I12" s="62"/>
      <c r="J12" s="5"/>
      <c r="K12" s="5"/>
      <c r="L12" s="5"/>
      <c r="V12" s="71" t="str">
        <f>IF(C12&gt;EOMONTH(DATE('Input|General'!$G$12,MONTH('Input|General'!$G$9),1),0),"Ok",IF(D12="","Check","Ok"))</f>
        <v>Ok</v>
      </c>
    </row>
    <row r="13" spans="1:26">
      <c r="C13" s="41">
        <v>39538</v>
      </c>
      <c r="D13" s="40">
        <v>162.19999999999999</v>
      </c>
      <c r="E13" s="62">
        <f>D13/D9-1</f>
        <v>4.2416452442159303E-2</v>
      </c>
      <c r="F13" s="180"/>
      <c r="G13" s="5"/>
      <c r="H13" s="106"/>
      <c r="I13" s="62"/>
      <c r="J13" s="5"/>
      <c r="K13" s="5"/>
      <c r="L13" s="5"/>
      <c r="V13" s="71" t="str">
        <f>IF(C13&gt;EOMONTH(DATE('Input|General'!$G$12,MONTH('Input|General'!$G$9),1),0),"Ok",IF(D13="","Check","Ok"))</f>
        <v>Ok</v>
      </c>
    </row>
    <row r="14" spans="1:26">
      <c r="C14" s="41">
        <v>39629</v>
      </c>
      <c r="D14" s="40">
        <v>164.6</v>
      </c>
      <c r="E14" s="62">
        <f t="shared" ref="E14:E29" si="0">D14/D10-1</f>
        <v>4.5079365079365052E-2</v>
      </c>
      <c r="F14" s="180"/>
      <c r="G14" s="5"/>
      <c r="H14" s="106"/>
      <c r="I14" s="62"/>
      <c r="J14" s="5"/>
      <c r="K14" s="5"/>
      <c r="L14" s="5"/>
      <c r="V14" s="71" t="str">
        <f>IF(C14&gt;EOMONTH(DATE('Input|General'!$G$12,MONTH('Input|General'!$G$9),1),0),"Ok",IF(D14="","Check","Ok"))</f>
        <v>Ok</v>
      </c>
    </row>
    <row r="15" spans="1:26">
      <c r="C15" s="41">
        <v>39721</v>
      </c>
      <c r="D15" s="40">
        <v>166.5</v>
      </c>
      <c r="E15" s="62">
        <f t="shared" si="0"/>
        <v>4.9810844892812067E-2</v>
      </c>
      <c r="F15" s="180"/>
      <c r="G15" s="5"/>
      <c r="H15" s="106"/>
      <c r="I15" s="62"/>
      <c r="J15" s="5"/>
      <c r="K15" s="5"/>
      <c r="L15" s="5"/>
      <c r="V15" s="71" t="str">
        <f>IF(C15&gt;EOMONTH(DATE('Input|General'!$G$12,MONTH('Input|General'!$G$9),1),0),"Ok",IF(D15="","Check","Ok"))</f>
        <v>Ok</v>
      </c>
    </row>
    <row r="16" spans="1:26">
      <c r="C16" s="41">
        <v>39813</v>
      </c>
      <c r="D16" s="40">
        <v>166</v>
      </c>
      <c r="E16" s="62">
        <f t="shared" si="0"/>
        <v>3.6851967520299844E-2</v>
      </c>
      <c r="F16" s="180"/>
      <c r="G16" s="5"/>
      <c r="H16" s="106"/>
      <c r="I16" s="62"/>
      <c r="J16" s="5"/>
      <c r="K16" s="5"/>
      <c r="L16" s="5"/>
      <c r="V16" s="71" t="str">
        <f>IF(C16&gt;EOMONTH(DATE('Input|General'!$G$12,MONTH('Input|General'!$G$9),1),0),"Ok",IF(D16="","Check","Ok"))</f>
        <v>Ok</v>
      </c>
    </row>
    <row r="17" spans="3:22">
      <c r="C17" s="41">
        <v>39903</v>
      </c>
      <c r="D17" s="40">
        <v>166.2</v>
      </c>
      <c r="E17" s="62">
        <f t="shared" si="0"/>
        <v>2.4660912453760897E-2</v>
      </c>
      <c r="F17" s="180"/>
      <c r="G17" s="5"/>
      <c r="H17" s="106"/>
      <c r="I17" s="62"/>
      <c r="J17" s="5"/>
      <c r="K17" s="5"/>
      <c r="L17" s="5"/>
      <c r="V17" s="71" t="str">
        <f>IF(C17&gt;EOMONTH(DATE('Input|General'!$G$12,MONTH('Input|General'!$G$9),1),0),"Ok",IF(D17="","Check","Ok"))</f>
        <v>Ok</v>
      </c>
    </row>
    <row r="18" spans="3:22">
      <c r="C18" s="41">
        <v>39994</v>
      </c>
      <c r="D18" s="40">
        <v>167</v>
      </c>
      <c r="E18" s="62">
        <f t="shared" si="0"/>
        <v>1.4580801944106936E-2</v>
      </c>
      <c r="F18" s="180"/>
      <c r="G18" s="5"/>
      <c r="H18" s="106"/>
      <c r="I18" s="62"/>
      <c r="J18" s="5"/>
      <c r="K18" s="5"/>
      <c r="L18" s="5"/>
      <c r="V18" s="71" t="str">
        <f>IF(C18&gt;EOMONTH(DATE('Input|General'!$G$12,MONTH('Input|General'!$G$9),1),0),"Ok",IF(D18="","Check","Ok"))</f>
        <v>Ok</v>
      </c>
    </row>
    <row r="19" spans="3:22">
      <c r="C19" s="41">
        <v>40086</v>
      </c>
      <c r="D19" s="40">
        <v>168.6</v>
      </c>
      <c r="E19" s="62">
        <f t="shared" si="0"/>
        <v>1.2612612612612484E-2</v>
      </c>
      <c r="F19" s="180"/>
      <c r="G19" s="5"/>
      <c r="H19" s="106"/>
      <c r="I19" s="62"/>
      <c r="J19" s="5"/>
      <c r="K19" s="5"/>
      <c r="L19" s="5"/>
      <c r="V19" s="71" t="str">
        <f>IF(C19&gt;EOMONTH(DATE('Input|General'!$G$12,MONTH('Input|General'!$G$9),1),0),"Ok",IF(D19="","Check","Ok"))</f>
        <v>Ok</v>
      </c>
    </row>
    <row r="20" spans="3:22">
      <c r="C20" s="41">
        <v>40178</v>
      </c>
      <c r="D20" s="40">
        <v>169.5</v>
      </c>
      <c r="E20" s="62">
        <f t="shared" si="0"/>
        <v>2.108433734939763E-2</v>
      </c>
      <c r="F20" s="180"/>
      <c r="G20" s="5"/>
      <c r="H20" s="106"/>
      <c r="I20" s="62"/>
      <c r="J20" s="5"/>
      <c r="K20" s="5"/>
      <c r="L20" s="5"/>
      <c r="V20" s="71" t="str">
        <f>IF(C20&gt;EOMONTH(DATE('Input|General'!$G$12,MONTH('Input|General'!$G$9),1),0),"Ok",IF(D20="","Check","Ok"))</f>
        <v>Ok</v>
      </c>
    </row>
    <row r="21" spans="3:22">
      <c r="C21" s="41">
        <v>40268</v>
      </c>
      <c r="D21" s="40">
        <v>171</v>
      </c>
      <c r="E21" s="62">
        <f t="shared" si="0"/>
        <v>2.8880866425992746E-2</v>
      </c>
      <c r="F21" s="181">
        <v>95.2</v>
      </c>
      <c r="G21" s="106"/>
      <c r="H21" s="106">
        <f>IF(F21="",IF(COUNT(G21:G$88)=0,"",IF(ISBLANK(G21),AVERAGE(H20,H22),(1+G21)*H17)),F21)</f>
        <v>95.2</v>
      </c>
      <c r="I21" s="62"/>
      <c r="J21" s="97"/>
      <c r="K21" s="5"/>
      <c r="L21" s="5"/>
      <c r="V21" s="71" t="str">
        <f>IF(C21&gt;EOMONTH(DATE('Input|General'!$G$12,MONTH('Input|General'!$G$9),1),0),"Ok",IF(D21="","Check","Ok"))</f>
        <v>Ok</v>
      </c>
    </row>
    <row r="22" spans="3:22">
      <c r="C22" s="41">
        <v>40359</v>
      </c>
      <c r="D22" s="40">
        <v>172.1</v>
      </c>
      <c r="E22" s="62">
        <f t="shared" si="0"/>
        <v>3.0538922155688653E-2</v>
      </c>
      <c r="F22" s="181">
        <v>95.8</v>
      </c>
      <c r="G22" s="106"/>
      <c r="H22" s="106">
        <f>IF(F22="",IF(COUNT(G22:G$88)=0,"",IF(ISBLANK(G22),AVERAGE(H21,H23),(1+G22)*H18)),F22)</f>
        <v>95.8</v>
      </c>
      <c r="I22" s="62"/>
      <c r="J22" s="97"/>
      <c r="K22" s="5"/>
      <c r="L22" s="5"/>
      <c r="V22" s="71" t="str">
        <f>IF(C22&gt;EOMONTH(DATE('Input|General'!$G$12,MONTH('Input|General'!$G$9),1),0),"Ok",IF(D22="","Check","Ok"))</f>
        <v>Ok</v>
      </c>
    </row>
    <row r="23" spans="3:22">
      <c r="C23" s="41">
        <v>40451</v>
      </c>
      <c r="D23" s="40">
        <v>173.3</v>
      </c>
      <c r="E23" s="62">
        <f t="shared" si="0"/>
        <v>2.7876631079478242E-2</v>
      </c>
      <c r="F23" s="181">
        <v>96.5</v>
      </c>
      <c r="G23" s="106"/>
      <c r="H23" s="106">
        <f>IF(F23="",IF(COUNT(G23:G$88)=0,"",IF(ISBLANK(G23),AVERAGE(H22,H24),(1+G23)*H19)),F23)</f>
        <v>96.5</v>
      </c>
      <c r="I23" s="62"/>
      <c r="J23" s="97"/>
      <c r="K23" s="5"/>
      <c r="L23" s="5"/>
      <c r="V23" s="71" t="str">
        <f>IF(C23&gt;EOMONTH(DATE('Input|General'!$G$12,MONTH('Input|General'!$G$9),1),0),"Ok",IF(D23="","Check","Ok"))</f>
        <v>Ok</v>
      </c>
    </row>
    <row r="24" spans="3:22">
      <c r="C24" s="41">
        <v>40543</v>
      </c>
      <c r="D24" s="40">
        <v>174</v>
      </c>
      <c r="E24" s="62">
        <f t="shared" si="0"/>
        <v>2.6548672566371723E-2</v>
      </c>
      <c r="F24" s="181">
        <v>96.9</v>
      </c>
      <c r="G24" s="106"/>
      <c r="H24" s="106">
        <f>IF(F24="",IF(COUNT(G24:G$88)=0,"",IF(ISBLANK(G24),AVERAGE(H23,H25),(1+G24)*H20)),F24)</f>
        <v>96.9</v>
      </c>
      <c r="I24" s="62"/>
      <c r="J24" s="97"/>
      <c r="K24" s="5"/>
      <c r="L24" s="5"/>
      <c r="V24" s="71" t="str">
        <f>IF(C24&gt;EOMONTH(DATE('Input|General'!$G$12,MONTH('Input|General'!$G$9),1),0),"Ok",IF(D24="","Check","Ok"))</f>
        <v>Ok</v>
      </c>
    </row>
    <row r="25" spans="3:22">
      <c r="C25" s="41">
        <v>40633</v>
      </c>
      <c r="D25" s="40">
        <v>176.7</v>
      </c>
      <c r="E25" s="62">
        <f t="shared" si="0"/>
        <v>3.3333333333333215E-2</v>
      </c>
      <c r="F25" s="181">
        <v>98.3</v>
      </c>
      <c r="G25" s="106"/>
      <c r="H25" s="106">
        <f>IF(F25="",IF(COUNT(G25:G$88)=0,"",IF(ISBLANK(G25),AVERAGE(H24,H26),(1+G25)*H21)),F25)</f>
        <v>98.3</v>
      </c>
      <c r="I25" s="62">
        <f t="shared" ref="I25:I74" si="1">IF(H25="","",H25/H21-1)</f>
        <v>3.2563025210083918E-2</v>
      </c>
      <c r="J25" s="97"/>
      <c r="K25" s="5"/>
      <c r="L25" s="5"/>
      <c r="V25" s="71" t="str">
        <f>IF(C25&gt;EOMONTH(DATE('Input|General'!$G$12,MONTH('Input|General'!$G$9),1),0),"Ok",IF(D25="","Check","Ok"))</f>
        <v>Ok</v>
      </c>
    </row>
    <row r="26" spans="3:22">
      <c r="C26" s="41">
        <v>40724</v>
      </c>
      <c r="D26" s="40">
        <v>178.3</v>
      </c>
      <c r="E26" s="62">
        <f t="shared" si="0"/>
        <v>3.6025566531086683E-2</v>
      </c>
      <c r="F26" s="181">
        <v>99.2</v>
      </c>
      <c r="G26" s="106"/>
      <c r="H26" s="106">
        <f>IF(F26="",IF(COUNT(G26:G$88)=0,"",IF(ISBLANK(G26),AVERAGE(H25,H27),(1+G26)*H22)),F26)</f>
        <v>99.2</v>
      </c>
      <c r="I26" s="62">
        <f t="shared" si="1"/>
        <v>3.5490605427975108E-2</v>
      </c>
      <c r="J26" s="97"/>
      <c r="K26" s="5"/>
      <c r="L26" s="5"/>
      <c r="V26" s="71" t="str">
        <f>IF(C26&gt;EOMONTH(DATE('Input|General'!$G$12,MONTH('Input|General'!$G$9),1),0),"Ok",IF(D26="","Check","Ok"))</f>
        <v>Ok</v>
      </c>
    </row>
    <row r="27" spans="3:22">
      <c r="C27" s="41">
        <v>40816</v>
      </c>
      <c r="D27" s="40">
        <v>179.4</v>
      </c>
      <c r="E27" s="62">
        <f t="shared" si="0"/>
        <v>3.5199076745527913E-2</v>
      </c>
      <c r="F27" s="181">
        <v>99.8</v>
      </c>
      <c r="G27" s="106"/>
      <c r="H27" s="106">
        <f>IF(F27="",IF(COUNT(G27:G$88)=0,"",IF(ISBLANK(G27),AVERAGE(H26,H28),(1+G27)*H23)),F27)</f>
        <v>99.8</v>
      </c>
      <c r="I27" s="62">
        <f t="shared" si="1"/>
        <v>3.4196891191709877E-2</v>
      </c>
      <c r="J27" s="97"/>
      <c r="K27" s="5"/>
      <c r="L27" s="5"/>
      <c r="V27" s="71" t="str">
        <f>IF(C27&gt;EOMONTH(DATE('Input|General'!$G$12,MONTH('Input|General'!$G$9),1),0),"Ok",IF(D27="","Check","Ok"))</f>
        <v>Ok</v>
      </c>
    </row>
    <row r="28" spans="3:22">
      <c r="C28" s="41">
        <v>40908</v>
      </c>
      <c r="D28" s="40">
        <v>179.4</v>
      </c>
      <c r="E28" s="62">
        <f t="shared" si="0"/>
        <v>3.1034482758620641E-2</v>
      </c>
      <c r="F28" s="181">
        <v>99.8</v>
      </c>
      <c r="G28" s="106"/>
      <c r="H28" s="106">
        <f>IF(F28="",IF(COUNT(G28:G$88)=0,"",IF(ISBLANK(G28),AVERAGE(H27,H29),(1+G28)*H24)),F28)</f>
        <v>99.8</v>
      </c>
      <c r="I28" s="62">
        <f t="shared" si="1"/>
        <v>2.9927760577915352E-2</v>
      </c>
      <c r="J28" s="97"/>
      <c r="K28" s="5"/>
      <c r="L28" s="5"/>
      <c r="V28" s="71" t="str">
        <f>IF(C28&gt;EOMONTH(DATE('Input|General'!$G$12,MONTH('Input|General'!$G$9),1),0),"Ok",IF(D28="","Check","Ok"))</f>
        <v>Ok</v>
      </c>
    </row>
    <row r="29" spans="3:22">
      <c r="C29" s="41">
        <v>40999</v>
      </c>
      <c r="D29" s="40">
        <v>179.5</v>
      </c>
      <c r="E29" s="62">
        <f t="shared" si="0"/>
        <v>1.5846066779853007E-2</v>
      </c>
      <c r="F29" s="181">
        <v>99.9</v>
      </c>
      <c r="G29" s="106"/>
      <c r="H29" s="106">
        <f>IF(F29="",IF(COUNT(G29:G$88)=0,"",IF(ISBLANK(G29),AVERAGE(H28,H30),(1+G29)*H25)),F29)</f>
        <v>99.9</v>
      </c>
      <c r="I29" s="62">
        <f t="shared" si="1"/>
        <v>1.6276703967446737E-2</v>
      </c>
      <c r="J29" s="97"/>
      <c r="K29" s="5"/>
      <c r="L29" s="5"/>
      <c r="V29" s="71" t="str">
        <f>IF(C29&gt;EOMONTH(DATE('Input|General'!$G$12,MONTH('Input|General'!$G$9),1),0),"Ok",IF(D29="","Check","Ok"))</f>
        <v>Ok</v>
      </c>
    </row>
    <row r="30" spans="3:22">
      <c r="C30" s="41">
        <v>41090</v>
      </c>
      <c r="D30" s="5"/>
      <c r="E30" s="5"/>
      <c r="F30" s="181">
        <v>100.4</v>
      </c>
      <c r="G30" s="106"/>
      <c r="H30" s="106">
        <f>IF(F30="",IF(COUNT(G30:G$88)=0,"",IF(ISBLANK(G30),AVERAGE(H29,H31),(1+G30)*H26)),F30)</f>
        <v>100.4</v>
      </c>
      <c r="I30" s="62">
        <f t="shared" si="1"/>
        <v>1.2096774193548487E-2</v>
      </c>
      <c r="J30" s="97"/>
      <c r="K30" s="5"/>
      <c r="L30" s="5"/>
      <c r="V30" s="71" t="str">
        <f>IF(C30&gt;EOMONTH(DATE('Input|General'!$G$12,MONTH('Input|General'!$G$9),1),0),"Ok",IF(I30="","Check","Ok"))</f>
        <v>Ok</v>
      </c>
    </row>
    <row r="31" spans="3:22">
      <c r="C31" s="41">
        <v>41182</v>
      </c>
      <c r="D31" s="5"/>
      <c r="E31" s="5"/>
      <c r="F31" s="181">
        <v>101.8</v>
      </c>
      <c r="G31" s="106"/>
      <c r="H31" s="106">
        <f>IF(F31="",IF(COUNT(G31:G$88)=0,"",IF(ISBLANK(G31),AVERAGE(H30,H32),(1+G31)*H27)),F31)</f>
        <v>101.8</v>
      </c>
      <c r="I31" s="62">
        <f t="shared" si="1"/>
        <v>2.0040080160320661E-2</v>
      </c>
      <c r="J31" s="97"/>
      <c r="K31" s="5"/>
      <c r="L31" s="5"/>
      <c r="V31" s="71" t="str">
        <f>IF(C31&gt;EOMONTH(DATE('Input|General'!$G$12,MONTH('Input|General'!$G$9),1),0),"Ok",IF(I31="","Check","Ok"))</f>
        <v>Ok</v>
      </c>
    </row>
    <row r="32" spans="3:22">
      <c r="C32" s="41">
        <v>41274</v>
      </c>
      <c r="D32" s="5"/>
      <c r="E32" s="5"/>
      <c r="F32" s="181">
        <v>102</v>
      </c>
      <c r="G32" s="106"/>
      <c r="H32" s="106">
        <f>IF(F32="",IF(COUNT(G32:G$88)=0,"",IF(ISBLANK(G32),AVERAGE(H31,H33),(1+G32)*H28)),F32)</f>
        <v>102</v>
      </c>
      <c r="I32" s="62">
        <f t="shared" si="1"/>
        <v>2.2044088176352838E-2</v>
      </c>
      <c r="J32" s="97"/>
      <c r="K32" s="5"/>
      <c r="L32" s="5"/>
      <c r="V32" s="71" t="str">
        <f>IF(C32&gt;EOMONTH(DATE('Input|General'!$G$12,MONTH('Input|General'!$G$9),1),0),"Ok",IF(I32="","Check","Ok"))</f>
        <v>Ok</v>
      </c>
    </row>
    <row r="33" spans="3:22">
      <c r="C33" s="41">
        <v>41364</v>
      </c>
      <c r="D33" s="5"/>
      <c r="E33" s="5"/>
      <c r="F33" s="181">
        <v>102.4</v>
      </c>
      <c r="G33" s="106"/>
      <c r="H33" s="106">
        <f>IF(F33="",IF(COUNT(G33:G$88)=0,"",IF(ISBLANK(G33),AVERAGE(H32,H34),(1+G33)*H29)),F33)</f>
        <v>102.4</v>
      </c>
      <c r="I33" s="62">
        <f t="shared" si="1"/>
        <v>2.5025025025025016E-2</v>
      </c>
      <c r="J33" s="97"/>
      <c r="K33" s="5"/>
      <c r="L33" s="5"/>
      <c r="V33" s="71" t="str">
        <f>IF(C33&gt;EOMONTH(DATE('Input|General'!$G$12,MONTH('Input|General'!$G$9),1),0),"Ok",IF(I33="","Check","Ok"))</f>
        <v>Ok</v>
      </c>
    </row>
    <row r="34" spans="3:22">
      <c r="C34" s="41">
        <v>41455</v>
      </c>
      <c r="D34" s="5"/>
      <c r="E34" s="5"/>
      <c r="F34" s="181">
        <v>102.8</v>
      </c>
      <c r="G34" s="106"/>
      <c r="H34" s="106">
        <f>IF(F34="",IF(COUNT(G34:G$88)=0,"",IF(ISBLANK(G34),AVERAGE(H33,H35),(1+G34)*H30)),F34)</f>
        <v>102.8</v>
      </c>
      <c r="I34" s="62">
        <f t="shared" si="1"/>
        <v>2.3904382470119501E-2</v>
      </c>
      <c r="J34" s="97"/>
      <c r="K34" s="5"/>
      <c r="L34" s="5"/>
      <c r="V34" s="71" t="str">
        <f>IF(C34&gt;EOMONTH(DATE('Input|General'!$G$12,MONTH('Input|General'!$G$9),1),0),"Ok",IF(I34="","Check","Ok"))</f>
        <v>Ok</v>
      </c>
    </row>
    <row r="35" spans="3:22">
      <c r="C35" s="41">
        <v>41547</v>
      </c>
      <c r="D35" s="5"/>
      <c r="E35" s="5"/>
      <c r="F35" s="181">
        <v>104</v>
      </c>
      <c r="G35" s="106"/>
      <c r="H35" s="106">
        <f>IF(F35="",IF(COUNT(G35:G$88)=0,"",IF(ISBLANK(G35),AVERAGE(H34,H36),(1+G35)*H31)),F35)</f>
        <v>104</v>
      </c>
      <c r="I35" s="62">
        <f t="shared" si="1"/>
        <v>2.16110019646365E-2</v>
      </c>
      <c r="J35" s="97"/>
      <c r="K35" s="5"/>
      <c r="L35" s="5"/>
      <c r="V35" s="71" t="str">
        <f>IF(C35&gt;EOMONTH(DATE('Input|General'!$G$12,MONTH('Input|General'!$G$9),1),0),"Ok",IF(I35="","Check","Ok"))</f>
        <v>Ok</v>
      </c>
    </row>
    <row r="36" spans="3:22">
      <c r="C36" s="41">
        <v>41639</v>
      </c>
      <c r="D36" s="5"/>
      <c r="E36" s="5"/>
      <c r="F36" s="181">
        <v>104.8</v>
      </c>
      <c r="G36" s="106"/>
      <c r="H36" s="106">
        <f>IF(F36="",IF(COUNT(G36:G$88)=0,"",IF(ISBLANK(G36),AVERAGE(H35,H37),(1+G36)*H32)),F36)</f>
        <v>104.8</v>
      </c>
      <c r="I36" s="62">
        <f t="shared" si="1"/>
        <v>2.7450980392156765E-2</v>
      </c>
      <c r="J36" s="97"/>
      <c r="K36" s="5"/>
      <c r="L36" s="5"/>
      <c r="V36" s="71" t="str">
        <f>IF(C36&gt;EOMONTH(DATE('Input|General'!$G$12,MONTH('Input|General'!$G$9),1),0),"Ok",IF(I36="","Check","Ok"))</f>
        <v>Ok</v>
      </c>
    </row>
    <row r="37" spans="3:22">
      <c r="C37" s="41">
        <v>41729</v>
      </c>
      <c r="D37" s="5"/>
      <c r="E37" s="5"/>
      <c r="F37" s="181">
        <v>105.4</v>
      </c>
      <c r="G37" s="106"/>
      <c r="H37" s="106">
        <f>IF(F37="",IF(COUNT(G37:G$88)=0,"",IF(ISBLANK(G37),AVERAGE(H36,H38),(1+G37)*H33)),F37)</f>
        <v>105.4</v>
      </c>
      <c r="I37" s="62">
        <f t="shared" si="1"/>
        <v>2.9296875E-2</v>
      </c>
      <c r="J37" s="97"/>
      <c r="K37" s="5"/>
      <c r="L37" s="5"/>
      <c r="V37" s="71" t="str">
        <f>IF(C37&gt;EOMONTH(DATE('Input|General'!$G$12,MONTH('Input|General'!$G$9),1),0),"Ok",IF(I37="","Check","Ok"))</f>
        <v>Ok</v>
      </c>
    </row>
    <row r="38" spans="3:22">
      <c r="C38" s="41">
        <v>41820</v>
      </c>
      <c r="D38" s="5"/>
      <c r="E38" s="5"/>
      <c r="F38" s="181">
        <v>105.9</v>
      </c>
      <c r="G38" s="106"/>
      <c r="H38" s="106">
        <f>IF(F38="",IF(COUNT(G38:G$88)=0,"",IF(ISBLANK(G38),AVERAGE(H37,H39),(1+G38)*H34)),F38)</f>
        <v>105.9</v>
      </c>
      <c r="I38" s="62">
        <f t="shared" si="1"/>
        <v>3.0155642023346418E-2</v>
      </c>
      <c r="J38" s="97"/>
      <c r="K38" s="5"/>
      <c r="L38" s="5"/>
      <c r="V38" s="71" t="str">
        <f>IF(C38&gt;EOMONTH(DATE('Input|General'!$G$12,MONTH('Input|General'!$G$9),1),0),"Ok",IF(I38="","Check","Ok"))</f>
        <v>Ok</v>
      </c>
    </row>
    <row r="39" spans="3:22">
      <c r="C39" s="41">
        <v>41912</v>
      </c>
      <c r="D39" s="5"/>
      <c r="E39" s="5"/>
      <c r="F39" s="181">
        <v>106.4</v>
      </c>
      <c r="G39" s="106"/>
      <c r="H39" s="106">
        <f>IF(F39="",IF(COUNT(G39:G$88)=0,"",IF(ISBLANK(G39),AVERAGE(H38,H40),(1+G39)*H35)),F39)</f>
        <v>106.4</v>
      </c>
      <c r="I39" s="62">
        <f t="shared" si="1"/>
        <v>2.3076923076923217E-2</v>
      </c>
      <c r="J39" s="97"/>
      <c r="K39" s="5"/>
      <c r="L39" s="5"/>
      <c r="V39" s="71" t="str">
        <f>IF(C39&gt;EOMONTH(DATE('Input|General'!$G$12,MONTH('Input|General'!$G$9),1),0),"Ok",IF(I39="","Check","Ok"))</f>
        <v>Ok</v>
      </c>
    </row>
    <row r="40" spans="3:22">
      <c r="C40" s="41">
        <v>42004</v>
      </c>
      <c r="D40" s="5"/>
      <c r="E40" s="5"/>
      <c r="F40" s="181">
        <v>106.6</v>
      </c>
      <c r="G40" s="106"/>
      <c r="H40" s="106">
        <f>IF(F40="",IF(COUNT(G40:G$88)=0,"",IF(ISBLANK(G40),AVERAGE(H39,H41),(1+G40)*H36)),F40)</f>
        <v>106.6</v>
      </c>
      <c r="I40" s="62">
        <f t="shared" si="1"/>
        <v>1.7175572519083859E-2</v>
      </c>
      <c r="J40" s="97"/>
      <c r="K40" s="5"/>
      <c r="L40" s="5"/>
      <c r="V40" s="71" t="str">
        <f>IF(C40&gt;EOMONTH(DATE('Input|General'!$G$12,MONTH('Input|General'!$G$9),1),0),"Ok",IF(I40="","Check","Ok"))</f>
        <v>Ok</v>
      </c>
    </row>
    <row r="41" spans="3:22">
      <c r="C41" s="41">
        <v>42094</v>
      </c>
      <c r="D41" s="5"/>
      <c r="E41" s="5"/>
      <c r="F41" s="181">
        <v>106.8</v>
      </c>
      <c r="G41" s="106"/>
      <c r="H41" s="106">
        <f>IF(F41="",IF(COUNT(G41:G$88)=0,"",IF(ISBLANK(G41),AVERAGE(H40,H42),(1+G41)*H37)),F41)</f>
        <v>106.8</v>
      </c>
      <c r="I41" s="62">
        <f t="shared" si="1"/>
        <v>1.3282732447817747E-2</v>
      </c>
      <c r="J41" s="97"/>
      <c r="K41" s="5"/>
      <c r="L41" s="5"/>
      <c r="V41" s="71" t="str">
        <f>IF(C41&gt;EOMONTH(DATE('Input|General'!$G$12,MONTH('Input|General'!$G$9),1),0),"Ok",IF(I41="","Check","Ok"))</f>
        <v>Ok</v>
      </c>
    </row>
    <row r="42" spans="3:22">
      <c r="C42" s="41">
        <v>42185</v>
      </c>
      <c r="D42" s="5"/>
      <c r="E42" s="5"/>
      <c r="F42" s="181">
        <v>107.5</v>
      </c>
      <c r="G42" s="106"/>
      <c r="H42" s="106">
        <f>IF(F42="",IF(COUNT(G42:G$88)=0,"",IF(ISBLANK(G42),AVERAGE(H41,H43),(1+G42)*H38)),F42)</f>
        <v>107.5</v>
      </c>
      <c r="I42" s="62">
        <f t="shared" si="1"/>
        <v>1.5108593012275628E-2</v>
      </c>
      <c r="J42" s="97"/>
      <c r="K42" s="5"/>
      <c r="L42" s="5"/>
      <c r="V42" s="71" t="str">
        <f>IF(C42&gt;EOMONTH(DATE('Input|General'!$G$12,MONTH('Input|General'!$G$9),1),0),"Ok",IF(I42="","Check","Ok"))</f>
        <v>Ok</v>
      </c>
    </row>
    <row r="43" spans="3:22">
      <c r="C43" s="41">
        <v>42277</v>
      </c>
      <c r="D43" s="5"/>
      <c r="E43" s="5"/>
      <c r="F43" s="181">
        <v>108</v>
      </c>
      <c r="G43" s="106"/>
      <c r="H43" s="106">
        <f>IF(F43="",IF(COUNT(G43:G$88)=0,"",IF(ISBLANK(G43),AVERAGE(H42,H44),(1+G43)*H39)),F43)</f>
        <v>108</v>
      </c>
      <c r="I43" s="62">
        <f t="shared" si="1"/>
        <v>1.5037593984962294E-2</v>
      </c>
      <c r="J43" s="97"/>
      <c r="K43" s="5"/>
      <c r="L43" s="5"/>
      <c r="V43" s="71" t="str">
        <f>IF(C43&gt;EOMONTH(DATE('Input|General'!$G$12,MONTH('Input|General'!$G$9),1),0),"Ok",IF(I43="","Check","Ok"))</f>
        <v>Ok</v>
      </c>
    </row>
    <row r="44" spans="3:22">
      <c r="C44" s="41">
        <v>42369</v>
      </c>
      <c r="D44" s="5"/>
      <c r="E44" s="5"/>
      <c r="F44" s="181">
        <v>108.4</v>
      </c>
      <c r="G44" s="106"/>
      <c r="H44" s="106">
        <f>IF(F44="",IF(COUNT(G44:G$88)=0,"",IF(ISBLANK(G44),AVERAGE(H43,H45),(1+G44)*H40)),F44)</f>
        <v>108.4</v>
      </c>
      <c r="I44" s="62">
        <f t="shared" si="1"/>
        <v>1.6885553470919357E-2</v>
      </c>
      <c r="J44" s="97"/>
      <c r="K44" s="5"/>
      <c r="L44" s="5"/>
      <c r="V44" s="71" t="str">
        <f>IF(C44&gt;EOMONTH(DATE('Input|General'!$G$12,MONTH('Input|General'!$G$9),1),0),"Ok",IF(I44="","Check","Ok"))</f>
        <v>Ok</v>
      </c>
    </row>
    <row r="45" spans="3:22">
      <c r="C45" s="41">
        <v>42460</v>
      </c>
      <c r="D45" s="5"/>
      <c r="E45" s="5"/>
      <c r="F45" s="181">
        <v>108.2</v>
      </c>
      <c r="G45" s="106"/>
      <c r="H45" s="106">
        <f>IF(F45="",IF(COUNT(G45:G$88)=0,"",IF(ISBLANK(G45),AVERAGE(H44,H46),(1+G45)*H41)),F45)</f>
        <v>108.2</v>
      </c>
      <c r="I45" s="62">
        <f t="shared" si="1"/>
        <v>1.3108614232209881E-2</v>
      </c>
      <c r="J45" s="97"/>
      <c r="K45" s="5"/>
      <c r="L45" s="5"/>
      <c r="V45" s="71" t="str">
        <f>IF(C45&gt;EOMONTH(DATE('Input|General'!$G$12,MONTH('Input|General'!$G$9),1),0),"Ok",IF(I45="","Check","Ok"))</f>
        <v>Ok</v>
      </c>
    </row>
    <row r="46" spans="3:22">
      <c r="C46" s="41">
        <v>42551</v>
      </c>
      <c r="D46" s="5"/>
      <c r="E46" s="5"/>
      <c r="F46" s="181">
        <v>108.6</v>
      </c>
      <c r="G46" s="106"/>
      <c r="H46" s="106">
        <f>IF(F46="",IF(COUNT(G46:G$88)=0,"",IF(ISBLANK(G46),AVERAGE(H45,H47),(1+G46)*H42)),F46)</f>
        <v>108.6</v>
      </c>
      <c r="I46" s="62">
        <f t="shared" si="1"/>
        <v>1.0232558139534831E-2</v>
      </c>
      <c r="J46" s="97"/>
      <c r="K46" s="5"/>
      <c r="L46" s="5"/>
      <c r="V46" s="71" t="str">
        <f>IF(C46&gt;EOMONTH(DATE('Input|General'!$G$12,MONTH('Input|General'!$G$9),1),0),"Ok",IF(I46="","Check","Ok"))</f>
        <v>Ok</v>
      </c>
    </row>
    <row r="47" spans="3:22">
      <c r="C47" s="41">
        <v>42643</v>
      </c>
      <c r="D47" s="5"/>
      <c r="E47" s="5"/>
      <c r="F47" s="181">
        <v>109.4</v>
      </c>
      <c r="G47" s="106"/>
      <c r="H47" s="106">
        <f>IF(F47="",IF(COUNT(G47:G$88)=0,"",IF(ISBLANK(G47),AVERAGE(H46,H48),(1+G47)*H43)),F47)</f>
        <v>109.4</v>
      </c>
      <c r="I47" s="62">
        <f t="shared" si="1"/>
        <v>1.2962962962963065E-2</v>
      </c>
      <c r="J47" s="97"/>
      <c r="K47" s="5"/>
      <c r="L47" s="5"/>
      <c r="V47" s="71" t="str">
        <f>IF(C47&gt;EOMONTH(DATE('Input|General'!$G$12,MONTH('Input|General'!$G$9),1),0),"Ok",IF(I47="","Check","Ok"))</f>
        <v>Ok</v>
      </c>
    </row>
    <row r="48" spans="3:22">
      <c r="C48" s="41">
        <v>42735</v>
      </c>
      <c r="D48" s="5"/>
      <c r="E48" s="5"/>
      <c r="F48" s="181">
        <v>110</v>
      </c>
      <c r="G48" s="106"/>
      <c r="H48" s="106">
        <f>IF(F48="",IF(COUNT(G48:G$88)=0,"",IF(ISBLANK(G48),AVERAGE(H47,H49),(1+G48)*H44)),F48)</f>
        <v>110</v>
      </c>
      <c r="I48" s="62">
        <f t="shared" si="1"/>
        <v>1.4760147601476037E-2</v>
      </c>
      <c r="J48" s="97"/>
      <c r="K48" s="5"/>
      <c r="L48" s="5"/>
      <c r="V48" s="71" t="str">
        <f>IF(C48&gt;EOMONTH(DATE('Input|General'!$G$12,MONTH('Input|General'!$G$9),1),0),"Ok",IF(I48="","Check","Ok"))</f>
        <v>Ok</v>
      </c>
    </row>
    <row r="49" spans="3:22">
      <c r="C49" s="41">
        <v>42825</v>
      </c>
      <c r="D49" s="5"/>
      <c r="E49" s="5"/>
      <c r="F49" s="181">
        <v>110.5</v>
      </c>
      <c r="G49" s="106"/>
      <c r="H49" s="106">
        <f>IF(F49="",IF(COUNT(G49:G$88)=0,"",IF(ISBLANK(G49),AVERAGE(H48,H50),(1+G49)*H45)),F49)</f>
        <v>110.5</v>
      </c>
      <c r="I49" s="62">
        <f t="shared" si="1"/>
        <v>2.1256931608133023E-2</v>
      </c>
      <c r="J49" s="97"/>
      <c r="K49" s="5"/>
      <c r="L49" s="5"/>
      <c r="V49" s="71" t="str">
        <f>IF(C49&gt;EOMONTH(DATE('Input|General'!$G$12,MONTH('Input|General'!$G$9),1),0),"Ok",IF(I49="","Check","Ok"))</f>
        <v>Ok</v>
      </c>
    </row>
    <row r="50" spans="3:22">
      <c r="C50" s="41">
        <v>42916</v>
      </c>
      <c r="D50" s="5"/>
      <c r="E50" s="5"/>
      <c r="F50" s="181">
        <v>110.7</v>
      </c>
      <c r="G50" s="106"/>
      <c r="H50" s="106">
        <f>IF(F50="",IF(COUNT(G50:G$88)=0,"",IF(ISBLANK(G50),AVERAGE(H49,H51),(1+G50)*H46)),F50)</f>
        <v>110.7</v>
      </c>
      <c r="I50" s="62">
        <f t="shared" si="1"/>
        <v>1.9337016574585641E-2</v>
      </c>
      <c r="J50" s="98"/>
      <c r="K50" s="5"/>
      <c r="L50" s="5"/>
      <c r="V50" s="71" t="str">
        <f>IF(C50&gt;EOMONTH(DATE('Input|General'!$G$12,MONTH('Input|General'!$G$9),1),0),"Ok",IF(I50="","Check","Ok"))</f>
        <v>Ok</v>
      </c>
    </row>
    <row r="51" spans="3:22">
      <c r="C51" s="41">
        <v>43008</v>
      </c>
      <c r="D51" s="5"/>
      <c r="E51" s="5"/>
      <c r="F51" s="181">
        <v>111.4</v>
      </c>
      <c r="G51" s="106"/>
      <c r="H51" s="106">
        <f>IF(F51="",IF(COUNT(G51:G$88)=0,"",IF(ISBLANK(G51),AVERAGE(H50,H52),(1+G51)*H47)),F51)</f>
        <v>111.4</v>
      </c>
      <c r="I51" s="62">
        <f t="shared" si="1"/>
        <v>1.8281535648994485E-2</v>
      </c>
      <c r="J51" s="97"/>
      <c r="K51" s="5"/>
      <c r="L51" s="5"/>
      <c r="V51" s="71" t="str">
        <f>IF(C51&gt;EOMONTH(DATE('Input|General'!$G$12,MONTH('Input|General'!$G$9),1),0),"Ok",IF(I51="","Check","Ok"))</f>
        <v>Ok</v>
      </c>
    </row>
    <row r="52" spans="3:22">
      <c r="C52" s="41">
        <v>43100</v>
      </c>
      <c r="D52" s="5"/>
      <c r="E52" s="5"/>
      <c r="F52" s="181">
        <v>112.1</v>
      </c>
      <c r="G52" s="106"/>
      <c r="H52" s="106">
        <f>IF(F52="",IF(COUNT(G52:G$88)=0,"",IF(ISBLANK(G52),AVERAGE(H51,H53),(1+G52)*H48)),F52)</f>
        <v>112.1</v>
      </c>
      <c r="I52" s="62">
        <f t="shared" si="1"/>
        <v>1.9090909090909047E-2</v>
      </c>
      <c r="J52" s="97"/>
      <c r="K52" s="5"/>
      <c r="L52" s="5"/>
      <c r="V52" s="71" t="str">
        <f>IF(C52&gt;EOMONTH(DATE('Input|General'!$G$12,MONTH('Input|General'!$G$9),1),0),"Ok",IF(I52="","Check","Ok"))</f>
        <v>Ok</v>
      </c>
    </row>
    <row r="53" spans="3:22">
      <c r="C53" s="41">
        <v>43190</v>
      </c>
      <c r="D53" s="5"/>
      <c r="E53" s="5"/>
      <c r="F53" s="181">
        <v>112.6</v>
      </c>
      <c r="G53" s="106"/>
      <c r="H53" s="106">
        <f>IF(F53="",IF(COUNT(G53:G$88)=0,"",IF(ISBLANK(G53),AVERAGE(H52,H54),(1+G53)*H49)),F53)</f>
        <v>112.6</v>
      </c>
      <c r="I53" s="62">
        <f t="shared" si="1"/>
        <v>1.9004524886877761E-2</v>
      </c>
      <c r="J53" s="97"/>
      <c r="K53" s="5"/>
      <c r="L53" s="5"/>
      <c r="V53" s="71" t="str">
        <f>IF(C53&gt;EOMONTH(DATE('Input|General'!$G$12,MONTH('Input|General'!$G$9),1),0),"Ok",IF(I53="","Check","Ok"))</f>
        <v>Ok</v>
      </c>
    </row>
    <row r="54" spans="3:22">
      <c r="C54" s="41">
        <v>43281</v>
      </c>
      <c r="D54" s="5"/>
      <c r="E54" s="5"/>
      <c r="F54" s="181">
        <v>113</v>
      </c>
      <c r="G54" s="106"/>
      <c r="H54" s="106">
        <f>IF(F54="",IF(COUNT(G54:G$88)=0,"",IF(ISBLANK(G54),AVERAGE(H53,H55),(1+G54)*H50)),F54)</f>
        <v>113</v>
      </c>
      <c r="I54" s="62">
        <f t="shared" si="1"/>
        <v>2.0776874435411097E-2</v>
      </c>
      <c r="J54" s="97"/>
      <c r="K54" s="5"/>
      <c r="L54" s="5"/>
      <c r="V54" s="71" t="str">
        <f>IF(C54&gt;EOMONTH(DATE('Input|General'!$G$12,MONTH('Input|General'!$G$9),1),0),"Ok",IF(I54="","Check","Ok"))</f>
        <v>Ok</v>
      </c>
    </row>
    <row r="55" spans="3:22">
      <c r="C55" s="41">
        <v>43373</v>
      </c>
      <c r="D55" s="5"/>
      <c r="E55" s="5"/>
      <c r="F55" s="181">
        <v>113.5</v>
      </c>
      <c r="G55" s="106"/>
      <c r="H55" s="106">
        <f>IF(F55="",IF(COUNT(G55:G$88)=0,"",IF(ISBLANK(G55),AVERAGE(H54,H56),(1+G55)*H51)),F55)</f>
        <v>113.5</v>
      </c>
      <c r="I55" s="62">
        <f t="shared" si="1"/>
        <v>1.8850987432674993E-2</v>
      </c>
      <c r="J55" s="97"/>
      <c r="K55" s="5"/>
      <c r="L55" s="5"/>
      <c r="V55" s="71" t="str">
        <f>IF(C55&gt;EOMONTH(DATE('Input|General'!$G$12,MONTH('Input|General'!$G$9),1),0),"Ok",IF(I55="","Check","Ok"))</f>
        <v>Ok</v>
      </c>
    </row>
    <row r="56" spans="3:22">
      <c r="C56" s="41">
        <v>43465</v>
      </c>
      <c r="D56" s="5"/>
      <c r="E56" s="5"/>
      <c r="F56" s="181">
        <v>114.1</v>
      </c>
      <c r="G56" s="106"/>
      <c r="H56" s="106">
        <f>IF(F56="",IF(COUNT(G56:G$88)=0,"",IF(ISBLANK(G56),AVERAGE(H55,H57),(1+G56)*H52)),F56)</f>
        <v>114.1</v>
      </c>
      <c r="I56" s="62">
        <f t="shared" si="1"/>
        <v>1.7841213202497874E-2</v>
      </c>
      <c r="J56" s="97"/>
      <c r="K56" s="5"/>
      <c r="L56" s="5"/>
      <c r="V56" s="71" t="str">
        <f>IF(C56&gt;EOMONTH(DATE('Input|General'!$G$12,MONTH('Input|General'!$G$9),1),0),"Ok",IF(I56="","Check","Ok"))</f>
        <v>Ok</v>
      </c>
    </row>
    <row r="57" spans="3:22">
      <c r="C57" s="41">
        <v>43555</v>
      </c>
      <c r="D57" s="5"/>
      <c r="E57" s="5"/>
      <c r="F57" s="181">
        <v>114.1</v>
      </c>
      <c r="G57" s="106"/>
      <c r="H57" s="106">
        <f>IF(F57="",IF(COUNT(G57:G$88)=0,"",IF(ISBLANK(G57),AVERAGE(H56,H58),(1+G57)*H53)),F57)</f>
        <v>114.1</v>
      </c>
      <c r="I57" s="62">
        <f t="shared" si="1"/>
        <v>1.3321492007104752E-2</v>
      </c>
      <c r="J57" s="97"/>
      <c r="K57" s="5"/>
      <c r="L57" s="5"/>
      <c r="V57" s="71" t="str">
        <f>IF(C57&gt;EOMONTH(DATE('Input|General'!$G$12,MONTH('Input|General'!$G$9),1),0),"Ok",IF(I57="","Check","Ok"))</f>
        <v>Ok</v>
      </c>
    </row>
    <row r="58" spans="3:22">
      <c r="C58" s="41">
        <v>43646</v>
      </c>
      <c r="D58" s="5"/>
      <c r="E58" s="5"/>
      <c r="F58" s="181">
        <v>114.8</v>
      </c>
      <c r="G58" s="106"/>
      <c r="H58" s="106">
        <f>IF(F58="",IF(COUNT(G58:G$88)=0,"",IF(ISBLANK(G58),AVERAGE(H57,H59),(1+G58)*H54)),F58)</f>
        <v>114.8</v>
      </c>
      <c r="I58" s="62">
        <f t="shared" si="1"/>
        <v>1.5929203539823078E-2</v>
      </c>
      <c r="J58" s="97"/>
      <c r="K58" s="5"/>
      <c r="L58" s="5"/>
      <c r="V58" s="71" t="str">
        <f>IF(C58&gt;EOMONTH(DATE('Input|General'!$G$12,MONTH('Input|General'!$G$9),1),0),"Ok",IF(I58="","Check","Ok"))</f>
        <v>Ok</v>
      </c>
    </row>
    <row r="59" spans="3:22">
      <c r="C59" s="41">
        <v>43738</v>
      </c>
      <c r="D59" s="5"/>
      <c r="E59" s="5"/>
      <c r="F59" s="181">
        <v>115.4</v>
      </c>
      <c r="G59" s="106"/>
      <c r="H59" s="106">
        <f>IF(F59="",IF(COUNT(G59:G$88)=0,"",IF(ISBLANK(G59),AVERAGE(H58,H60),(1+G59)*H55)),F59)</f>
        <v>115.4</v>
      </c>
      <c r="I59" s="62">
        <f t="shared" si="1"/>
        <v>1.6740088105726914E-2</v>
      </c>
      <c r="J59" s="97"/>
      <c r="K59" s="5"/>
      <c r="L59" s="5"/>
      <c r="V59" s="71" t="str">
        <f>IF(C59&gt;EOMONTH(DATE('Input|General'!$G$12,MONTH('Input|General'!$G$9),1),0),"Ok",IF(I59="","Check","Ok"))</f>
        <v>Ok</v>
      </c>
    </row>
    <row r="60" spans="3:22">
      <c r="C60" s="41">
        <v>43830</v>
      </c>
      <c r="D60" s="5"/>
      <c r="E60" s="5"/>
      <c r="F60" s="181">
        <v>116.2</v>
      </c>
      <c r="G60" s="106"/>
      <c r="H60" s="106">
        <f>IF(F60="",IF(COUNT(G60:G$88)=0,"",IF(ISBLANK(G60),AVERAGE(H59,H61),(1+G60)*H56)),F60)</f>
        <v>116.2</v>
      </c>
      <c r="I60" s="62">
        <f t="shared" si="1"/>
        <v>1.8404907975460238E-2</v>
      </c>
      <c r="J60" s="97"/>
      <c r="K60" s="5"/>
      <c r="L60" s="5"/>
      <c r="V60" s="71" t="str">
        <f>IF(C60&gt;EOMONTH(DATE('Input|General'!$G$12,MONTH('Input|General'!$G$9),1),0),"Ok",IF(I60="","Check","Ok"))</f>
        <v>Ok</v>
      </c>
    </row>
    <row r="61" spans="3:22">
      <c r="C61" s="41">
        <v>43921</v>
      </c>
      <c r="D61" s="5"/>
      <c r="E61" s="5"/>
      <c r="F61" s="181">
        <v>116.6</v>
      </c>
      <c r="G61" s="106"/>
      <c r="H61" s="106">
        <f>IF(F61="",IF(COUNT(G61:G$88)=0,"",IF(ISBLANK(G61),AVERAGE(H60,H62),(1+G61)*H57)),F61)</f>
        <v>116.6</v>
      </c>
      <c r="I61" s="62">
        <f t="shared" si="1"/>
        <v>2.1910604732690686E-2</v>
      </c>
      <c r="J61" s="97"/>
      <c r="K61" s="5"/>
      <c r="L61" s="5"/>
      <c r="V61" s="71" t="str">
        <f>IF(C61&gt;EOMONTH(DATE('Input|General'!$G$12,MONTH('Input|General'!$G$9),1),0),"Ok",IF(I61="","Check","Ok"))</f>
        <v>Ok</v>
      </c>
    </row>
    <row r="62" spans="3:22">
      <c r="C62" s="41">
        <v>44012</v>
      </c>
      <c r="D62" s="5"/>
      <c r="E62" s="5"/>
      <c r="F62" s="181">
        <v>114.4</v>
      </c>
      <c r="G62" s="106"/>
      <c r="H62" s="106">
        <f>IF(F62="",IF(COUNT(G62:G$88)=0,"",IF(ISBLANK(G62),AVERAGE(H61,H63),(1+G62)*H58)),F62)</f>
        <v>114.4</v>
      </c>
      <c r="I62" s="62">
        <f t="shared" si="1"/>
        <v>-3.4843205574912606E-3</v>
      </c>
      <c r="J62" s="97"/>
      <c r="K62" s="5"/>
      <c r="L62" s="5"/>
      <c r="V62" s="71" t="str">
        <f>IF(C62&gt;EOMONTH(DATE('Input|General'!$G$12,MONTH('Input|General'!$G$9),1),0),"Ok",IF(I62="","Check","Ok"))</f>
        <v>Ok</v>
      </c>
    </row>
    <row r="63" spans="3:22">
      <c r="C63" s="41">
        <v>44104</v>
      </c>
      <c r="D63" s="5"/>
      <c r="E63" s="5"/>
      <c r="F63" s="181">
        <v>116.2</v>
      </c>
      <c r="G63" s="106"/>
      <c r="H63" s="106">
        <f>IF(F63="",IF(COUNT(G63:G$88)=0,"",IF(ISBLANK(G63),AVERAGE(H62,H64),(1+G63)*H59)),F63)</f>
        <v>116.2</v>
      </c>
      <c r="I63" s="62">
        <f t="shared" si="1"/>
        <v>6.9324090121316573E-3</v>
      </c>
      <c r="J63" s="97"/>
      <c r="K63" s="5"/>
      <c r="L63" s="5"/>
      <c r="V63" s="71" t="str">
        <f>IF(C63&gt;EOMONTH(DATE('Input|General'!$G$12,MONTH('Input|General'!$G$9),1),0),"Ok",IF(I63="","Check","Ok"))</f>
        <v>Ok</v>
      </c>
    </row>
    <row r="64" spans="3:22">
      <c r="C64" s="41">
        <v>44196</v>
      </c>
      <c r="D64" s="5"/>
      <c r="E64" s="5"/>
      <c r="F64" s="181">
        <v>117.2</v>
      </c>
      <c r="G64" s="106"/>
      <c r="H64" s="106">
        <f>IF(F64="",IF(COUNT(G64:G$88)=0,"",IF(ISBLANK(G64),AVERAGE(H63,H65),(1+G64)*H60)),F64)</f>
        <v>117.2</v>
      </c>
      <c r="I64" s="62">
        <f t="shared" si="1"/>
        <v>8.6058519793459354E-3</v>
      </c>
      <c r="J64" s="97"/>
      <c r="K64" s="5"/>
      <c r="L64" s="5"/>
      <c r="V64" s="71" t="str">
        <f>IF(C64&gt;EOMONTH(DATE('Input|General'!$G$12,MONTH('Input|General'!$G$9),1),0),"Ok",IF(I64="","Check","Ok"))</f>
        <v>Ok</v>
      </c>
    </row>
    <row r="65" spans="3:22">
      <c r="C65" s="41">
        <v>44286</v>
      </c>
      <c r="D65" s="5"/>
      <c r="E65" s="5"/>
      <c r="F65" s="181">
        <v>117.9</v>
      </c>
      <c r="G65" s="106"/>
      <c r="H65" s="106">
        <f>IF(F65="",IF(COUNT(G65:G$88)=0,"",IF(ISBLANK(G65),AVERAGE(H64,H66),(1+G65)*H61)),F65)</f>
        <v>117.9</v>
      </c>
      <c r="I65" s="62">
        <f t="shared" si="1"/>
        <v>1.1149228130360234E-2</v>
      </c>
      <c r="J65" s="97"/>
      <c r="K65" s="5"/>
      <c r="L65" s="5"/>
      <c r="V65" s="71" t="str">
        <f>IF(C65&gt;EOMONTH(DATE('Input|General'!$G$12,MONTH('Input|General'!$G$9),1),0),"Ok",IF(I65="","Check","Ok"))</f>
        <v>Ok</v>
      </c>
    </row>
    <row r="66" spans="3:22">
      <c r="C66" s="41">
        <v>44377</v>
      </c>
      <c r="D66" s="5"/>
      <c r="E66" s="5"/>
      <c r="F66" s="181">
        <v>118.8</v>
      </c>
      <c r="G66" s="106"/>
      <c r="H66" s="106">
        <f>IF(F66="",IF(COUNT(G66:G$88)=0,"",IF(ISBLANK(G66),AVERAGE(H65,H67),(1+G66)*H62)),F66)</f>
        <v>118.8</v>
      </c>
      <c r="I66" s="62">
        <f t="shared" si="1"/>
        <v>3.8461538461538325E-2</v>
      </c>
      <c r="J66" s="97"/>
      <c r="K66" s="5"/>
      <c r="L66" s="5"/>
      <c r="V66" s="71" t="str">
        <f>IF(C66&gt;EOMONTH(DATE('Input|General'!$G$12,MONTH('Input|General'!$G$9),1),0),"Ok",IF(I66="","Check","Ok"))</f>
        <v>Ok</v>
      </c>
    </row>
    <row r="67" spans="3:22">
      <c r="C67" s="41">
        <v>44469</v>
      </c>
      <c r="D67" s="5"/>
      <c r="E67" s="5"/>
      <c r="F67" s="181">
        <v>119.7</v>
      </c>
      <c r="G67" s="106"/>
      <c r="H67" s="106">
        <f>IF(F67="",IF(COUNT(G67:G$88)=0,"",IF(ISBLANK(G67),AVERAGE(H66,H68),(1+G67)*H63)),F67)</f>
        <v>119.7</v>
      </c>
      <c r="I67" s="62">
        <f t="shared" si="1"/>
        <v>3.0120481927710774E-2</v>
      </c>
      <c r="J67" s="97"/>
      <c r="K67" s="5"/>
      <c r="L67" s="5"/>
      <c r="V67" s="71" t="str">
        <f>IF(C67&gt;EOMONTH(DATE('Input|General'!$G$12,MONTH('Input|General'!$G$9),1),0),"Ok",IF(I67="","Check","Ok"))</f>
        <v>Ok</v>
      </c>
    </row>
    <row r="68" spans="3:22">
      <c r="C68" s="41">
        <v>44561</v>
      </c>
      <c r="D68" s="5"/>
      <c r="E68" s="5"/>
      <c r="F68" s="181">
        <v>121.3</v>
      </c>
      <c r="G68" s="106"/>
      <c r="H68" s="106">
        <f>IF(F68="",IF(COUNT(G68:G$88)=0,"",IF(ISBLANK(G68),AVERAGE(H67,H69),(1+G68)*H64)),F68)</f>
        <v>121.3</v>
      </c>
      <c r="I68" s="62">
        <f t="shared" si="1"/>
        <v>3.4982935153583528E-2</v>
      </c>
      <c r="J68" s="97"/>
      <c r="K68" s="5"/>
      <c r="L68" s="5"/>
      <c r="V68" s="71" t="str">
        <f>IF(C68&gt;EOMONTH(DATE('Input|General'!$G$12,MONTH('Input|General'!$G$9),1),0),"Ok",IF(I68="","Check","Ok"))</f>
        <v>Ok</v>
      </c>
    </row>
    <row r="69" spans="3:22">
      <c r="C69" s="41">
        <v>44651</v>
      </c>
      <c r="D69" s="5"/>
      <c r="E69" s="5"/>
      <c r="F69" s="181">
        <v>123.9</v>
      </c>
      <c r="G69" s="106"/>
      <c r="H69" s="106">
        <f>IF(F69="",IF(COUNT(G69:G$88)=0,"",IF(ISBLANK(G69),AVERAGE(H68,H70),(1+G69)*H65)),F69)</f>
        <v>123.9</v>
      </c>
      <c r="I69" s="62">
        <f t="shared" si="1"/>
        <v>5.0890585241730291E-2</v>
      </c>
      <c r="J69" s="97"/>
      <c r="K69" s="5"/>
      <c r="L69" s="5"/>
      <c r="V69" s="71" t="str">
        <f>IF(C69&gt;EOMONTH(DATE('Input|General'!$G$12,MONTH('Input|General'!$G$9),1),0),"Ok",IF(I69="","Check","Ok"))</f>
        <v>Ok</v>
      </c>
    </row>
    <row r="70" spans="3:22">
      <c r="C70" s="41">
        <v>44742</v>
      </c>
      <c r="D70" s="5"/>
      <c r="E70" s="5"/>
      <c r="F70" s="181">
        <v>126.1</v>
      </c>
      <c r="G70" s="106"/>
      <c r="H70" s="106">
        <f>IF(F70="",IF(COUNT(G70:G$88)=0,"",IF(ISBLANK(G70),AVERAGE(H69,H71),(1+G70)*H66)),F70)</f>
        <v>126.1</v>
      </c>
      <c r="I70" s="62">
        <f t="shared" si="1"/>
        <v>6.1447811447811418E-2</v>
      </c>
      <c r="J70" s="105"/>
      <c r="K70" s="5"/>
      <c r="L70" s="5"/>
      <c r="V70" s="71" t="str">
        <f>IF(C70&gt;EOMONTH(DATE('Input|General'!$G$12,MONTH('Input|General'!$G$9),1),0),"Ok",IF(I70="","Check","Ok"))</f>
        <v>Ok</v>
      </c>
    </row>
    <row r="71" spans="3:22">
      <c r="C71" s="41">
        <v>44834</v>
      </c>
      <c r="D71" s="5"/>
      <c r="E71" s="5"/>
      <c r="F71" s="181">
        <v>128.4</v>
      </c>
      <c r="G71" s="106"/>
      <c r="H71" s="106">
        <f>IF(F71="",IF(COUNT(G71:G$88)=0,"",IF(ISBLANK(G71),AVERAGE(H70,H72),(1+G71)*H67)),F71)</f>
        <v>128.4</v>
      </c>
      <c r="I71" s="62">
        <f t="shared" si="1"/>
        <v>7.268170426065157E-2</v>
      </c>
      <c r="J71" s="104"/>
      <c r="K71" s="5"/>
      <c r="L71" s="5"/>
      <c r="V71" s="71" t="str">
        <f>IF(C71&gt;EOMONTH(DATE('Input|General'!$G$12,MONTH('Input|General'!$G$9),1),0),"Ok",IF(I71="","Check","Ok"))</f>
        <v>Ok</v>
      </c>
    </row>
    <row r="72" spans="3:22">
      <c r="C72" s="41">
        <v>44926</v>
      </c>
      <c r="D72" s="5"/>
      <c r="E72" s="5"/>
      <c r="F72" s="181">
        <v>130.80000000000001</v>
      </c>
      <c r="G72" s="99"/>
      <c r="H72" s="106">
        <f>IF(F72="",IF(COUNT(G72:G$88)=0,"",IF(ISBLANK(G72),AVERAGE(H71,H73),(1+G72)*H68)),F72)</f>
        <v>130.80000000000001</v>
      </c>
      <c r="I72" s="62">
        <f t="shared" si="1"/>
        <v>7.8318219291014124E-2</v>
      </c>
      <c r="J72" s="105"/>
      <c r="K72" s="5"/>
      <c r="L72" s="5"/>
      <c r="V72" s="71" t="str">
        <f>IF(C72&gt;EOMONTH(DATE('Input|General'!$G$12,MONTH('Input|General'!$G$9),1),0),"Ok",IF(I72="","Check","Ok"))</f>
        <v>Ok</v>
      </c>
    </row>
    <row r="73" spans="3:22">
      <c r="C73" s="41">
        <v>45016</v>
      </c>
      <c r="D73" s="5"/>
      <c r="E73" s="5"/>
      <c r="F73" s="181">
        <v>132.6</v>
      </c>
      <c r="G73" s="99"/>
      <c r="H73" s="106">
        <f>IF(F73="",IF(COUNT(G73:G$88)=0,"",IF(ISBLANK(G73),AVERAGE(H72,H74),(1+G73)*H69)),F73)</f>
        <v>132.6</v>
      </c>
      <c r="I73" s="62">
        <f t="shared" si="1"/>
        <v>7.0217917675544639E-2</v>
      </c>
      <c r="J73" s="97"/>
      <c r="K73" s="5"/>
      <c r="L73" s="5"/>
      <c r="V73" s="71" t="str">
        <f>IF(C73&gt;EOMONTH(DATE('Input|General'!$G$12,MONTH('Input|General'!$G$9),1),0),"Ok",IF(I73="","Check","Ok"))</f>
        <v>Ok</v>
      </c>
    </row>
    <row r="74" spans="3:22">
      <c r="C74" s="41">
        <v>45107</v>
      </c>
      <c r="D74" s="5"/>
      <c r="E74" s="5"/>
      <c r="F74" s="181">
        <v>133.69999999999999</v>
      </c>
      <c r="G74" s="99"/>
      <c r="H74" s="106">
        <f>IF(F74="",IF(COUNT(G74:G$88)=0,"",IF(ISBLANK(G74),AVERAGE(H73,H75),(1+G74)*H70)),F74)</f>
        <v>133.69999999999999</v>
      </c>
      <c r="I74" s="62">
        <f t="shared" si="1"/>
        <v>6.0269627279936566E-2</v>
      </c>
      <c r="J74" s="172"/>
      <c r="K74" s="5"/>
      <c r="L74" s="5"/>
      <c r="V74" s="71" t="str">
        <f>IF(C74&gt;EOMONTH(DATE('Input|General'!$G$12,MONTH('Input|General'!$G$9),1),0),"Ok",IF(I74="","Check","Ok"))</f>
        <v>Ok</v>
      </c>
    </row>
    <row r="75" spans="3:22">
      <c r="C75" s="41">
        <v>45199</v>
      </c>
      <c r="D75" s="5"/>
      <c r="E75" s="5"/>
      <c r="F75" s="181">
        <v>135.30000000000001</v>
      </c>
      <c r="G75" s="99"/>
      <c r="H75" s="106">
        <f>IF(F75="",IF(COUNT(G75:G$88)=0,"",IF(ISBLANK(G75),AVERAGE(H74,H76),(1+G75)*H71)),F75)</f>
        <v>135.30000000000001</v>
      </c>
      <c r="I75" s="62">
        <f t="shared" ref="I75:I78" si="2">IF(H75="","",H75/H71-1)</f>
        <v>5.3738317757009435E-2</v>
      </c>
      <c r="J75" s="97"/>
      <c r="K75" s="5"/>
      <c r="L75" s="5"/>
      <c r="V75" s="71" t="str">
        <f>IF(C75&gt;EOMONTH(DATE('Input|General'!$G$12,MONTH('Input|General'!$G$9),1),0),"Ok",IF(I75="","Check","Ok"))</f>
        <v>Ok</v>
      </c>
    </row>
    <row r="76" spans="3:22">
      <c r="C76" s="41">
        <v>45291</v>
      </c>
      <c r="D76" s="5"/>
      <c r="E76" s="5"/>
      <c r="F76" s="181">
        <v>136.1</v>
      </c>
      <c r="G76" s="99"/>
      <c r="H76" s="106">
        <f>IF(F76="",IF(COUNT(G76:G$88)=0,"",IF(ISBLANK(G76),AVERAGE(H75,H77),(1+G76)*H72)),F76)</f>
        <v>136.1</v>
      </c>
      <c r="I76" s="62">
        <f t="shared" si="2"/>
        <v>4.0519877675840865E-2</v>
      </c>
      <c r="J76" s="177"/>
      <c r="K76" s="5"/>
      <c r="L76" s="5"/>
      <c r="V76" s="71" t="str">
        <f>IF(C76&gt;EOMONTH(DATE('Input|General'!$G$12,MONTH('Input|General'!$G$9),1),0),"Ok",IF(I76="","Check","Ok"))</f>
        <v>Ok</v>
      </c>
    </row>
    <row r="77" spans="3:22">
      <c r="C77" s="41">
        <v>45382</v>
      </c>
      <c r="D77" s="5"/>
      <c r="E77" s="5"/>
      <c r="F77" s="181">
        <v>137.4</v>
      </c>
      <c r="G77" s="99"/>
      <c r="H77" s="106">
        <f>IF(F77="",IF(COUNT(G77:G$88)=0,"",IF(ISBLANK(G77),AVERAGE(H76,H78),(1+G77)*H73)),F77)</f>
        <v>137.4</v>
      </c>
      <c r="I77" s="62">
        <f t="shared" si="2"/>
        <v>3.6199095022624528E-2</v>
      </c>
      <c r="J77" s="97"/>
      <c r="K77" s="5"/>
      <c r="L77" s="5"/>
      <c r="V77" s="71" t="str">
        <f>IF(C77&gt;EOMONTH(DATE('Input|General'!$G$12,MONTH('Input|General'!$G$9),1),0),"Ok",IF(I77="","Check","Ok"))</f>
        <v>Ok</v>
      </c>
    </row>
    <row r="78" spans="3:22">
      <c r="C78" s="41">
        <v>45473</v>
      </c>
      <c r="D78" s="5"/>
      <c r="E78" s="5"/>
      <c r="F78" s="181">
        <v>138.80000000000001</v>
      </c>
      <c r="G78" s="99"/>
      <c r="H78" s="106">
        <f>IF(F78="",IF(COUNT(G78:G$88)=0,"",IF(ISBLANK(G78),AVERAGE(H77,H79),(1+G78)*H74)),F78)</f>
        <v>138.80000000000001</v>
      </c>
      <c r="I78" s="62">
        <f t="shared" si="2"/>
        <v>3.8145100972326373E-2</v>
      </c>
      <c r="J78" s="177"/>
      <c r="K78" s="5"/>
      <c r="L78" s="5"/>
      <c r="V78" s="71" t="str">
        <f>IF(C78&gt;EOMONTH(DATE('Input|General'!$G$12,MONTH('Input|General'!$G$9),1),0),"Ok",IF(I78="","Check","Ok"))</f>
        <v>Ok</v>
      </c>
    </row>
    <row r="79" spans="3:22">
      <c r="C79" s="41">
        <v>45565</v>
      </c>
      <c r="D79" s="5"/>
      <c r="E79" s="5"/>
      <c r="F79" s="181">
        <v>139.1</v>
      </c>
      <c r="G79" s="99"/>
      <c r="H79" s="106">
        <f>IF(F79="",IF(COUNT(G79:G$88)=0,"",IF(ISBLANK(G79),AVERAGE(H78,H80),(1+G79)*H75)),F79)</f>
        <v>139.1</v>
      </c>
      <c r="I79" s="62">
        <f>IF(H79="","",H79/H75-1)</f>
        <v>2.8085735402808343E-2</v>
      </c>
      <c r="J79" s="97"/>
      <c r="K79" s="5"/>
      <c r="L79" s="5"/>
      <c r="V79" s="71" t="str">
        <f>IF(C79&gt;EOMONTH(DATE('Input|General'!$G$12,MONTH('Input|General'!$G$9),1),0),"Ok",IF(I79="","Check","Ok"))</f>
        <v>Ok</v>
      </c>
    </row>
    <row r="80" spans="3:22">
      <c r="C80" s="41">
        <v>45657</v>
      </c>
      <c r="D80" s="5"/>
      <c r="E80" s="5"/>
      <c r="F80" s="181">
        <v>139.4</v>
      </c>
      <c r="G80" s="99"/>
      <c r="H80" s="106">
        <f>IF(F80="",IF(COUNT(G80:G$88)=0,"",IF(ISBLANK(G80),AVERAGE(H79,H81),(1+G80)*H76)),F80)</f>
        <v>139.4</v>
      </c>
      <c r="I80" s="62">
        <f t="shared" ref="I80:I84" si="3">IF(H80="","",H80/H76-1)</f>
        <v>2.4246877296105973E-2</v>
      </c>
      <c r="J80" s="177"/>
      <c r="K80" s="5"/>
      <c r="L80" s="5"/>
      <c r="V80" s="71" t="str">
        <f>IF(C80&gt;EOMONTH(DATE('Input|General'!$G$12,MONTH('Input|General'!$G$9),1),0),"Ok",IF(I80="","Check","Ok"))</f>
        <v>Ok</v>
      </c>
    </row>
    <row r="81" spans="1:26">
      <c r="C81" s="41">
        <v>45747</v>
      </c>
      <c r="D81" s="5"/>
      <c r="E81" s="5"/>
      <c r="F81" s="181">
        <v>140.69999999999999</v>
      </c>
      <c r="G81" s="99"/>
      <c r="H81" s="106">
        <f>IF(F81="",IF(COUNT(G81:G$88)=0,"",IF(ISBLANK(G81),AVERAGE(H80,H82),(1+G81)*H77)),F81)</f>
        <v>140.69999999999999</v>
      </c>
      <c r="I81" s="62">
        <f t="shared" si="3"/>
        <v>2.4017467248908186E-2</v>
      </c>
      <c r="J81" s="97"/>
      <c r="K81" s="5"/>
      <c r="L81" s="5"/>
      <c r="V81" s="71" t="str">
        <f>IF(C81&gt;EOMONTH(DATE('Input|General'!$G$12,MONTH('Input|General'!$G$9),1),0),"Ok",IF(I81="","Check","Ok"))</f>
        <v>Ok</v>
      </c>
    </row>
    <row r="82" spans="1:26">
      <c r="C82" s="41">
        <v>45838</v>
      </c>
      <c r="D82" s="5"/>
      <c r="E82" s="5"/>
      <c r="F82" s="181">
        <v>141.69999999999999</v>
      </c>
      <c r="G82" s="99"/>
      <c r="H82" s="106">
        <f>IF(F82="",IF(COUNT(G82:G$88)=0,"",IF(ISBLANK(G82),AVERAGE(H81,H83),(1+G82)*H78)),F82)</f>
        <v>141.69999999999999</v>
      </c>
      <c r="I82" s="62">
        <f t="shared" si="3"/>
        <v>2.0893371757924939E-2</v>
      </c>
      <c r="J82" s="177"/>
      <c r="K82" s="5"/>
      <c r="L82" s="172"/>
      <c r="R82" s="184"/>
      <c r="V82" s="71" t="str">
        <f>IF(C82&gt;EOMONTH(DATE('Input|General'!$G$12,MONTH('Input|General'!$G$9),1),0),"Ok",IF(I82="","Check","Ok"))</f>
        <v>Ok</v>
      </c>
    </row>
    <row r="83" spans="1:26">
      <c r="C83" s="41">
        <v>45930</v>
      </c>
      <c r="D83" s="5"/>
      <c r="E83" s="5"/>
      <c r="F83" s="181" t="s">
        <v>232</v>
      </c>
      <c r="G83" s="99"/>
      <c r="H83" s="106">
        <f>IF(F83="",IF(COUNT(G83:G$88)=0,"",IF(ISBLANK(G83),AVERAGE(H82,H84),(1+G83)*H79)),F83)</f>
        <v>142.64100000000002</v>
      </c>
      <c r="I83" s="62">
        <f t="shared" si="3"/>
        <v>2.5456506110711929E-2</v>
      </c>
      <c r="J83" s="97"/>
      <c r="K83" s="5"/>
      <c r="L83" s="5"/>
      <c r="V83" s="71" t="str">
        <f>IF(C83&gt;EOMONTH(DATE('Input|General'!$G$12,MONTH('Input|General'!$G$9),1),0),"Ok",IF(I83="","Check","Ok"))</f>
        <v>Ok</v>
      </c>
    </row>
    <row r="84" spans="1:26">
      <c r="C84" s="41">
        <v>46022</v>
      </c>
      <c r="D84" s="5"/>
      <c r="E84" s="5"/>
      <c r="F84" s="181" t="s">
        <v>232</v>
      </c>
      <c r="G84" s="99">
        <v>0.03</v>
      </c>
      <c r="H84" s="106">
        <f>IF(F84="",IF(COUNT(G84:G$88)=0,"",IF(ISBLANK(G84),AVERAGE(H83,H85),(1+G84)*H80)),F84)</f>
        <v>143.58200000000002</v>
      </c>
      <c r="I84" s="62">
        <f t="shared" si="3"/>
        <v>3.0000000000000027E-2</v>
      </c>
      <c r="J84" s="177"/>
      <c r="K84" s="5"/>
      <c r="L84" s="177" t="s">
        <v>231</v>
      </c>
      <c r="V84" s="71" t="str">
        <f>IF(C84&gt;EOMONTH(DATE('Input|General'!$G$12,MONTH('Input|General'!$G$9),1),0),"Ok",IF(I84="","Check","Ok"))</f>
        <v>Ok</v>
      </c>
    </row>
    <row r="85" spans="1:26">
      <c r="C85" s="41">
        <v>46112</v>
      </c>
      <c r="D85" s="5"/>
      <c r="E85" s="5"/>
      <c r="F85" s="181" t="s">
        <v>232</v>
      </c>
      <c r="G85" s="99"/>
      <c r="H85" s="106">
        <f>IF(F85="",IF(COUNT(G85:G$88)=0,"",IF(ISBLANK(G85),AVERAGE(H84,H86),(1+G85)*H81)),F85)</f>
        <v>144.83735000000001</v>
      </c>
      <c r="I85" s="62">
        <f t="shared" ref="I85:I88" si="4">IF(H85="","",H85/H81-1)</f>
        <v>2.9405472636816032E-2</v>
      </c>
      <c r="J85" s="177"/>
      <c r="K85" s="5"/>
      <c r="L85" s="177"/>
      <c r="V85" s="71" t="str">
        <f>IF(C85&gt;EOMONTH(DATE('Input|General'!$G$12,MONTH('Input|General'!$G$9),1),0),"Ok",IF(I85="","Check","Ok"))</f>
        <v>Ok</v>
      </c>
    </row>
    <row r="86" spans="1:26">
      <c r="C86" s="41">
        <v>46203</v>
      </c>
      <c r="D86" s="5"/>
      <c r="E86" s="5"/>
      <c r="F86" s="181" t="s">
        <v>232</v>
      </c>
      <c r="G86" s="99">
        <v>3.1E-2</v>
      </c>
      <c r="H86" s="106">
        <f>IF(F86="",IF(COUNT(G86:G$88)=0,"",IF(ISBLANK(G86),AVERAGE(H85,H87),(1+G86)*H82)),F86)</f>
        <v>146.09269999999998</v>
      </c>
      <c r="I86" s="62">
        <f t="shared" si="4"/>
        <v>3.0999999999999917E-2</v>
      </c>
      <c r="J86" s="177"/>
      <c r="K86" s="5"/>
      <c r="L86" s="177" t="s">
        <v>231</v>
      </c>
      <c r="V86" s="71" t="str">
        <f>IF(C86&gt;EOMONTH(DATE('Input|General'!$G$12,MONTH('Input|General'!$G$9),1),0),"Ok",IF(I86="","Check","Ok"))</f>
        <v>Ok</v>
      </c>
    </row>
    <row r="87" spans="1:26">
      <c r="C87" s="41">
        <v>46295</v>
      </c>
      <c r="D87" s="5"/>
      <c r="E87" s="5"/>
      <c r="F87" s="181" t="s">
        <v>232</v>
      </c>
      <c r="G87" s="99"/>
      <c r="H87" s="106">
        <f>IF(F87="",IF(COUNT(G87:G$88)=0,"",IF(ISBLANK(G87),AVERAGE(H86,H88),(1+G87)*H83)),F87)</f>
        <v>146.91928899999999</v>
      </c>
      <c r="I87" s="62">
        <f t="shared" si="4"/>
        <v>2.9993403018767184E-2</v>
      </c>
      <c r="J87" s="177"/>
      <c r="K87" s="5"/>
      <c r="L87" s="177"/>
      <c r="V87" s="71" t="str">
        <f>IF(C87&gt;EOMONTH(DATE('Input|General'!$G$12,MONTH('Input|General'!$G$9),1),0),"Ok",IF(I87="","Check","Ok"))</f>
        <v>Ok</v>
      </c>
    </row>
    <row r="88" spans="1:26">
      <c r="C88" s="41">
        <v>46387</v>
      </c>
      <c r="D88" s="5"/>
      <c r="E88" s="5"/>
      <c r="F88" s="181" t="s">
        <v>232</v>
      </c>
      <c r="G88" s="99">
        <v>2.9000000000000001E-2</v>
      </c>
      <c r="H88" s="106">
        <f>IF(F88="",IF(COUNT(G88:G$88)=0,"",IF(ISBLANK(G88),AVERAGE(H87,H89),(1+G88)*H84)),F88)</f>
        <v>147.745878</v>
      </c>
      <c r="I88" s="62">
        <f t="shared" si="4"/>
        <v>2.8999999999999915E-2</v>
      </c>
      <c r="J88" s="177"/>
      <c r="K88" s="5"/>
      <c r="L88" s="177" t="s">
        <v>231</v>
      </c>
      <c r="V88" s="71" t="str">
        <f>IF(C88&gt;EOMONTH(DATE('Input|General'!$G$12,MONTH('Input|General'!$G$9),1),0),"Ok",IF(I88="","Check","Ok"))</f>
        <v>Ok</v>
      </c>
    </row>
    <row r="89" spans="1:26">
      <c r="F89" s="5"/>
      <c r="G89" s="5"/>
      <c r="H89" s="5"/>
      <c r="I89" s="5"/>
      <c r="J89" s="5"/>
      <c r="K89" s="5"/>
      <c r="L89" s="5"/>
      <c r="V89" s="72"/>
    </row>
    <row r="90" spans="1:26" customFormat="1" ht="12.75">
      <c r="A90" s="28"/>
      <c r="B90" s="32" t="s">
        <v>21</v>
      </c>
      <c r="C90" s="28"/>
      <c r="D90" s="28"/>
      <c r="E90" s="28"/>
      <c r="F90" s="28"/>
      <c r="G90" s="28"/>
      <c r="H90" s="28"/>
      <c r="I90" s="29"/>
      <c r="J90" s="29"/>
      <c r="K90" s="29"/>
      <c r="L90" s="29"/>
      <c r="M90" s="30"/>
      <c r="N90" s="31"/>
      <c r="O90" s="30"/>
      <c r="P90" s="31"/>
      <c r="Q90" s="30"/>
      <c r="R90" s="30"/>
      <c r="S90" s="30"/>
      <c r="T90" s="30"/>
      <c r="U90" s="30"/>
      <c r="V90" s="30"/>
      <c r="W90" s="30"/>
      <c r="X90" s="30"/>
      <c r="Y90" s="31"/>
      <c r="Z90" s="31"/>
    </row>
    <row r="91" spans="1:26">
      <c r="D91" s="5"/>
      <c r="E91" s="5"/>
      <c r="F91" s="5"/>
      <c r="G91" s="5"/>
      <c r="H91" s="5"/>
      <c r="I91" s="5"/>
      <c r="J91" s="5"/>
      <c r="K91" s="5"/>
      <c r="L91" s="5"/>
    </row>
    <row r="92" spans="1:26">
      <c r="D92" s="5"/>
      <c r="E92" s="5"/>
      <c r="F92" s="5"/>
      <c r="G92" s="5"/>
      <c r="H92" s="5"/>
      <c r="I92" s="5"/>
      <c r="J92" s="5"/>
      <c r="K92" s="5"/>
      <c r="L92" s="5"/>
    </row>
    <row r="93" spans="1:26" s="13" customFormat="1"/>
    <row r="94" spans="1:26" s="13" customFormat="1"/>
    <row r="95" spans="1:26" s="13" customFormat="1"/>
    <row r="96" spans="1:26" s="13" customFormat="1"/>
    <row r="97" s="13" customFormat="1"/>
    <row r="98" s="13" customFormat="1"/>
    <row r="99" s="13" customFormat="1"/>
    <row r="100" s="13" customFormat="1"/>
  </sheetData>
  <conditionalFormatting sqref="G21:G88">
    <cfRule type="expression" dxfId="159" priority="1">
      <formula>F21=""</formula>
    </cfRule>
  </conditionalFormatting>
  <conditionalFormatting sqref="V1">
    <cfRule type="cellIs" dxfId="158" priority="6" operator="equal">
      <formula>"Check"</formula>
    </cfRule>
    <cfRule type="cellIs" dxfId="157" priority="7" operator="equal">
      <formula>"Ok"</formula>
    </cfRule>
  </conditionalFormatting>
  <conditionalFormatting sqref="V9:V88">
    <cfRule type="cellIs" dxfId="156" priority="12" operator="equal">
      <formula>"Check"</formula>
    </cfRule>
    <cfRule type="cellIs" dxfId="155" priority="13" operator="equal">
      <formula>"Ok"</formula>
    </cfRule>
  </conditionalFormatting>
  <conditionalFormatting sqref="Y1">
    <cfRule type="cellIs" dxfId="154" priority="8" operator="equal">
      <formula>"Check"</formula>
    </cfRule>
    <cfRule type="cellIs" dxfId="153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  <hyperlink ref="L84" r:id="rId1" location="3-5-detailed-forecast-information" xr:uid="{77920F11-E875-4F32-9894-F74DA620288B}"/>
    <hyperlink ref="L86" r:id="rId2" location="3-5-detailed-forecast-information" xr:uid="{20AE03E9-3786-4C06-AFAE-E89D098120FB}"/>
    <hyperlink ref="L88" r:id="rId3" location="3-5-detailed-forecast-information" xr:uid="{1D8EDFF3-25BC-4CE6-B578-D4E8B28D07AD}"/>
  </hyperlinks>
  <pageMargins left="0.7" right="0.7" top="0.75" bottom="0.75" header="0.3" footer="0.3"/>
  <pageSetup paperSize="9" orientation="portrait" verticalDpi="4" r:id="rId4"/>
  <customProperties>
    <customPr name="EpmWorksheetKeyString_GUID" r:id="rId5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zoomScaleNormal="100" workbookViewId="0"/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60.6640625" customWidth="1"/>
    <col min="22" max="22" width="10.83203125" customWidth="1"/>
    <col min="23" max="24" width="9.33203125" customWidth="1"/>
    <col min="25" max="16384" width="9.33203125" hidden="1"/>
  </cols>
  <sheetData>
    <row r="1" spans="1:22" ht="15.75">
      <c r="A1" s="23"/>
      <c r="B1" s="21"/>
      <c r="C1" s="21" t="str">
        <f>Index!$B$1</f>
        <v>AER opex model v2.4</v>
      </c>
      <c r="D1" s="21"/>
      <c r="E1" s="21"/>
      <c r="F1" s="22"/>
      <c r="G1" s="22"/>
      <c r="H1" s="22"/>
      <c r="I1" s="22"/>
      <c r="J1" s="174" t="s">
        <v>2</v>
      </c>
      <c r="K1" s="23"/>
      <c r="L1" s="24" t="s">
        <v>3</v>
      </c>
      <c r="M1" s="38" t="s">
        <v>4</v>
      </c>
      <c r="N1" s="8" t="s">
        <v>5</v>
      </c>
      <c r="O1" s="9" t="s">
        <v>6</v>
      </c>
      <c r="P1" s="229" t="s">
        <v>244</v>
      </c>
      <c r="Q1" s="23"/>
      <c r="R1" s="24" t="s">
        <v>76</v>
      </c>
      <c r="S1" s="25" t="str">
        <f>IF(COUNTA($V$8:$V$266)=COUNTIF($V$8:$V$266,"OK"),"OK","Check")</f>
        <v>OK</v>
      </c>
      <c r="T1" s="25"/>
      <c r="U1" s="175" t="s">
        <v>24</v>
      </c>
      <c r="V1" s="25" t="str">
        <f>'Check|List'!$S$1</f>
        <v>Ok</v>
      </c>
    </row>
    <row r="2" spans="1:22" ht="13.5" thickBot="1">
      <c r="A2" s="27"/>
      <c r="B2" s="26"/>
      <c r="C2" s="26" t="str">
        <f>Index!$C$9</f>
        <v>Input | Reported opex</v>
      </c>
      <c r="D2" s="26"/>
      <c r="E2" s="26"/>
      <c r="F2" s="44"/>
      <c r="G2" s="44"/>
      <c r="H2" s="44"/>
      <c r="I2" s="44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</row>
    <row r="3" spans="1:22">
      <c r="A3" s="73"/>
      <c r="B3" s="73"/>
      <c r="C3" s="73"/>
      <c r="D3" s="74"/>
      <c r="E3" s="74"/>
      <c r="F3" s="74"/>
      <c r="G3" s="74"/>
      <c r="H3" s="74"/>
      <c r="I3" s="74"/>
      <c r="J3" s="85" t="s">
        <v>106</v>
      </c>
      <c r="K3" s="84"/>
      <c r="L3" s="84"/>
      <c r="M3" s="84"/>
      <c r="N3" s="84"/>
      <c r="O3" s="84"/>
      <c r="P3" s="84"/>
      <c r="Q3" s="84"/>
      <c r="R3" s="84"/>
      <c r="S3" s="84"/>
      <c r="T3" s="84"/>
      <c r="U3" s="75"/>
      <c r="V3" s="75"/>
    </row>
    <row r="4" spans="1:22">
      <c r="A4" s="47"/>
      <c r="B4" s="47"/>
      <c r="C4" s="47"/>
      <c r="D4" s="48" t="s">
        <v>7</v>
      </c>
      <c r="E4" s="48" t="s">
        <v>8</v>
      </c>
      <c r="F4" s="49" t="s">
        <v>22</v>
      </c>
      <c r="G4" s="50"/>
      <c r="H4" s="50"/>
      <c r="I4" s="50"/>
      <c r="J4" s="83">
        <f>DATE(PPFirstYear,MONTH('Input|General'!$G$9),1)</f>
        <v>44713</v>
      </c>
      <c r="K4" s="83">
        <f>DATE(PPFirstYear+1,MONTH('Input|General'!$G$9),1)</f>
        <v>45078</v>
      </c>
      <c r="L4" s="83">
        <f>DATE(PPFirstYear+2,MONTH('Input|General'!$G$9),1)</f>
        <v>45444</v>
      </c>
      <c r="M4" s="83">
        <f>DATE(PPFirstYear+3,MONTH('Input|General'!$G$9),1)</f>
        <v>45809</v>
      </c>
      <c r="N4" s="83">
        <f>DATE(PPFirstYear+4,MONTH('Input|General'!$G$9),1)</f>
        <v>46174</v>
      </c>
      <c r="O4" s="83">
        <f>DATE(PPFirstYear+5,MONTH('Input|General'!$G$9),1)</f>
        <v>46539</v>
      </c>
      <c r="P4" s="83">
        <f>DATE(PPFirstYear+6,MONTH('Input|General'!$G$9),1)</f>
        <v>46905</v>
      </c>
      <c r="Q4" s="83">
        <f>DATE(PPFirstYear+7,MONTH('Input|General'!$G$9),1)</f>
        <v>47270</v>
      </c>
      <c r="R4" s="83">
        <f>DATE(PPFirstYear+8,MONTH('Input|General'!$G$9),1)</f>
        <v>47635</v>
      </c>
      <c r="S4" s="83">
        <f>DATE(PPFirstYear+9,MONTH('Input|General'!$G$9),1)</f>
        <v>48000</v>
      </c>
      <c r="T4" s="83">
        <f>DATE(PPFirstYear+10,MONTH('Input|General'!$G$9),1)</f>
        <v>48366</v>
      </c>
      <c r="U4" s="51"/>
      <c r="V4" s="52"/>
    </row>
    <row r="5" spans="1:22" ht="5.25" customHeight="1">
      <c r="A5" s="3"/>
      <c r="B5" s="3"/>
      <c r="C5" s="3"/>
      <c r="D5" s="18"/>
      <c r="E5" s="18"/>
      <c r="F5" s="18"/>
      <c r="G5" s="18"/>
      <c r="H5" s="18"/>
      <c r="I5" s="18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</row>
    <row r="6" spans="1:22" ht="6.75" customHeight="1">
      <c r="A6" s="3"/>
      <c r="B6" s="3"/>
      <c r="C6" s="3"/>
      <c r="D6" s="18"/>
      <c r="E6" s="18"/>
      <c r="F6" s="18"/>
      <c r="G6" s="18"/>
      <c r="H6" s="18"/>
      <c r="I6" s="1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ht="5.25" customHeight="1">
      <c r="A7" s="3"/>
      <c r="B7" s="3"/>
      <c r="C7" s="3"/>
      <c r="D7" s="18"/>
      <c r="E7" s="18"/>
      <c r="F7" s="18"/>
      <c r="G7" s="18"/>
      <c r="H7" s="18"/>
      <c r="I7" s="18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</row>
    <row r="8" spans="1:22" ht="12.75">
      <c r="A8" s="28"/>
      <c r="B8" s="32" t="s">
        <v>201</v>
      </c>
      <c r="C8" s="28"/>
      <c r="D8" s="28"/>
      <c r="E8" s="28"/>
      <c r="F8" s="107"/>
      <c r="G8" s="107"/>
      <c r="H8" s="107"/>
      <c r="I8" s="107"/>
      <c r="J8" s="30"/>
      <c r="K8" s="108"/>
      <c r="L8" s="30"/>
      <c r="M8" s="108"/>
      <c r="N8" s="30"/>
      <c r="O8" s="30"/>
      <c r="P8" s="30"/>
      <c r="Q8" s="30"/>
      <c r="R8" s="30"/>
      <c r="S8" s="30"/>
      <c r="T8" s="30"/>
      <c r="U8" s="30"/>
      <c r="V8" s="31"/>
    </row>
    <row r="9" spans="1:22">
      <c r="A9" s="14"/>
      <c r="B9" s="14"/>
      <c r="C9" s="14"/>
      <c r="D9" s="109"/>
      <c r="E9" s="109"/>
      <c r="F9" s="109"/>
      <c r="G9" s="110"/>
      <c r="H9" s="110"/>
      <c r="I9" s="109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5"/>
    </row>
    <row r="10" spans="1:22">
      <c r="A10" s="14"/>
      <c r="B10" s="14"/>
      <c r="C10" s="111" t="s">
        <v>70</v>
      </c>
      <c r="D10" s="110" t="s">
        <v>7</v>
      </c>
      <c r="E10" s="110" t="s">
        <v>8</v>
      </c>
      <c r="F10" s="110" t="s">
        <v>22</v>
      </c>
      <c r="G10" s="110"/>
      <c r="H10" s="110"/>
      <c r="I10" s="109"/>
      <c r="J10" s="112">
        <f t="shared" ref="J10:S10" si="0">IF(YEAR(J$4)&lt;=PPLastYear,J$4,"")</f>
        <v>44713</v>
      </c>
      <c r="K10" s="112">
        <f t="shared" si="0"/>
        <v>45078</v>
      </c>
      <c r="L10" s="112">
        <f t="shared" si="0"/>
        <v>45444</v>
      </c>
      <c r="M10" s="112">
        <f t="shared" si="0"/>
        <v>45809</v>
      </c>
      <c r="N10" s="112">
        <f t="shared" si="0"/>
        <v>46174</v>
      </c>
      <c r="O10" s="112" t="str">
        <f t="shared" si="0"/>
        <v/>
      </c>
      <c r="P10" s="112" t="str">
        <f t="shared" si="0"/>
        <v/>
      </c>
      <c r="Q10" s="112" t="str">
        <f t="shared" si="0"/>
        <v/>
      </c>
      <c r="R10" s="112" t="str">
        <f t="shared" si="0"/>
        <v/>
      </c>
      <c r="S10" s="112" t="str">
        <f t="shared" si="0"/>
        <v/>
      </c>
      <c r="T10" s="112"/>
      <c r="U10" s="113" t="s">
        <v>51</v>
      </c>
      <c r="V10" s="5"/>
    </row>
    <row r="11" spans="1:22">
      <c r="A11" s="14"/>
      <c r="B11" s="14"/>
      <c r="C11" s="114"/>
      <c r="D11" s="109"/>
      <c r="E11" s="109"/>
      <c r="F11" s="109"/>
      <c r="G11" s="110"/>
      <c r="H11" s="110"/>
      <c r="I11" s="109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4"/>
      <c r="V11" s="5"/>
    </row>
    <row r="12" spans="1:22">
      <c r="A12" s="14"/>
      <c r="B12" s="14"/>
      <c r="C12" s="114"/>
      <c r="D12" s="109"/>
      <c r="E12" s="109"/>
      <c r="F12" s="109"/>
      <c r="G12" s="110"/>
      <c r="H12" s="110"/>
      <c r="I12" s="109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4"/>
      <c r="V12" s="5"/>
    </row>
    <row r="13" spans="1:22">
      <c r="A13" s="14"/>
      <c r="B13" s="14"/>
      <c r="C13" s="116" t="s">
        <v>68</v>
      </c>
      <c r="D13" s="109" t="s">
        <v>264</v>
      </c>
      <c r="E13" s="109" t="str">
        <f>units</f>
        <v>$millions</v>
      </c>
      <c r="F13" s="117">
        <f>DATE(PPFirstYear-1,MONTH(month),1)</f>
        <v>44348</v>
      </c>
      <c r="G13" s="110"/>
      <c r="H13" s="110"/>
      <c r="I13" s="109"/>
      <c r="J13" s="118">
        <v>99.386239191558531</v>
      </c>
      <c r="K13" s="118">
        <v>101.30329650911582</v>
      </c>
      <c r="L13" s="118">
        <v>103.77869636121616</v>
      </c>
      <c r="M13" s="238">
        <v>107.68852783017061</v>
      </c>
      <c r="N13" s="238">
        <v>110.80645464272642</v>
      </c>
      <c r="O13" s="118"/>
      <c r="P13" s="118"/>
      <c r="Q13" s="118"/>
      <c r="R13" s="118"/>
      <c r="S13" s="118"/>
      <c r="T13" s="118"/>
      <c r="U13" s="14" t="s">
        <v>263</v>
      </c>
      <c r="V13" s="54" t="str">
        <f>IF(COUNT(J13:T13)=COUNT($J$10:$T$10),"Ok","Check")</f>
        <v>Ok</v>
      </c>
    </row>
    <row r="14" spans="1:22">
      <c r="A14" s="14"/>
      <c r="B14" s="14"/>
      <c r="C14" s="114"/>
      <c r="D14" s="109"/>
      <c r="E14" s="109"/>
      <c r="F14" s="109"/>
      <c r="G14" s="110"/>
      <c r="H14" s="110"/>
      <c r="I14" s="109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4"/>
      <c r="V14" s="5"/>
    </row>
    <row r="15" spans="1:22">
      <c r="A15" s="14"/>
      <c r="B15" s="14"/>
      <c r="C15" s="119" t="s">
        <v>68</v>
      </c>
      <c r="D15" s="120" t="str">
        <f>D13</f>
        <v>AER PTRM CPT</v>
      </c>
      <c r="E15" s="121" t="str">
        <f>E13</f>
        <v>$millions</v>
      </c>
      <c r="F15" s="121">
        <f>$F$13</f>
        <v>44348</v>
      </c>
      <c r="G15" s="110"/>
      <c r="H15" s="110"/>
      <c r="I15" s="109"/>
      <c r="J15" s="122">
        <f>J13</f>
        <v>99.386239191558531</v>
      </c>
      <c r="K15" s="122">
        <f t="shared" ref="K15:S15" si="1">K13</f>
        <v>101.30329650911582</v>
      </c>
      <c r="L15" s="122">
        <f t="shared" si="1"/>
        <v>103.77869636121616</v>
      </c>
      <c r="M15" s="122">
        <f t="shared" si="1"/>
        <v>107.68852783017061</v>
      </c>
      <c r="N15" s="122">
        <f t="shared" si="1"/>
        <v>110.80645464272642</v>
      </c>
      <c r="O15" s="122">
        <f t="shared" si="1"/>
        <v>0</v>
      </c>
      <c r="P15" s="122">
        <f t="shared" si="1"/>
        <v>0</v>
      </c>
      <c r="Q15" s="122">
        <f t="shared" si="1"/>
        <v>0</v>
      </c>
      <c r="R15" s="122">
        <f t="shared" si="1"/>
        <v>0</v>
      </c>
      <c r="S15" s="122">
        <f t="shared" si="1"/>
        <v>0</v>
      </c>
      <c r="T15" s="122"/>
      <c r="U15" s="14"/>
      <c r="V15" s="5"/>
    </row>
    <row r="16" spans="1:22">
      <c r="A16" s="14"/>
      <c r="B16" s="14"/>
      <c r="C16" s="114"/>
      <c r="D16" s="109"/>
      <c r="E16" s="109"/>
      <c r="F16" s="109"/>
      <c r="G16" s="110"/>
      <c r="H16" s="110"/>
      <c r="I16" s="109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4"/>
      <c r="V16" s="5"/>
    </row>
    <row r="17" spans="1:22">
      <c r="A17" s="14"/>
      <c r="B17" s="14"/>
      <c r="C17" s="111" t="s">
        <v>202</v>
      </c>
      <c r="D17" s="109"/>
      <c r="E17" s="109"/>
      <c r="F17" s="109"/>
      <c r="G17" s="110"/>
      <c r="H17" s="110"/>
      <c r="I17" s="109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4"/>
      <c r="V17" s="5"/>
    </row>
    <row r="18" spans="1:22">
      <c r="A18" s="14"/>
      <c r="B18" s="14"/>
      <c r="C18" s="114"/>
      <c r="D18" s="109"/>
      <c r="E18" s="109"/>
      <c r="F18" s="109"/>
      <c r="G18" s="110"/>
      <c r="H18" s="110"/>
      <c r="I18" s="109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4"/>
      <c r="V18" s="5"/>
    </row>
    <row r="19" spans="1:22">
      <c r="A19" s="14"/>
      <c r="B19" s="14"/>
      <c r="C19" s="116" t="s">
        <v>212</v>
      </c>
      <c r="D19" s="109" t="s">
        <v>64</v>
      </c>
      <c r="E19" s="109" t="str">
        <f t="shared" ref="E19:E27" si="2">units</f>
        <v>$millions</v>
      </c>
      <c r="F19" s="123">
        <f>$F$13</f>
        <v>44348</v>
      </c>
      <c r="G19" s="110"/>
      <c r="H19" s="110"/>
      <c r="I19" s="109"/>
      <c r="J19" s="118">
        <v>0.18129241295611756</v>
      </c>
      <c r="K19" s="118">
        <v>0.18292959181791585</v>
      </c>
      <c r="L19" s="118">
        <v>0.18292959181791585</v>
      </c>
      <c r="M19" s="118">
        <v>0.18292959181791585</v>
      </c>
      <c r="N19" s="118">
        <v>0.18292959181791585</v>
      </c>
      <c r="O19" s="118"/>
      <c r="P19" s="118"/>
      <c r="Q19" s="118"/>
      <c r="R19" s="118"/>
      <c r="S19" s="118"/>
      <c r="T19" s="118"/>
      <c r="U19" s="14" t="s">
        <v>203</v>
      </c>
      <c r="V19" s="54" t="str">
        <f>IF(ISBLANK(C19),IF(COUNT(J19:T19)=0,"Ok","Check"),IF(COUNT(J19:T19)=COUNT(J$10:T$10),"Ok","Check"))</f>
        <v>Ok</v>
      </c>
    </row>
    <row r="20" spans="1:22">
      <c r="A20" s="14"/>
      <c r="B20" s="14"/>
      <c r="C20" s="116" t="s">
        <v>213</v>
      </c>
      <c r="D20" s="109" t="s">
        <v>64</v>
      </c>
      <c r="E20" s="109" t="str">
        <f t="shared" si="2"/>
        <v>$millions</v>
      </c>
      <c r="F20" s="123">
        <f t="shared" ref="F20:F29" si="3">$F$13</f>
        <v>44348</v>
      </c>
      <c r="G20" s="110"/>
      <c r="H20" s="110"/>
      <c r="I20" s="109"/>
      <c r="J20" s="118">
        <v>4.8345845595231002E-2</v>
      </c>
      <c r="K20" s="118">
        <v>4.8345845595231002E-2</v>
      </c>
      <c r="L20" s="118">
        <v>4.8345845595231002E-2</v>
      </c>
      <c r="M20" s="118">
        <v>4.8345845595231002E-2</v>
      </c>
      <c r="N20" s="118">
        <v>4.8345845595231002E-2</v>
      </c>
      <c r="O20" s="118"/>
      <c r="P20" s="118"/>
      <c r="Q20" s="118"/>
      <c r="R20" s="118"/>
      <c r="S20" s="118"/>
      <c r="T20" s="118"/>
      <c r="U20" s="14"/>
      <c r="V20" s="54" t="str">
        <f>IF(ISBLANK(C20),IF(COUNT(J20:T20)=0,"Ok","Check"),IF(COUNT(J20:T20)=COUNT(J$10:T$10),"Ok","Check"))</f>
        <v>Ok</v>
      </c>
    </row>
    <row r="21" spans="1:22">
      <c r="A21" s="14"/>
      <c r="B21" s="14"/>
      <c r="C21" s="116" t="s">
        <v>39</v>
      </c>
      <c r="D21" s="109" t="s">
        <v>64</v>
      </c>
      <c r="E21" s="109" t="str">
        <f t="shared" si="2"/>
        <v>$millions</v>
      </c>
      <c r="F21" s="123">
        <f t="shared" si="3"/>
        <v>44348</v>
      </c>
      <c r="G21" s="110"/>
      <c r="H21" s="110"/>
      <c r="I21" s="109"/>
      <c r="J21" s="118">
        <v>0.74716962929592767</v>
      </c>
      <c r="K21" s="118">
        <v>0.7823577221601361</v>
      </c>
      <c r="L21" s="118">
        <v>0.81299299853680329</v>
      </c>
      <c r="M21" s="118">
        <v>0.83120643909973946</v>
      </c>
      <c r="N21" s="118">
        <v>0.84322194512460269</v>
      </c>
      <c r="O21" s="118"/>
      <c r="P21" s="118"/>
      <c r="Q21" s="118"/>
      <c r="R21" s="118"/>
      <c r="S21" s="118"/>
      <c r="T21" s="118"/>
      <c r="U21" s="14"/>
      <c r="V21" s="54" t="str">
        <f t="shared" ref="V21:V27" si="4">IF(ISBLANK(C21),IF(COUNT(J21:T21)=0,"Ok","Check"),IF(COUNT(J21:T21)=COUNT(J$10:T$10),"Ok","Check"))</f>
        <v>Ok</v>
      </c>
    </row>
    <row r="22" spans="1:22">
      <c r="A22" s="14"/>
      <c r="B22" s="14"/>
      <c r="C22" s="116"/>
      <c r="D22" s="109"/>
      <c r="E22" s="109" t="str">
        <f t="shared" si="2"/>
        <v>$millions</v>
      </c>
      <c r="F22" s="123">
        <f t="shared" si="3"/>
        <v>44348</v>
      </c>
      <c r="G22" s="110"/>
      <c r="H22" s="110"/>
      <c r="I22" s="109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4"/>
      <c r="V22" s="54" t="str">
        <f t="shared" si="4"/>
        <v>Ok</v>
      </c>
    </row>
    <row r="23" spans="1:22">
      <c r="A23" s="14"/>
      <c r="B23" s="14"/>
      <c r="C23" s="116"/>
      <c r="D23" s="109"/>
      <c r="E23" s="109" t="str">
        <f t="shared" si="2"/>
        <v>$millions</v>
      </c>
      <c r="F23" s="123">
        <f t="shared" si="3"/>
        <v>44348</v>
      </c>
      <c r="G23" s="110"/>
      <c r="H23" s="110"/>
      <c r="I23" s="109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4"/>
      <c r="V23" s="54" t="str">
        <f t="shared" si="4"/>
        <v>Ok</v>
      </c>
    </row>
    <row r="24" spans="1:22">
      <c r="A24" s="14"/>
      <c r="B24" s="14"/>
      <c r="C24" s="116"/>
      <c r="D24" s="109"/>
      <c r="E24" s="109" t="str">
        <f t="shared" si="2"/>
        <v>$millions</v>
      </c>
      <c r="F24" s="123">
        <f t="shared" si="3"/>
        <v>44348</v>
      </c>
      <c r="G24" s="110"/>
      <c r="H24" s="110"/>
      <c r="I24" s="109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4"/>
      <c r="V24" s="54" t="str">
        <f t="shared" si="4"/>
        <v>Ok</v>
      </c>
    </row>
    <row r="25" spans="1:22">
      <c r="A25" s="14"/>
      <c r="B25" s="14"/>
      <c r="C25" s="116"/>
      <c r="D25" s="109"/>
      <c r="E25" s="109" t="str">
        <f t="shared" si="2"/>
        <v>$millions</v>
      </c>
      <c r="F25" s="123">
        <f t="shared" si="3"/>
        <v>44348</v>
      </c>
      <c r="G25" s="110"/>
      <c r="H25" s="110"/>
      <c r="I25" s="109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4"/>
      <c r="V25" s="54" t="str">
        <f t="shared" si="4"/>
        <v>Ok</v>
      </c>
    </row>
    <row r="26" spans="1:22">
      <c r="A26" s="14"/>
      <c r="B26" s="14"/>
      <c r="C26" s="116"/>
      <c r="D26" s="109"/>
      <c r="E26" s="109" t="str">
        <f t="shared" si="2"/>
        <v>$millions</v>
      </c>
      <c r="F26" s="123">
        <f t="shared" si="3"/>
        <v>44348</v>
      </c>
      <c r="G26" s="110"/>
      <c r="H26" s="110"/>
      <c r="I26" s="109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4"/>
      <c r="V26" s="54" t="str">
        <f t="shared" si="4"/>
        <v>Ok</v>
      </c>
    </row>
    <row r="27" spans="1:22">
      <c r="A27" s="14"/>
      <c r="B27" s="14"/>
      <c r="C27" s="116"/>
      <c r="D27" s="109"/>
      <c r="E27" s="109" t="str">
        <f t="shared" si="2"/>
        <v>$millions</v>
      </c>
      <c r="F27" s="123">
        <f t="shared" si="3"/>
        <v>44348</v>
      </c>
      <c r="G27" s="110"/>
      <c r="H27" s="110"/>
      <c r="I27" s="109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4"/>
      <c r="V27" s="54" t="str">
        <f t="shared" si="4"/>
        <v>Ok</v>
      </c>
    </row>
    <row r="28" spans="1:22">
      <c r="A28" s="14"/>
      <c r="B28" s="14"/>
      <c r="C28" s="114"/>
      <c r="D28" s="109"/>
      <c r="E28" s="109"/>
      <c r="F28" s="109"/>
      <c r="G28" s="110"/>
      <c r="H28" s="110"/>
      <c r="I28" s="109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4"/>
      <c r="V28" s="5"/>
    </row>
    <row r="29" spans="1:22">
      <c r="A29" s="14"/>
      <c r="B29" s="14"/>
      <c r="C29" s="119" t="s">
        <v>142</v>
      </c>
      <c r="D29" s="120" t="s">
        <v>30</v>
      </c>
      <c r="E29" s="124" t="str">
        <f>units</f>
        <v>$millions</v>
      </c>
      <c r="F29" s="121">
        <f t="shared" si="3"/>
        <v>44348</v>
      </c>
      <c r="G29" s="110"/>
      <c r="H29" s="110"/>
      <c r="I29" s="109"/>
      <c r="J29" s="122">
        <f>SUM(J19:J27)</f>
        <v>0.97680788784727623</v>
      </c>
      <c r="K29" s="122">
        <f t="shared" ref="K29:S29" si="5">SUM(K19:K27)</f>
        <v>1.013633159573283</v>
      </c>
      <c r="L29" s="122">
        <f t="shared" si="5"/>
        <v>1.0442684359499501</v>
      </c>
      <c r="M29" s="122">
        <f t="shared" si="5"/>
        <v>1.0624818765128863</v>
      </c>
      <c r="N29" s="122">
        <f t="shared" si="5"/>
        <v>1.0744973825377495</v>
      </c>
      <c r="O29" s="122">
        <f t="shared" si="5"/>
        <v>0</v>
      </c>
      <c r="P29" s="122">
        <f t="shared" si="5"/>
        <v>0</v>
      </c>
      <c r="Q29" s="122">
        <f t="shared" si="5"/>
        <v>0</v>
      </c>
      <c r="R29" s="122">
        <f t="shared" si="5"/>
        <v>0</v>
      </c>
      <c r="S29" s="122">
        <f t="shared" si="5"/>
        <v>0</v>
      </c>
      <c r="T29" s="122"/>
      <c r="U29" s="14"/>
      <c r="V29" s="54"/>
    </row>
    <row r="30" spans="1:22">
      <c r="A30" s="14"/>
      <c r="B30" s="14"/>
      <c r="C30" s="14"/>
      <c r="D30" s="109"/>
      <c r="E30" s="109"/>
      <c r="F30" s="109"/>
      <c r="G30" s="110"/>
      <c r="H30" s="110"/>
      <c r="I30" s="109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5"/>
    </row>
    <row r="31" spans="1:22" ht="12.75">
      <c r="A31" s="28"/>
      <c r="B31" s="32" t="s">
        <v>54</v>
      </c>
      <c r="C31" s="28"/>
      <c r="D31" s="28"/>
      <c r="E31" s="28"/>
      <c r="F31" s="107"/>
      <c r="G31" s="107"/>
      <c r="H31" s="107"/>
      <c r="I31" s="107"/>
      <c r="J31" s="30"/>
      <c r="K31" s="108"/>
      <c r="L31" s="30"/>
      <c r="M31" s="108"/>
      <c r="N31" s="30"/>
      <c r="O31" s="30"/>
      <c r="P31" s="30"/>
      <c r="Q31" s="30"/>
      <c r="R31" s="30"/>
      <c r="S31" s="30"/>
      <c r="T31" s="30"/>
      <c r="U31" s="30"/>
      <c r="V31" s="31"/>
    </row>
    <row r="32" spans="1:22">
      <c r="A32" s="14"/>
      <c r="B32" s="14"/>
      <c r="C32" s="14"/>
      <c r="D32" s="109"/>
      <c r="E32" s="109"/>
      <c r="F32" s="109"/>
      <c r="G32" s="109"/>
      <c r="H32" s="109"/>
      <c r="I32" s="109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5"/>
    </row>
    <row r="33" spans="1:22">
      <c r="A33" s="14"/>
      <c r="B33" s="14"/>
      <c r="C33" s="14"/>
      <c r="D33" s="109"/>
      <c r="E33" s="109"/>
      <c r="F33" s="109"/>
      <c r="G33" s="109"/>
      <c r="H33" s="109"/>
      <c r="I33" s="109"/>
      <c r="J33" s="118" t="s">
        <v>23</v>
      </c>
      <c r="K33" s="118" t="s">
        <v>23</v>
      </c>
      <c r="L33" s="118" t="s">
        <v>23</v>
      </c>
      <c r="M33" s="238" t="s">
        <v>23</v>
      </c>
      <c r="N33" s="118" t="s">
        <v>69</v>
      </c>
      <c r="O33" s="118"/>
      <c r="P33" s="118"/>
      <c r="Q33" s="118"/>
      <c r="R33" s="118"/>
      <c r="S33" s="118"/>
      <c r="T33" s="118"/>
      <c r="U33" s="14"/>
      <c r="V33" s="5"/>
    </row>
    <row r="34" spans="1:22">
      <c r="A34" s="14"/>
      <c r="B34" s="14"/>
      <c r="C34" s="111" t="s">
        <v>70</v>
      </c>
      <c r="D34" s="110" t="s">
        <v>7</v>
      </c>
      <c r="E34" s="110" t="s">
        <v>8</v>
      </c>
      <c r="F34" s="110" t="s">
        <v>22</v>
      </c>
      <c r="G34" s="110"/>
      <c r="H34" s="110"/>
      <c r="I34" s="110"/>
      <c r="J34" s="112">
        <f t="shared" ref="J34:S34" si="6">IF(YEAR(J$4)&lt;=PPLastYear,J$4,"")</f>
        <v>44713</v>
      </c>
      <c r="K34" s="112">
        <f t="shared" si="6"/>
        <v>45078</v>
      </c>
      <c r="L34" s="112">
        <f t="shared" si="6"/>
        <v>45444</v>
      </c>
      <c r="M34" s="112">
        <f t="shared" si="6"/>
        <v>45809</v>
      </c>
      <c r="N34" s="112">
        <f t="shared" si="6"/>
        <v>46174</v>
      </c>
      <c r="O34" s="112" t="str">
        <f t="shared" si="6"/>
        <v/>
      </c>
      <c r="P34" s="112" t="str">
        <f t="shared" si="6"/>
        <v/>
      </c>
      <c r="Q34" s="112" t="str">
        <f t="shared" si="6"/>
        <v/>
      </c>
      <c r="R34" s="112" t="str">
        <f t="shared" si="6"/>
        <v/>
      </c>
      <c r="S34" s="112" t="str">
        <f t="shared" si="6"/>
        <v/>
      </c>
      <c r="T34" s="112"/>
      <c r="U34" s="113" t="s">
        <v>51</v>
      </c>
      <c r="V34" s="5"/>
    </row>
    <row r="35" spans="1:22">
      <c r="A35" s="14"/>
      <c r="B35" s="14"/>
      <c r="C35" s="114"/>
      <c r="D35" s="109"/>
      <c r="E35" s="109"/>
      <c r="F35" s="109"/>
      <c r="G35" s="110"/>
      <c r="H35" s="110"/>
      <c r="I35" s="109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5"/>
    </row>
    <row r="36" spans="1:22">
      <c r="A36" s="14"/>
      <c r="B36" s="14"/>
      <c r="C36" s="114"/>
      <c r="D36" s="109"/>
      <c r="E36" s="109"/>
      <c r="F36" s="109"/>
      <c r="G36" s="110"/>
      <c r="H36" s="110"/>
      <c r="I36" s="109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5"/>
    </row>
    <row r="37" spans="1:22">
      <c r="A37" s="14"/>
      <c r="B37" s="14"/>
      <c r="C37" s="116" t="s">
        <v>68</v>
      </c>
      <c r="D37" s="109" t="s">
        <v>210</v>
      </c>
      <c r="E37" s="109" t="str">
        <f>units</f>
        <v>$millions</v>
      </c>
      <c r="F37" s="123" t="s">
        <v>94</v>
      </c>
      <c r="G37" s="110"/>
      <c r="H37" s="110"/>
      <c r="I37" s="109"/>
      <c r="J37" s="118">
        <v>80.302621920000007</v>
      </c>
      <c r="K37" s="118">
        <v>86.890636299999997</v>
      </c>
      <c r="L37" s="118">
        <v>91.495308059999999</v>
      </c>
      <c r="M37" s="238">
        <v>95.737506667414266</v>
      </c>
      <c r="N37" s="118"/>
      <c r="O37" s="118"/>
      <c r="P37" s="118"/>
      <c r="Q37" s="118"/>
      <c r="R37" s="118"/>
      <c r="S37" s="118"/>
      <c r="T37" s="118"/>
      <c r="U37" s="14" t="s">
        <v>148</v>
      </c>
      <c r="V37" s="54" t="str">
        <f>IF(AND(COUNT(J37:T37)&gt;=COUNTIF($J$33:$T$33,"Actual"),COUNT(J37:T37)&lt;=COUNT($J$34:$T$34)),"Ok","Check")</f>
        <v>Ok</v>
      </c>
    </row>
    <row r="38" spans="1:22">
      <c r="A38" s="14"/>
      <c r="B38" s="14"/>
      <c r="C38" s="114"/>
      <c r="D38" s="109"/>
      <c r="E38" s="109"/>
      <c r="F38" s="123"/>
      <c r="G38" s="110"/>
      <c r="H38" s="110"/>
      <c r="I38" s="109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4"/>
      <c r="V38" s="5"/>
    </row>
    <row r="39" spans="1:22">
      <c r="A39" s="14"/>
      <c r="B39" s="14"/>
      <c r="C39" s="111" t="s">
        <v>156</v>
      </c>
      <c r="D39" s="109"/>
      <c r="E39" s="109"/>
      <c r="F39" s="123"/>
      <c r="G39" s="110"/>
      <c r="H39" s="110"/>
      <c r="I39" s="109"/>
      <c r="J39" s="226"/>
      <c r="K39" s="226"/>
      <c r="L39" s="226"/>
      <c r="M39" s="226"/>
      <c r="N39" s="118"/>
      <c r="O39" s="118"/>
      <c r="P39" s="118"/>
      <c r="Q39" s="118"/>
      <c r="R39" s="118"/>
      <c r="S39" s="118"/>
      <c r="T39" s="118"/>
      <c r="U39" s="14"/>
      <c r="V39" s="5"/>
    </row>
    <row r="40" spans="1:22">
      <c r="A40" s="14"/>
      <c r="B40" s="14"/>
      <c r="C40" s="111"/>
      <c r="D40" s="109"/>
      <c r="E40" s="109"/>
      <c r="F40" s="123"/>
      <c r="G40" s="110"/>
      <c r="H40" s="110"/>
      <c r="I40" s="109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4"/>
      <c r="V40" s="5"/>
    </row>
    <row r="41" spans="1:22">
      <c r="A41" s="14"/>
      <c r="B41" s="14"/>
      <c r="C41" s="116" t="s">
        <v>152</v>
      </c>
      <c r="D41" s="109" t="s">
        <v>210</v>
      </c>
      <c r="E41" s="109" t="str">
        <f>units</f>
        <v>$millions</v>
      </c>
      <c r="F41" s="123" t="s">
        <v>94</v>
      </c>
      <c r="G41" s="110"/>
      <c r="H41" s="110"/>
      <c r="I41" s="109"/>
      <c r="J41" s="118">
        <v>1.0285141499999999</v>
      </c>
      <c r="K41" s="118">
        <v>0.91035624999999976</v>
      </c>
      <c r="L41" s="118">
        <v>0.12817913000000022</v>
      </c>
      <c r="M41" s="238">
        <v>0.68797585999999944</v>
      </c>
      <c r="N41" s="118"/>
      <c r="O41" s="118"/>
      <c r="P41" s="118"/>
      <c r="Q41" s="118"/>
      <c r="R41" s="118"/>
      <c r="S41" s="118"/>
      <c r="T41" s="118"/>
      <c r="U41" s="14" t="s">
        <v>155</v>
      </c>
      <c r="V41" s="54" t="str">
        <f>IF(ISBLANK(C41),IF(COUNT(J41:T41)=0,"Ok","Check"),IF(AND(COUNT(J41:T41)&gt;=COUNTIF($J$33:$T$33,"Actual"),COUNT(J41:T41)&lt;=COUNT($J$34:$T$34)),"Ok","Check"))</f>
        <v>Ok</v>
      </c>
    </row>
    <row r="42" spans="1:22">
      <c r="A42" s="14"/>
      <c r="B42" s="14"/>
      <c r="C42" s="116" t="s">
        <v>189</v>
      </c>
      <c r="D42" s="109" t="s">
        <v>210</v>
      </c>
      <c r="E42" s="109" t="str">
        <f>units</f>
        <v>$millions</v>
      </c>
      <c r="F42" s="123" t="s">
        <v>94</v>
      </c>
      <c r="G42" s="110"/>
      <c r="H42" s="110"/>
      <c r="I42" s="109"/>
      <c r="J42" s="118">
        <v>0.24010500000000001</v>
      </c>
      <c r="K42" s="118">
        <v>0.165408</v>
      </c>
      <c r="L42" s="118">
        <v>0.15246039</v>
      </c>
      <c r="M42" s="238">
        <v>-8.1476300000000001E-2</v>
      </c>
      <c r="N42" s="118"/>
      <c r="O42" s="118"/>
      <c r="P42" s="118"/>
      <c r="Q42" s="118"/>
      <c r="R42" s="118"/>
      <c r="S42" s="118"/>
      <c r="T42" s="118"/>
      <c r="U42" s="14"/>
      <c r="V42" s="54" t="str">
        <f>IF(ISBLANK(C42),IF(COUNT(J42:T42)=0,"Ok","Check"),IF(AND(COUNT(J42:T42)&gt;=COUNTIF($J$33:$T$33,"Actual"),COUNT(J42:T42)&lt;=COUNT($J$34:$T$34)),"Ok","Check"))</f>
        <v>Ok</v>
      </c>
    </row>
    <row r="43" spans="1:22">
      <c r="A43" s="14"/>
      <c r="B43" s="14"/>
      <c r="C43" s="116" t="s">
        <v>214</v>
      </c>
      <c r="D43" s="109" t="s">
        <v>210</v>
      </c>
      <c r="E43" s="109" t="str">
        <f>units</f>
        <v>$millions</v>
      </c>
      <c r="F43" s="123" t="s">
        <v>94</v>
      </c>
      <c r="G43" s="110"/>
      <c r="H43" s="110"/>
      <c r="I43" s="109"/>
      <c r="J43" s="118">
        <v>3.8230472600000351</v>
      </c>
      <c r="K43" s="118">
        <v>2.1079306899999977</v>
      </c>
      <c r="L43" s="118">
        <v>1.2997250000000744</v>
      </c>
      <c r="M43" s="238">
        <v>1.7474670230019986</v>
      </c>
      <c r="N43" s="118"/>
      <c r="O43" s="118"/>
      <c r="P43" s="118"/>
      <c r="Q43" s="118"/>
      <c r="R43" s="118"/>
      <c r="S43" s="118"/>
      <c r="T43" s="118"/>
      <c r="U43" s="14"/>
      <c r="V43" s="54" t="str">
        <f>IF(ISBLANK(C43),IF(COUNT(J43:T43)=0,"Ok","Check"),IF(AND(COUNT(J43:T43)&gt;=COUNTIF($J$33:$T$33,"Actual"),COUNT(J43:T43)&lt;=COUNT($J$34:$T$34)),"Ok","Check"))</f>
        <v>Ok</v>
      </c>
    </row>
    <row r="44" spans="1:22">
      <c r="A44" s="14"/>
      <c r="B44" s="14"/>
      <c r="C44" s="116"/>
      <c r="D44" s="109"/>
      <c r="E44" s="109" t="str">
        <f>units</f>
        <v>$millions</v>
      </c>
      <c r="F44" s="123" t="s">
        <v>94</v>
      </c>
      <c r="G44" s="110"/>
      <c r="H44" s="110"/>
      <c r="I44" s="109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4"/>
      <c r="V44" s="54" t="str">
        <f t="shared" ref="V44:V45" si="7">IF(ISBLANK(C44),IF(COUNT(J44:T44)=0,"Ok","Check"),IF(AND(COUNT(J44:T44)&gt;=COUNTIF($J$33:$T$33,"Actual"),COUNT(J44:T44)&lt;=COUNT($J$34:$T$34)),"Ok","Check"))</f>
        <v>Ok</v>
      </c>
    </row>
    <row r="45" spans="1:22">
      <c r="A45" s="14"/>
      <c r="B45" s="14"/>
      <c r="C45" s="116"/>
      <c r="D45" s="109"/>
      <c r="E45" s="109" t="str">
        <f>units</f>
        <v>$millions</v>
      </c>
      <c r="F45" s="123" t="s">
        <v>94</v>
      </c>
      <c r="G45" s="110"/>
      <c r="H45" s="110"/>
      <c r="I45" s="109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4"/>
      <c r="V45" s="54" t="str">
        <f t="shared" si="7"/>
        <v>Ok</v>
      </c>
    </row>
    <row r="46" spans="1:22">
      <c r="A46" s="14"/>
      <c r="B46" s="14"/>
      <c r="C46" s="114"/>
      <c r="D46" s="109"/>
      <c r="E46" s="109"/>
      <c r="F46" s="109"/>
      <c r="G46" s="110"/>
      <c r="H46" s="110"/>
      <c r="I46" s="109"/>
      <c r="J46" s="14"/>
      <c r="K46" s="14"/>
      <c r="L46" s="14"/>
      <c r="M46" s="14"/>
      <c r="N46" s="125"/>
      <c r="O46" s="125"/>
      <c r="P46" s="125"/>
      <c r="Q46" s="125"/>
      <c r="R46" s="125"/>
      <c r="S46" s="125"/>
      <c r="T46" s="125"/>
      <c r="U46" s="14"/>
      <c r="V46" s="5"/>
    </row>
    <row r="47" spans="1:22">
      <c r="A47" s="14"/>
      <c r="B47" s="14"/>
      <c r="C47" s="119" t="s">
        <v>153</v>
      </c>
      <c r="D47" s="120" t="s">
        <v>30</v>
      </c>
      <c r="E47" s="124" t="str">
        <f>units</f>
        <v>$millions</v>
      </c>
      <c r="F47" s="121" t="s">
        <v>94</v>
      </c>
      <c r="G47" s="110"/>
      <c r="H47" s="110"/>
      <c r="I47" s="109"/>
      <c r="J47" s="122">
        <f>J37-SUM(J41:J45)</f>
        <v>75.210955509999977</v>
      </c>
      <c r="K47" s="122">
        <f t="shared" ref="K47:S47" si="8">K37-SUM(K41:K45)</f>
        <v>83.706941360000002</v>
      </c>
      <c r="L47" s="122">
        <f t="shared" si="8"/>
        <v>89.914943539999925</v>
      </c>
      <c r="M47" s="122">
        <f t="shared" si="8"/>
        <v>93.383540084412274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/>
      <c r="U47" s="14"/>
      <c r="V47" s="5"/>
    </row>
    <row r="48" spans="1:22">
      <c r="A48" s="14"/>
      <c r="B48" s="14"/>
      <c r="C48" s="14"/>
      <c r="D48" s="109"/>
      <c r="E48" s="109"/>
      <c r="F48" s="109"/>
      <c r="G48" s="109"/>
      <c r="H48" s="109"/>
      <c r="I48" s="109"/>
      <c r="J48" s="225"/>
      <c r="K48" s="225"/>
      <c r="L48" s="225"/>
      <c r="M48" s="225"/>
      <c r="N48" s="14"/>
      <c r="O48" s="14"/>
      <c r="P48" s="14"/>
      <c r="Q48" s="14"/>
      <c r="R48" s="14"/>
      <c r="S48" s="14"/>
      <c r="T48" s="14"/>
      <c r="U48" s="14"/>
      <c r="V48" s="5"/>
    </row>
    <row r="49" spans="1:22">
      <c r="A49" s="14"/>
      <c r="B49" s="14"/>
      <c r="C49" s="111" t="s">
        <v>101</v>
      </c>
      <c r="D49" s="109"/>
      <c r="E49" s="109"/>
      <c r="F49" s="109"/>
      <c r="G49" s="109"/>
      <c r="H49" s="109"/>
      <c r="I49" s="109"/>
      <c r="J49" s="226"/>
      <c r="K49" s="226"/>
      <c r="L49" s="226"/>
      <c r="M49" s="226"/>
      <c r="N49" s="14"/>
      <c r="O49" s="14"/>
      <c r="P49" s="14"/>
      <c r="Q49" s="14"/>
      <c r="R49" s="14"/>
      <c r="S49" s="14"/>
      <c r="T49" s="14"/>
      <c r="U49" s="14"/>
      <c r="V49" s="5"/>
    </row>
    <row r="50" spans="1:22">
      <c r="A50" s="14"/>
      <c r="B50" s="14"/>
      <c r="C50" s="14"/>
      <c r="D50" s="109"/>
      <c r="E50" s="109"/>
      <c r="F50" s="109"/>
      <c r="G50" s="109"/>
      <c r="H50" s="109"/>
      <c r="I50" s="109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5"/>
    </row>
    <row r="51" spans="1:22">
      <c r="A51" s="14"/>
      <c r="B51" s="14"/>
      <c r="C51" s="116" t="s">
        <v>39</v>
      </c>
      <c r="D51" s="109" t="s">
        <v>210</v>
      </c>
      <c r="E51" s="109" t="str">
        <f>units</f>
        <v>$millions</v>
      </c>
      <c r="F51" s="123" t="s">
        <v>94</v>
      </c>
      <c r="G51" s="110"/>
      <c r="H51" s="110"/>
      <c r="I51" s="109"/>
      <c r="J51" s="118">
        <v>0</v>
      </c>
      <c r="K51" s="118">
        <v>0</v>
      </c>
      <c r="L51" s="118">
        <v>0</v>
      </c>
      <c r="M51" s="118">
        <v>0</v>
      </c>
      <c r="N51" s="118"/>
      <c r="O51" s="118"/>
      <c r="P51" s="118"/>
      <c r="Q51" s="118"/>
      <c r="R51" s="118"/>
      <c r="S51" s="118"/>
      <c r="T51" s="118"/>
      <c r="U51" s="14" t="s">
        <v>151</v>
      </c>
      <c r="V51" s="54" t="str">
        <f>IF(ISBLANK(C51),IF(COUNT(J51:T51)=0,"Ok","Check"),IF(AND(COUNT(J51:T51)&gt;=COUNTIF($J$33:$T$33,"Actual"),COUNT(J51:T51)&lt;=COUNT($J$34:$T$34)),"Ok","Check"))</f>
        <v>Ok</v>
      </c>
    </row>
    <row r="52" spans="1:22">
      <c r="A52" s="14"/>
      <c r="B52" s="14"/>
      <c r="C52" s="116" t="s">
        <v>212</v>
      </c>
      <c r="D52" s="109" t="s">
        <v>210</v>
      </c>
      <c r="E52" s="109" t="str">
        <f>units</f>
        <v>$millions</v>
      </c>
      <c r="F52" s="123" t="s">
        <v>94</v>
      </c>
      <c r="G52" s="110"/>
      <c r="H52" s="110"/>
      <c r="I52" s="109"/>
      <c r="J52" s="239">
        <v>0.62780999999999998</v>
      </c>
      <c r="K52" s="239">
        <v>3.2079999999999997E-2</v>
      </c>
      <c r="L52" s="239">
        <v>8.9825000000000002E-2</v>
      </c>
      <c r="M52" s="239">
        <v>7.1209999999999996E-2</v>
      </c>
      <c r="N52" s="118"/>
      <c r="O52" s="118"/>
      <c r="P52" s="118"/>
      <c r="Q52" s="118"/>
      <c r="R52" s="118"/>
      <c r="S52" s="118"/>
      <c r="T52" s="118"/>
      <c r="U52" s="14"/>
      <c r="V52" s="54" t="str">
        <f t="shared" ref="V52:V54" si="9">IF(ISBLANK(C52),IF(COUNT(J52:T52)=0,"Ok","Check"),IF(AND(COUNT(J52:T52)&gt;=COUNTIF($J$33:$T$33,"Actual"),COUNT(J52:T52)&lt;=COUNT($J$34:$T$34)),"Ok","Check"))</f>
        <v>Ok</v>
      </c>
    </row>
    <row r="53" spans="1:22">
      <c r="A53" s="14"/>
      <c r="B53" s="14"/>
      <c r="C53" s="116"/>
      <c r="D53" s="109"/>
      <c r="E53" s="109" t="str">
        <f>units</f>
        <v>$millions</v>
      </c>
      <c r="F53" s="123" t="s">
        <v>94</v>
      </c>
      <c r="G53" s="110"/>
      <c r="H53" s="110"/>
      <c r="I53" s="109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4"/>
      <c r="V53" s="54" t="str">
        <f t="shared" si="9"/>
        <v>Ok</v>
      </c>
    </row>
    <row r="54" spans="1:22">
      <c r="A54" s="14"/>
      <c r="B54" s="14"/>
      <c r="C54" s="116"/>
      <c r="D54" s="109"/>
      <c r="E54" s="109" t="str">
        <f>units</f>
        <v>$millions</v>
      </c>
      <c r="F54" s="123" t="s">
        <v>94</v>
      </c>
      <c r="G54" s="110"/>
      <c r="H54" s="110"/>
      <c r="I54" s="109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4"/>
      <c r="V54" s="54" t="str">
        <f t="shared" si="9"/>
        <v>Ok</v>
      </c>
    </row>
    <row r="55" spans="1:22">
      <c r="A55" s="14"/>
      <c r="B55" s="14"/>
      <c r="C55" s="116"/>
      <c r="D55" s="109"/>
      <c r="E55" s="109" t="str">
        <f>units</f>
        <v>$millions</v>
      </c>
      <c r="F55" s="123" t="s">
        <v>94</v>
      </c>
      <c r="G55" s="110"/>
      <c r="H55" s="110"/>
      <c r="I55" s="109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4"/>
      <c r="V55" s="54" t="str">
        <f>IF(ISBLANK(C55),IF(COUNT(J55:T55)=0,"Ok","Check"),IF(AND(COUNT(J55:T55)&gt;=COUNTIF($J$33:$T$33,"Actual"),COUNT(J55:T55)&lt;=COUNT($J$34:$T$34)),"Ok","Check"))</f>
        <v>Ok</v>
      </c>
    </row>
    <row r="56" spans="1:22">
      <c r="A56" s="14"/>
      <c r="B56" s="14"/>
      <c r="C56" s="114"/>
      <c r="D56" s="109"/>
      <c r="E56" s="109"/>
      <c r="F56" s="109"/>
      <c r="G56" s="110"/>
      <c r="H56" s="110"/>
      <c r="I56" s="109"/>
      <c r="J56" s="14"/>
      <c r="K56" s="14"/>
      <c r="L56" s="14"/>
      <c r="M56" s="14"/>
      <c r="N56" s="125"/>
      <c r="O56" s="125"/>
      <c r="P56" s="125"/>
      <c r="Q56" s="125"/>
      <c r="R56" s="125"/>
      <c r="S56" s="125"/>
      <c r="T56" s="125"/>
      <c r="U56" s="14"/>
      <c r="V56" s="5"/>
    </row>
    <row r="57" spans="1:22">
      <c r="A57" s="14"/>
      <c r="B57" s="14"/>
      <c r="C57" s="119" t="s">
        <v>142</v>
      </c>
      <c r="D57" s="120" t="s">
        <v>30</v>
      </c>
      <c r="E57" s="124" t="str">
        <f>units</f>
        <v>$millions</v>
      </c>
      <c r="F57" s="121" t="s">
        <v>94</v>
      </c>
      <c r="G57" s="110"/>
      <c r="H57" s="110"/>
      <c r="I57" s="109"/>
      <c r="J57" s="126">
        <f>SUM(J51:J55)</f>
        <v>0.62780999999999998</v>
      </c>
      <c r="K57" s="126">
        <f t="shared" ref="K57:S57" si="10">SUM(K51:K55)</f>
        <v>3.2079999999999997E-2</v>
      </c>
      <c r="L57" s="126">
        <f t="shared" si="10"/>
        <v>8.9825000000000002E-2</v>
      </c>
      <c r="M57" s="126">
        <f t="shared" si="10"/>
        <v>7.1209999999999996E-2</v>
      </c>
      <c r="N57" s="126">
        <f t="shared" si="10"/>
        <v>0</v>
      </c>
      <c r="O57" s="126">
        <f t="shared" si="10"/>
        <v>0</v>
      </c>
      <c r="P57" s="126">
        <f t="shared" si="10"/>
        <v>0</v>
      </c>
      <c r="Q57" s="126">
        <f t="shared" si="10"/>
        <v>0</v>
      </c>
      <c r="R57" s="126">
        <f t="shared" si="10"/>
        <v>0</v>
      </c>
      <c r="S57" s="126">
        <f t="shared" si="10"/>
        <v>0</v>
      </c>
      <c r="T57" s="126"/>
      <c r="U57" s="14"/>
      <c r="V57" s="54"/>
    </row>
    <row r="58" spans="1:22">
      <c r="A58" s="14"/>
      <c r="B58" s="14"/>
      <c r="C58" s="14"/>
      <c r="D58" s="109"/>
      <c r="E58" s="109"/>
      <c r="F58" s="109"/>
      <c r="G58" s="110"/>
      <c r="H58" s="110"/>
      <c r="I58" s="109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5"/>
    </row>
    <row r="59" spans="1:22" ht="12.75">
      <c r="A59" s="28"/>
      <c r="B59" s="32" t="s">
        <v>102</v>
      </c>
      <c r="C59" s="28"/>
      <c r="D59" s="28"/>
      <c r="E59" s="28"/>
      <c r="F59" s="107"/>
      <c r="G59" s="107"/>
      <c r="H59" s="107"/>
      <c r="I59" s="107"/>
      <c r="J59" s="30"/>
      <c r="K59" s="108"/>
      <c r="L59" s="30"/>
      <c r="M59" s="108"/>
      <c r="N59" s="30"/>
      <c r="O59" s="30"/>
      <c r="P59" s="30"/>
      <c r="Q59" s="30"/>
      <c r="R59" s="30"/>
      <c r="S59" s="30"/>
      <c r="T59" s="30"/>
      <c r="U59" s="30"/>
      <c r="V59" s="31"/>
    </row>
    <row r="60" spans="1:22">
      <c r="A60" s="14"/>
      <c r="B60" s="14"/>
      <c r="C60" s="14"/>
      <c r="D60" s="109"/>
      <c r="E60" s="109"/>
      <c r="F60" s="109"/>
      <c r="G60" s="109"/>
      <c r="H60" s="109"/>
      <c r="I60" s="109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5"/>
    </row>
    <row r="61" spans="1:22">
      <c r="A61" s="14"/>
      <c r="B61" s="14"/>
      <c r="C61" s="111" t="s">
        <v>103</v>
      </c>
      <c r="D61" s="110" t="s">
        <v>7</v>
      </c>
      <c r="E61" s="110" t="s">
        <v>8</v>
      </c>
      <c r="F61" s="110" t="s">
        <v>22</v>
      </c>
      <c r="G61" s="110"/>
      <c r="H61" s="110"/>
      <c r="I61" s="110"/>
      <c r="J61" s="112" t="str">
        <f t="shared" ref="J61:S61" si="11">IF(YEAR(J$4)=PPLastYear,J$4,"")</f>
        <v/>
      </c>
      <c r="K61" s="112" t="str">
        <f t="shared" si="11"/>
        <v/>
      </c>
      <c r="L61" s="112" t="str">
        <f t="shared" si="11"/>
        <v/>
      </c>
      <c r="M61" s="112" t="str">
        <f t="shared" si="11"/>
        <v/>
      </c>
      <c r="N61" s="112">
        <f t="shared" si="11"/>
        <v>46174</v>
      </c>
      <c r="O61" s="112" t="str">
        <f t="shared" si="11"/>
        <v/>
      </c>
      <c r="P61" s="112" t="str">
        <f t="shared" si="11"/>
        <v/>
      </c>
      <c r="Q61" s="112" t="str">
        <f t="shared" si="11"/>
        <v/>
      </c>
      <c r="R61" s="112" t="str">
        <f t="shared" si="11"/>
        <v/>
      </c>
      <c r="S61" s="112" t="str">
        <f t="shared" si="11"/>
        <v/>
      </c>
      <c r="T61" s="112"/>
      <c r="U61" s="14"/>
      <c r="V61" s="5"/>
    </row>
    <row r="62" spans="1:22">
      <c r="A62" s="14"/>
      <c r="B62" s="14"/>
      <c r="C62" s="111"/>
      <c r="D62" s="110"/>
      <c r="E62" s="110"/>
      <c r="F62" s="110"/>
      <c r="G62" s="110"/>
      <c r="H62" s="110"/>
      <c r="I62" s="110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4"/>
      <c r="V62" s="5"/>
    </row>
    <row r="63" spans="1:22">
      <c r="A63" s="14"/>
      <c r="B63" s="14"/>
      <c r="C63" s="116" t="s">
        <v>215</v>
      </c>
      <c r="D63" s="109" t="s">
        <v>210</v>
      </c>
      <c r="E63" s="109" t="str">
        <f>units</f>
        <v>$millions</v>
      </c>
      <c r="F63" s="128">
        <f>DATE(PPLastYear,MONTH(month),1)</f>
        <v>46174</v>
      </c>
      <c r="G63" s="110"/>
      <c r="H63" s="110"/>
      <c r="I63" s="110"/>
      <c r="J63" s="118"/>
      <c r="K63" s="118"/>
      <c r="L63" s="118"/>
      <c r="M63" s="118"/>
      <c r="N63" s="118">
        <f>M43*'Input|Rate of change'!N31</f>
        <v>1.8203623566595295</v>
      </c>
      <c r="O63" s="118"/>
      <c r="P63" s="118"/>
      <c r="Q63" s="118"/>
      <c r="R63" s="118"/>
      <c r="S63" s="118"/>
      <c r="T63" s="118"/>
      <c r="U63" s="261" t="s">
        <v>268</v>
      </c>
      <c r="V63" s="5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4"/>
      <c r="B64" s="14"/>
      <c r="C64" s="116" t="s">
        <v>216</v>
      </c>
      <c r="D64" s="109" t="s">
        <v>210</v>
      </c>
      <c r="E64" s="109" t="str">
        <f>units</f>
        <v>$millions</v>
      </c>
      <c r="F64" s="128">
        <f>DATE(PPLastYear,MONTH(month),1)</f>
        <v>46174</v>
      </c>
      <c r="G64" s="110"/>
      <c r="H64" s="110"/>
      <c r="I64" s="110"/>
      <c r="J64" s="118"/>
      <c r="K64" s="118"/>
      <c r="L64" s="118"/>
      <c r="M64" s="118"/>
      <c r="N64" s="118">
        <v>0</v>
      </c>
      <c r="O64" s="118"/>
      <c r="P64" s="118"/>
      <c r="Q64" s="118"/>
      <c r="R64" s="118"/>
      <c r="S64" s="118"/>
      <c r="T64" s="118"/>
      <c r="U64" s="111"/>
      <c r="V64" s="54" t="str">
        <f t="shared" ref="V64:V67" si="12">IF(ISBLANK(C64),IF(COUNT(J64:T64)=0,"Ok","Check"),IF(AND(NOT(ISBLANK(INDEX(J64:T64,1,MATCH(SUM($J$61:$T$61),J62:T62,0)))),COUNT(J64:T64)=COUNT($J$61:$T$61)),"Ok","Check"))</f>
        <v>Ok</v>
      </c>
    </row>
    <row r="65" spans="1:22">
      <c r="A65" s="14"/>
      <c r="B65" s="14"/>
      <c r="C65" s="116" t="s">
        <v>228</v>
      </c>
      <c r="D65" s="109" t="s">
        <v>210</v>
      </c>
      <c r="E65" s="109" t="str">
        <f>units</f>
        <v>$millions</v>
      </c>
      <c r="F65" s="128">
        <f>DATE(PPLastYear,MONTH(month),1)</f>
        <v>46174</v>
      </c>
      <c r="G65" s="110"/>
      <c r="H65" s="110"/>
      <c r="I65" s="110"/>
      <c r="J65" s="118"/>
      <c r="K65" s="118"/>
      <c r="L65" s="118"/>
      <c r="M65" s="118"/>
      <c r="N65" s="239">
        <v>0</v>
      </c>
      <c r="O65" s="118"/>
      <c r="P65" s="118"/>
      <c r="Q65" s="118"/>
      <c r="R65" s="118"/>
      <c r="S65" s="118"/>
      <c r="T65" s="118"/>
      <c r="U65" s="111"/>
      <c r="V65" s="54" t="str">
        <f t="shared" si="12"/>
        <v>Ok</v>
      </c>
    </row>
    <row r="66" spans="1:22">
      <c r="A66" s="14"/>
      <c r="B66" s="14"/>
      <c r="C66" s="116"/>
      <c r="D66" s="109"/>
      <c r="E66" s="109" t="str">
        <f>units</f>
        <v>$millions</v>
      </c>
      <c r="F66" s="128">
        <f>DATE(PPLastYear,MONTH(month),1)</f>
        <v>46174</v>
      </c>
      <c r="G66" s="110"/>
      <c r="H66" s="110"/>
      <c r="I66" s="110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1"/>
      <c r="V66" s="54" t="str">
        <f t="shared" si="12"/>
        <v>Ok</v>
      </c>
    </row>
    <row r="67" spans="1:22">
      <c r="A67" s="14"/>
      <c r="B67" s="14"/>
      <c r="C67" s="116"/>
      <c r="D67" s="109"/>
      <c r="E67" s="109" t="str">
        <f>units</f>
        <v>$millions</v>
      </c>
      <c r="F67" s="128">
        <f>DATE(PPLastYear,MONTH(month),1)</f>
        <v>46174</v>
      </c>
      <c r="G67" s="110"/>
      <c r="H67" s="110"/>
      <c r="I67" s="110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1"/>
      <c r="V67" s="54" t="str">
        <f t="shared" si="12"/>
        <v>Ok</v>
      </c>
    </row>
    <row r="68" spans="1:22">
      <c r="A68" s="14"/>
      <c r="B68" s="14"/>
      <c r="C68" s="129"/>
      <c r="D68" s="109"/>
      <c r="E68" s="109"/>
      <c r="F68" s="110"/>
      <c r="G68" s="110"/>
      <c r="H68" s="110"/>
      <c r="I68" s="110"/>
      <c r="J68" s="130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11"/>
      <c r="V68" s="5"/>
    </row>
    <row r="69" spans="1:22">
      <c r="A69" s="14"/>
      <c r="B69" s="14"/>
      <c r="C69" s="131" t="s">
        <v>154</v>
      </c>
      <c r="D69" s="109"/>
      <c r="E69" s="109" t="str">
        <f>units</f>
        <v>$millions</v>
      </c>
      <c r="F69" s="128">
        <f>DATE(PPLastYear,MONTH(month),1)</f>
        <v>46174</v>
      </c>
      <c r="G69" s="110"/>
      <c r="H69" s="110"/>
      <c r="I69" s="110"/>
      <c r="J69" s="118"/>
      <c r="K69" s="118"/>
      <c r="L69" s="118"/>
      <c r="M69" s="118"/>
      <c r="N69" s="239">
        <v>0</v>
      </c>
      <c r="O69" s="118"/>
      <c r="P69" s="118"/>
      <c r="Q69" s="118"/>
      <c r="R69" s="118"/>
      <c r="S69" s="118"/>
      <c r="T69" s="118"/>
      <c r="U69" s="14" t="s">
        <v>199</v>
      </c>
      <c r="V69" s="54" t="str">
        <f t="shared" ref="V69:V71" si="13">IF(AND(NOT(ISBLANK(INDEX(J69:T69,1,MATCH(SUM($J$61:$T$61),J67:T67,0)))),COUNT(J69:T69)=COUNT($J$61:$T$61)),"Ok","Check")</f>
        <v>Ok</v>
      </c>
    </row>
    <row r="70" spans="1:22">
      <c r="A70" s="14"/>
      <c r="B70" s="14"/>
      <c r="C70" s="131"/>
      <c r="D70" s="109"/>
      <c r="E70" s="109"/>
      <c r="F70" s="110"/>
      <c r="G70" s="110"/>
      <c r="H70" s="110"/>
      <c r="I70" s="11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11"/>
      <c r="V70" s="5"/>
    </row>
    <row r="71" spans="1:22">
      <c r="A71" s="14"/>
      <c r="B71" s="14"/>
      <c r="C71" s="131" t="s">
        <v>83</v>
      </c>
      <c r="D71" s="109" t="s">
        <v>34</v>
      </c>
      <c r="E71" s="109" t="s">
        <v>31</v>
      </c>
      <c r="F71" s="110"/>
      <c r="G71" s="110"/>
      <c r="H71" s="110"/>
      <c r="I71" s="110"/>
      <c r="J71" s="132"/>
      <c r="K71" s="132"/>
      <c r="L71" s="132"/>
      <c r="M71" s="132"/>
      <c r="N71" s="132">
        <v>0</v>
      </c>
      <c r="O71" s="132"/>
      <c r="P71" s="132"/>
      <c r="Q71" s="132"/>
      <c r="R71" s="132"/>
      <c r="S71" s="132"/>
      <c r="T71" s="132"/>
      <c r="U71" s="14" t="s">
        <v>198</v>
      </c>
      <c r="V71" s="54" t="str">
        <f t="shared" si="13"/>
        <v>Ok</v>
      </c>
    </row>
    <row r="72" spans="1:22">
      <c r="A72" s="14"/>
      <c r="B72" s="14"/>
      <c r="C72" s="114"/>
      <c r="D72" s="109"/>
      <c r="E72" s="109"/>
      <c r="F72" s="109"/>
      <c r="G72" s="110"/>
      <c r="H72" s="110"/>
      <c r="I72" s="109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5"/>
    </row>
    <row r="73" spans="1:22" ht="12.75">
      <c r="A73" s="28"/>
      <c r="B73" s="32" t="s">
        <v>21</v>
      </c>
      <c r="C73" s="28"/>
      <c r="D73" s="28"/>
      <c r="E73" s="28"/>
      <c r="F73" s="107"/>
      <c r="G73" s="107"/>
      <c r="H73" s="107"/>
      <c r="I73" s="107"/>
      <c r="J73" s="30"/>
      <c r="K73" s="108"/>
      <c r="L73" s="30"/>
      <c r="M73" s="108"/>
      <c r="N73" s="30"/>
      <c r="O73" s="30"/>
      <c r="P73" s="30"/>
      <c r="Q73" s="30"/>
      <c r="R73" s="30"/>
      <c r="S73" s="30"/>
      <c r="T73" s="30"/>
      <c r="U73" s="30"/>
      <c r="V73" s="31"/>
    </row>
  </sheetData>
  <conditionalFormatting sqref="J13:L13 O13:T13">
    <cfRule type="expression" dxfId="152" priority="32">
      <formula>J$10=J$4</formula>
    </cfRule>
  </conditionalFormatting>
  <conditionalFormatting sqref="J33:L33 N33:T33 N37:T37">
    <cfRule type="expression" dxfId="151" priority="33">
      <formula>J$34=J$4</formula>
    </cfRule>
  </conditionalFormatting>
  <conditionalFormatting sqref="J37:L37 N37:T37">
    <cfRule type="expression" dxfId="150" priority="31">
      <formula>J$10=J$4</formula>
    </cfRule>
  </conditionalFormatting>
  <conditionalFormatting sqref="J41:L43 N41:T43 J44:T45">
    <cfRule type="expression" dxfId="149" priority="25">
      <formula>J$34=J$4</formula>
    </cfRule>
  </conditionalFormatting>
  <conditionalFormatting sqref="J63:M65 O63:T65 J66:T67">
    <cfRule type="expression" dxfId="148" priority="29">
      <formula>J$61=J$4</formula>
    </cfRule>
  </conditionalFormatting>
  <conditionalFormatting sqref="J69:M69 O69:T69 J71:T71">
    <cfRule type="expression" dxfId="147" priority="64">
      <formula>J$61=J$4</formula>
    </cfRule>
  </conditionalFormatting>
  <conditionalFormatting sqref="J15:T15">
    <cfRule type="cellIs" dxfId="146" priority="35" operator="equal">
      <formula>0</formula>
    </cfRule>
  </conditionalFormatting>
  <conditionalFormatting sqref="J19:T27">
    <cfRule type="expression" dxfId="145" priority="27">
      <formula>J$10=J$4</formula>
    </cfRule>
  </conditionalFormatting>
  <conditionalFormatting sqref="J29:T29">
    <cfRule type="cellIs" dxfId="144" priority="28" operator="equal">
      <formula>0</formula>
    </cfRule>
  </conditionalFormatting>
  <conditionalFormatting sqref="J47:T47">
    <cfRule type="cellIs" dxfId="143" priority="30" operator="equal">
      <formula>0</formula>
    </cfRule>
  </conditionalFormatting>
  <conditionalFormatting sqref="J51:T51 N52:T52 J53:T55">
    <cfRule type="expression" dxfId="142" priority="22">
      <formula>J$34=J$4</formula>
    </cfRule>
  </conditionalFormatting>
  <conditionalFormatting sqref="J57:T57">
    <cfRule type="cellIs" dxfId="141" priority="34" operator="equal">
      <formula>0</formula>
    </cfRule>
  </conditionalFormatting>
  <conditionalFormatting sqref="N63:N64">
    <cfRule type="expression" dxfId="140" priority="1">
      <formula>N$61=N$4</formula>
    </cfRule>
  </conditionalFormatting>
  <conditionalFormatting sqref="S1:T1">
    <cfRule type="cellIs" dxfId="139" priority="53" operator="equal">
      <formula>"Ok"</formula>
    </cfRule>
    <cfRule type="cellIs" dxfId="138" priority="52" operator="equal">
      <formula>"Check"</formula>
    </cfRule>
  </conditionalFormatting>
  <conditionalFormatting sqref="V1">
    <cfRule type="cellIs" dxfId="137" priority="81" operator="equal">
      <formula>"Check"</formula>
    </cfRule>
    <cfRule type="cellIs" dxfId="136" priority="82" operator="equal">
      <formula>"Ok"</formula>
    </cfRule>
  </conditionalFormatting>
  <conditionalFormatting sqref="V13">
    <cfRule type="cellIs" dxfId="135" priority="20" operator="equal">
      <formula>"Check"</formula>
    </cfRule>
    <cfRule type="cellIs" dxfId="134" priority="21" operator="equal">
      <formula>"Ok"</formula>
    </cfRule>
  </conditionalFormatting>
  <conditionalFormatting sqref="V15">
    <cfRule type="cellIs" dxfId="133" priority="83" operator="equal">
      <formula>"Check"</formula>
    </cfRule>
    <cfRule type="cellIs" dxfId="132" priority="84" operator="equal">
      <formula>"Ok"</formula>
    </cfRule>
  </conditionalFormatting>
  <conditionalFormatting sqref="V19:V27">
    <cfRule type="cellIs" dxfId="131" priority="18" operator="equal">
      <formula>"Check"</formula>
    </cfRule>
    <cfRule type="cellIs" dxfId="130" priority="19" operator="equal">
      <formula>"Ok"</formula>
    </cfRule>
  </conditionalFormatting>
  <conditionalFormatting sqref="V29">
    <cfRule type="cellIs" dxfId="129" priority="60" operator="equal">
      <formula>"Check"</formula>
    </cfRule>
    <cfRule type="cellIs" dxfId="128" priority="61" operator="equal">
      <formula>"Ok"</formula>
    </cfRule>
  </conditionalFormatting>
  <conditionalFormatting sqref="V37">
    <cfRule type="cellIs" dxfId="127" priority="14" operator="equal">
      <formula>"Check"</formula>
    </cfRule>
    <cfRule type="cellIs" dxfId="126" priority="15" operator="equal">
      <formula>"Ok"</formula>
    </cfRule>
  </conditionalFormatting>
  <conditionalFormatting sqref="V41:V45">
    <cfRule type="cellIs" dxfId="125" priority="10" operator="equal">
      <formula>"Check"</formula>
    </cfRule>
    <cfRule type="cellIs" dxfId="124" priority="11" operator="equal">
      <formula>"Ok"</formula>
    </cfRule>
  </conditionalFormatting>
  <conditionalFormatting sqref="V47">
    <cfRule type="cellIs" dxfId="123" priority="67" operator="equal">
      <formula>"Check"</formula>
    </cfRule>
    <cfRule type="cellIs" dxfId="122" priority="68" operator="equal">
      <formula>"Ok"</formula>
    </cfRule>
  </conditionalFormatting>
  <conditionalFormatting sqref="V48:V50">
    <cfRule type="cellIs" dxfId="121" priority="75" operator="equal">
      <formula>"Check"</formula>
    </cfRule>
    <cfRule type="cellIs" dxfId="120" priority="76" operator="equal">
      <formula>"Ok"</formula>
    </cfRule>
  </conditionalFormatting>
  <conditionalFormatting sqref="V51:V55">
    <cfRule type="cellIs" dxfId="119" priority="9" operator="equal">
      <formula>"Ok"</formula>
    </cfRule>
    <cfRule type="cellIs" dxfId="118" priority="8" operator="equal">
      <formula>"Check"</formula>
    </cfRule>
  </conditionalFormatting>
  <conditionalFormatting sqref="V52:V55">
    <cfRule type="cellIs" dxfId="117" priority="87" operator="equal">
      <formula>"Check"</formula>
    </cfRule>
    <cfRule type="cellIs" dxfId="116" priority="88" operator="equal">
      <formula>"Ok"</formula>
    </cfRule>
  </conditionalFormatting>
  <conditionalFormatting sqref="V57">
    <cfRule type="cellIs" dxfId="115" priority="85" operator="equal">
      <formula>"Check"</formula>
    </cfRule>
    <cfRule type="cellIs" dxfId="114" priority="86" operator="equal">
      <formula>"Ok"</formula>
    </cfRule>
  </conditionalFormatting>
  <conditionalFormatting sqref="V63:V67">
    <cfRule type="cellIs" dxfId="113" priority="6" operator="equal">
      <formula>"Check"</formula>
    </cfRule>
    <cfRule type="cellIs" dxfId="112" priority="7" operator="equal">
      <formula>"Ok"</formula>
    </cfRule>
  </conditionalFormatting>
  <conditionalFormatting sqref="V69">
    <cfRule type="cellIs" dxfId="111" priority="5" operator="equal">
      <formula>"Ok"</formula>
    </cfRule>
    <cfRule type="cellIs" dxfId="110" priority="4" operator="equal">
      <formula>"Check"</formula>
    </cfRule>
  </conditionalFormatting>
  <conditionalFormatting sqref="V71">
    <cfRule type="cellIs" dxfId="109" priority="3" operator="equal">
      <formula>"Ok"</formula>
    </cfRule>
    <cfRule type="cellIs" dxfId="108" priority="2" operator="equal">
      <formula>"Check"</formula>
    </cfRule>
  </conditionalFormatting>
  <dataValidations disablePrompts="1"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51:T55 J13:T13 J37:T37 J19:T27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28"/>
  <sheetViews>
    <sheetView showGridLines="0" zoomScaleNormal="100" workbookViewId="0"/>
  </sheetViews>
  <sheetFormatPr defaultColWidth="0" defaultRowHeight="12.6" customHeight="1" outlineLevelRow="1"/>
  <cols>
    <col min="1" max="2" width="1.5" style="5" customWidth="1"/>
    <col min="3" max="3" width="57.5" style="5" bestFit="1" customWidth="1"/>
    <col min="4" max="4" width="27.6640625" style="13" customWidth="1"/>
    <col min="5" max="5" width="15.83203125" style="13" customWidth="1"/>
    <col min="6" max="6" width="10.6640625" style="13" customWidth="1"/>
    <col min="7" max="9" width="3.33203125" style="13" customWidth="1"/>
    <col min="10" max="10" width="10.83203125" style="13" customWidth="1"/>
    <col min="11" max="24" width="10.83203125" style="5" customWidth="1"/>
    <col min="25" max="34" width="10.5" style="5" customWidth="1"/>
    <col min="35" max="16384" width="10.5" style="5" hidden="1"/>
  </cols>
  <sheetData>
    <row r="1" spans="1:24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22"/>
      <c r="K1" s="174" t="s">
        <v>2</v>
      </c>
      <c r="M1" s="24" t="s">
        <v>3</v>
      </c>
      <c r="N1" s="38" t="s">
        <v>4</v>
      </c>
      <c r="O1" s="8" t="s">
        <v>5</v>
      </c>
      <c r="P1" s="9" t="s">
        <v>6</v>
      </c>
      <c r="Q1" s="229" t="s">
        <v>244</v>
      </c>
      <c r="S1" s="24" t="s">
        <v>76</v>
      </c>
      <c r="T1" s="25" t="str">
        <f>IF(COUNTIF(X5:X118,"Check")=0,"Ok","Check")</f>
        <v>Ok</v>
      </c>
      <c r="U1" s="25"/>
      <c r="W1" s="175" t="s">
        <v>24</v>
      </c>
      <c r="X1" s="25" t="str">
        <f>'Check|List'!$S$1</f>
        <v>Ok</v>
      </c>
    </row>
    <row r="2" spans="1:24" s="27" customFormat="1" ht="13.5" thickBot="1">
      <c r="B2" s="26" t="str">
        <f>Index!$C$10</f>
        <v>Input | Rate of change</v>
      </c>
      <c r="C2" s="26"/>
      <c r="D2" s="26"/>
      <c r="E2" s="26"/>
      <c r="F2" s="44"/>
      <c r="G2" s="44"/>
      <c r="H2" s="44"/>
      <c r="I2" s="44"/>
      <c r="J2" s="44"/>
    </row>
    <row r="3" spans="1:24" s="45" customFormat="1" ht="11.25">
      <c r="D3" s="94"/>
      <c r="E3" s="94"/>
      <c r="F3" s="94"/>
      <c r="G3" s="94"/>
      <c r="H3" s="94"/>
      <c r="I3" s="94"/>
      <c r="J3" s="85" t="s">
        <v>106</v>
      </c>
      <c r="K3" s="262"/>
      <c r="L3" s="262"/>
      <c r="M3" s="262"/>
      <c r="N3" s="94"/>
      <c r="O3" s="262"/>
      <c r="P3" s="262"/>
      <c r="Q3" s="262"/>
      <c r="R3" s="262"/>
      <c r="S3" s="262"/>
      <c r="T3" s="262"/>
      <c r="U3" s="94"/>
      <c r="V3" s="46"/>
      <c r="W3" s="46"/>
      <c r="X3" s="46"/>
    </row>
    <row r="4" spans="1:24" s="53" customFormat="1" ht="10.5">
      <c r="A4" s="47"/>
      <c r="B4" s="47"/>
      <c r="C4" s="47"/>
      <c r="D4" s="48" t="s">
        <v>7</v>
      </c>
      <c r="E4" s="48" t="s">
        <v>8</v>
      </c>
      <c r="F4" s="133" t="s">
        <v>22</v>
      </c>
      <c r="G4" s="134"/>
      <c r="H4" s="134"/>
      <c r="I4" s="134"/>
      <c r="J4" s="83">
        <f>DATE(PPFirstYear-1,MONTH('Input|General'!$G$9),1)</f>
        <v>44348</v>
      </c>
      <c r="K4" s="83">
        <f>DATE(PPFirstYear,MONTH('Input|General'!$G$9),1)</f>
        <v>44713</v>
      </c>
      <c r="L4" s="83">
        <f>DATE(PPFirstYear+1,MONTH('Input|General'!$G$9),1)</f>
        <v>45078</v>
      </c>
      <c r="M4" s="83">
        <f>DATE(PPFirstYear+2,MONTH('Input|General'!$G$9),1)</f>
        <v>45444</v>
      </c>
      <c r="N4" s="83">
        <f>DATE(PPFirstYear+3,MONTH('Input|General'!$G$9),1)</f>
        <v>45809</v>
      </c>
      <c r="O4" s="83">
        <f>DATE(PPFirstYear+4,MONTH('Input|General'!$G$9),1)</f>
        <v>46174</v>
      </c>
      <c r="P4" s="83">
        <f>DATE(PPFirstYear+5,MONTH('Input|General'!$G$9),1)</f>
        <v>46539</v>
      </c>
      <c r="Q4" s="83">
        <f>DATE(PPFirstYear+6,MONTH('Input|General'!$G$9),1)</f>
        <v>46905</v>
      </c>
      <c r="R4" s="83">
        <f>DATE(PPFirstYear+7,MONTH('Input|General'!$G$9),1)</f>
        <v>47270</v>
      </c>
      <c r="S4" s="83">
        <f>DATE(PPFirstYear+8,MONTH('Input|General'!$G$9),1)</f>
        <v>47635</v>
      </c>
      <c r="T4" s="83">
        <f>DATE(PPFirstYear+9,MONTH('Input|General'!$G$9),1)</f>
        <v>48000</v>
      </c>
      <c r="U4" s="83">
        <f>DATE(PPFirstYear+10,MONTH('Input|General'!$G$9),1)</f>
        <v>48366</v>
      </c>
      <c r="V4" s="51"/>
      <c r="W4" s="51"/>
      <c r="X4" s="52"/>
    </row>
    <row r="5" spans="1:24" s="3" customFormat="1" ht="3.2" customHeight="1">
      <c r="A5" s="135"/>
      <c r="B5" s="135"/>
      <c r="C5" s="135"/>
      <c r="D5" s="136"/>
      <c r="E5" s="136"/>
      <c r="F5" s="136"/>
      <c r="G5" s="136"/>
      <c r="H5" s="136"/>
      <c r="I5" s="136"/>
      <c r="J5" s="136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</row>
    <row r="6" spans="1:24" s="3" customFormat="1" ht="9" customHeight="1">
      <c r="A6" s="135"/>
      <c r="B6" s="135"/>
      <c r="C6" s="135"/>
      <c r="D6" s="136"/>
      <c r="E6" s="136"/>
      <c r="F6" s="136"/>
      <c r="G6" s="136"/>
      <c r="H6" s="136"/>
      <c r="I6" s="136"/>
      <c r="J6" s="136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</row>
    <row r="7" spans="1:24" s="3" customFormat="1" ht="3.2" customHeight="1">
      <c r="A7" s="135"/>
      <c r="B7" s="135"/>
      <c r="C7" s="135"/>
      <c r="D7" s="136"/>
      <c r="E7" s="136"/>
      <c r="F7" s="136"/>
      <c r="G7" s="136"/>
      <c r="H7" s="136"/>
      <c r="I7" s="136"/>
      <c r="J7" s="136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</row>
    <row r="8" spans="1:24" customFormat="1" ht="12.75">
      <c r="A8" s="28"/>
      <c r="B8" s="32" t="s">
        <v>35</v>
      </c>
      <c r="C8" s="28"/>
      <c r="D8" s="28"/>
      <c r="E8" s="28"/>
      <c r="F8" s="107"/>
      <c r="G8" s="107"/>
      <c r="H8" s="107"/>
      <c r="I8" s="107"/>
      <c r="J8" s="107"/>
      <c r="K8" s="30"/>
      <c r="L8" s="108"/>
      <c r="M8" s="30"/>
      <c r="N8" s="108"/>
      <c r="O8" s="30"/>
      <c r="P8" s="30"/>
      <c r="Q8" s="30"/>
      <c r="R8" s="30"/>
      <c r="S8" s="30"/>
      <c r="T8" s="30"/>
      <c r="U8" s="30"/>
      <c r="V8" s="30"/>
      <c r="W8" s="30"/>
      <c r="X8" s="31"/>
    </row>
    <row r="9" spans="1:24" ht="11.25" customHeight="1" outlineLevel="1">
      <c r="A9" s="14"/>
      <c r="B9" s="14"/>
      <c r="C9" s="14"/>
      <c r="D9" s="109"/>
      <c r="E9" s="109"/>
      <c r="F9" s="109"/>
      <c r="G9" s="109"/>
      <c r="H9" s="109"/>
      <c r="I9" s="109"/>
      <c r="J9" s="109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</row>
    <row r="10" spans="1:24" ht="11.25" customHeight="1" outlineLevel="1">
      <c r="A10" s="14"/>
      <c r="B10" s="14"/>
      <c r="C10" s="111" t="s">
        <v>33</v>
      </c>
      <c r="D10" s="109"/>
      <c r="E10" s="109"/>
      <c r="F10" s="109"/>
      <c r="G10" s="109"/>
      <c r="H10" s="109"/>
      <c r="I10" s="109"/>
      <c r="J10" s="112">
        <f t="shared" ref="J10:T10" si="0">IF(YEAR(J$4)&lt;=PPLastYear,J$4,"")</f>
        <v>44348</v>
      </c>
      <c r="K10" s="112">
        <f t="shared" si="0"/>
        <v>44713</v>
      </c>
      <c r="L10" s="112">
        <f t="shared" si="0"/>
        <v>45078</v>
      </c>
      <c r="M10" s="112">
        <f t="shared" si="0"/>
        <v>45444</v>
      </c>
      <c r="N10" s="112">
        <f t="shared" si="0"/>
        <v>45809</v>
      </c>
      <c r="O10" s="112">
        <f t="shared" si="0"/>
        <v>46174</v>
      </c>
      <c r="P10" s="112" t="str">
        <f t="shared" si="0"/>
        <v/>
      </c>
      <c r="Q10" s="112" t="str">
        <f t="shared" si="0"/>
        <v/>
      </c>
      <c r="R10" s="112" t="str">
        <f t="shared" si="0"/>
        <v/>
      </c>
      <c r="S10" s="112" t="str">
        <f t="shared" si="0"/>
        <v/>
      </c>
      <c r="T10" s="112" t="str">
        <f t="shared" si="0"/>
        <v/>
      </c>
      <c r="U10" s="127"/>
      <c r="V10" s="14"/>
      <c r="W10" s="14"/>
    </row>
    <row r="11" spans="1:24" ht="11.25" customHeight="1" outlineLevel="1">
      <c r="A11" s="14"/>
      <c r="B11" s="14"/>
      <c r="C11" s="111"/>
      <c r="D11" s="109"/>
      <c r="E11" s="109"/>
      <c r="F11" s="109"/>
      <c r="G11" s="109"/>
      <c r="H11" s="109"/>
      <c r="I11" s="109"/>
      <c r="J11" s="14"/>
      <c r="K11" s="14"/>
      <c r="L11" s="14"/>
      <c r="M11" s="14"/>
      <c r="N11" s="14"/>
      <c r="O11" s="14"/>
      <c r="P11" s="137"/>
      <c r="Q11" s="137"/>
      <c r="R11" s="137"/>
      <c r="S11" s="137"/>
      <c r="T11" s="137"/>
      <c r="U11" s="137"/>
      <c r="V11" s="138"/>
      <c r="W11" s="138"/>
      <c r="X11" s="11"/>
    </row>
    <row r="12" spans="1:24" ht="11.25" customHeight="1" outlineLevel="1">
      <c r="A12" s="14"/>
      <c r="B12" s="14"/>
      <c r="C12" s="114" t="s">
        <v>33</v>
      </c>
      <c r="D12" s="139" t="s">
        <v>92</v>
      </c>
      <c r="E12" s="109" t="str">
        <f>percent</f>
        <v>Per cent</v>
      </c>
      <c r="F12" s="109"/>
      <c r="G12" s="109"/>
      <c r="H12" s="109"/>
      <c r="I12" s="109"/>
      <c r="J12" s="137">
        <f>IF(J10=J4,LOOKUP(EOMONTH(J4,0),'Input|Inflation'!$C$9:$C$88,'Input|Inflation'!$I$9:$I$88),"")</f>
        <v>3.8461538461538325E-2</v>
      </c>
      <c r="K12" s="137">
        <f>IF(K10=K4,LOOKUP(EOMONTH(K4,0),'Input|Inflation'!$C$9:$C$88,'Input|Inflation'!$I$9:$I$88),"")</f>
        <v>6.1447811447811418E-2</v>
      </c>
      <c r="L12" s="137">
        <f>IF(L10=L4,LOOKUP(EOMONTH(L4,0),'Input|Inflation'!$C$9:$C$88,'Input|Inflation'!$I$9:$I$88),"")</f>
        <v>6.0269627279936566E-2</v>
      </c>
      <c r="M12" s="137">
        <f>IF(M10=M4,LOOKUP(EOMONTH(M4,0),'Input|Inflation'!$C$9:$C$88,'Input|Inflation'!$I$9:$I$88),"")</f>
        <v>3.8145100972326373E-2</v>
      </c>
      <c r="N12" s="137">
        <f>IF(N10=N4,LOOKUP(EOMONTH(N4,0),'Input|Inflation'!$C$9:$C$88,'Input|Inflation'!$I$9:$I$88),"")</f>
        <v>2.0893371757924939E-2</v>
      </c>
      <c r="O12" s="137">
        <f>IF(O10=O4,LOOKUP(EOMONTH(O4,0),'Input|Inflation'!$C$9:$C$88,'Input|Inflation'!$I$9:$I$88),"")</f>
        <v>3.0999999999999917E-2</v>
      </c>
      <c r="P12" s="137" t="str">
        <f>IF(P10=P4,LOOKUP(EOMONTH(P4,0),'Input|Inflation'!$C$9:$C$88,'Input|Inflation'!$I$9:$I$88),"")</f>
        <v/>
      </c>
      <c r="Q12" s="137" t="str">
        <f>IF(Q10=Q4,LOOKUP(EOMONTH(Q4,0),'Input|Inflation'!$C$9:$C$88,'Input|Inflation'!$I$9:$I$88),"")</f>
        <v/>
      </c>
      <c r="R12" s="137" t="str">
        <f>IF(R10=R4,LOOKUP(EOMONTH(R4,0),'Input|Inflation'!$C$9:$C$88,'Input|Inflation'!$I$9:$I$88),"")</f>
        <v/>
      </c>
      <c r="S12" s="137" t="str">
        <f>IF(S10=S4,LOOKUP(EOMONTH(S4,0),'Input|Inflation'!$C$9:$C$88,'Input|Inflation'!$I$9:$I$88),"")</f>
        <v/>
      </c>
      <c r="T12" s="137" t="str">
        <f>IF(T10=T4,LOOKUP(EOMONTH(T4,0),'Input|Inflation'!$C$9:$C$88,'Input|Inflation'!$I$9:$I$88),"")</f>
        <v/>
      </c>
      <c r="U12" s="137"/>
      <c r="V12" s="140"/>
      <c r="W12" s="14"/>
    </row>
    <row r="13" spans="1:24" ht="11.25" customHeight="1" outlineLevel="1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</row>
    <row r="14" spans="1:24" ht="11.25" customHeight="1" outlineLevel="1">
      <c r="A14" s="14"/>
      <c r="B14" s="14"/>
      <c r="C14" s="111" t="s">
        <v>93</v>
      </c>
      <c r="D14" s="109"/>
      <c r="E14" s="109"/>
      <c r="F14" s="109"/>
      <c r="G14" s="109"/>
      <c r="H14" s="109"/>
      <c r="I14" s="14"/>
      <c r="J14" s="112">
        <f t="shared" ref="J14:T14" si="1">IF(YEAR(J$4)&lt;=PPLastYear,J$4,"")</f>
        <v>44348</v>
      </c>
      <c r="K14" s="112">
        <f t="shared" si="1"/>
        <v>44713</v>
      </c>
      <c r="L14" s="112">
        <f t="shared" si="1"/>
        <v>45078</v>
      </c>
      <c r="M14" s="112">
        <f t="shared" si="1"/>
        <v>45444</v>
      </c>
      <c r="N14" s="112">
        <f t="shared" si="1"/>
        <v>45809</v>
      </c>
      <c r="O14" s="112">
        <f t="shared" si="1"/>
        <v>46174</v>
      </c>
      <c r="P14" s="112" t="str">
        <f t="shared" si="1"/>
        <v/>
      </c>
      <c r="Q14" s="112" t="str">
        <f t="shared" si="1"/>
        <v/>
      </c>
      <c r="R14" s="112" t="str">
        <f t="shared" si="1"/>
        <v/>
      </c>
      <c r="S14" s="112" t="str">
        <f t="shared" si="1"/>
        <v/>
      </c>
      <c r="T14" s="112" t="str">
        <f t="shared" si="1"/>
        <v/>
      </c>
      <c r="U14" s="127"/>
      <c r="V14" s="14"/>
      <c r="W14" s="14"/>
    </row>
    <row r="15" spans="1:24" ht="11.25" customHeight="1" outlineLevel="1">
      <c r="A15" s="14"/>
      <c r="B15" s="14"/>
      <c r="C15" s="111"/>
      <c r="D15" s="109"/>
      <c r="E15" s="109"/>
      <c r="F15" s="109"/>
      <c r="G15" s="109"/>
      <c r="H15" s="109"/>
      <c r="I15" s="14"/>
      <c r="J15" s="138"/>
      <c r="K15" s="138"/>
      <c r="L15" s="138"/>
      <c r="M15" s="138"/>
      <c r="N15" s="138"/>
      <c r="O15" s="138"/>
      <c r="P15" s="141"/>
      <c r="Q15" s="141"/>
      <c r="R15" s="141"/>
      <c r="S15" s="141"/>
      <c r="T15" s="141"/>
      <c r="U15" s="141"/>
      <c r="V15" s="14"/>
      <c r="W15" s="14"/>
    </row>
    <row r="16" spans="1:24" ht="11.25" customHeight="1" outlineLevel="1">
      <c r="A16" s="14"/>
      <c r="B16" s="14"/>
      <c r="C16" s="142">
        <f t="array" ref="C16:C22">TRANSPOSE(J10:P10)</f>
        <v>44348</v>
      </c>
      <c r="D16" s="139" t="str">
        <f t="shared" ref="D16:D20" si="2">IF(ISNONTEXT($C16),"calculated","")</f>
        <v>calculated</v>
      </c>
      <c r="E16" s="109" t="str">
        <f>IF(ISNONTEXT($C16),"index","")</f>
        <v>index</v>
      </c>
      <c r="F16" s="109"/>
      <c r="G16" s="109"/>
      <c r="H16" s="109"/>
      <c r="I16" s="109"/>
      <c r="J16" s="143">
        <f>IF(AND($C16&gt;J$14,ISNONTEXT($C16)),K16/(1+K$12),IF(AND($C16=J$14,J$14=J$4),1,IF(AND($C16&lt;J$14,J$14=J$4),I16*(1+J$12),0)))</f>
        <v>1</v>
      </c>
      <c r="K16" s="143">
        <f t="shared" ref="K16:N16" si="3">IF(AND($C16&gt;K$14,ISNONTEXT($C16)),L16/(1+L$12),IF(AND($C16=K$14,K$14=K$4),1,IF(AND($C16&lt;K$14,K$14=K$4),J16*(1+K$12),0)))</f>
        <v>1.0614478114478114</v>
      </c>
      <c r="L16" s="143">
        <f t="shared" si="3"/>
        <v>1.1254208754208754</v>
      </c>
      <c r="M16" s="143">
        <f t="shared" si="3"/>
        <v>1.1683501683501687</v>
      </c>
      <c r="N16" s="143">
        <f t="shared" si="3"/>
        <v>1.1927609427609429</v>
      </c>
      <c r="O16" s="143">
        <f t="shared" ref="O16:P16" si="4">IF(AND($C16&gt;O$14,ISNONTEXT($C16)),P16/(1+O$12),IF(AND($C16=O$14,O$14=O$4),1,IF(AND($C16&lt;O$14,O$14=O$4),N16*(1+O$12),0)))</f>
        <v>1.2297365319865321</v>
      </c>
      <c r="P16" s="143">
        <f t="shared" si="4"/>
        <v>0</v>
      </c>
      <c r="Q16" s="144"/>
      <c r="R16" s="144"/>
      <c r="S16" s="144"/>
      <c r="T16" s="144"/>
      <c r="U16" s="144"/>
      <c r="V16" s="14"/>
      <c r="W16" s="14"/>
    </row>
    <row r="17" spans="1:23" ht="11.25" customHeight="1" outlineLevel="1">
      <c r="A17" s="14"/>
      <c r="B17" s="14"/>
      <c r="C17" s="142">
        <v>44713</v>
      </c>
      <c r="D17" s="139" t="str">
        <f t="shared" si="2"/>
        <v>calculated</v>
      </c>
      <c r="E17" s="109" t="str">
        <f t="shared" ref="E17:E22" si="5">IF(ISNONTEXT($C17),"index","")</f>
        <v>index</v>
      </c>
      <c r="F17" s="109"/>
      <c r="G17" s="109"/>
      <c r="H17" s="109"/>
      <c r="I17" s="143"/>
      <c r="J17" s="143">
        <f t="shared" ref="J17:N17" si="6">IF(AND($C17&gt;J$14,ISNONTEXT($C17)),K17/(1+K$12),IF(AND($C17=J$14,J$14=J$4),1,IF(AND($C17&lt;J$14,J$14=J$4),I17*(1+J$12),0)))</f>
        <v>0.94210943695479776</v>
      </c>
      <c r="K17" s="143">
        <f t="shared" si="6"/>
        <v>1</v>
      </c>
      <c r="L17" s="143">
        <f t="shared" si="6"/>
        <v>1.0602696272799366</v>
      </c>
      <c r="M17" s="143">
        <f t="shared" si="6"/>
        <v>1.1007137192704206</v>
      </c>
      <c r="N17" s="143">
        <f t="shared" si="6"/>
        <v>1.1237113402061858</v>
      </c>
      <c r="O17" s="143">
        <f t="shared" ref="O17:P17" si="7">IF(AND($C17&gt;O$14,ISNONTEXT($C17)),P17/(1+O$12),IF(AND($C17=O$14,O$14=O$4),1,IF(AND($C17&lt;O$14,O$14=O$4),N17*(1+O$12),0)))</f>
        <v>1.1585463917525776</v>
      </c>
      <c r="P17" s="143">
        <f t="shared" si="7"/>
        <v>0</v>
      </c>
      <c r="Q17" s="144"/>
      <c r="R17" s="144"/>
      <c r="S17" s="144"/>
      <c r="T17" s="144"/>
      <c r="U17" s="144"/>
      <c r="V17" s="14"/>
      <c r="W17" s="14"/>
    </row>
    <row r="18" spans="1:23" ht="11.25" customHeight="1" outlineLevel="1">
      <c r="A18" s="14"/>
      <c r="B18" s="14"/>
      <c r="C18" s="142">
        <v>45078</v>
      </c>
      <c r="D18" s="139" t="str">
        <f t="shared" si="2"/>
        <v>calculated</v>
      </c>
      <c r="E18" s="109" t="str">
        <f t="shared" si="5"/>
        <v>index</v>
      </c>
      <c r="F18" s="109"/>
      <c r="G18" s="109"/>
      <c r="H18" s="109"/>
      <c r="I18" s="143"/>
      <c r="J18" s="143">
        <f t="shared" ref="J18:N18" si="8">IF(AND($C18&gt;J$14,ISNONTEXT($C18)),K18/(1+K$12),IF(AND($C18=J$14,J$14=J$4),1,IF(AND($C18&lt;J$14,J$14=J$4),I18*(1+J$12),0)))</f>
        <v>0.88855646970830215</v>
      </c>
      <c r="K18" s="143">
        <f t="shared" si="8"/>
        <v>0.94315632011967088</v>
      </c>
      <c r="L18" s="143">
        <f t="shared" si="8"/>
        <v>1</v>
      </c>
      <c r="M18" s="143">
        <f t="shared" si="8"/>
        <v>1.0381451009723264</v>
      </c>
      <c r="N18" s="143">
        <f t="shared" si="8"/>
        <v>1.0598354525056097</v>
      </c>
      <c r="O18" s="143">
        <f t="shared" ref="O18:P18" si="9">IF(AND($C18&gt;O$14,ISNONTEXT($C18)),P18/(1+O$12),IF(AND($C18=O$14,O$14=O$4),1,IF(AND($C18&lt;O$14,O$14=O$4),N18*(1+O$12),0)))</f>
        <v>1.0926903515332835</v>
      </c>
      <c r="P18" s="143">
        <f t="shared" si="9"/>
        <v>0</v>
      </c>
      <c r="Q18" s="144"/>
      <c r="R18" s="144"/>
      <c r="S18" s="144"/>
      <c r="T18" s="144"/>
      <c r="U18" s="144"/>
      <c r="V18" s="14"/>
      <c r="W18" s="14"/>
    </row>
    <row r="19" spans="1:23" ht="11.25" customHeight="1" outlineLevel="1">
      <c r="A19" s="14"/>
      <c r="B19" s="14"/>
      <c r="C19" s="142">
        <v>45444</v>
      </c>
      <c r="D19" s="139" t="str">
        <f t="shared" si="2"/>
        <v>calculated</v>
      </c>
      <c r="E19" s="109" t="str">
        <f t="shared" si="5"/>
        <v>index</v>
      </c>
      <c r="F19" s="109"/>
      <c r="G19" s="109"/>
      <c r="H19" s="109"/>
      <c r="I19" s="143"/>
      <c r="J19" s="143">
        <f t="shared" ref="J19:N19" si="10">IF(AND($C19&gt;J$14,ISNONTEXT($C19)),K19/(1+K$12),IF(AND($C19=J$14,J$14=J$4),1,IF(AND($C19&lt;J$14,J$14=J$4),I19*(1+J$12),0)))</f>
        <v>0.85590778097982689</v>
      </c>
      <c r="K19" s="143">
        <f t="shared" si="10"/>
        <v>0.90850144092218998</v>
      </c>
      <c r="L19" s="143">
        <f t="shared" si="10"/>
        <v>0.96325648414985565</v>
      </c>
      <c r="M19" s="143">
        <f t="shared" si="10"/>
        <v>1</v>
      </c>
      <c r="N19" s="143">
        <f t="shared" si="10"/>
        <v>1.0208933717579249</v>
      </c>
      <c r="O19" s="143">
        <f t="shared" ref="O19:P19" si="11">IF(AND($C19&gt;O$14,ISNONTEXT($C19)),P19/(1+O$12),IF(AND($C19=O$14,O$14=O$4),1,IF(AND($C19&lt;O$14,O$14=O$4),N19*(1+O$12),0)))</f>
        <v>1.0525410662824206</v>
      </c>
      <c r="P19" s="143">
        <f t="shared" si="11"/>
        <v>0</v>
      </c>
      <c r="Q19" s="144"/>
      <c r="R19" s="144"/>
      <c r="S19" s="144"/>
      <c r="T19" s="144"/>
      <c r="U19" s="144"/>
      <c r="V19" s="14"/>
      <c r="W19" s="14"/>
    </row>
    <row r="20" spans="1:23" ht="11.25" customHeight="1" outlineLevel="1">
      <c r="A20" s="14"/>
      <c r="B20" s="14"/>
      <c r="C20" s="142">
        <v>45809</v>
      </c>
      <c r="D20" s="139" t="str">
        <f t="shared" si="2"/>
        <v>calculated</v>
      </c>
      <c r="E20" s="109" t="str">
        <f t="shared" si="5"/>
        <v>index</v>
      </c>
      <c r="F20" s="109"/>
      <c r="G20" s="109"/>
      <c r="H20" s="109"/>
      <c r="I20" s="143"/>
      <c r="J20" s="143">
        <f>IF(AND($C20&gt;J$14,ISNONTEXT($C20)),K20/(1+K$12),IF(AND($C20=J$14,J$14=J$4),1,IF(AND($C20&lt;J$14,J$14=J$4),I20*(1+J$12),0)))</f>
        <v>0.83839096683133374</v>
      </c>
      <c r="K20" s="143">
        <f t="shared" ref="K20:N20" si="12">IF(AND($C20&gt;K$14,ISNONTEXT($C20)),L20/(1+L$12),IF(AND($C20=K$14,K$14=K$4),1,IF(AND($C20&lt;K$14,K$14=K$4),J20*(1+K$12),0)))</f>
        <v>0.88990825688073383</v>
      </c>
      <c r="L20" s="143">
        <f t="shared" si="12"/>
        <v>0.9435426958362737</v>
      </c>
      <c r="M20" s="143">
        <f t="shared" si="12"/>
        <v>0.97953422724064942</v>
      </c>
      <c r="N20" s="143">
        <f t="shared" si="12"/>
        <v>1</v>
      </c>
      <c r="O20" s="143">
        <f t="shared" ref="O20:P20" si="13">IF(AND($C20&gt;O$14,ISNONTEXT($C20)),P20/(1+O$12),IF(AND($C20=O$14,O$14=O$4),1,IF(AND($C20&lt;O$14,O$14=O$4),N20*(1+O$12),0)))</f>
        <v>1.0309999999999999</v>
      </c>
      <c r="P20" s="143">
        <f t="shared" si="13"/>
        <v>0</v>
      </c>
      <c r="Q20" s="144"/>
      <c r="R20" s="144"/>
      <c r="S20" s="144"/>
      <c r="T20" s="144"/>
      <c r="U20" s="144"/>
      <c r="V20" s="14"/>
      <c r="W20" s="14"/>
    </row>
    <row r="21" spans="1:23" ht="11.25" customHeight="1" outlineLevel="1">
      <c r="A21" s="14"/>
      <c r="B21" s="14"/>
      <c r="C21" s="142">
        <v>46174</v>
      </c>
      <c r="D21" s="139" t="str">
        <f>IF(ISNONTEXT($C21),"calculated","")</f>
        <v>calculated</v>
      </c>
      <c r="E21" s="109" t="str">
        <f t="shared" si="5"/>
        <v>index</v>
      </c>
      <c r="F21" s="109"/>
      <c r="G21" s="109"/>
      <c r="H21" s="109"/>
      <c r="I21" s="143"/>
      <c r="J21" s="143">
        <f>IF(AND($C21&gt;J$14,ISNONTEXT($C21)),K21/(1+K$12),IF(AND($C21=J$14,J$14=J$4),1,IF(AND($C21&lt;J$14,J$14=J$4),I21*(1+J$12),0)))</f>
        <v>0.81318231506433936</v>
      </c>
      <c r="K21" s="143">
        <f t="shared" ref="K21:K22" si="14">IF(AND($C21&gt;K$14,ISNONTEXT($C21)),L21/(1+L$12),IF(AND($C21=K$14,K$14=K$4),1,IF(AND($C21&lt;K$14,K$14=K$4),J21*(1+K$12),0)))</f>
        <v>0.86315058863310767</v>
      </c>
      <c r="L21" s="143">
        <f t="shared" ref="L21:L22" si="15">IF(AND($C21&gt;L$14,ISNONTEXT($C21)),M21/(1+M$12),IF(AND($C21=L$14,L$14=L$4),1,IF(AND($C21&lt;L$14,L$14=L$4),K21*(1+L$12),0)))</f>
        <v>0.91517235289648291</v>
      </c>
      <c r="M21" s="143">
        <f t="shared" ref="M21:M22" si="16">IF(AND($C21&gt;M$14,ISNONTEXT($C21)),N21/(1+N$12),IF(AND($C21=M$14,M$14=M$4),1,IF(AND($C21&lt;M$14,M$14=M$4),L21*(1+M$12),0)))</f>
        <v>0.95008169470480075</v>
      </c>
      <c r="N21" s="143">
        <f t="shared" ref="N21:N22" si="17">IF(AND($C21&gt;N$14,ISNONTEXT($C21)),O21/(1+O$12),IF(AND($C21=N$14,N$14=N$4),1,IF(AND($C21&lt;N$14,N$14=N$4),M21*(1+N$12),0)))</f>
        <v>0.96993210475266745</v>
      </c>
      <c r="O21" s="143">
        <f t="shared" ref="O21:P21" si="18">IF(AND($C21&gt;O$14,ISNONTEXT($C21)),P21/(1+O$12),IF(AND($C21=O$14,O$14=O$4),1,IF(AND($C21&lt;O$14,O$14=O$4),N21*(1+O$12),0)))</f>
        <v>1</v>
      </c>
      <c r="P21" s="143">
        <f t="shared" si="18"/>
        <v>0</v>
      </c>
      <c r="Q21" s="144"/>
      <c r="R21" s="144"/>
      <c r="S21" s="144"/>
      <c r="T21" s="144"/>
      <c r="U21" s="144"/>
      <c r="V21" s="14"/>
      <c r="W21" s="14"/>
    </row>
    <row r="22" spans="1:23" ht="11.25" customHeight="1" outlineLevel="1">
      <c r="A22" s="14"/>
      <c r="B22" s="14"/>
      <c r="C22" s="142" t="str">
        <v/>
      </c>
      <c r="D22" s="139" t="str">
        <f>IF(ISNONTEXT($C22),"calculated","")</f>
        <v/>
      </c>
      <c r="E22" s="109" t="str">
        <f t="shared" si="5"/>
        <v/>
      </c>
      <c r="F22" s="109"/>
      <c r="G22" s="109"/>
      <c r="H22" s="109"/>
      <c r="I22" s="143"/>
      <c r="J22" s="143">
        <f>IF(AND($C22&gt;J$14,ISNONTEXT($C22)),K22/(1+K$12),IF(AND($C22=J$14,J$14=J$4),1,IF(AND($C22&lt;J$14,J$14=J$4),I22*(1+J$12),0)))</f>
        <v>0</v>
      </c>
      <c r="K22" s="143">
        <f t="shared" si="14"/>
        <v>0</v>
      </c>
      <c r="L22" s="143">
        <f t="shared" si="15"/>
        <v>0</v>
      </c>
      <c r="M22" s="143">
        <f t="shared" si="16"/>
        <v>0</v>
      </c>
      <c r="N22" s="143">
        <f t="shared" si="17"/>
        <v>0</v>
      </c>
      <c r="O22" s="143">
        <f t="shared" ref="O22:P22" si="19">IF(AND($C22&gt;O$14,ISNONTEXT($C22)),P22/(1+P$12),IF(AND($C22=O$14,O$14=O$4),1,IF(AND($C22&lt;O$14,O$14=O$4),N22*(1+O$12),0)))</f>
        <v>0</v>
      </c>
      <c r="P22" s="143">
        <f t="shared" si="19"/>
        <v>0</v>
      </c>
      <c r="Q22" s="144"/>
      <c r="R22" s="144"/>
      <c r="S22" s="144"/>
      <c r="T22" s="144"/>
      <c r="U22" s="144"/>
      <c r="V22" s="14"/>
      <c r="W22" s="14"/>
    </row>
    <row r="23" spans="1:23" ht="11.25" customHeight="1" outlineLevel="1">
      <c r="A23" s="14"/>
      <c r="B23" s="14"/>
      <c r="C23" s="114"/>
      <c r="D23" s="109"/>
      <c r="E23" s="109"/>
      <c r="F23" s="109"/>
      <c r="G23" s="109"/>
      <c r="H23" s="109"/>
      <c r="I23" s="109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"/>
      <c r="W23" s="14"/>
    </row>
    <row r="24" spans="1:23" ht="11.25" customHeight="1" outlineLevel="1">
      <c r="A24" s="14"/>
      <c r="B24" s="14"/>
      <c r="C24" s="111" t="s">
        <v>46</v>
      </c>
      <c r="D24" s="109"/>
      <c r="E24" s="109"/>
      <c r="F24" s="109"/>
      <c r="G24" s="109"/>
      <c r="H24" s="109"/>
      <c r="I24" s="109"/>
      <c r="J24" s="112">
        <f t="shared" ref="J24:T24" si="20">IF(YEAR(J$4)&lt;=PPLastYear,J$4,"")</f>
        <v>44348</v>
      </c>
      <c r="K24" s="112">
        <f t="shared" si="20"/>
        <v>44713</v>
      </c>
      <c r="L24" s="112">
        <f t="shared" si="20"/>
        <v>45078</v>
      </c>
      <c r="M24" s="112">
        <f t="shared" si="20"/>
        <v>45444</v>
      </c>
      <c r="N24" s="112">
        <f t="shared" si="20"/>
        <v>45809</v>
      </c>
      <c r="O24" s="112">
        <f t="shared" si="20"/>
        <v>46174</v>
      </c>
      <c r="P24" s="112" t="str">
        <f t="shared" si="20"/>
        <v/>
      </c>
      <c r="Q24" s="112" t="str">
        <f t="shared" si="20"/>
        <v/>
      </c>
      <c r="R24" s="112" t="str">
        <f t="shared" si="20"/>
        <v/>
      </c>
      <c r="S24" s="112" t="str">
        <f t="shared" si="20"/>
        <v/>
      </c>
      <c r="T24" s="112" t="str">
        <f t="shared" si="20"/>
        <v/>
      </c>
      <c r="U24" s="127"/>
      <c r="V24" s="14"/>
      <c r="W24" s="14"/>
    </row>
    <row r="25" spans="1:23" ht="11.25" customHeight="1" outlineLevel="1">
      <c r="A25" s="14"/>
      <c r="B25" s="14"/>
      <c r="C25" s="114"/>
      <c r="D25" s="109"/>
      <c r="E25" s="109"/>
      <c r="F25" s="109"/>
      <c r="G25" s="109"/>
      <c r="H25" s="109"/>
      <c r="I25" s="109"/>
      <c r="J25" s="14"/>
      <c r="K25" s="14"/>
      <c r="L25" s="14"/>
      <c r="M25" s="14"/>
      <c r="N25" s="14"/>
      <c r="O25" s="14"/>
      <c r="P25" s="14"/>
      <c r="Q25" s="143"/>
      <c r="R25" s="143"/>
      <c r="S25" s="143"/>
      <c r="T25" s="143"/>
      <c r="U25" s="143"/>
      <c r="V25" s="14"/>
      <c r="W25" s="14"/>
    </row>
    <row r="26" spans="1:23" ht="11.25" customHeight="1" outlineLevel="1">
      <c r="A26" s="14"/>
      <c r="B26" s="14"/>
      <c r="C26" s="142">
        <f t="array" ref="C26:C32">TRANSPOSE(J10:P10)</f>
        <v>44348</v>
      </c>
      <c r="D26" s="139" t="str">
        <f t="shared" ref="D26:D32" si="21">IF(ISNONTEXT($C26),"calculated","")</f>
        <v>calculated</v>
      </c>
      <c r="E26" s="109" t="str">
        <f>IF(ISNONTEXT($C26),"index","")</f>
        <v>index</v>
      </c>
      <c r="F26" s="109"/>
      <c r="G26" s="109"/>
      <c r="H26" s="109"/>
      <c r="I26" s="143"/>
      <c r="J26" s="143">
        <f>IF(AND(J$24=J$4,ISNONTEXT($C26)),1/J16*(1+J$12)^0.5,0)</f>
        <v>1.019049330730136</v>
      </c>
      <c r="K26" s="143">
        <f t="shared" ref="K26:T26" si="22">IF(AND(K$24=K$4,ISNONTEXT($C26)),1/K16*(1+K$12)^0.5,0)</f>
        <v>0.970623220902322</v>
      </c>
      <c r="L26" s="143">
        <f t="shared" si="22"/>
        <v>0.9149412196307648</v>
      </c>
      <c r="M26" s="143">
        <f t="shared" si="22"/>
        <v>0.87207935204504272</v>
      </c>
      <c r="N26" s="143">
        <f t="shared" si="22"/>
        <v>0.84710409750758409</v>
      </c>
      <c r="O26" s="143">
        <f t="shared" si="22"/>
        <v>0.82569044280343551</v>
      </c>
      <c r="P26" s="143">
        <f t="shared" si="22"/>
        <v>0</v>
      </c>
      <c r="Q26" s="143">
        <f t="shared" si="22"/>
        <v>0</v>
      </c>
      <c r="R26" s="143">
        <f t="shared" si="22"/>
        <v>0</v>
      </c>
      <c r="S26" s="143">
        <f t="shared" si="22"/>
        <v>0</v>
      </c>
      <c r="T26" s="143">
        <f t="shared" si="22"/>
        <v>0</v>
      </c>
      <c r="U26" s="143"/>
      <c r="V26" s="145"/>
      <c r="W26" s="145"/>
    </row>
    <row r="27" spans="1:23" ht="11.25" customHeight="1" outlineLevel="1">
      <c r="A27" s="14"/>
      <c r="B27" s="14"/>
      <c r="C27" s="142">
        <v>44713</v>
      </c>
      <c r="D27" s="139" t="str">
        <f t="shared" si="21"/>
        <v>calculated</v>
      </c>
      <c r="E27" s="109" t="str">
        <f t="shared" ref="E27:E32" si="23">IF(ISNONTEXT($C27),"index","")</f>
        <v>index</v>
      </c>
      <c r="F27" s="109"/>
      <c r="G27" s="109"/>
      <c r="H27" s="109"/>
      <c r="I27" s="143"/>
      <c r="J27" s="143">
        <f t="shared" ref="J27:T27" si="24">IF(AND(J$24=J$4,ISNONTEXT($C27)),1/J17*(1+J$12)^0.5,0)</f>
        <v>1.0816676818608599</v>
      </c>
      <c r="K27" s="143">
        <f t="shared" si="24"/>
        <v>1.0302658935671953</v>
      </c>
      <c r="L27" s="143">
        <f t="shared" si="24"/>
        <v>0.97116235518046667</v>
      </c>
      <c r="M27" s="143">
        <f t="shared" si="24"/>
        <v>0.92566671963703617</v>
      </c>
      <c r="N27" s="143">
        <f t="shared" si="24"/>
        <v>0.89915679036789842</v>
      </c>
      <c r="O27" s="143">
        <f t="shared" si="24"/>
        <v>0.87642731344708091</v>
      </c>
      <c r="P27" s="143">
        <f t="shared" si="24"/>
        <v>0</v>
      </c>
      <c r="Q27" s="143">
        <f t="shared" si="24"/>
        <v>0</v>
      </c>
      <c r="R27" s="143">
        <f t="shared" si="24"/>
        <v>0</v>
      </c>
      <c r="S27" s="143">
        <f t="shared" si="24"/>
        <v>0</v>
      </c>
      <c r="T27" s="143">
        <f t="shared" si="24"/>
        <v>0</v>
      </c>
      <c r="U27" s="143"/>
      <c r="V27" s="145"/>
      <c r="W27" s="145"/>
    </row>
    <row r="28" spans="1:23" ht="11.25" customHeight="1" outlineLevel="1">
      <c r="A28" s="14"/>
      <c r="B28" s="14"/>
      <c r="C28" s="142">
        <v>45078</v>
      </c>
      <c r="D28" s="139" t="str">
        <f t="shared" si="21"/>
        <v>calculated</v>
      </c>
      <c r="E28" s="109" t="str">
        <f t="shared" si="23"/>
        <v>index</v>
      </c>
      <c r="F28" s="109"/>
      <c r="G28" s="109"/>
      <c r="H28" s="109"/>
      <c r="I28" s="143"/>
      <c r="J28" s="143">
        <f t="shared" ref="J28:T28" si="25">IF(AND(J$24=J$4,ISNONTEXT($C28)),1/J18*(1+J$12)^0.5,0)</f>
        <v>1.1468593898873669</v>
      </c>
      <c r="K28" s="143">
        <f t="shared" si="25"/>
        <v>1.0923596349717211</v>
      </c>
      <c r="L28" s="143">
        <f t="shared" si="25"/>
        <v>1.0296939483554988</v>
      </c>
      <c r="M28" s="143">
        <f t="shared" si="25"/>
        <v>0.98145630781500182</v>
      </c>
      <c r="N28" s="143">
        <f t="shared" si="25"/>
        <v>0.95334863498959588</v>
      </c>
      <c r="O28" s="143">
        <f t="shared" si="25"/>
        <v>0.92924926096649274</v>
      </c>
      <c r="P28" s="143">
        <f t="shared" si="25"/>
        <v>0</v>
      </c>
      <c r="Q28" s="143">
        <f t="shared" si="25"/>
        <v>0</v>
      </c>
      <c r="R28" s="143">
        <f t="shared" si="25"/>
        <v>0</v>
      </c>
      <c r="S28" s="143">
        <f t="shared" si="25"/>
        <v>0</v>
      </c>
      <c r="T28" s="143">
        <f t="shared" si="25"/>
        <v>0</v>
      </c>
      <c r="U28" s="143"/>
      <c r="V28" s="145"/>
      <c r="W28" s="145"/>
    </row>
    <row r="29" spans="1:23" ht="11.25" customHeight="1" outlineLevel="1">
      <c r="A29" s="14"/>
      <c r="B29" s="14"/>
      <c r="C29" s="142">
        <v>45444</v>
      </c>
      <c r="D29" s="139" t="str">
        <f t="shared" si="21"/>
        <v>calculated</v>
      </c>
      <c r="E29" s="109" t="str">
        <f t="shared" si="23"/>
        <v>index</v>
      </c>
      <c r="F29" s="109"/>
      <c r="G29" s="109"/>
      <c r="H29" s="109"/>
      <c r="I29" s="143"/>
      <c r="J29" s="143">
        <f t="shared" ref="J29:T29" si="26">IF(AND(J$24=J$4,ISNONTEXT($C29)),1/J19*(1+J$12)^0.5,0)</f>
        <v>1.1906064571156811</v>
      </c>
      <c r="K29" s="143">
        <f t="shared" si="26"/>
        <v>1.1340278035458109</v>
      </c>
      <c r="L29" s="143">
        <f t="shared" si="26"/>
        <v>1.0689717279861126</v>
      </c>
      <c r="M29" s="143">
        <f t="shared" si="26"/>
        <v>1.0188940577765317</v>
      </c>
      <c r="N29" s="143">
        <f t="shared" si="26"/>
        <v>0.98971421493310363</v>
      </c>
      <c r="O29" s="143">
        <f t="shared" si="26"/>
        <v>0.96469556785451915</v>
      </c>
      <c r="P29" s="143">
        <f t="shared" si="26"/>
        <v>0</v>
      </c>
      <c r="Q29" s="143">
        <f t="shared" si="26"/>
        <v>0</v>
      </c>
      <c r="R29" s="143">
        <f t="shared" si="26"/>
        <v>0</v>
      </c>
      <c r="S29" s="143">
        <f t="shared" si="26"/>
        <v>0</v>
      </c>
      <c r="T29" s="143">
        <f t="shared" si="26"/>
        <v>0</v>
      </c>
      <c r="U29" s="143"/>
      <c r="V29" s="145"/>
      <c r="W29" s="145"/>
    </row>
    <row r="30" spans="1:23" ht="11.25" customHeight="1" outlineLevel="1">
      <c r="A30" s="14"/>
      <c r="B30" s="14"/>
      <c r="C30" s="142">
        <v>45809</v>
      </c>
      <c r="D30" s="139" t="str">
        <f t="shared" si="21"/>
        <v>calculated</v>
      </c>
      <c r="E30" s="109" t="str">
        <f t="shared" si="23"/>
        <v>index</v>
      </c>
      <c r="F30" s="109"/>
      <c r="G30" s="109"/>
      <c r="H30" s="109"/>
      <c r="I30" s="143"/>
      <c r="J30" s="143">
        <f t="shared" ref="J30:T30" si="27">IF(AND(J$24=J$4,ISNONTEXT($C30)),1/J20*(1+J$12)^0.5,0)</f>
        <v>1.215482240441585</v>
      </c>
      <c r="K30" s="143">
        <f t="shared" si="27"/>
        <v>1.1577214680291166</v>
      </c>
      <c r="L30" s="143">
        <f t="shared" si="27"/>
        <v>1.0913061516976379</v>
      </c>
      <c r="M30" s="143">
        <f t="shared" si="27"/>
        <v>1.0401821901075974</v>
      </c>
      <c r="N30" s="143">
        <f t="shared" si="27"/>
        <v>1.0103926819598037</v>
      </c>
      <c r="O30" s="143">
        <f t="shared" si="27"/>
        <v>0.98485131098692624</v>
      </c>
      <c r="P30" s="143">
        <f t="shared" si="27"/>
        <v>0</v>
      </c>
      <c r="Q30" s="143">
        <f t="shared" si="27"/>
        <v>0</v>
      </c>
      <c r="R30" s="143">
        <f t="shared" si="27"/>
        <v>0</v>
      </c>
      <c r="S30" s="143">
        <f t="shared" si="27"/>
        <v>0</v>
      </c>
      <c r="T30" s="143">
        <f t="shared" si="27"/>
        <v>0</v>
      </c>
      <c r="U30" s="143"/>
      <c r="V30" s="145"/>
      <c r="W30" s="145"/>
    </row>
    <row r="31" spans="1:23" ht="11.25" customHeight="1" outlineLevel="1">
      <c r="A31" s="14"/>
      <c r="B31" s="14"/>
      <c r="C31" s="142">
        <v>46174</v>
      </c>
      <c r="D31" s="139" t="str">
        <f t="shared" si="21"/>
        <v>calculated</v>
      </c>
      <c r="E31" s="109" t="str">
        <f t="shared" si="23"/>
        <v>index</v>
      </c>
      <c r="F31" s="109"/>
      <c r="G31" s="109"/>
      <c r="H31" s="109"/>
      <c r="I31" s="143"/>
      <c r="J31" s="143">
        <f t="shared" ref="J31:T32" si="28">IF(AND(J$24=J$4,ISNONTEXT($C31)),1/J21*(1+J$12)^0.5,0)</f>
        <v>1.2531621898952738</v>
      </c>
      <c r="K31" s="143">
        <f t="shared" si="28"/>
        <v>1.1936108335380191</v>
      </c>
      <c r="L31" s="143">
        <f t="shared" si="28"/>
        <v>1.1251366424002645</v>
      </c>
      <c r="M31" s="143">
        <f t="shared" si="28"/>
        <v>1.0724278380009327</v>
      </c>
      <c r="N31" s="143">
        <f t="shared" si="28"/>
        <v>1.0417148551005575</v>
      </c>
      <c r="O31" s="143">
        <f t="shared" si="28"/>
        <v>1.0153817016275208</v>
      </c>
      <c r="P31" s="143">
        <f t="shared" si="28"/>
        <v>0</v>
      </c>
      <c r="Q31" s="143">
        <f t="shared" si="28"/>
        <v>0</v>
      </c>
      <c r="R31" s="143">
        <f t="shared" si="28"/>
        <v>0</v>
      </c>
      <c r="S31" s="143">
        <f t="shared" si="28"/>
        <v>0</v>
      </c>
      <c r="T31" s="143">
        <f t="shared" si="28"/>
        <v>0</v>
      </c>
      <c r="U31" s="143"/>
      <c r="V31" s="145"/>
      <c r="W31" s="145"/>
    </row>
    <row r="32" spans="1:23" ht="11.25" customHeight="1" outlineLevel="1">
      <c r="A32" s="14"/>
      <c r="B32" s="14"/>
      <c r="C32" s="142" t="str">
        <v/>
      </c>
      <c r="D32" s="139" t="str">
        <f t="shared" si="21"/>
        <v/>
      </c>
      <c r="E32" s="109" t="str">
        <f t="shared" si="23"/>
        <v/>
      </c>
      <c r="F32" s="109"/>
      <c r="G32" s="109"/>
      <c r="H32" s="109"/>
      <c r="I32" s="143"/>
      <c r="J32" s="143">
        <f t="shared" si="28"/>
        <v>0</v>
      </c>
      <c r="K32" s="143">
        <f t="shared" si="28"/>
        <v>0</v>
      </c>
      <c r="L32" s="143">
        <f t="shared" si="28"/>
        <v>0</v>
      </c>
      <c r="M32" s="143">
        <f t="shared" si="28"/>
        <v>0</v>
      </c>
      <c r="N32" s="143">
        <f t="shared" si="28"/>
        <v>0</v>
      </c>
      <c r="O32" s="143">
        <f t="shared" si="28"/>
        <v>0</v>
      </c>
      <c r="P32" s="143">
        <f t="shared" si="28"/>
        <v>0</v>
      </c>
      <c r="Q32" s="143">
        <f t="shared" si="28"/>
        <v>0</v>
      </c>
      <c r="R32" s="143">
        <f t="shared" si="28"/>
        <v>0</v>
      </c>
      <c r="S32" s="143">
        <f t="shared" si="28"/>
        <v>0</v>
      </c>
      <c r="T32" s="143">
        <f t="shared" si="28"/>
        <v>0</v>
      </c>
      <c r="U32" s="143"/>
      <c r="V32" s="145"/>
      <c r="W32" s="145"/>
    </row>
    <row r="33" spans="1:24" ht="11.25">
      <c r="A33" s="14"/>
      <c r="B33" s="14"/>
      <c r="C33" s="114"/>
      <c r="D33" s="109"/>
      <c r="E33" s="109"/>
      <c r="F33" s="109"/>
      <c r="G33" s="109"/>
      <c r="H33" s="109"/>
      <c r="I33" s="109"/>
      <c r="J33" s="109"/>
      <c r="K33" s="143"/>
      <c r="L33" s="143"/>
      <c r="M33" s="143"/>
      <c r="N33" s="143"/>
      <c r="O33" s="143"/>
      <c r="P33" s="141"/>
      <c r="Q33" s="143"/>
      <c r="R33" s="143"/>
      <c r="S33" s="143"/>
      <c r="T33" s="143"/>
      <c r="U33" s="143"/>
      <c r="V33" s="14"/>
      <c r="W33" s="14"/>
    </row>
    <row r="34" spans="1:24" customFormat="1" ht="12.75">
      <c r="A34" s="28"/>
      <c r="B34" s="32" t="s">
        <v>71</v>
      </c>
      <c r="C34" s="28"/>
      <c r="D34" s="28"/>
      <c r="E34" s="28"/>
      <c r="F34" s="107"/>
      <c r="G34" s="107"/>
      <c r="H34" s="107"/>
      <c r="I34" s="107"/>
      <c r="J34" s="107"/>
      <c r="K34" s="30"/>
      <c r="L34" s="108"/>
      <c r="M34" s="30"/>
      <c r="N34" s="108"/>
      <c r="O34" s="30"/>
      <c r="P34" s="30"/>
      <c r="Q34" s="30"/>
      <c r="R34" s="30"/>
      <c r="S34" s="30"/>
      <c r="T34" s="30"/>
      <c r="U34" s="30"/>
      <c r="V34" s="30"/>
      <c r="W34" s="30"/>
      <c r="X34" s="31"/>
    </row>
    <row r="35" spans="1:24" ht="11.25" customHeight="1" outlineLevel="1">
      <c r="A35" s="14"/>
      <c r="B35" s="14"/>
      <c r="C35" s="14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4"/>
      <c r="W35" s="14"/>
    </row>
    <row r="36" spans="1:24" ht="11.25" customHeight="1" outlineLevel="1">
      <c r="A36" s="14"/>
      <c r="B36" s="14"/>
      <c r="C36" s="111" t="s">
        <v>74</v>
      </c>
      <c r="D36" s="110" t="s">
        <v>7</v>
      </c>
      <c r="E36" s="110" t="s">
        <v>8</v>
      </c>
      <c r="F36" s="109"/>
      <c r="G36" s="109"/>
      <c r="H36" s="109"/>
      <c r="I36" s="109"/>
      <c r="J36" s="127" t="str">
        <f t="shared" ref="J36:U36" si="29">IF(YEAR(J$4)&gt;=FPFirstYear,IF(YEAR(J$4)&lt;=FPLastYear,J$4,""),"")</f>
        <v/>
      </c>
      <c r="K36" s="127" t="str">
        <f t="shared" si="29"/>
        <v/>
      </c>
      <c r="L36" s="127" t="str">
        <f t="shared" si="29"/>
        <v/>
      </c>
      <c r="M36" s="127" t="str">
        <f t="shared" si="29"/>
        <v/>
      </c>
      <c r="N36" s="127" t="str">
        <f t="shared" si="29"/>
        <v/>
      </c>
      <c r="O36" s="127" t="str">
        <f t="shared" si="29"/>
        <v/>
      </c>
      <c r="P36" s="127">
        <f t="shared" si="29"/>
        <v>46539</v>
      </c>
      <c r="Q36" s="127">
        <f t="shared" si="29"/>
        <v>46905</v>
      </c>
      <c r="R36" s="127">
        <f t="shared" si="29"/>
        <v>47270</v>
      </c>
      <c r="S36" s="127">
        <f t="shared" si="29"/>
        <v>47635</v>
      </c>
      <c r="T36" s="127">
        <f t="shared" si="29"/>
        <v>48000</v>
      </c>
      <c r="U36" s="127" t="str">
        <f t="shared" si="29"/>
        <v/>
      </c>
      <c r="V36" s="14"/>
      <c r="W36" s="14"/>
    </row>
    <row r="37" spans="1:24" ht="11.25" customHeight="1" outlineLevel="1">
      <c r="A37" s="14"/>
      <c r="B37" s="14"/>
      <c r="C37" s="14"/>
      <c r="D37" s="109"/>
      <c r="E37" s="109"/>
      <c r="F37" s="109"/>
      <c r="G37" s="109"/>
      <c r="H37" s="109"/>
      <c r="I37" s="109"/>
      <c r="J37" s="109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</row>
    <row r="38" spans="1:24" ht="11.25" customHeight="1" outlineLevel="1">
      <c r="A38" s="14"/>
      <c r="B38" s="14"/>
      <c r="C38" s="116" t="s">
        <v>230</v>
      </c>
      <c r="D38" s="109" t="s">
        <v>260</v>
      </c>
      <c r="E38" s="109" t="str">
        <f t="shared" ref="E38:E45" si="30">percent</f>
        <v>Per cent</v>
      </c>
      <c r="F38" s="109"/>
      <c r="G38" s="109"/>
      <c r="H38" s="109"/>
      <c r="I38" s="109"/>
      <c r="J38" s="146"/>
      <c r="K38" s="147"/>
      <c r="L38" s="147"/>
      <c r="M38" s="147"/>
      <c r="N38" s="147"/>
      <c r="O38" s="147"/>
      <c r="P38" s="148">
        <v>6.6742534384085506E-3</v>
      </c>
      <c r="Q38" s="148">
        <v>9.1898693689420607E-3</v>
      </c>
      <c r="R38" s="148">
        <v>1.0844237001720769E-2</v>
      </c>
      <c r="S38" s="148">
        <v>1.0677567182329151E-2</v>
      </c>
      <c r="T38" s="148">
        <v>1.0220337553900727E-2</v>
      </c>
      <c r="U38" s="14"/>
      <c r="V38" s="14"/>
      <c r="W38" s="14"/>
    </row>
    <row r="39" spans="1:24" ht="11.25" customHeight="1" outlineLevel="1">
      <c r="A39" s="14"/>
      <c r="B39" s="14"/>
      <c r="C39" s="149" t="s">
        <v>211</v>
      </c>
      <c r="D39" s="109" t="s">
        <v>261</v>
      </c>
      <c r="E39" s="109" t="str">
        <f t="shared" si="30"/>
        <v>Per cent</v>
      </c>
      <c r="F39" s="109"/>
      <c r="G39" s="109"/>
      <c r="H39" s="109"/>
      <c r="I39" s="109"/>
      <c r="J39" s="146"/>
      <c r="K39" s="147"/>
      <c r="L39" s="147"/>
      <c r="M39" s="147"/>
      <c r="N39" s="147"/>
      <c r="O39" s="147"/>
      <c r="P39" s="240">
        <v>9.5673827067392376E-3</v>
      </c>
      <c r="Q39" s="240">
        <v>9.9112949661780761E-3</v>
      </c>
      <c r="R39" s="240">
        <v>1.1554432806516867E-2</v>
      </c>
      <c r="S39" s="240">
        <v>1.3871156654089422E-2</v>
      </c>
      <c r="T39" s="240">
        <v>1.3830494751977387E-2</v>
      </c>
      <c r="U39" s="14"/>
      <c r="V39" s="14"/>
      <c r="W39" s="14"/>
    </row>
    <row r="40" spans="1:24" ht="11.25" customHeight="1" outlineLevel="1">
      <c r="A40" s="14"/>
      <c r="B40" s="14"/>
      <c r="C40" s="116" t="s">
        <v>170</v>
      </c>
      <c r="D40" s="109" t="s">
        <v>92</v>
      </c>
      <c r="E40" s="109" t="str">
        <f t="shared" si="30"/>
        <v>Per cent</v>
      </c>
      <c r="F40" s="109"/>
      <c r="G40" s="109"/>
      <c r="H40" s="109"/>
      <c r="I40" s="109"/>
      <c r="J40" s="146"/>
      <c r="K40" s="147"/>
      <c r="L40" s="147"/>
      <c r="M40" s="147"/>
      <c r="N40" s="147"/>
      <c r="O40" s="147"/>
      <c r="P40" s="148">
        <f>AVERAGE(P38:P39)</f>
        <v>8.1208180725738932E-3</v>
      </c>
      <c r="Q40" s="148">
        <f t="shared" ref="Q40:T40" si="31">AVERAGE(Q38:Q39)</f>
        <v>9.5505821675600684E-3</v>
      </c>
      <c r="R40" s="148">
        <f t="shared" si="31"/>
        <v>1.1199334904118818E-2</v>
      </c>
      <c r="S40" s="148">
        <f t="shared" si="31"/>
        <v>1.2274361918209287E-2</v>
      </c>
      <c r="T40" s="148">
        <f t="shared" si="31"/>
        <v>1.2025416152939058E-2</v>
      </c>
      <c r="U40" s="14"/>
      <c r="V40" s="14"/>
      <c r="W40" s="14"/>
    </row>
    <row r="41" spans="1:24" ht="11.25" customHeight="1" outlineLevel="1">
      <c r="A41" s="14"/>
      <c r="B41" s="14"/>
      <c r="C41" s="116"/>
      <c r="D41" s="109"/>
      <c r="E41" s="109" t="str">
        <f t="shared" si="30"/>
        <v>Per cent</v>
      </c>
      <c r="F41" s="109"/>
      <c r="G41" s="109"/>
      <c r="H41" s="109"/>
      <c r="I41" s="109"/>
      <c r="J41" s="146"/>
      <c r="K41" s="147"/>
      <c r="L41" s="147"/>
      <c r="M41" s="147"/>
      <c r="N41" s="147"/>
      <c r="O41" s="147"/>
      <c r="P41" s="148"/>
      <c r="Q41" s="148"/>
      <c r="R41" s="148"/>
      <c r="S41" s="148"/>
      <c r="T41" s="148"/>
      <c r="U41" s="150"/>
      <c r="V41" s="151"/>
      <c r="W41" s="14"/>
    </row>
    <row r="42" spans="1:24" ht="11.25" customHeight="1" outlineLevel="1">
      <c r="A42" s="14"/>
      <c r="B42" s="14"/>
      <c r="C42" s="116" t="s">
        <v>159</v>
      </c>
      <c r="D42" s="109" t="s">
        <v>92</v>
      </c>
      <c r="E42" s="109" t="str">
        <f t="shared" si="30"/>
        <v>Per cent</v>
      </c>
      <c r="F42" s="109"/>
      <c r="G42" s="109"/>
      <c r="H42" s="109"/>
      <c r="I42" s="109"/>
      <c r="J42" s="146"/>
      <c r="K42" s="147"/>
      <c r="L42" s="147"/>
      <c r="M42" s="147"/>
      <c r="N42" s="147"/>
      <c r="O42" s="147"/>
      <c r="P42" s="148">
        <f>P41+P40</f>
        <v>8.1208180725738932E-3</v>
      </c>
      <c r="Q42" s="148">
        <f t="shared" ref="Q42:T42" si="32">Q41+Q40</f>
        <v>9.5505821675600684E-3</v>
      </c>
      <c r="R42" s="148">
        <f t="shared" si="32"/>
        <v>1.1199334904118818E-2</v>
      </c>
      <c r="S42" s="148">
        <f t="shared" si="32"/>
        <v>1.2274361918209287E-2</v>
      </c>
      <c r="T42" s="148">
        <f t="shared" si="32"/>
        <v>1.2025416152939058E-2</v>
      </c>
      <c r="U42" s="150"/>
      <c r="V42" s="14"/>
      <c r="W42" s="14"/>
    </row>
    <row r="43" spans="1:24" ht="11.25" customHeight="1" outlineLevel="1">
      <c r="A43" s="14"/>
      <c r="B43" s="14"/>
      <c r="C43" s="116"/>
      <c r="D43" s="109"/>
      <c r="E43" s="109" t="str">
        <f t="shared" si="30"/>
        <v>Per cent</v>
      </c>
      <c r="F43" s="109"/>
      <c r="G43" s="109"/>
      <c r="H43" s="109"/>
      <c r="I43" s="109"/>
      <c r="J43" s="146"/>
      <c r="K43" s="147"/>
      <c r="L43" s="147"/>
      <c r="M43" s="147"/>
      <c r="N43" s="147"/>
      <c r="O43" s="147"/>
      <c r="P43" s="152"/>
      <c r="Q43" s="152"/>
      <c r="R43" s="152"/>
      <c r="S43" s="152"/>
      <c r="T43" s="152"/>
      <c r="U43" s="150"/>
      <c r="V43" s="14"/>
      <c r="W43" s="14"/>
    </row>
    <row r="44" spans="1:24" ht="11.25" customHeight="1" outlineLevel="1">
      <c r="A44" s="14"/>
      <c r="B44" s="14"/>
      <c r="C44" s="116"/>
      <c r="D44" s="109"/>
      <c r="E44" s="109" t="str">
        <f t="shared" si="30"/>
        <v>Per cent</v>
      </c>
      <c r="F44" s="109"/>
      <c r="G44" s="109"/>
      <c r="H44" s="109"/>
      <c r="I44" s="109"/>
      <c r="J44" s="146"/>
      <c r="K44" s="147"/>
      <c r="L44" s="147"/>
      <c r="M44" s="147"/>
      <c r="N44" s="147"/>
      <c r="O44" s="147"/>
      <c r="P44" s="152"/>
      <c r="Q44" s="152"/>
      <c r="R44" s="152"/>
      <c r="S44" s="152"/>
      <c r="T44" s="152"/>
      <c r="U44" s="150"/>
      <c r="V44" s="14"/>
      <c r="W44" s="14"/>
    </row>
    <row r="45" spans="1:24" ht="11.25" customHeight="1" outlineLevel="1">
      <c r="A45" s="14"/>
      <c r="B45" s="14"/>
      <c r="C45" s="116" t="s">
        <v>75</v>
      </c>
      <c r="D45" s="109" t="s">
        <v>64</v>
      </c>
      <c r="E45" s="109" t="str">
        <f t="shared" si="30"/>
        <v>Per cent</v>
      </c>
      <c r="F45" s="109"/>
      <c r="G45" s="109"/>
      <c r="H45" s="109"/>
      <c r="I45" s="109"/>
      <c r="J45" s="146"/>
      <c r="K45" s="147"/>
      <c r="L45" s="147"/>
      <c r="M45" s="147"/>
      <c r="N45" s="147"/>
      <c r="O45" s="147"/>
      <c r="P45" s="152">
        <v>0</v>
      </c>
      <c r="Q45" s="152">
        <v>0</v>
      </c>
      <c r="R45" s="152">
        <v>0</v>
      </c>
      <c r="S45" s="152">
        <v>0</v>
      </c>
      <c r="T45" s="152">
        <v>0</v>
      </c>
      <c r="U45" s="150"/>
      <c r="V45" s="14"/>
      <c r="W45" s="14"/>
    </row>
    <row r="46" spans="1:24" ht="11.25" customHeight="1" outlineLevel="1">
      <c r="A46" s="14"/>
      <c r="B46" s="14"/>
      <c r="C46" s="14"/>
      <c r="D46" s="109"/>
      <c r="E46" s="109"/>
      <c r="F46" s="109"/>
      <c r="G46" s="109"/>
      <c r="H46" s="109"/>
      <c r="I46" s="109"/>
      <c r="J46" s="109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</row>
    <row r="47" spans="1:24" ht="11.25" customHeight="1" outlineLevel="1">
      <c r="A47" s="14"/>
      <c r="B47" s="14"/>
      <c r="C47" s="14" t="s">
        <v>40</v>
      </c>
      <c r="D47" s="109" t="s">
        <v>92</v>
      </c>
      <c r="E47" s="109" t="s">
        <v>28</v>
      </c>
      <c r="F47" s="109" t="s">
        <v>36</v>
      </c>
      <c r="G47" s="109"/>
      <c r="H47" s="109"/>
      <c r="I47" s="109"/>
      <c r="J47" s="153" t="str">
        <f t="shared" ref="J47:S47" si="33">IF(J36=J4,IF(COUNTA($C38:$C45)=COUNT(J38:J45),"Ok","Check"),"")</f>
        <v/>
      </c>
      <c r="K47" s="153" t="str">
        <f t="shared" si="33"/>
        <v/>
      </c>
      <c r="L47" s="153" t="str">
        <f t="shared" si="33"/>
        <v/>
      </c>
      <c r="M47" s="153" t="str">
        <f t="shared" si="33"/>
        <v/>
      </c>
      <c r="N47" s="153" t="str">
        <f t="shared" si="33"/>
        <v/>
      </c>
      <c r="O47" s="153" t="str">
        <f t="shared" si="33"/>
        <v/>
      </c>
      <c r="P47" s="153" t="str">
        <f t="shared" si="33"/>
        <v>Ok</v>
      </c>
      <c r="Q47" s="153" t="str">
        <f t="shared" si="33"/>
        <v>Ok</v>
      </c>
      <c r="R47" s="153" t="str">
        <f t="shared" si="33"/>
        <v>Ok</v>
      </c>
      <c r="S47" s="153" t="str">
        <f t="shared" si="33"/>
        <v>Ok</v>
      </c>
      <c r="T47" s="153" t="str">
        <f>IF(T36=T4,IF(COUNTA($C38:$C45)=COUNT(T38:T45),"Ok","Check"),"")</f>
        <v>Ok</v>
      </c>
      <c r="U47" s="153" t="str">
        <f>IF(U36=U4,IF(COUNTA($C38:$C45)=COUNT(U38:U45),"Ok","Check"),"")</f>
        <v/>
      </c>
      <c r="V47" s="154"/>
      <c r="W47" s="14"/>
      <c r="X47" s="71" t="str">
        <f>IF(COUNTIF(J47:U47,"Check")=0,"Ok","Check")</f>
        <v>Ok</v>
      </c>
    </row>
    <row r="48" spans="1:24" ht="11.25" customHeight="1" outlineLevel="1">
      <c r="A48" s="14"/>
      <c r="B48" s="14"/>
      <c r="C48" s="14"/>
      <c r="D48" s="109"/>
      <c r="E48" s="109"/>
      <c r="F48" s="109"/>
      <c r="G48" s="109"/>
      <c r="H48" s="109"/>
      <c r="I48" s="109"/>
      <c r="J48" s="109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</row>
    <row r="49" spans="1:24" ht="11.25" customHeight="1" outlineLevel="1">
      <c r="A49" s="14"/>
      <c r="B49" s="14"/>
      <c r="C49" s="111" t="s">
        <v>43</v>
      </c>
      <c r="D49" s="110" t="s">
        <v>7</v>
      </c>
      <c r="E49" s="110" t="s">
        <v>8</v>
      </c>
      <c r="F49" s="109"/>
      <c r="G49" s="109"/>
      <c r="H49" s="109"/>
      <c r="I49" s="109"/>
      <c r="J49" s="127" t="str">
        <f t="shared" ref="J49:U49" si="34">IF(YEAR(J$4)&gt;=FPFirstYear,IF(YEAR(J$4)&lt;=FPLastYear,J$4,""),"")</f>
        <v/>
      </c>
      <c r="K49" s="127" t="str">
        <f t="shared" si="34"/>
        <v/>
      </c>
      <c r="L49" s="127" t="str">
        <f t="shared" si="34"/>
        <v/>
      </c>
      <c r="M49" s="127" t="str">
        <f t="shared" si="34"/>
        <v/>
      </c>
      <c r="N49" s="127" t="str">
        <f t="shared" si="34"/>
        <v/>
      </c>
      <c r="O49" s="127" t="str">
        <f t="shared" si="34"/>
        <v/>
      </c>
      <c r="P49" s="127">
        <f t="shared" si="34"/>
        <v>46539</v>
      </c>
      <c r="Q49" s="127">
        <f t="shared" si="34"/>
        <v>46905</v>
      </c>
      <c r="R49" s="127">
        <f t="shared" si="34"/>
        <v>47270</v>
      </c>
      <c r="S49" s="127">
        <f t="shared" si="34"/>
        <v>47635</v>
      </c>
      <c r="T49" s="127">
        <f t="shared" si="34"/>
        <v>48000</v>
      </c>
      <c r="U49" s="127" t="str">
        <f t="shared" si="34"/>
        <v/>
      </c>
      <c r="V49" s="14"/>
      <c r="W49" s="14"/>
    </row>
    <row r="50" spans="1:24" ht="11.25" customHeight="1" outlineLevel="1">
      <c r="A50" s="14"/>
      <c r="B50" s="14"/>
      <c r="C50" s="14"/>
      <c r="D50" s="109"/>
      <c r="E50" s="109"/>
      <c r="F50" s="109"/>
      <c r="G50" s="109"/>
      <c r="H50" s="109"/>
      <c r="I50" s="109"/>
      <c r="J50" s="109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</row>
    <row r="51" spans="1:24" ht="11.25" customHeight="1" outlineLevel="1">
      <c r="A51" s="14"/>
      <c r="B51" s="14"/>
      <c r="C51" s="155" t="str">
        <f t="shared" ref="C51:C58" si="35">C38</f>
        <v>WPI - Deloitte Access Economics</v>
      </c>
      <c r="D51" s="109"/>
      <c r="E51" s="109" t="str">
        <f t="shared" ref="E51:E58" si="36">percent</f>
        <v>Per cent</v>
      </c>
      <c r="F51" s="109"/>
      <c r="G51" s="109"/>
      <c r="H51" s="109"/>
      <c r="I51" s="109"/>
      <c r="J51" s="146"/>
      <c r="K51" s="147"/>
      <c r="L51" s="147"/>
      <c r="M51" s="147"/>
      <c r="N51" s="147"/>
      <c r="O51" s="147"/>
      <c r="P51" s="132"/>
      <c r="Q51" s="132"/>
      <c r="R51" s="132"/>
      <c r="S51" s="132"/>
      <c r="T51" s="132"/>
      <c r="U51" s="156"/>
      <c r="V51" s="14"/>
      <c r="W51" s="14"/>
    </row>
    <row r="52" spans="1:24" ht="11.25" customHeight="1" outlineLevel="1">
      <c r="A52" s="14"/>
      <c r="B52" s="14"/>
      <c r="C52" s="155" t="str">
        <f t="shared" si="35"/>
        <v>WPI - Oxford Economics - JEN</v>
      </c>
      <c r="D52" s="109"/>
      <c r="E52" s="109" t="str">
        <f t="shared" si="36"/>
        <v>Per cent</v>
      </c>
      <c r="F52" s="109"/>
      <c r="G52" s="109"/>
      <c r="H52" s="109"/>
      <c r="I52" s="109"/>
      <c r="J52" s="146"/>
      <c r="K52" s="147"/>
      <c r="L52" s="147"/>
      <c r="M52" s="147"/>
      <c r="N52" s="147"/>
      <c r="O52" s="147"/>
      <c r="P52" s="132"/>
      <c r="Q52" s="132"/>
      <c r="R52" s="132"/>
      <c r="S52" s="132"/>
      <c r="T52" s="132"/>
      <c r="U52" s="156"/>
      <c r="V52" s="14"/>
      <c r="W52" s="14"/>
    </row>
    <row r="53" spans="1:24" ht="11.25" customHeight="1" outlineLevel="1">
      <c r="A53" s="14"/>
      <c r="B53" s="14"/>
      <c r="C53" s="155" t="str">
        <f t="shared" si="35"/>
        <v>WPI - average</v>
      </c>
      <c r="D53" s="109"/>
      <c r="E53" s="109" t="str">
        <f t="shared" si="36"/>
        <v>Per cent</v>
      </c>
      <c r="F53" s="109"/>
      <c r="G53" s="109"/>
      <c r="H53" s="109"/>
      <c r="I53" s="109"/>
      <c r="J53" s="146"/>
      <c r="K53" s="147"/>
      <c r="L53" s="147"/>
      <c r="M53" s="147"/>
      <c r="N53" s="147"/>
      <c r="O53" s="147"/>
      <c r="P53" s="132"/>
      <c r="Q53" s="132"/>
      <c r="R53" s="132"/>
      <c r="S53" s="132"/>
      <c r="T53" s="132"/>
      <c r="U53" s="156"/>
      <c r="V53" s="14"/>
      <c r="W53" s="14"/>
    </row>
    <row r="54" spans="1:24" ht="11.25" customHeight="1" outlineLevel="1">
      <c r="A54" s="14"/>
      <c r="B54" s="14"/>
      <c r="C54" s="155">
        <f t="shared" si="35"/>
        <v>0</v>
      </c>
      <c r="D54" s="109"/>
      <c r="E54" s="109" t="str">
        <f t="shared" si="36"/>
        <v>Per cent</v>
      </c>
      <c r="F54" s="109"/>
      <c r="G54" s="109"/>
      <c r="H54" s="109"/>
      <c r="I54" s="109"/>
      <c r="J54" s="146"/>
      <c r="K54" s="147"/>
      <c r="L54" s="147"/>
      <c r="M54" s="147"/>
      <c r="N54" s="147"/>
      <c r="O54" s="147"/>
      <c r="P54" s="132"/>
      <c r="Q54" s="132"/>
      <c r="R54" s="132"/>
      <c r="S54" s="132"/>
      <c r="T54" s="132"/>
      <c r="U54" s="156"/>
      <c r="V54" s="151"/>
      <c r="W54" s="14"/>
    </row>
    <row r="55" spans="1:24" ht="11.25" customHeight="1" outlineLevel="1">
      <c r="A55" s="14"/>
      <c r="B55" s="14"/>
      <c r="C55" s="155" t="str">
        <f t="shared" si="35"/>
        <v>WPI - average + super guarantee increases</v>
      </c>
      <c r="D55" s="109" t="s">
        <v>64</v>
      </c>
      <c r="E55" s="109" t="str">
        <f t="shared" si="36"/>
        <v>Per cent</v>
      </c>
      <c r="F55" s="109"/>
      <c r="G55" s="109"/>
      <c r="H55" s="109"/>
      <c r="I55" s="109"/>
      <c r="J55" s="146"/>
      <c r="K55" s="147"/>
      <c r="L55" s="147"/>
      <c r="M55" s="147"/>
      <c r="N55" s="147"/>
      <c r="O55" s="147"/>
      <c r="P55" s="157">
        <v>0.59199999999999997</v>
      </c>
      <c r="Q55" s="157">
        <v>0.59199999999999997</v>
      </c>
      <c r="R55" s="157">
        <v>0.59199999999999997</v>
      </c>
      <c r="S55" s="157">
        <v>0.59199999999999997</v>
      </c>
      <c r="T55" s="157">
        <v>0.59199999999999997</v>
      </c>
      <c r="U55" s="156"/>
      <c r="V55" s="14"/>
      <c r="W55" s="14"/>
    </row>
    <row r="56" spans="1:24" ht="11.25" customHeight="1" outlineLevel="1">
      <c r="A56" s="14"/>
      <c r="B56" s="14"/>
      <c r="C56" s="155">
        <f t="shared" si="35"/>
        <v>0</v>
      </c>
      <c r="D56" s="109"/>
      <c r="E56" s="109" t="str">
        <f t="shared" si="36"/>
        <v>Per cent</v>
      </c>
      <c r="F56" s="109"/>
      <c r="G56" s="109"/>
      <c r="H56" s="109"/>
      <c r="I56" s="109"/>
      <c r="J56" s="146"/>
      <c r="K56" s="147"/>
      <c r="L56" s="147"/>
      <c r="M56" s="147"/>
      <c r="N56" s="147"/>
      <c r="O56" s="147"/>
      <c r="P56" s="132"/>
      <c r="Q56" s="132"/>
      <c r="R56" s="132"/>
      <c r="S56" s="132"/>
      <c r="T56" s="132"/>
      <c r="U56" s="156"/>
      <c r="V56" s="14"/>
      <c r="W56" s="14"/>
    </row>
    <row r="57" spans="1:24" ht="11.25" customHeight="1" outlineLevel="1">
      <c r="A57" s="14"/>
      <c r="B57" s="14"/>
      <c r="C57" s="155">
        <f t="shared" si="35"/>
        <v>0</v>
      </c>
      <c r="D57" s="109"/>
      <c r="E57" s="109" t="str">
        <f t="shared" si="36"/>
        <v>Per cent</v>
      </c>
      <c r="F57" s="109"/>
      <c r="G57" s="109"/>
      <c r="H57" s="109"/>
      <c r="I57" s="109"/>
      <c r="J57" s="146"/>
      <c r="K57" s="147"/>
      <c r="L57" s="147"/>
      <c r="M57" s="147"/>
      <c r="N57" s="147"/>
      <c r="O57" s="147"/>
      <c r="P57" s="132"/>
      <c r="Q57" s="132"/>
      <c r="R57" s="132"/>
      <c r="S57" s="132"/>
      <c r="T57" s="132"/>
      <c r="U57" s="156"/>
      <c r="V57" s="14"/>
      <c r="W57" s="14"/>
    </row>
    <row r="58" spans="1:24" ht="11.25" customHeight="1" outlineLevel="1">
      <c r="A58" s="14"/>
      <c r="B58" s="14"/>
      <c r="C58" s="155" t="str">
        <f t="shared" si="35"/>
        <v>CPI</v>
      </c>
      <c r="D58" s="109" t="s">
        <v>64</v>
      </c>
      <c r="E58" s="109" t="str">
        <f t="shared" si="36"/>
        <v>Per cent</v>
      </c>
      <c r="F58" s="109"/>
      <c r="G58" s="109"/>
      <c r="H58" s="109"/>
      <c r="I58" s="109"/>
      <c r="J58" s="146"/>
      <c r="K58" s="147"/>
      <c r="L58" s="147"/>
      <c r="M58" s="147"/>
      <c r="N58" s="147"/>
      <c r="O58" s="147"/>
      <c r="P58" s="132">
        <v>0.40800000000000003</v>
      </c>
      <c r="Q58" s="132">
        <v>0.40800000000000003</v>
      </c>
      <c r="R58" s="132">
        <v>0.40800000000000003</v>
      </c>
      <c r="S58" s="132">
        <v>0.40800000000000003</v>
      </c>
      <c r="T58" s="132">
        <v>0.40800000000000003</v>
      </c>
      <c r="U58" s="156"/>
      <c r="V58" s="14"/>
      <c r="W58" s="14"/>
    </row>
    <row r="59" spans="1:24" ht="11.25" customHeight="1" outlineLevel="1">
      <c r="A59" s="14"/>
      <c r="B59" s="14"/>
      <c r="C59" s="14"/>
      <c r="D59" s="109"/>
      <c r="E59" s="109"/>
      <c r="F59" s="109"/>
      <c r="G59" s="109"/>
      <c r="H59" s="109"/>
      <c r="I59" s="109"/>
      <c r="J59" s="109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</row>
    <row r="60" spans="1:24" ht="11.25" outlineLevel="1">
      <c r="A60" s="14"/>
      <c r="B60" s="14"/>
      <c r="C60" s="14" t="s">
        <v>40</v>
      </c>
      <c r="D60" s="109" t="s">
        <v>92</v>
      </c>
      <c r="E60" s="109" t="s">
        <v>28</v>
      </c>
      <c r="F60" s="109" t="s">
        <v>36</v>
      </c>
      <c r="G60" s="109"/>
      <c r="H60" s="109"/>
      <c r="I60" s="109"/>
      <c r="J60" s="153" t="str">
        <f t="shared" ref="J60:S60" si="37">IF(J49=J$4,IF(SUM(J51:J58)=1,"Ok","Check"),"")</f>
        <v/>
      </c>
      <c r="K60" s="153" t="str">
        <f t="shared" si="37"/>
        <v/>
      </c>
      <c r="L60" s="153" t="str">
        <f t="shared" si="37"/>
        <v/>
      </c>
      <c r="M60" s="153" t="str">
        <f t="shared" si="37"/>
        <v/>
      </c>
      <c r="N60" s="153" t="str">
        <f t="shared" si="37"/>
        <v/>
      </c>
      <c r="O60" s="153" t="str">
        <f t="shared" si="37"/>
        <v/>
      </c>
      <c r="P60" s="153" t="str">
        <f t="shared" si="37"/>
        <v>Ok</v>
      </c>
      <c r="Q60" s="153" t="str">
        <f t="shared" si="37"/>
        <v>Ok</v>
      </c>
      <c r="R60" s="153" t="str">
        <f t="shared" si="37"/>
        <v>Ok</v>
      </c>
      <c r="S60" s="153" t="str">
        <f t="shared" si="37"/>
        <v>Ok</v>
      </c>
      <c r="T60" s="153" t="str">
        <f>IF(T49=T$4,IF(SUM(T51:T58)=1,"Ok","Check"),"")</f>
        <v>Ok</v>
      </c>
      <c r="U60" s="153" t="str">
        <f>IF(U49=U$4,IF(SUM(U51:U58)=1,"Ok","Check"),"")</f>
        <v/>
      </c>
      <c r="V60" s="154"/>
      <c r="W60" s="14"/>
      <c r="X60" s="71" t="str">
        <f>IF(COUNTIF(J60:U60,"Check")=0,"Ok","Check")</f>
        <v>Ok</v>
      </c>
    </row>
    <row r="61" spans="1:24" ht="11.25">
      <c r="A61" s="14"/>
      <c r="B61" s="14"/>
      <c r="C61" s="14"/>
      <c r="D61" s="109"/>
      <c r="E61" s="109"/>
      <c r="F61" s="109"/>
      <c r="G61" s="109"/>
      <c r="H61" s="109"/>
      <c r="I61" s="109"/>
      <c r="J61" s="109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</row>
    <row r="62" spans="1:24" customFormat="1" ht="12.75">
      <c r="A62" s="28"/>
      <c r="B62" s="32" t="s">
        <v>78</v>
      </c>
      <c r="C62" s="28"/>
      <c r="D62" s="28"/>
      <c r="E62" s="28"/>
      <c r="F62" s="107"/>
      <c r="G62" s="107"/>
      <c r="H62" s="107"/>
      <c r="I62" s="107"/>
      <c r="J62" s="107"/>
      <c r="K62" s="30"/>
      <c r="L62" s="108"/>
      <c r="M62" s="30"/>
      <c r="N62" s="108"/>
      <c r="O62" s="30"/>
      <c r="P62" s="30"/>
      <c r="Q62" s="30"/>
      <c r="R62" s="30"/>
      <c r="S62" s="30"/>
      <c r="T62" s="30"/>
      <c r="U62" s="30"/>
      <c r="V62" s="30"/>
      <c r="W62" s="30"/>
      <c r="X62" s="31"/>
    </row>
    <row r="63" spans="1:24" ht="11.25" outlineLevel="1">
      <c r="A63" s="14"/>
      <c r="B63" s="14"/>
      <c r="C63" s="14"/>
      <c r="D63" s="109"/>
      <c r="E63" s="109"/>
      <c r="F63" s="109"/>
      <c r="G63" s="110"/>
      <c r="H63" s="110"/>
      <c r="I63" s="109"/>
      <c r="J63" s="109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4" ht="11.25" outlineLevel="1">
      <c r="A64" s="14"/>
      <c r="B64" s="14"/>
      <c r="C64" s="111" t="s">
        <v>79</v>
      </c>
      <c r="D64" s="110" t="s">
        <v>7</v>
      </c>
      <c r="E64" s="110" t="s">
        <v>8</v>
      </c>
      <c r="F64" s="110" t="s">
        <v>22</v>
      </c>
      <c r="G64" s="110"/>
      <c r="H64" s="110"/>
      <c r="I64" s="109"/>
      <c r="J64" s="127" t="str">
        <f t="shared" ref="J64:U64" si="38">IF(YEAR(J$4)&gt;=PPLastYear,IF(YEAR(J$4)&lt;=FPLastYear,J$4,""),"")</f>
        <v/>
      </c>
      <c r="K64" s="127" t="str">
        <f t="shared" si="38"/>
        <v/>
      </c>
      <c r="L64" s="127" t="str">
        <f t="shared" si="38"/>
        <v/>
      </c>
      <c r="M64" s="127" t="str">
        <f t="shared" si="38"/>
        <v/>
      </c>
      <c r="N64" s="127" t="str">
        <f t="shared" si="38"/>
        <v/>
      </c>
      <c r="O64" s="127">
        <f t="shared" si="38"/>
        <v>46174</v>
      </c>
      <c r="P64" s="127">
        <f t="shared" si="38"/>
        <v>46539</v>
      </c>
      <c r="Q64" s="127">
        <f t="shared" si="38"/>
        <v>46905</v>
      </c>
      <c r="R64" s="127">
        <f t="shared" si="38"/>
        <v>47270</v>
      </c>
      <c r="S64" s="127">
        <f t="shared" si="38"/>
        <v>47635</v>
      </c>
      <c r="T64" s="127">
        <f t="shared" si="38"/>
        <v>48000</v>
      </c>
      <c r="U64" s="127" t="str">
        <f t="shared" si="38"/>
        <v/>
      </c>
      <c r="V64" s="14"/>
      <c r="W64" s="14"/>
    </row>
    <row r="65" spans="1:24" ht="11.25" outlineLevel="1">
      <c r="A65" s="14"/>
      <c r="B65" s="14"/>
      <c r="C65" s="114"/>
      <c r="D65" s="109"/>
      <c r="E65" s="109"/>
      <c r="F65" s="109"/>
      <c r="G65" s="110"/>
      <c r="H65" s="110"/>
      <c r="I65" s="109"/>
      <c r="J65" s="109"/>
      <c r="K65" s="115"/>
      <c r="L65" s="115"/>
      <c r="M65" s="115"/>
      <c r="N65" s="115"/>
      <c r="O65" s="115"/>
      <c r="P65" s="14"/>
      <c r="Q65" s="14"/>
      <c r="R65" s="14"/>
      <c r="S65" s="14"/>
      <c r="T65" s="14"/>
      <c r="U65" s="14"/>
      <c r="V65" s="14"/>
      <c r="W65" s="14"/>
    </row>
    <row r="66" spans="1:24" ht="11.25" outlineLevel="1">
      <c r="A66" s="14"/>
      <c r="B66" s="14"/>
      <c r="C66" s="116" t="s">
        <v>171</v>
      </c>
      <c r="D66" s="109" t="s">
        <v>210</v>
      </c>
      <c r="E66" s="109" t="s">
        <v>18</v>
      </c>
      <c r="F66" s="109" t="s">
        <v>36</v>
      </c>
      <c r="G66" s="110"/>
      <c r="H66" s="110"/>
      <c r="I66" s="109"/>
      <c r="J66" s="146"/>
      <c r="K66" s="158"/>
      <c r="L66" s="158"/>
      <c r="M66" s="158"/>
      <c r="N66" s="158"/>
      <c r="O66" s="241">
        <v>394056.68433230207</v>
      </c>
      <c r="P66" s="241">
        <v>398987.86110646487</v>
      </c>
      <c r="Q66" s="241">
        <v>403938.57139631861</v>
      </c>
      <c r="R66" s="241">
        <v>408903.0205543405</v>
      </c>
      <c r="S66" s="241">
        <v>413867.84056162584</v>
      </c>
      <c r="T66" s="241">
        <v>418848.47285361588</v>
      </c>
      <c r="U66" s="130"/>
      <c r="V66" s="14"/>
      <c r="W66" s="14"/>
    </row>
    <row r="67" spans="1:24" ht="11.25" outlineLevel="1">
      <c r="A67" s="14"/>
      <c r="B67" s="14"/>
      <c r="C67" s="116" t="s">
        <v>172</v>
      </c>
      <c r="D67" s="109" t="s">
        <v>210</v>
      </c>
      <c r="E67" s="109" t="s">
        <v>18</v>
      </c>
      <c r="F67" s="109" t="s">
        <v>36</v>
      </c>
      <c r="G67" s="110"/>
      <c r="H67" s="110"/>
      <c r="I67" s="109"/>
      <c r="J67" s="146"/>
      <c r="K67" s="158"/>
      <c r="L67" s="158"/>
      <c r="M67" s="158"/>
      <c r="N67" s="158"/>
      <c r="O67" s="241">
        <v>7238.1930000000002</v>
      </c>
      <c r="P67" s="241">
        <v>7410.8180000000002</v>
      </c>
      <c r="Q67" s="241">
        <v>7499.6270000000004</v>
      </c>
      <c r="R67" s="241">
        <v>7614.3019999999997</v>
      </c>
      <c r="S67" s="241">
        <v>7695.8550000000014</v>
      </c>
      <c r="T67" s="241">
        <v>7811.0670000000018</v>
      </c>
      <c r="U67" s="130"/>
      <c r="V67" s="14"/>
      <c r="W67" s="14"/>
    </row>
    <row r="68" spans="1:24" ht="11.25" outlineLevel="1">
      <c r="A68" s="14"/>
      <c r="B68" s="14"/>
      <c r="C68" s="116" t="s">
        <v>173</v>
      </c>
      <c r="D68" s="109" t="s">
        <v>210</v>
      </c>
      <c r="E68" s="109" t="s">
        <v>18</v>
      </c>
      <c r="F68" s="109" t="s">
        <v>36</v>
      </c>
      <c r="G68" s="110"/>
      <c r="H68" s="110"/>
      <c r="I68" s="109"/>
      <c r="J68" s="146"/>
      <c r="K68" s="158"/>
      <c r="L68" s="158"/>
      <c r="M68" s="158"/>
      <c r="N68" s="158"/>
      <c r="O68" s="241">
        <v>1173.8086000000001</v>
      </c>
      <c r="P68" s="241">
        <v>1266.1206999999999</v>
      </c>
      <c r="Q68" s="241">
        <v>1377.7654</v>
      </c>
      <c r="R68" s="241">
        <v>1499.9075</v>
      </c>
      <c r="S68" s="241">
        <v>1660.8063999999999</v>
      </c>
      <c r="T68" s="241">
        <v>1860.9836</v>
      </c>
      <c r="U68" s="228"/>
      <c r="V68" s="14"/>
      <c r="W68" s="14"/>
    </row>
    <row r="69" spans="1:24" ht="11.25" outlineLevel="1">
      <c r="A69" s="14"/>
      <c r="B69" s="14"/>
      <c r="C69" s="116"/>
      <c r="D69" s="109"/>
      <c r="E69" s="109" t="s">
        <v>18</v>
      </c>
      <c r="F69" s="109" t="s">
        <v>36</v>
      </c>
      <c r="G69" s="110"/>
      <c r="H69" s="110"/>
      <c r="I69" s="109"/>
      <c r="J69" s="146"/>
      <c r="K69" s="158"/>
      <c r="L69" s="158"/>
      <c r="M69" s="158"/>
      <c r="N69" s="158"/>
      <c r="O69" s="130"/>
      <c r="P69" s="130"/>
      <c r="Q69" s="130"/>
      <c r="R69" s="130"/>
      <c r="S69" s="130"/>
      <c r="T69" s="130"/>
      <c r="U69" s="130"/>
      <c r="V69" s="14"/>
      <c r="W69" s="14"/>
    </row>
    <row r="70" spans="1:24" ht="11.25" outlineLevel="1">
      <c r="A70" s="14"/>
      <c r="B70" s="14"/>
      <c r="C70" s="116"/>
      <c r="D70" s="109"/>
      <c r="E70" s="109" t="s">
        <v>18</v>
      </c>
      <c r="F70" s="109" t="s">
        <v>36</v>
      </c>
      <c r="G70" s="110"/>
      <c r="H70" s="110"/>
      <c r="I70" s="109"/>
      <c r="J70" s="146"/>
      <c r="K70" s="158"/>
      <c r="L70" s="158"/>
      <c r="M70" s="158"/>
      <c r="N70" s="158"/>
      <c r="O70" s="130"/>
      <c r="P70" s="130"/>
      <c r="Q70" s="130"/>
      <c r="R70" s="130"/>
      <c r="S70" s="130"/>
      <c r="T70" s="130"/>
      <c r="U70" s="130"/>
      <c r="V70" s="14"/>
      <c r="W70" s="14"/>
    </row>
    <row r="71" spans="1:24" ht="11.25" outlineLevel="1">
      <c r="A71" s="14"/>
      <c r="B71" s="14"/>
      <c r="C71" s="116"/>
      <c r="D71" s="109"/>
      <c r="E71" s="109" t="s">
        <v>18</v>
      </c>
      <c r="F71" s="109" t="s">
        <v>36</v>
      </c>
      <c r="G71" s="110"/>
      <c r="H71" s="110"/>
      <c r="I71" s="109"/>
      <c r="J71" s="146"/>
      <c r="K71" s="158"/>
      <c r="L71" s="158"/>
      <c r="M71" s="158"/>
      <c r="N71" s="158"/>
      <c r="O71" s="130"/>
      <c r="P71" s="130"/>
      <c r="Q71" s="130"/>
      <c r="R71" s="130"/>
      <c r="S71" s="130"/>
      <c r="T71" s="130"/>
      <c r="U71" s="130"/>
      <c r="V71" s="14"/>
      <c r="W71" s="14"/>
    </row>
    <row r="72" spans="1:24" ht="11.25" outlineLevel="1">
      <c r="A72" s="14"/>
      <c r="B72" s="14"/>
      <c r="C72" s="114"/>
      <c r="D72" s="109"/>
      <c r="E72" s="109"/>
      <c r="F72" s="109"/>
      <c r="G72" s="110"/>
      <c r="H72" s="110"/>
      <c r="I72" s="109"/>
      <c r="J72" s="109"/>
      <c r="K72" s="115"/>
      <c r="L72" s="115"/>
      <c r="M72" s="115"/>
      <c r="N72" s="115"/>
      <c r="O72" s="115"/>
      <c r="P72" s="14"/>
      <c r="Q72" s="14"/>
      <c r="R72" s="14"/>
      <c r="S72" s="14"/>
      <c r="T72" s="14"/>
      <c r="U72" s="14"/>
      <c r="V72" s="14"/>
      <c r="W72" s="14"/>
    </row>
    <row r="73" spans="1:24" ht="11.25" outlineLevel="1">
      <c r="A73" s="14"/>
      <c r="B73" s="14"/>
      <c r="C73" s="14" t="s">
        <v>40</v>
      </c>
      <c r="D73" s="109" t="s">
        <v>92</v>
      </c>
      <c r="E73" s="109" t="s">
        <v>28</v>
      </c>
      <c r="F73" s="109" t="s">
        <v>36</v>
      </c>
      <c r="G73" s="109"/>
      <c r="H73" s="109"/>
      <c r="I73" s="109"/>
      <c r="J73" s="153" t="str">
        <f t="shared" ref="J73:S73" si="39">IF(J64=J$4,IF(COUNTA($C66:$C71)=COUNT(J66:J71),"Ok","Check"),"")</f>
        <v/>
      </c>
      <c r="K73" s="153" t="str">
        <f t="shared" si="39"/>
        <v/>
      </c>
      <c r="L73" s="153" t="str">
        <f t="shared" si="39"/>
        <v/>
      </c>
      <c r="M73" s="153" t="str">
        <f t="shared" si="39"/>
        <v/>
      </c>
      <c r="N73" s="153" t="str">
        <f t="shared" si="39"/>
        <v/>
      </c>
      <c r="O73" s="153" t="str">
        <f t="shared" si="39"/>
        <v>Ok</v>
      </c>
      <c r="P73" s="153" t="str">
        <f t="shared" si="39"/>
        <v>Ok</v>
      </c>
      <c r="Q73" s="153" t="str">
        <f t="shared" si="39"/>
        <v>Ok</v>
      </c>
      <c r="R73" s="153" t="str">
        <f t="shared" si="39"/>
        <v>Ok</v>
      </c>
      <c r="S73" s="153" t="str">
        <f t="shared" si="39"/>
        <v>Ok</v>
      </c>
      <c r="T73" s="153" t="str">
        <f>IF(T64=T$4,IF(COUNTA($C66:$C71)=COUNT(T66:T71),"Ok","Check"),"")</f>
        <v>Ok</v>
      </c>
      <c r="U73" s="153" t="str">
        <f>IF(U64=U$4,IF(COUNTA($C66:$C71)=COUNT(U66:U71),"Ok","Check"),"")</f>
        <v/>
      </c>
      <c r="V73" s="154"/>
      <c r="W73" s="14"/>
      <c r="X73" s="71" t="str">
        <f>IF(COUNTIF(J73:U73,"Check")=0,"Ok","Check")</f>
        <v>Ok</v>
      </c>
    </row>
    <row r="74" spans="1:24" ht="11.25" outlineLevel="1">
      <c r="A74" s="14"/>
      <c r="B74" s="14"/>
      <c r="C74" s="114"/>
      <c r="D74" s="109"/>
      <c r="E74" s="109"/>
      <c r="F74" s="109"/>
      <c r="G74" s="110"/>
      <c r="H74" s="110"/>
      <c r="I74" s="109"/>
      <c r="J74" s="109"/>
      <c r="K74" s="115"/>
      <c r="L74" s="115"/>
      <c r="M74" s="115"/>
      <c r="N74" s="115"/>
      <c r="O74" s="115"/>
      <c r="P74" s="14"/>
      <c r="Q74" s="14"/>
      <c r="R74" s="14"/>
      <c r="S74" s="14"/>
      <c r="T74" s="14"/>
      <c r="U74" s="14"/>
      <c r="V74" s="14"/>
      <c r="W74" s="14"/>
    </row>
    <row r="75" spans="1:24" ht="11.25" outlineLevel="1">
      <c r="A75" s="14"/>
      <c r="B75" s="14"/>
      <c r="C75" s="111" t="s">
        <v>82</v>
      </c>
      <c r="D75" s="110" t="s">
        <v>7</v>
      </c>
      <c r="E75" s="110" t="s">
        <v>8</v>
      </c>
      <c r="F75" s="110" t="s">
        <v>22</v>
      </c>
      <c r="G75" s="110"/>
      <c r="H75" s="110"/>
      <c r="I75" s="109"/>
      <c r="J75" s="127" t="str">
        <f t="shared" ref="J75:U75" si="40">IF(YEAR(J$4)&gt;=FPFirstYear,IF(YEAR(J$4)&lt;=FPLastYear,J$4,""),"")</f>
        <v/>
      </c>
      <c r="K75" s="127" t="str">
        <f t="shared" si="40"/>
        <v/>
      </c>
      <c r="L75" s="127" t="str">
        <f t="shared" si="40"/>
        <v/>
      </c>
      <c r="M75" s="127" t="str">
        <f t="shared" si="40"/>
        <v/>
      </c>
      <c r="N75" s="127" t="str">
        <f t="shared" si="40"/>
        <v/>
      </c>
      <c r="O75" s="127" t="str">
        <f t="shared" si="40"/>
        <v/>
      </c>
      <c r="P75" s="127">
        <f t="shared" si="40"/>
        <v>46539</v>
      </c>
      <c r="Q75" s="127">
        <f t="shared" si="40"/>
        <v>46905</v>
      </c>
      <c r="R75" s="127">
        <f t="shared" si="40"/>
        <v>47270</v>
      </c>
      <c r="S75" s="127">
        <f t="shared" si="40"/>
        <v>47635</v>
      </c>
      <c r="T75" s="127">
        <f t="shared" si="40"/>
        <v>48000</v>
      </c>
      <c r="U75" s="127" t="str">
        <f t="shared" si="40"/>
        <v/>
      </c>
      <c r="V75" s="14" t="str">
        <f>IF(RIGHT(V$4,2)&gt;=RIGHT('Input|General'!$G$13,2),IF(RIGHT(V$4,2)&lt;='Input|General'!$G$14,'Input|Reported opex'!U$4,""),"")</f>
        <v/>
      </c>
      <c r="W75" s="14"/>
    </row>
    <row r="76" spans="1:24" ht="11.25" outlineLevel="1">
      <c r="A76" s="14"/>
      <c r="B76" s="14"/>
      <c r="C76" s="114"/>
      <c r="D76" s="109"/>
      <c r="E76" s="109"/>
      <c r="F76" s="109"/>
      <c r="G76" s="110"/>
      <c r="H76" s="110"/>
      <c r="I76" s="109"/>
      <c r="J76" s="109"/>
      <c r="K76" s="115"/>
      <c r="L76" s="115"/>
      <c r="M76" s="115"/>
      <c r="N76" s="115"/>
      <c r="O76" s="115"/>
      <c r="P76" s="14"/>
      <c r="Q76" s="14"/>
      <c r="R76" s="14"/>
      <c r="S76" s="14"/>
      <c r="T76" s="14"/>
      <c r="U76" s="14"/>
      <c r="V76" s="14"/>
      <c r="W76" s="14"/>
    </row>
    <row r="77" spans="1:24" ht="11.25" outlineLevel="1">
      <c r="A77" s="14"/>
      <c r="B77" s="14"/>
      <c r="C77" s="155" t="str">
        <f>C66</f>
        <v>Customer numbers (#)</v>
      </c>
      <c r="D77" s="109" t="s">
        <v>92</v>
      </c>
      <c r="E77" s="109" t="s">
        <v>18</v>
      </c>
      <c r="F77" s="109" t="s">
        <v>36</v>
      </c>
      <c r="G77" s="110"/>
      <c r="H77" s="110"/>
      <c r="I77" s="109"/>
      <c r="J77" s="159" t="str">
        <f t="shared" ref="J77:M77" si="41">IF(ISBLANK(I66),"",IF(ISBLANK(J66),"",LN(J66)-LN(I66)))</f>
        <v/>
      </c>
      <c r="K77" s="159" t="str">
        <f t="shared" si="41"/>
        <v/>
      </c>
      <c r="L77" s="159" t="str">
        <f t="shared" si="41"/>
        <v/>
      </c>
      <c r="M77" s="159" t="str">
        <f t="shared" si="41"/>
        <v/>
      </c>
      <c r="N77" s="159" t="str">
        <f>IF(ISBLANK(M66),"",IF(ISBLANK(N66),"",LN(N66)-LN(M66)))</f>
        <v/>
      </c>
      <c r="O77" s="159" t="str">
        <f t="shared" ref="O77:U77" si="42">IF(ISBLANK(N66),"",IF(ISBLANK(O66),"",LN(O66)-LN(N66)))</f>
        <v/>
      </c>
      <c r="P77" s="231">
        <f t="shared" si="42"/>
        <v>1.2436225321485139E-2</v>
      </c>
      <c r="Q77" s="231">
        <f t="shared" si="42"/>
        <v>1.2331822266014925E-2</v>
      </c>
      <c r="R77" s="231">
        <f t="shared" si="42"/>
        <v>1.2215198966854857E-2</v>
      </c>
      <c r="S77" s="231">
        <f t="shared" si="42"/>
        <v>1.2068682797522712E-2</v>
      </c>
      <c r="T77" s="231">
        <f t="shared" si="42"/>
        <v>1.1962517381741478E-2</v>
      </c>
      <c r="U77" s="159" t="str">
        <f t="shared" si="42"/>
        <v/>
      </c>
      <c r="V77" s="14"/>
      <c r="W77" s="14"/>
    </row>
    <row r="78" spans="1:24" ht="11.25" outlineLevel="1">
      <c r="A78" s="14"/>
      <c r="B78" s="14"/>
      <c r="C78" s="155" t="str">
        <f t="shared" ref="C78:C82" si="43">C67</f>
        <v>Circuit Length (km)</v>
      </c>
      <c r="D78" s="109" t="s">
        <v>92</v>
      </c>
      <c r="E78" s="109" t="s">
        <v>18</v>
      </c>
      <c r="F78" s="109" t="s">
        <v>36</v>
      </c>
      <c r="G78" s="110"/>
      <c r="H78" s="110"/>
      <c r="I78" s="109"/>
      <c r="J78" s="159" t="str">
        <f t="shared" ref="J78:U78" si="44">IF(ISBLANK(I67),"",IF(ISBLANK(J67),"",LN(J67)-LN(I67)))</f>
        <v/>
      </c>
      <c r="K78" s="159" t="str">
        <f t="shared" si="44"/>
        <v/>
      </c>
      <c r="L78" s="159" t="str">
        <f t="shared" si="44"/>
        <v/>
      </c>
      <c r="M78" s="159" t="str">
        <f t="shared" si="44"/>
        <v/>
      </c>
      <c r="N78" s="159" t="str">
        <f t="shared" si="44"/>
        <v/>
      </c>
      <c r="O78" s="159" t="str">
        <f t="shared" si="44"/>
        <v/>
      </c>
      <c r="P78" s="231">
        <f t="shared" si="44"/>
        <v>2.3569234967752095E-2</v>
      </c>
      <c r="Q78" s="231">
        <f t="shared" si="44"/>
        <v>1.1912461393848162E-2</v>
      </c>
      <c r="R78" s="231">
        <f t="shared" si="44"/>
        <v>1.5175034978783586E-2</v>
      </c>
      <c r="S78" s="231">
        <f t="shared" si="44"/>
        <v>1.0653551278599238E-2</v>
      </c>
      <c r="T78" s="231">
        <f t="shared" si="44"/>
        <v>1.4859702008710229E-2</v>
      </c>
      <c r="U78" s="159" t="str">
        <f t="shared" si="44"/>
        <v/>
      </c>
      <c r="V78" s="14"/>
      <c r="W78" s="14"/>
    </row>
    <row r="79" spans="1:24" ht="11.25" outlineLevel="1">
      <c r="A79" s="14"/>
      <c r="B79" s="14"/>
      <c r="C79" s="155" t="str">
        <f t="shared" si="43"/>
        <v xml:space="preserve">Ratcheted maximum demand </v>
      </c>
      <c r="D79" s="109" t="s">
        <v>92</v>
      </c>
      <c r="E79" s="109" t="s">
        <v>18</v>
      </c>
      <c r="F79" s="109" t="s">
        <v>36</v>
      </c>
      <c r="G79" s="110"/>
      <c r="H79" s="110"/>
      <c r="I79" s="109"/>
      <c r="J79" s="159" t="str">
        <f t="shared" ref="J79:U79" si="45">IF(ISBLANK(I68),"",IF(ISBLANK(J68),"",LN(J68)-LN(I68)))</f>
        <v/>
      </c>
      <c r="K79" s="159" t="str">
        <f t="shared" si="45"/>
        <v/>
      </c>
      <c r="L79" s="159" t="str">
        <f t="shared" si="45"/>
        <v/>
      </c>
      <c r="M79" s="159" t="str">
        <f t="shared" si="45"/>
        <v/>
      </c>
      <c r="N79" s="159" t="str">
        <f t="shared" si="45"/>
        <v/>
      </c>
      <c r="O79" s="159" t="str">
        <f t="shared" si="45"/>
        <v/>
      </c>
      <c r="P79" s="231">
        <f t="shared" si="45"/>
        <v>7.5703983083186266E-2</v>
      </c>
      <c r="Q79" s="231">
        <f t="shared" si="45"/>
        <v>8.4505252533551456E-2</v>
      </c>
      <c r="R79" s="231">
        <f t="shared" si="45"/>
        <v>8.4940528176582042E-2</v>
      </c>
      <c r="S79" s="231">
        <f t="shared" si="45"/>
        <v>0.1018998280065242</v>
      </c>
      <c r="T79" s="231">
        <f t="shared" si="45"/>
        <v>0.1138018976083135</v>
      </c>
      <c r="U79" s="159" t="str">
        <f t="shared" si="45"/>
        <v/>
      </c>
      <c r="V79" s="14"/>
      <c r="W79" s="14"/>
    </row>
    <row r="80" spans="1:24" ht="11.25" outlineLevel="1">
      <c r="A80" s="14"/>
      <c r="B80" s="14"/>
      <c r="C80" s="155">
        <f t="shared" si="43"/>
        <v>0</v>
      </c>
      <c r="D80" s="109" t="s">
        <v>92</v>
      </c>
      <c r="E80" s="109" t="s">
        <v>18</v>
      </c>
      <c r="F80" s="109" t="s">
        <v>36</v>
      </c>
      <c r="G80" s="110"/>
      <c r="H80" s="110"/>
      <c r="I80" s="109"/>
      <c r="J80" s="159" t="str">
        <f t="shared" ref="J80:U80" si="46">IF(ISBLANK(I69),"",IF(ISBLANK(J69),"",LN(J69)-LN(I69)))</f>
        <v/>
      </c>
      <c r="K80" s="159" t="str">
        <f t="shared" si="46"/>
        <v/>
      </c>
      <c r="L80" s="159" t="str">
        <f t="shared" si="46"/>
        <v/>
      </c>
      <c r="M80" s="159" t="str">
        <f t="shared" si="46"/>
        <v/>
      </c>
      <c r="N80" s="159" t="str">
        <f t="shared" si="46"/>
        <v/>
      </c>
      <c r="O80" s="159" t="str">
        <f t="shared" si="46"/>
        <v/>
      </c>
      <c r="P80" s="159" t="str">
        <f t="shared" si="46"/>
        <v/>
      </c>
      <c r="Q80" s="159" t="str">
        <f t="shared" si="46"/>
        <v/>
      </c>
      <c r="R80" s="159" t="str">
        <f t="shared" si="46"/>
        <v/>
      </c>
      <c r="S80" s="159" t="str">
        <f t="shared" si="46"/>
        <v/>
      </c>
      <c r="T80" s="159" t="str">
        <f t="shared" si="46"/>
        <v/>
      </c>
      <c r="U80" s="159" t="str">
        <f t="shared" si="46"/>
        <v/>
      </c>
      <c r="V80" s="14"/>
      <c r="W80" s="14"/>
    </row>
    <row r="81" spans="1:24" ht="11.25" outlineLevel="1">
      <c r="A81" s="14"/>
      <c r="B81" s="14"/>
      <c r="C81" s="155">
        <f t="shared" si="43"/>
        <v>0</v>
      </c>
      <c r="D81" s="109" t="s">
        <v>92</v>
      </c>
      <c r="E81" s="109" t="s">
        <v>18</v>
      </c>
      <c r="F81" s="109" t="s">
        <v>36</v>
      </c>
      <c r="G81" s="110"/>
      <c r="H81" s="110"/>
      <c r="I81" s="109"/>
      <c r="J81" s="159" t="str">
        <f t="shared" ref="J81:T81" si="47">IF(ISBLANK(I70),"",IF(ISBLANK(J70),"",LN(J70)-LN(I70)))</f>
        <v/>
      </c>
      <c r="K81" s="159" t="str">
        <f t="shared" si="47"/>
        <v/>
      </c>
      <c r="L81" s="159" t="str">
        <f t="shared" si="47"/>
        <v/>
      </c>
      <c r="M81" s="159" t="str">
        <f t="shared" si="47"/>
        <v/>
      </c>
      <c r="N81" s="159" t="str">
        <f t="shared" si="47"/>
        <v/>
      </c>
      <c r="O81" s="159" t="str">
        <f t="shared" si="47"/>
        <v/>
      </c>
      <c r="P81" s="159" t="str">
        <f t="shared" si="47"/>
        <v/>
      </c>
      <c r="Q81" s="159" t="str">
        <f t="shared" si="47"/>
        <v/>
      </c>
      <c r="R81" s="159" t="str">
        <f t="shared" si="47"/>
        <v/>
      </c>
      <c r="S81" s="159" t="str">
        <f t="shared" si="47"/>
        <v/>
      </c>
      <c r="T81" s="159" t="str">
        <f t="shared" si="47"/>
        <v/>
      </c>
      <c r="U81" s="159"/>
      <c r="V81" s="14"/>
      <c r="W81" s="14"/>
    </row>
    <row r="82" spans="1:24" ht="11.25" outlineLevel="1">
      <c r="A82" s="14"/>
      <c r="B82" s="14"/>
      <c r="C82" s="155">
        <f t="shared" si="43"/>
        <v>0</v>
      </c>
      <c r="D82" s="109" t="s">
        <v>92</v>
      </c>
      <c r="E82" s="109" t="s">
        <v>18</v>
      </c>
      <c r="F82" s="109" t="s">
        <v>36</v>
      </c>
      <c r="G82" s="110"/>
      <c r="H82" s="110"/>
      <c r="I82" s="109"/>
      <c r="J82" s="159" t="str">
        <f t="shared" ref="J82:T82" si="48">IF(ISBLANK(I71),"",IF(ISBLANK(J71),"",LN(J71)-LN(I71)))</f>
        <v/>
      </c>
      <c r="K82" s="159" t="str">
        <f t="shared" si="48"/>
        <v/>
      </c>
      <c r="L82" s="159" t="str">
        <f t="shared" si="48"/>
        <v/>
      </c>
      <c r="M82" s="159" t="str">
        <f t="shared" si="48"/>
        <v/>
      </c>
      <c r="N82" s="159" t="str">
        <f t="shared" si="48"/>
        <v/>
      </c>
      <c r="O82" s="159" t="str">
        <f t="shared" si="48"/>
        <v/>
      </c>
      <c r="P82" s="159" t="str">
        <f t="shared" si="48"/>
        <v/>
      </c>
      <c r="Q82" s="159" t="str">
        <f t="shared" si="48"/>
        <v/>
      </c>
      <c r="R82" s="159" t="str">
        <f t="shared" si="48"/>
        <v/>
      </c>
      <c r="S82" s="159" t="str">
        <f t="shared" si="48"/>
        <v/>
      </c>
      <c r="T82" s="159" t="str">
        <f t="shared" si="48"/>
        <v/>
      </c>
      <c r="U82" s="159"/>
      <c r="V82" s="14"/>
      <c r="W82" s="14"/>
    </row>
    <row r="83" spans="1:24" ht="11.25" outlineLevel="1">
      <c r="A83" s="14"/>
      <c r="B83" s="14"/>
      <c r="C83" s="114"/>
      <c r="D83" s="109"/>
      <c r="E83" s="109"/>
      <c r="F83" s="109"/>
      <c r="G83" s="110"/>
      <c r="H83" s="110"/>
      <c r="I83" s="109"/>
      <c r="J83" s="109"/>
      <c r="K83" s="115"/>
      <c r="L83" s="115"/>
      <c r="M83" s="115"/>
      <c r="N83" s="115"/>
      <c r="O83" s="115"/>
      <c r="P83" s="14"/>
      <c r="Q83" s="14"/>
      <c r="R83" s="14"/>
      <c r="S83" s="227"/>
      <c r="T83" s="227"/>
      <c r="U83" s="14"/>
      <c r="V83" s="14"/>
      <c r="W83" s="14"/>
    </row>
    <row r="84" spans="1:24" ht="11.25" outlineLevel="1">
      <c r="A84" s="14"/>
      <c r="B84" s="14"/>
      <c r="C84" s="111" t="s">
        <v>188</v>
      </c>
      <c r="D84" s="110" t="s">
        <v>7</v>
      </c>
      <c r="E84" s="110" t="s">
        <v>8</v>
      </c>
      <c r="F84" s="110" t="s">
        <v>22</v>
      </c>
      <c r="G84" s="110"/>
      <c r="H84" s="110"/>
      <c r="I84" s="109"/>
      <c r="J84" s="160" t="s">
        <v>181</v>
      </c>
      <c r="K84" s="160" t="s">
        <v>182</v>
      </c>
      <c r="L84" s="160" t="s">
        <v>183</v>
      </c>
      <c r="M84" s="160" t="s">
        <v>184</v>
      </c>
      <c r="N84" s="115"/>
      <c r="O84" s="182" t="s">
        <v>209</v>
      </c>
      <c r="P84" s="14"/>
      <c r="Q84" s="14"/>
      <c r="R84" s="14"/>
      <c r="S84" s="14"/>
      <c r="T84" s="14"/>
      <c r="U84" s="14"/>
      <c r="V84" s="14"/>
      <c r="W84" s="14"/>
    </row>
    <row r="85" spans="1:24" ht="11.25" outlineLevel="1">
      <c r="A85" s="14"/>
      <c r="B85" s="14"/>
      <c r="C85" s="114"/>
      <c r="D85" s="109"/>
      <c r="E85" s="109"/>
      <c r="F85" s="109"/>
      <c r="G85" s="110"/>
      <c r="H85" s="110"/>
      <c r="I85" s="109"/>
      <c r="J85" s="109"/>
      <c r="K85" s="115"/>
      <c r="L85" s="115"/>
      <c r="M85" s="115"/>
      <c r="N85" s="115"/>
      <c r="O85" s="115"/>
      <c r="P85" s="14"/>
      <c r="Q85" s="14"/>
      <c r="R85" s="14"/>
      <c r="S85" s="14"/>
      <c r="T85" s="14"/>
      <c r="U85" s="14"/>
      <c r="V85" s="14"/>
      <c r="W85" s="14"/>
    </row>
    <row r="86" spans="1:24" ht="11.25" outlineLevel="1">
      <c r="A86" s="14"/>
      <c r="B86" s="14"/>
      <c r="C86" s="155" t="str">
        <f>C66</f>
        <v>Customer numbers (#)</v>
      </c>
      <c r="D86" s="109" t="s">
        <v>262</v>
      </c>
      <c r="E86" s="109" t="s">
        <v>18</v>
      </c>
      <c r="F86" s="109" t="s">
        <v>36</v>
      </c>
      <c r="G86" s="110"/>
      <c r="H86" s="110"/>
      <c r="I86" s="109"/>
      <c r="J86" s="232">
        <v>0.24244830000000001</v>
      </c>
      <c r="K86" s="232">
        <v>0.5183875</v>
      </c>
      <c r="L86" s="232">
        <v>0.35791430000000002</v>
      </c>
      <c r="M86" s="232">
        <v>0.26710089999999997</v>
      </c>
      <c r="N86" s="115"/>
      <c r="O86" s="115"/>
      <c r="P86" s="14"/>
      <c r="Q86" s="14"/>
      <c r="R86" s="14"/>
      <c r="S86" s="14"/>
      <c r="T86" s="14"/>
      <c r="U86" s="14"/>
      <c r="V86" s="14"/>
      <c r="W86" s="14"/>
    </row>
    <row r="87" spans="1:24" ht="11.25" outlineLevel="1">
      <c r="A87" s="14"/>
      <c r="B87" s="14"/>
      <c r="C87" s="155" t="str">
        <f t="shared" ref="C87:C91" si="49">C67</f>
        <v>Circuit Length (km)</v>
      </c>
      <c r="D87" s="109" t="s">
        <v>262</v>
      </c>
      <c r="E87" s="109" t="s">
        <v>18</v>
      </c>
      <c r="F87" s="109" t="s">
        <v>36</v>
      </c>
      <c r="G87" s="110"/>
      <c r="H87" s="110"/>
      <c r="I87" s="109"/>
      <c r="J87" s="232">
        <v>0.1390005</v>
      </c>
      <c r="K87" s="232">
        <v>0.2287825</v>
      </c>
      <c r="L87" s="232">
        <v>0.2330788</v>
      </c>
      <c r="M87" s="232">
        <v>0.18735499999999999</v>
      </c>
      <c r="N87" s="115"/>
      <c r="O87" s="115"/>
      <c r="P87" s="14"/>
      <c r="Q87" s="14"/>
      <c r="R87" s="14"/>
      <c r="S87" s="14"/>
      <c r="T87" s="14"/>
      <c r="U87" s="14"/>
      <c r="V87" s="14"/>
      <c r="W87" s="14"/>
    </row>
    <row r="88" spans="1:24" ht="11.25" outlineLevel="1">
      <c r="A88" s="14"/>
      <c r="B88" s="14"/>
      <c r="C88" s="155" t="str">
        <f t="shared" si="49"/>
        <v xml:space="preserve">Ratcheted maximum demand </v>
      </c>
      <c r="D88" s="109" t="s">
        <v>262</v>
      </c>
      <c r="E88" s="109" t="s">
        <v>18</v>
      </c>
      <c r="F88" s="109" t="s">
        <v>36</v>
      </c>
      <c r="G88" s="110"/>
      <c r="H88" s="110"/>
      <c r="I88" s="109"/>
      <c r="J88" s="232">
        <v>0.58343420000000001</v>
      </c>
      <c r="K88" s="232">
        <v>0.2159809</v>
      </c>
      <c r="L88" s="232">
        <v>0.36370520000000001</v>
      </c>
      <c r="M88" s="232">
        <v>0.4708214</v>
      </c>
      <c r="N88" s="115"/>
      <c r="O88" s="115"/>
      <c r="P88" s="14"/>
      <c r="Q88" s="14"/>
      <c r="R88" s="14"/>
      <c r="S88" s="14"/>
      <c r="T88" s="14"/>
      <c r="U88" s="14"/>
      <c r="V88" s="14"/>
      <c r="W88" s="14"/>
    </row>
    <row r="89" spans="1:24" ht="11.25" outlineLevel="1">
      <c r="A89" s="14"/>
      <c r="B89" s="14"/>
      <c r="C89" s="155">
        <f t="shared" si="49"/>
        <v>0</v>
      </c>
      <c r="D89" s="109"/>
      <c r="E89" s="109" t="s">
        <v>18</v>
      </c>
      <c r="F89" s="109" t="s">
        <v>36</v>
      </c>
      <c r="G89" s="110"/>
      <c r="H89" s="110"/>
      <c r="I89" s="109"/>
      <c r="J89" s="161"/>
      <c r="K89" s="162"/>
      <c r="L89" s="162"/>
      <c r="M89" s="161"/>
      <c r="N89" s="115"/>
      <c r="O89" s="115"/>
      <c r="P89" s="14"/>
      <c r="Q89" s="14"/>
      <c r="R89" s="14"/>
      <c r="S89" s="14"/>
      <c r="T89" s="14"/>
      <c r="U89" s="14"/>
      <c r="V89" s="14"/>
      <c r="W89" s="14"/>
    </row>
    <row r="90" spans="1:24" ht="11.25" outlineLevel="1">
      <c r="A90" s="14"/>
      <c r="B90" s="14"/>
      <c r="C90" s="155">
        <f t="shared" si="49"/>
        <v>0</v>
      </c>
      <c r="D90" s="109"/>
      <c r="E90" s="109" t="s">
        <v>18</v>
      </c>
      <c r="F90" s="109" t="s">
        <v>36</v>
      </c>
      <c r="G90" s="110"/>
      <c r="H90" s="110"/>
      <c r="I90" s="109"/>
      <c r="J90" s="162"/>
      <c r="K90" s="162"/>
      <c r="L90" s="162"/>
      <c r="M90" s="162"/>
      <c r="N90" s="115"/>
      <c r="O90" s="115"/>
      <c r="P90" s="14"/>
      <c r="Q90" s="14"/>
      <c r="R90" s="14"/>
      <c r="S90" s="14"/>
      <c r="T90" s="14"/>
      <c r="U90" s="14"/>
      <c r="V90" s="14"/>
      <c r="W90" s="14"/>
    </row>
    <row r="91" spans="1:24" ht="11.25" outlineLevel="1">
      <c r="A91" s="14"/>
      <c r="B91" s="14"/>
      <c r="C91" s="155">
        <f t="shared" si="49"/>
        <v>0</v>
      </c>
      <c r="D91" s="109"/>
      <c r="E91" s="109" t="s">
        <v>18</v>
      </c>
      <c r="F91" s="109" t="s">
        <v>36</v>
      </c>
      <c r="G91" s="110"/>
      <c r="H91" s="110"/>
      <c r="I91" s="109"/>
      <c r="J91" s="162"/>
      <c r="K91" s="162"/>
      <c r="L91" s="162"/>
      <c r="M91" s="162"/>
      <c r="N91" s="115"/>
      <c r="O91" s="115"/>
      <c r="P91" s="14"/>
      <c r="Q91" s="14"/>
      <c r="R91" s="14"/>
      <c r="S91" s="14"/>
      <c r="T91" s="14"/>
      <c r="U91" s="14"/>
      <c r="V91" s="14"/>
      <c r="W91" s="14"/>
    </row>
    <row r="92" spans="1:24" ht="11.25" outlineLevel="1">
      <c r="A92" s="14"/>
      <c r="B92" s="14"/>
      <c r="C92" s="114"/>
      <c r="D92" s="109"/>
      <c r="E92" s="109"/>
      <c r="F92" s="109"/>
      <c r="G92" s="110"/>
      <c r="H92" s="110"/>
      <c r="I92" s="109"/>
      <c r="J92" s="109"/>
      <c r="K92" s="115"/>
      <c r="L92" s="115"/>
      <c r="M92" s="115"/>
      <c r="N92" s="115"/>
      <c r="O92" s="115"/>
      <c r="P92" s="14"/>
      <c r="Q92" s="14"/>
      <c r="R92" s="14"/>
      <c r="S92" s="14"/>
      <c r="T92" s="14"/>
      <c r="U92" s="14"/>
      <c r="V92" s="14"/>
      <c r="W92" s="14"/>
    </row>
    <row r="93" spans="1:24" ht="11.25" outlineLevel="1">
      <c r="A93" s="14"/>
      <c r="B93" s="14"/>
      <c r="C93" s="14" t="s">
        <v>40</v>
      </c>
      <c r="D93" s="109" t="s">
        <v>92</v>
      </c>
      <c r="E93" s="109" t="s">
        <v>28</v>
      </c>
      <c r="F93" s="109" t="s">
        <v>36</v>
      </c>
      <c r="G93" s="109"/>
      <c r="H93" s="109"/>
      <c r="I93" s="109"/>
      <c r="J93" s="153" t="str">
        <f>IF(AND(ISBLANK(J84),COUNT(J86:J91)=0),"Ok",IF(AND(COUNTA($C66:$C71)=COUNT(J86:J91),COUNTA(J84)=1),"Ok","Check"))</f>
        <v>Ok</v>
      </c>
      <c r="K93" s="153" t="str">
        <f t="shared" ref="K93:M93" si="50">IF(AND(ISBLANK(K84),COUNT(K86:K91)=0),"Ok",IF(AND(COUNTA($C66:$C71)=COUNT(K86:K91),COUNTA(K84)=1),"Ok","Check"))</f>
        <v>Ok</v>
      </c>
      <c r="L93" s="153" t="str">
        <f t="shared" si="50"/>
        <v>Ok</v>
      </c>
      <c r="M93" s="153" t="str">
        <f t="shared" si="50"/>
        <v>Ok</v>
      </c>
      <c r="N93" s="153"/>
      <c r="O93" s="153"/>
      <c r="P93" s="153"/>
      <c r="Q93" s="153"/>
      <c r="R93" s="153"/>
      <c r="S93" s="153"/>
      <c r="T93" s="153"/>
      <c r="U93" s="153"/>
      <c r="V93" s="154"/>
      <c r="W93" s="14"/>
      <c r="X93" s="71" t="str">
        <f>IF(COUNTIF(J93:T93,"Check")=0,"Ok","Check")</f>
        <v>Ok</v>
      </c>
    </row>
    <row r="94" spans="1:24" ht="11.25" outlineLevel="1">
      <c r="A94" s="14"/>
      <c r="B94" s="14"/>
      <c r="C94" s="114"/>
      <c r="D94" s="109"/>
      <c r="E94" s="109"/>
      <c r="F94" s="109"/>
      <c r="G94" s="110"/>
      <c r="H94" s="110"/>
      <c r="I94" s="109"/>
      <c r="J94" s="109"/>
      <c r="K94" s="115"/>
      <c r="L94" s="115"/>
      <c r="M94" s="115"/>
      <c r="N94" s="115"/>
      <c r="O94" s="115"/>
      <c r="P94" s="14"/>
      <c r="Q94" s="14"/>
      <c r="R94" s="14"/>
      <c r="S94" s="14"/>
      <c r="T94" s="14"/>
      <c r="U94" s="14"/>
      <c r="V94" s="14"/>
      <c r="W94" s="14"/>
    </row>
    <row r="95" spans="1:24" ht="11.25" outlineLevel="1">
      <c r="A95" s="14"/>
      <c r="B95" s="14"/>
      <c r="C95" s="111" t="s">
        <v>149</v>
      </c>
      <c r="D95" s="110" t="s">
        <v>7</v>
      </c>
      <c r="E95" s="110" t="s">
        <v>8</v>
      </c>
      <c r="F95" s="110" t="s">
        <v>22</v>
      </c>
      <c r="G95" s="110"/>
      <c r="H95" s="110"/>
      <c r="I95" s="109"/>
      <c r="J95" s="178" t="str">
        <f>J84</f>
        <v>SFA CD</v>
      </c>
      <c r="K95" s="178" t="str">
        <f>K84</f>
        <v>LSE CD</v>
      </c>
      <c r="L95" s="178" t="str">
        <f>L84</f>
        <v>LSE TLG</v>
      </c>
      <c r="M95" s="178" t="str">
        <f>M84</f>
        <v>SFA TLG</v>
      </c>
      <c r="N95" s="127"/>
      <c r="O95" s="127"/>
      <c r="P95" s="127"/>
      <c r="Q95" s="127"/>
      <c r="R95" s="127"/>
      <c r="S95" s="127"/>
      <c r="T95" s="127"/>
      <c r="U95" s="127"/>
      <c r="V95" s="14"/>
      <c r="W95" s="14"/>
    </row>
    <row r="96" spans="1:24" ht="11.25" outlineLevel="1">
      <c r="A96" s="14"/>
      <c r="B96" s="14"/>
      <c r="C96" s="114"/>
      <c r="D96" s="109"/>
      <c r="E96" s="109"/>
      <c r="F96" s="109"/>
      <c r="G96" s="110"/>
      <c r="H96" s="110"/>
      <c r="I96" s="109"/>
      <c r="J96" s="109"/>
      <c r="K96" s="115"/>
      <c r="L96" s="115"/>
      <c r="M96" s="115"/>
      <c r="N96" s="115"/>
      <c r="O96" s="163"/>
      <c r="P96" s="163"/>
      <c r="Q96" s="163"/>
      <c r="R96" s="163"/>
      <c r="S96" s="163"/>
      <c r="T96" s="163"/>
      <c r="U96" s="163"/>
      <c r="V96" s="14"/>
      <c r="W96" s="14"/>
    </row>
    <row r="97" spans="1:24" ht="11.25" outlineLevel="1">
      <c r="A97" s="14"/>
      <c r="B97" s="14"/>
      <c r="C97" s="155" t="str">
        <f t="shared" ref="C97:C102" si="51">C66</f>
        <v>Customer numbers (#)</v>
      </c>
      <c r="D97" s="109" t="s">
        <v>92</v>
      </c>
      <c r="E97" s="109" t="str">
        <f t="shared" ref="E97:E102" si="52">percent</f>
        <v>Per cent</v>
      </c>
      <c r="F97" s="109" t="s">
        <v>36</v>
      </c>
      <c r="G97" s="110"/>
      <c r="H97" s="110"/>
      <c r="I97" s="109"/>
      <c r="J97" s="179">
        <f t="shared" ref="J97:L102" si="53">J86/SUM(J$86:J$91)</f>
        <v>0.25127222678811834</v>
      </c>
      <c r="K97" s="179">
        <f t="shared" si="53"/>
        <v>0.53822043877029024</v>
      </c>
      <c r="L97" s="179">
        <f t="shared" si="53"/>
        <v>0.3748978080300342</v>
      </c>
      <c r="M97" s="179">
        <f t="shared" ref="M97" si="54">M86/SUM(M$86:M$91)</f>
        <v>0.28867119078788595</v>
      </c>
      <c r="N97" s="164"/>
      <c r="O97" s="164"/>
      <c r="P97" s="164"/>
      <c r="Q97" s="164"/>
      <c r="R97" s="164"/>
      <c r="S97" s="164"/>
      <c r="T97" s="164"/>
      <c r="U97" s="164"/>
      <c r="V97" s="186"/>
      <c r="W97" s="14"/>
    </row>
    <row r="98" spans="1:24" ht="11.25" outlineLevel="1">
      <c r="A98" s="14"/>
      <c r="B98" s="14"/>
      <c r="C98" s="155" t="str">
        <f t="shared" si="51"/>
        <v>Circuit Length (km)</v>
      </c>
      <c r="D98" s="109" t="s">
        <v>92</v>
      </c>
      <c r="E98" s="109" t="str">
        <f t="shared" si="52"/>
        <v>Per cent</v>
      </c>
      <c r="F98" s="109" t="s">
        <v>36</v>
      </c>
      <c r="G98" s="110"/>
      <c r="H98" s="110"/>
      <c r="I98" s="109"/>
      <c r="J98" s="179">
        <f t="shared" si="53"/>
        <v>0.1440594351854059</v>
      </c>
      <c r="K98" s="179">
        <f t="shared" si="53"/>
        <v>0.23753546822206156</v>
      </c>
      <c r="L98" s="179">
        <f t="shared" si="53"/>
        <v>0.24413869805780528</v>
      </c>
      <c r="M98" s="179">
        <f t="shared" ref="M98" si="55">M87/SUM(M$86:M$91)</f>
        <v>0.20248524415329328</v>
      </c>
      <c r="N98" s="164"/>
      <c r="O98" s="164"/>
      <c r="P98" s="164"/>
      <c r="Q98" s="164"/>
      <c r="R98" s="164"/>
      <c r="S98" s="164"/>
      <c r="T98" s="164"/>
      <c r="U98" s="164"/>
      <c r="V98" s="186"/>
      <c r="W98" s="14"/>
    </row>
    <row r="99" spans="1:24" ht="11.25" outlineLevel="1">
      <c r="A99" s="14"/>
      <c r="B99" s="14"/>
      <c r="C99" s="155" t="str">
        <f t="shared" si="51"/>
        <v xml:space="preserve">Ratcheted maximum demand </v>
      </c>
      <c r="D99" s="109" t="s">
        <v>92</v>
      </c>
      <c r="E99" s="109" t="str">
        <f t="shared" si="52"/>
        <v>Per cent</v>
      </c>
      <c r="F99" s="109" t="s">
        <v>36</v>
      </c>
      <c r="G99" s="110"/>
      <c r="H99" s="110"/>
      <c r="I99" s="109"/>
      <c r="J99" s="179">
        <f t="shared" si="53"/>
        <v>0.60466833802647568</v>
      </c>
      <c r="K99" s="179">
        <f t="shared" si="53"/>
        <v>0.22424409300764811</v>
      </c>
      <c r="L99" s="179">
        <f t="shared" si="53"/>
        <v>0.38096349391216056</v>
      </c>
      <c r="M99" s="179">
        <f t="shared" ref="M99" si="56">M88/SUM(M$86:M$91)</f>
        <v>0.50884356505882078</v>
      </c>
      <c r="N99" s="164"/>
      <c r="O99" s="164"/>
      <c r="P99" s="164"/>
      <c r="Q99" s="164"/>
      <c r="R99" s="164"/>
      <c r="S99" s="164"/>
      <c r="T99" s="164"/>
      <c r="U99" s="164"/>
      <c r="V99" s="186"/>
      <c r="W99" s="14"/>
    </row>
    <row r="100" spans="1:24" ht="11.25" outlineLevel="1">
      <c r="A100" s="14"/>
      <c r="B100" s="14"/>
      <c r="C100" s="155">
        <f t="shared" si="51"/>
        <v>0</v>
      </c>
      <c r="D100" s="109" t="s">
        <v>92</v>
      </c>
      <c r="E100" s="109" t="str">
        <f t="shared" si="52"/>
        <v>Per cent</v>
      </c>
      <c r="F100" s="109" t="s">
        <v>36</v>
      </c>
      <c r="G100" s="110"/>
      <c r="H100" s="110"/>
      <c r="I100" s="109"/>
      <c r="J100" s="179">
        <f t="shared" si="53"/>
        <v>0</v>
      </c>
      <c r="K100" s="179">
        <f t="shared" si="53"/>
        <v>0</v>
      </c>
      <c r="L100" s="179">
        <f t="shared" si="53"/>
        <v>0</v>
      </c>
      <c r="M100" s="179">
        <f t="shared" ref="M100" si="57">M89/SUM(M$86:M$91)</f>
        <v>0</v>
      </c>
      <c r="N100" s="164"/>
      <c r="O100" s="164"/>
      <c r="P100" s="164"/>
      <c r="Q100" s="164"/>
      <c r="R100" s="164"/>
      <c r="S100" s="164"/>
      <c r="T100" s="164"/>
      <c r="U100" s="164"/>
      <c r="V100" s="14"/>
      <c r="W100" s="14"/>
    </row>
    <row r="101" spans="1:24" ht="11.25" outlineLevel="1">
      <c r="A101" s="14"/>
      <c r="B101" s="14"/>
      <c r="C101" s="155">
        <f t="shared" si="51"/>
        <v>0</v>
      </c>
      <c r="D101" s="109" t="s">
        <v>92</v>
      </c>
      <c r="E101" s="109" t="str">
        <f t="shared" si="52"/>
        <v>Per cent</v>
      </c>
      <c r="F101" s="109" t="s">
        <v>36</v>
      </c>
      <c r="G101" s="110"/>
      <c r="H101" s="110"/>
      <c r="I101" s="109"/>
      <c r="J101" s="179">
        <f t="shared" si="53"/>
        <v>0</v>
      </c>
      <c r="K101" s="179">
        <f t="shared" si="53"/>
        <v>0</v>
      </c>
      <c r="L101" s="179">
        <f t="shared" si="53"/>
        <v>0</v>
      </c>
      <c r="M101" s="179">
        <f t="shared" ref="M101" si="58">M90/SUM(M$86:M$91)</f>
        <v>0</v>
      </c>
      <c r="N101" s="164"/>
      <c r="O101" s="164"/>
      <c r="P101" s="164"/>
      <c r="Q101" s="164"/>
      <c r="R101" s="164"/>
      <c r="S101" s="164"/>
      <c r="T101" s="164"/>
      <c r="U101" s="164"/>
      <c r="V101" s="14"/>
      <c r="W101" s="14"/>
    </row>
    <row r="102" spans="1:24" ht="11.25" outlineLevel="1">
      <c r="A102" s="14"/>
      <c r="B102" s="14"/>
      <c r="C102" s="155">
        <f t="shared" si="51"/>
        <v>0</v>
      </c>
      <c r="D102" s="109" t="s">
        <v>92</v>
      </c>
      <c r="E102" s="109" t="str">
        <f t="shared" si="52"/>
        <v>Per cent</v>
      </c>
      <c r="F102" s="109" t="s">
        <v>36</v>
      </c>
      <c r="G102" s="110"/>
      <c r="H102" s="110"/>
      <c r="I102" s="109"/>
      <c r="J102" s="179">
        <f t="shared" si="53"/>
        <v>0</v>
      </c>
      <c r="K102" s="179">
        <f t="shared" si="53"/>
        <v>0</v>
      </c>
      <c r="L102" s="179">
        <f t="shared" si="53"/>
        <v>0</v>
      </c>
      <c r="M102" s="179">
        <f t="shared" ref="M102" si="59">M91/SUM(M$86:M$91)</f>
        <v>0</v>
      </c>
      <c r="N102" s="164"/>
      <c r="O102" s="164"/>
      <c r="P102" s="164"/>
      <c r="Q102" s="164"/>
      <c r="R102" s="164"/>
      <c r="S102" s="164"/>
      <c r="T102" s="164"/>
      <c r="U102" s="164"/>
      <c r="V102" s="14"/>
      <c r="W102" s="14"/>
    </row>
    <row r="103" spans="1:24" ht="11.25" outlineLevel="1">
      <c r="A103" s="14"/>
      <c r="B103" s="14"/>
      <c r="C103" s="14"/>
      <c r="D103" s="109"/>
      <c r="E103" s="109"/>
      <c r="F103" s="109"/>
      <c r="G103" s="110"/>
      <c r="H103" s="110"/>
      <c r="I103" s="109"/>
      <c r="J103" s="165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</row>
    <row r="104" spans="1:24" ht="11.25" outlineLevel="1">
      <c r="A104" s="14"/>
      <c r="B104" s="14"/>
      <c r="C104" s="111" t="s">
        <v>150</v>
      </c>
      <c r="D104" s="110" t="s">
        <v>7</v>
      </c>
      <c r="E104" s="110" t="s">
        <v>8</v>
      </c>
      <c r="F104" s="110" t="s">
        <v>22</v>
      </c>
      <c r="G104" s="109"/>
      <c r="H104" s="109"/>
      <c r="I104" s="109"/>
      <c r="J104" s="127" t="str">
        <f t="shared" ref="J104:U104" si="60">IF(YEAR(J$4)&gt;=FPFirstYear,IF(YEAR(J$4)&lt;=FPLastYear,J$4,""),"")</f>
        <v/>
      </c>
      <c r="K104" s="127" t="str">
        <f t="shared" si="60"/>
        <v/>
      </c>
      <c r="L104" s="127" t="str">
        <f t="shared" si="60"/>
        <v/>
      </c>
      <c r="M104" s="127" t="str">
        <f t="shared" si="60"/>
        <v/>
      </c>
      <c r="N104" s="127" t="str">
        <f t="shared" si="60"/>
        <v/>
      </c>
      <c r="O104" s="127" t="str">
        <f t="shared" si="60"/>
        <v/>
      </c>
      <c r="P104" s="127">
        <f t="shared" si="60"/>
        <v>46539</v>
      </c>
      <c r="Q104" s="127">
        <f t="shared" si="60"/>
        <v>46905</v>
      </c>
      <c r="R104" s="127">
        <f t="shared" si="60"/>
        <v>47270</v>
      </c>
      <c r="S104" s="127">
        <f t="shared" si="60"/>
        <v>47635</v>
      </c>
      <c r="T104" s="127">
        <f t="shared" si="60"/>
        <v>48000</v>
      </c>
      <c r="U104" s="127" t="str">
        <f t="shared" si="60"/>
        <v/>
      </c>
      <c r="V104" s="154"/>
      <c r="W104" s="14"/>
      <c r="X104" s="72"/>
    </row>
    <row r="105" spans="1:24" ht="11.25" outlineLevel="1">
      <c r="A105" s="14"/>
      <c r="B105" s="14"/>
      <c r="C105" s="14"/>
      <c r="D105" s="109"/>
      <c r="E105" s="109"/>
      <c r="F105" s="109"/>
      <c r="G105" s="109"/>
      <c r="H105" s="109"/>
      <c r="I105" s="109"/>
      <c r="J105" s="153"/>
      <c r="K105" s="153"/>
      <c r="L105" s="153"/>
      <c r="M105" s="153"/>
      <c r="N105" s="153"/>
      <c r="O105" s="153"/>
      <c r="P105" s="153"/>
      <c r="Q105" s="153"/>
      <c r="R105" s="153"/>
      <c r="S105" s="153"/>
      <c r="T105" s="153"/>
      <c r="U105" s="153"/>
      <c r="V105" s="154"/>
      <c r="W105" s="14"/>
      <c r="X105" s="72"/>
    </row>
    <row r="106" spans="1:24" ht="11.25" outlineLevel="1">
      <c r="A106" s="14"/>
      <c r="B106" s="14"/>
      <c r="C106" s="155" t="str">
        <f t="array" ref="C106:C109">TRANSPOSE(J95:M95)</f>
        <v>SFA CD</v>
      </c>
      <c r="D106" s="109" t="s">
        <v>92</v>
      </c>
      <c r="E106" s="109" t="s">
        <v>18</v>
      </c>
      <c r="F106" s="109" t="s">
        <v>36</v>
      </c>
      <c r="G106" s="109"/>
      <c r="H106" s="109"/>
      <c r="I106" s="109"/>
      <c r="J106" s="159" t="str">
        <f t="shared" ref="J106:U106" si="61">IF(J$104=J$4,SUMPRODUCT(J$77:J$82,$J$97:$J$102),"")</f>
        <v/>
      </c>
      <c r="K106" s="159" t="str">
        <f t="shared" si="61"/>
        <v/>
      </c>
      <c r="L106" s="159" t="str">
        <f t="shared" si="61"/>
        <v/>
      </c>
      <c r="M106" s="159" t="str">
        <f t="shared" si="61"/>
        <v/>
      </c>
      <c r="N106" s="159" t="str">
        <f t="shared" si="61"/>
        <v/>
      </c>
      <c r="O106" s="159" t="str">
        <f t="shared" si="61"/>
        <v/>
      </c>
      <c r="P106" s="231">
        <f t="shared" si="61"/>
        <v>5.2296050339469512E-2</v>
      </c>
      <c r="Q106" s="231">
        <f t="shared" si="61"/>
        <v>5.5912397505172767E-2</v>
      </c>
      <c r="R106" s="231">
        <f t="shared" si="61"/>
        <v>5.6616295216648779E-2</v>
      </c>
      <c r="S106" s="231">
        <f t="shared" si="61"/>
        <v>6.6182869026735452E-2</v>
      </c>
      <c r="T106" s="231">
        <f t="shared" si="61"/>
        <v>7.3958932949978073E-2</v>
      </c>
      <c r="U106" s="159" t="str">
        <f t="shared" si="61"/>
        <v/>
      </c>
      <c r="V106" s="154"/>
      <c r="W106" s="14"/>
      <c r="X106" s="72"/>
    </row>
    <row r="107" spans="1:24" ht="11.25" outlineLevel="1">
      <c r="A107" s="14"/>
      <c r="B107" s="14"/>
      <c r="C107" s="155" t="str">
        <v>LSE CD</v>
      </c>
      <c r="D107" s="109" t="s">
        <v>92</v>
      </c>
      <c r="E107" s="109" t="s">
        <v>18</v>
      </c>
      <c r="F107" s="109" t="s">
        <v>36</v>
      </c>
      <c r="G107" s="109"/>
      <c r="H107" s="109"/>
      <c r="I107" s="109"/>
      <c r="J107" s="159" t="str">
        <f t="shared" ref="J107:U107" si="62">IF(J$104=J$4,SUMPRODUCT(J$77:J$82,$K$97:$K$102),"")</f>
        <v/>
      </c>
      <c r="K107" s="159" t="str">
        <f t="shared" si="62"/>
        <v/>
      </c>
      <c r="L107" s="159" t="str">
        <f t="shared" si="62"/>
        <v/>
      </c>
      <c r="M107" s="159" t="str">
        <f t="shared" si="62"/>
        <v/>
      </c>
      <c r="N107" s="159" t="str">
        <f t="shared" si="62"/>
        <v/>
      </c>
      <c r="O107" s="159" t="str">
        <f t="shared" si="62"/>
        <v/>
      </c>
      <c r="P107" s="231">
        <f t="shared" si="62"/>
        <v>2.9268130936432147E-2</v>
      </c>
      <c r="Q107" s="231">
        <f t="shared" si="62"/>
        <v>2.8416674594485249E-2</v>
      </c>
      <c r="R107" s="231">
        <f t="shared" si="62"/>
        <v>2.9226490487126756E-2</v>
      </c>
      <c r="S107" s="231">
        <f t="shared" si="62"/>
        <v>3.1876642550810297E-2</v>
      </c>
      <c r="T107" s="231">
        <f t="shared" si="62"/>
        <v>3.5487580940002914E-2</v>
      </c>
      <c r="U107" s="159" t="str">
        <f t="shared" si="62"/>
        <v/>
      </c>
      <c r="V107" s="154"/>
      <c r="W107" s="14"/>
      <c r="X107" s="72"/>
    </row>
    <row r="108" spans="1:24" ht="11.25" outlineLevel="1">
      <c r="A108" s="14"/>
      <c r="B108" s="14"/>
      <c r="C108" s="155" t="str">
        <v>LSE TLG</v>
      </c>
      <c r="D108" s="109" t="s">
        <v>92</v>
      </c>
      <c r="E108" s="109" t="s">
        <v>18</v>
      </c>
      <c r="F108" s="109" t="s">
        <v>36</v>
      </c>
      <c r="G108" s="109"/>
      <c r="H108" s="109"/>
      <c r="I108" s="109"/>
      <c r="J108" s="159" t="str">
        <f t="shared" ref="J108:U108" si="63">IF(J$104=J$4,SUMPRODUCT(J$77:J$82,$L$97:$L$102),"")</f>
        <v/>
      </c>
      <c r="K108" s="159" t="str">
        <f t="shared" si="63"/>
        <v/>
      </c>
      <c r="L108" s="159" t="str">
        <f t="shared" si="63"/>
        <v/>
      </c>
      <c r="M108" s="159" t="str">
        <f t="shared" si="63"/>
        <v/>
      </c>
      <c r="N108" s="159" t="str">
        <f t="shared" si="63"/>
        <v/>
      </c>
      <c r="O108" s="159" t="str">
        <f t="shared" si="63"/>
        <v/>
      </c>
      <c r="P108" s="231">
        <f t="shared" si="63"/>
        <v>3.9256929850875616E-2</v>
      </c>
      <c r="Q108" s="231">
        <f t="shared" si="63"/>
        <v>3.972488221101414E-2</v>
      </c>
      <c r="R108" s="231">
        <f t="shared" si="63"/>
        <v>4.0643504988921525E-2</v>
      </c>
      <c r="S108" s="231">
        <f t="shared" si="63"/>
        <v>4.5945581371864025E-2</v>
      </c>
      <c r="T108" s="231">
        <f t="shared" si="63"/>
        <v>5.1466918373566595E-2</v>
      </c>
      <c r="U108" s="159" t="str">
        <f t="shared" si="63"/>
        <v/>
      </c>
      <c r="V108" s="154"/>
      <c r="W108" s="14"/>
      <c r="X108" s="72"/>
    </row>
    <row r="109" spans="1:24" ht="11.25" outlineLevel="1">
      <c r="A109" s="14"/>
      <c r="B109" s="14"/>
      <c r="C109" s="155" t="str">
        <v>SFA TLG</v>
      </c>
      <c r="D109" s="109" t="s">
        <v>92</v>
      </c>
      <c r="E109" s="109" t="s">
        <v>18</v>
      </c>
      <c r="F109" s="109" t="s">
        <v>36</v>
      </c>
      <c r="G109" s="109"/>
      <c r="H109" s="109"/>
      <c r="I109" s="109"/>
      <c r="J109" s="159" t="str">
        <f t="shared" ref="J109:U109" si="64">IF(J$104=J$4,SUMPRODUCT(J$77:J$82,$M$97:$M$102),"")</f>
        <v/>
      </c>
      <c r="K109" s="159" t="str">
        <f t="shared" si="64"/>
        <v/>
      </c>
      <c r="L109" s="159" t="str">
        <f t="shared" si="64"/>
        <v/>
      </c>
      <c r="M109" s="159" t="str">
        <f t="shared" si="64"/>
        <v/>
      </c>
      <c r="N109" s="159" t="str">
        <f t="shared" si="64"/>
        <v/>
      </c>
      <c r="O109" s="159" t="str">
        <f t="shared" si="64"/>
        <v/>
      </c>
      <c r="P109" s="231">
        <f t="shared" si="64"/>
        <v>4.6883886910612349E-2</v>
      </c>
      <c r="Q109" s="231">
        <f t="shared" si="64"/>
        <v>4.8971893437283393E-2</v>
      </c>
      <c r="R109" s="231">
        <f t="shared" si="64"/>
        <v>4.9820337869537934E-2</v>
      </c>
      <c r="S109" s="231">
        <f t="shared" si="64"/>
        <v>5.7492139727869394E-2</v>
      </c>
      <c r="T109" s="231">
        <f t="shared" si="64"/>
        <v>6.4369467816160097E-2</v>
      </c>
      <c r="U109" s="159" t="str">
        <f t="shared" si="64"/>
        <v/>
      </c>
      <c r="V109" s="154"/>
      <c r="W109" s="14"/>
      <c r="X109" s="72"/>
    </row>
    <row r="110" spans="1:24" ht="11.25" outlineLevel="1">
      <c r="A110" s="14"/>
      <c r="B110" s="14"/>
      <c r="C110" s="114"/>
      <c r="D110" s="109"/>
      <c r="E110" s="109"/>
      <c r="F110" s="109"/>
      <c r="G110" s="110"/>
      <c r="H110" s="110"/>
      <c r="I110" s="109"/>
      <c r="J110" s="109"/>
      <c r="K110" s="115"/>
      <c r="L110" s="115"/>
      <c r="M110" s="115"/>
      <c r="N110" s="115"/>
      <c r="O110" s="115"/>
      <c r="P110" s="14"/>
      <c r="Q110" s="14"/>
      <c r="R110" s="14"/>
      <c r="S110" s="14"/>
      <c r="T110" s="14"/>
      <c r="U110" s="14"/>
      <c r="V110" s="14"/>
      <c r="W110" s="14"/>
    </row>
    <row r="111" spans="1:24" customFormat="1" ht="12.75">
      <c r="A111" s="28"/>
      <c r="B111" s="32" t="s">
        <v>72</v>
      </c>
      <c r="C111" s="28"/>
      <c r="D111" s="28"/>
      <c r="E111" s="28"/>
      <c r="F111" s="107"/>
      <c r="G111" s="107"/>
      <c r="H111" s="107"/>
      <c r="I111" s="107"/>
      <c r="J111" s="107"/>
      <c r="K111" s="30"/>
      <c r="L111" s="108"/>
      <c r="M111" s="30"/>
      <c r="N111" s="108"/>
      <c r="O111" s="30"/>
      <c r="P111" s="30"/>
      <c r="Q111" s="30"/>
      <c r="R111" s="30"/>
      <c r="S111" s="30"/>
      <c r="T111" s="30"/>
      <c r="U111" s="30"/>
      <c r="V111" s="30"/>
      <c r="W111" s="30"/>
      <c r="X111" s="31"/>
    </row>
    <row r="112" spans="1:24" ht="11.25" outlineLevel="1">
      <c r="A112" s="14"/>
      <c r="B112" s="14"/>
      <c r="C112" s="14"/>
      <c r="D112" s="109"/>
      <c r="E112" s="109"/>
      <c r="F112" s="109"/>
      <c r="G112" s="110"/>
      <c r="H112" s="110"/>
      <c r="I112" s="109"/>
      <c r="J112" s="109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</row>
    <row r="113" spans="1:24" ht="11.25" outlineLevel="1">
      <c r="A113" s="14"/>
      <c r="B113" s="14"/>
      <c r="C113" s="111" t="s">
        <v>47</v>
      </c>
      <c r="D113" s="110" t="s">
        <v>7</v>
      </c>
      <c r="E113" s="110" t="s">
        <v>8</v>
      </c>
      <c r="F113" s="110" t="s">
        <v>22</v>
      </c>
      <c r="G113" s="110"/>
      <c r="H113" s="110"/>
      <c r="I113" s="109"/>
      <c r="J113" s="127" t="str">
        <f t="shared" ref="J113:U113" si="65">IF(YEAR(J$4)&gt;=FPFirstYear,IF(YEAR(J$4)&lt;=FPLastYear,J$4,""),"")</f>
        <v/>
      </c>
      <c r="K113" s="127" t="str">
        <f t="shared" si="65"/>
        <v/>
      </c>
      <c r="L113" s="127" t="str">
        <f t="shared" si="65"/>
        <v/>
      </c>
      <c r="M113" s="127" t="str">
        <f t="shared" si="65"/>
        <v/>
      </c>
      <c r="N113" s="127" t="str">
        <f t="shared" si="65"/>
        <v/>
      </c>
      <c r="O113" s="127" t="str">
        <f t="shared" si="65"/>
        <v/>
      </c>
      <c r="P113" s="127">
        <f t="shared" si="65"/>
        <v>46539</v>
      </c>
      <c r="Q113" s="127">
        <f t="shared" si="65"/>
        <v>46905</v>
      </c>
      <c r="R113" s="127">
        <f t="shared" si="65"/>
        <v>47270</v>
      </c>
      <c r="S113" s="127">
        <f t="shared" si="65"/>
        <v>47635</v>
      </c>
      <c r="T113" s="127">
        <f t="shared" si="65"/>
        <v>48000</v>
      </c>
      <c r="U113" s="127" t="str">
        <f t="shared" si="65"/>
        <v/>
      </c>
      <c r="V113" s="14"/>
      <c r="W113" s="14"/>
    </row>
    <row r="114" spans="1:24" ht="11.25" outlineLevel="1">
      <c r="A114" s="14"/>
      <c r="B114" s="14"/>
      <c r="C114" s="114"/>
      <c r="D114" s="109"/>
      <c r="E114" s="109"/>
      <c r="F114" s="109"/>
      <c r="G114" s="110"/>
      <c r="H114" s="110"/>
      <c r="I114" s="109"/>
      <c r="J114" s="109"/>
      <c r="K114" s="115"/>
      <c r="L114" s="115"/>
      <c r="M114" s="115"/>
      <c r="N114" s="115"/>
      <c r="O114" s="115"/>
      <c r="P114" s="14"/>
      <c r="Q114" s="14"/>
      <c r="R114" s="14"/>
      <c r="S114" s="14"/>
      <c r="T114" s="14"/>
      <c r="U114" s="14"/>
      <c r="V114" s="14"/>
      <c r="W114" s="14"/>
    </row>
    <row r="115" spans="1:24" ht="11.25" outlineLevel="1">
      <c r="A115" s="14"/>
      <c r="B115" s="14"/>
      <c r="C115" s="114" t="s">
        <v>47</v>
      </c>
      <c r="D115" s="109" t="s">
        <v>64</v>
      </c>
      <c r="E115" s="109" t="str">
        <f>percent</f>
        <v>Per cent</v>
      </c>
      <c r="F115" s="109" t="s">
        <v>36</v>
      </c>
      <c r="G115" s="110"/>
      <c r="H115" s="110"/>
      <c r="I115" s="109"/>
      <c r="J115" s="146"/>
      <c r="K115" s="166"/>
      <c r="L115" s="166"/>
      <c r="M115" s="166"/>
      <c r="N115" s="166"/>
      <c r="O115" s="156"/>
      <c r="P115" s="156">
        <v>5.0000000000000001E-3</v>
      </c>
      <c r="Q115" s="156">
        <f>$P$115</f>
        <v>5.0000000000000001E-3</v>
      </c>
      <c r="R115" s="156">
        <f t="shared" ref="R115:T115" si="66">$P$115</f>
        <v>5.0000000000000001E-3</v>
      </c>
      <c r="S115" s="156">
        <f t="shared" si="66"/>
        <v>5.0000000000000001E-3</v>
      </c>
      <c r="T115" s="156">
        <f t="shared" si="66"/>
        <v>5.0000000000000001E-3</v>
      </c>
      <c r="U115" s="156"/>
      <c r="V115" s="14"/>
      <c r="W115" s="14"/>
    </row>
    <row r="116" spans="1:24" ht="11.25" outlineLevel="1">
      <c r="A116" s="14"/>
      <c r="B116" s="14"/>
      <c r="C116" s="114"/>
      <c r="D116" s="109"/>
      <c r="E116" s="109"/>
      <c r="F116" s="109"/>
      <c r="G116" s="110"/>
      <c r="H116" s="110"/>
      <c r="I116" s="109"/>
      <c r="J116" s="109"/>
      <c r="K116" s="115"/>
      <c r="L116" s="115"/>
      <c r="M116" s="115"/>
      <c r="N116" s="115"/>
      <c r="O116" s="115"/>
      <c r="P116" s="167"/>
      <c r="Q116" s="167"/>
      <c r="R116" s="167"/>
      <c r="S116" s="167"/>
      <c r="T116" s="167"/>
      <c r="U116" s="167"/>
      <c r="V116" s="14"/>
      <c r="W116" s="14"/>
    </row>
    <row r="117" spans="1:24" ht="11.25" outlineLevel="1">
      <c r="A117" s="14"/>
      <c r="B117" s="14"/>
      <c r="C117" s="14" t="s">
        <v>40</v>
      </c>
      <c r="D117" s="109" t="s">
        <v>92</v>
      </c>
      <c r="E117" s="109" t="s">
        <v>28</v>
      </c>
      <c r="F117" s="109" t="s">
        <v>36</v>
      </c>
      <c r="G117" s="109"/>
      <c r="H117" s="109"/>
      <c r="I117" s="109"/>
      <c r="J117" s="153" t="str">
        <f t="shared" ref="J117:S117" si="67">IF(J113=J$4,IF(ISBLANK(J115),"Check","Ok"),"")</f>
        <v/>
      </c>
      <c r="K117" s="153" t="str">
        <f t="shared" si="67"/>
        <v/>
      </c>
      <c r="L117" s="153" t="str">
        <f t="shared" si="67"/>
        <v/>
      </c>
      <c r="M117" s="153" t="str">
        <f t="shared" si="67"/>
        <v/>
      </c>
      <c r="N117" s="153" t="str">
        <f t="shared" si="67"/>
        <v/>
      </c>
      <c r="O117" s="153" t="str">
        <f t="shared" si="67"/>
        <v/>
      </c>
      <c r="P117" s="153" t="str">
        <f t="shared" si="67"/>
        <v>Ok</v>
      </c>
      <c r="Q117" s="153" t="str">
        <f t="shared" si="67"/>
        <v>Ok</v>
      </c>
      <c r="R117" s="153" t="str">
        <f t="shared" si="67"/>
        <v>Ok</v>
      </c>
      <c r="S117" s="153" t="str">
        <f t="shared" si="67"/>
        <v>Ok</v>
      </c>
      <c r="T117" s="153" t="str">
        <f>IF(T113=T$4,IF(ISBLANK(T115),"Check","Ok"),"")</f>
        <v>Ok</v>
      </c>
      <c r="U117" s="153" t="str">
        <f>IF(U113=U$4,IF(ISBLANK(U115),"Check","Ok"),"")</f>
        <v/>
      </c>
      <c r="V117" s="154"/>
      <c r="W117" s="14"/>
      <c r="X117" s="71" t="str">
        <f>IF(COUNTIF(J117:T117,"Check")=0,"Ok","Check")</f>
        <v>Ok</v>
      </c>
    </row>
    <row r="118" spans="1:24" ht="11.25" outlineLevel="1">
      <c r="A118" s="14"/>
      <c r="B118" s="14"/>
      <c r="C118" s="114"/>
      <c r="D118" s="109"/>
      <c r="E118" s="109"/>
      <c r="F118" s="109"/>
      <c r="G118" s="110"/>
      <c r="H118" s="110"/>
      <c r="I118" s="109"/>
      <c r="J118" s="109"/>
      <c r="K118" s="115"/>
      <c r="L118" s="115"/>
      <c r="M118" s="115"/>
      <c r="N118" s="115"/>
      <c r="O118" s="115"/>
      <c r="P118" s="14"/>
      <c r="Q118" s="14"/>
      <c r="R118" s="14"/>
      <c r="S118" s="14"/>
      <c r="T118" s="14"/>
      <c r="U118" s="14"/>
      <c r="V118" s="14"/>
      <c r="W118" s="14"/>
    </row>
    <row r="119" spans="1:24" customFormat="1" ht="12.6" customHeight="1">
      <c r="A119" s="28"/>
      <c r="B119" s="32" t="s">
        <v>21</v>
      </c>
      <c r="C119" s="28"/>
      <c r="D119" s="28"/>
      <c r="E119" s="28"/>
      <c r="F119" s="107"/>
      <c r="G119" s="107"/>
      <c r="H119" s="107"/>
      <c r="I119" s="107"/>
      <c r="J119" s="107"/>
      <c r="K119" s="30"/>
      <c r="L119" s="108"/>
      <c r="M119" s="30"/>
      <c r="N119" s="108"/>
      <c r="O119" s="30"/>
      <c r="P119" s="30"/>
      <c r="Q119" s="30"/>
      <c r="R119" s="30"/>
      <c r="S119" s="30"/>
      <c r="T119" s="30"/>
      <c r="U119" s="30"/>
      <c r="V119" s="30"/>
      <c r="W119" s="30"/>
      <c r="X119" s="31"/>
    </row>
    <row r="120" spans="1:24" ht="12.6" customHeight="1"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</row>
    <row r="121" spans="1:24" ht="12.6" customHeight="1"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</row>
    <row r="122" spans="1:24" ht="12.6" customHeight="1"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</row>
    <row r="123" spans="1:24" ht="12.6" customHeight="1"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</row>
    <row r="124" spans="1:24" ht="12.6" customHeight="1"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</row>
    <row r="125" spans="1:24" ht="12.6" customHeight="1"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</row>
    <row r="126" spans="1:24" ht="12.6" customHeight="1"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</row>
    <row r="127" spans="1:24" ht="12.6" customHeight="1"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</row>
    <row r="128" spans="1:24" ht="12.6" customHeight="1"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</row>
  </sheetData>
  <mergeCells count="2">
    <mergeCell ref="K3:M3"/>
    <mergeCell ref="O3:T3"/>
  </mergeCells>
  <conditionalFormatting sqref="J66:N68 U66:U68 J69:U71">
    <cfRule type="expression" dxfId="107" priority="33">
      <formula>J$64=J$4</formula>
    </cfRule>
  </conditionalFormatting>
  <conditionalFormatting sqref="J38:O39 J40:T40 J41:U45">
    <cfRule type="expression" dxfId="106" priority="58">
      <formula>J$36=J$4</formula>
    </cfRule>
  </conditionalFormatting>
  <conditionalFormatting sqref="J16:U22">
    <cfRule type="cellIs" dxfId="105" priority="25" operator="equal">
      <formula>0</formula>
    </cfRule>
  </conditionalFormatting>
  <conditionalFormatting sqref="J26:U32">
    <cfRule type="cellIs" dxfId="104" priority="26" operator="equal">
      <formula>0</formula>
    </cfRule>
  </conditionalFormatting>
  <conditionalFormatting sqref="J36:U36">
    <cfRule type="expression" dxfId="103" priority="60">
      <formula>J$36=J$4</formula>
    </cfRule>
  </conditionalFormatting>
  <conditionalFormatting sqref="J47:U47">
    <cfRule type="cellIs" dxfId="102" priority="45" operator="equal">
      <formula>"Check"</formula>
    </cfRule>
    <cfRule type="cellIs" dxfId="101" priority="46" operator="equal">
      <formula>"Ok"</formula>
    </cfRule>
  </conditionalFormatting>
  <conditionalFormatting sqref="J49:U49">
    <cfRule type="expression" dxfId="100" priority="30">
      <formula>J$36=J$4</formula>
    </cfRule>
  </conditionalFormatting>
  <conditionalFormatting sqref="J51:U58">
    <cfRule type="expression" dxfId="99" priority="11">
      <formula>J$49=J$4</formula>
    </cfRule>
  </conditionalFormatting>
  <conditionalFormatting sqref="J60:U60">
    <cfRule type="cellIs" dxfId="98" priority="70" operator="equal">
      <formula>"Ok"</formula>
    </cfRule>
    <cfRule type="cellIs" dxfId="97" priority="69" operator="equal">
      <formula>"Check"</formula>
    </cfRule>
  </conditionalFormatting>
  <conditionalFormatting sqref="J64:U64">
    <cfRule type="expression" dxfId="96" priority="35">
      <formula>J$64=J$4</formula>
    </cfRule>
  </conditionalFormatting>
  <conditionalFormatting sqref="J73:U73">
    <cfRule type="cellIs" dxfId="95" priority="41" operator="equal">
      <formula>"Check"</formula>
    </cfRule>
    <cfRule type="cellIs" dxfId="94" priority="42" operator="equal">
      <formula>"Ok"</formula>
    </cfRule>
  </conditionalFormatting>
  <conditionalFormatting sqref="J75:U75">
    <cfRule type="expression" dxfId="93" priority="29">
      <formula>J$36=J$4</formula>
    </cfRule>
  </conditionalFormatting>
  <conditionalFormatting sqref="J93:U93">
    <cfRule type="cellIs" dxfId="92" priority="5" operator="equal">
      <formula>"Check"</formula>
    </cfRule>
    <cfRule type="cellIs" dxfId="91" priority="6" operator="equal">
      <formula>"Ok"</formula>
    </cfRule>
  </conditionalFormatting>
  <conditionalFormatting sqref="J104:U104">
    <cfRule type="expression" dxfId="90" priority="180">
      <formula>J$104=J$4</formula>
    </cfRule>
  </conditionalFormatting>
  <conditionalFormatting sqref="J105:U105">
    <cfRule type="cellIs" dxfId="89" priority="18" operator="equal">
      <formula>"Check"</formula>
    </cfRule>
    <cfRule type="cellIs" dxfId="88" priority="19" operator="equal">
      <formula>"Ok"</formula>
    </cfRule>
  </conditionalFormatting>
  <conditionalFormatting sqref="J113:U113">
    <cfRule type="expression" dxfId="87" priority="28">
      <formula>J$36=J$4</formula>
    </cfRule>
  </conditionalFormatting>
  <conditionalFormatting sqref="J115:U115">
    <cfRule type="expression" dxfId="86" priority="181">
      <formula>J$113=J$4</formula>
    </cfRule>
  </conditionalFormatting>
  <conditionalFormatting sqref="J117:U117">
    <cfRule type="cellIs" dxfId="85" priority="49" operator="equal">
      <formula>"Check"</formula>
    </cfRule>
    <cfRule type="cellIs" dxfId="84" priority="50" operator="equal">
      <formula>"Ok"</formula>
    </cfRule>
  </conditionalFormatting>
  <conditionalFormatting sqref="L86:M88 K89:M91">
    <cfRule type="expression" dxfId="83" priority="177">
      <formula>K$95=K$4</formula>
    </cfRule>
  </conditionalFormatting>
  <conditionalFormatting sqref="P38:T38">
    <cfRule type="expression" dxfId="82" priority="1">
      <formula>P$36=P$4</formula>
    </cfRule>
  </conditionalFormatting>
  <conditionalFormatting sqref="P40:T45">
    <cfRule type="expression" dxfId="81" priority="13">
      <formula>P$36=P$4</formula>
    </cfRule>
  </conditionalFormatting>
  <conditionalFormatting sqref="T1:U1">
    <cfRule type="cellIs" dxfId="80" priority="89" operator="equal">
      <formula>"Check"</formula>
    </cfRule>
    <cfRule type="cellIs" dxfId="79" priority="90" operator="equal">
      <formula>"Ok"</formula>
    </cfRule>
  </conditionalFormatting>
  <conditionalFormatting sqref="X1 X104:X109">
    <cfRule type="cellIs" dxfId="78" priority="125" operator="equal">
      <formula>"Check"</formula>
    </cfRule>
    <cfRule type="cellIs" dxfId="77" priority="126" operator="equal">
      <formula>"Ok"</formula>
    </cfRule>
  </conditionalFormatting>
  <conditionalFormatting sqref="X47">
    <cfRule type="cellIs" dxfId="76" priority="47" operator="equal">
      <formula>"Check"</formula>
    </cfRule>
    <cfRule type="cellIs" dxfId="75" priority="48" operator="equal">
      <formula>"Ok"</formula>
    </cfRule>
  </conditionalFormatting>
  <conditionalFormatting sqref="X60">
    <cfRule type="cellIs" dxfId="74" priority="77" operator="equal">
      <formula>"Check"</formula>
    </cfRule>
    <cfRule type="cellIs" dxfId="73" priority="78" operator="equal">
      <formula>"Ok"</formula>
    </cfRule>
  </conditionalFormatting>
  <conditionalFormatting sqref="X73">
    <cfRule type="cellIs" dxfId="72" priority="43" operator="equal">
      <formula>"Check"</formula>
    </cfRule>
    <cfRule type="cellIs" dxfId="71" priority="44" operator="equal">
      <formula>"Ok"</formula>
    </cfRule>
  </conditionalFormatting>
  <conditionalFormatting sqref="X93">
    <cfRule type="cellIs" dxfId="70" priority="8" operator="equal">
      <formula>"Ok"</formula>
    </cfRule>
    <cfRule type="cellIs" dxfId="69" priority="7" operator="equal">
      <formula>"Check"</formula>
    </cfRule>
  </conditionalFormatting>
  <conditionalFormatting sqref="X117">
    <cfRule type="cellIs" dxfId="68" priority="51" operator="equal">
      <formula>"Check"</formula>
    </cfRule>
    <cfRule type="cellIs" dxfId="67" priority="52" operator="equal">
      <formula>"Ok"</formula>
    </cfRule>
  </conditionalFormatting>
  <dataValidations disablePrompts="1"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W55"/>
  <sheetViews>
    <sheetView showGridLines="0" zoomScaleNormal="100" workbookViewId="0"/>
  </sheetViews>
  <sheetFormatPr defaultColWidth="0" defaultRowHeight="11.25" zeroHeight="1" outlineLevelRow="1"/>
  <cols>
    <col min="1" max="2" width="1.5" style="5" customWidth="1"/>
    <col min="3" max="3" width="48" style="5" bestFit="1" customWidth="1"/>
    <col min="4" max="4" width="27.6640625" style="13" customWidth="1"/>
    <col min="5" max="5" width="15.83203125" style="13" customWidth="1"/>
    <col min="6" max="6" width="10.6640625" style="13" customWidth="1"/>
    <col min="7" max="9" width="3.33203125" style="13" customWidth="1"/>
    <col min="10" max="23" width="10.83203125" style="5" customWidth="1"/>
    <col min="24" max="47" width="10.5" style="5" customWidth="1"/>
    <col min="48" max="16384" width="0" style="5" hidden="1"/>
  </cols>
  <sheetData>
    <row r="1" spans="1:23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174" t="s">
        <v>2</v>
      </c>
      <c r="L1" s="24" t="s">
        <v>3</v>
      </c>
      <c r="M1" s="38" t="s">
        <v>4</v>
      </c>
      <c r="N1" s="8" t="s">
        <v>5</v>
      </c>
      <c r="O1" s="9" t="s">
        <v>6</v>
      </c>
      <c r="P1" s="229" t="s">
        <v>244</v>
      </c>
      <c r="R1" s="24" t="s">
        <v>76</v>
      </c>
      <c r="S1" s="25" t="str">
        <f>IF(COUNTA($W$8:$W$238)=COUNTIF($W$8:$W$238,"OK"),"OK","Check")</f>
        <v>OK</v>
      </c>
      <c r="U1" s="175" t="s">
        <v>24</v>
      </c>
      <c r="V1" s="25" t="str">
        <f>'Check|List'!$S$1</f>
        <v>Ok</v>
      </c>
    </row>
    <row r="2" spans="1:23" s="27" customFormat="1" ht="13.5" thickBot="1">
      <c r="B2" s="26" t="str">
        <f>Index!$C$11</f>
        <v>Input | Step changes</v>
      </c>
      <c r="C2" s="26"/>
      <c r="D2" s="26"/>
      <c r="E2" s="26"/>
      <c r="F2" s="44"/>
      <c r="G2" s="44"/>
      <c r="H2" s="44"/>
      <c r="I2" s="44"/>
    </row>
    <row r="3" spans="1:23" s="45" customFormat="1">
      <c r="D3" s="94"/>
      <c r="E3" s="94"/>
      <c r="F3" s="94"/>
      <c r="G3" s="94"/>
      <c r="H3" s="94"/>
      <c r="I3" s="94"/>
      <c r="J3" s="85" t="s">
        <v>106</v>
      </c>
      <c r="K3" s="89"/>
      <c r="L3" s="89"/>
      <c r="M3" s="94"/>
      <c r="N3" s="262"/>
      <c r="O3" s="262"/>
      <c r="P3" s="262"/>
      <c r="Q3" s="262"/>
      <c r="R3" s="262"/>
      <c r="S3" s="262"/>
      <c r="T3" s="46"/>
      <c r="U3" s="46"/>
      <c r="V3" s="46"/>
      <c r="W3" s="46"/>
    </row>
    <row r="4" spans="1:23" customFormat="1">
      <c r="A4" s="47"/>
      <c r="B4" s="47"/>
      <c r="C4" s="47"/>
      <c r="D4" s="48" t="s">
        <v>7</v>
      </c>
      <c r="E4" s="48" t="s">
        <v>8</v>
      </c>
      <c r="F4" s="133" t="s">
        <v>22</v>
      </c>
      <c r="G4" s="134"/>
      <c r="H4" s="134"/>
      <c r="I4" s="134"/>
      <c r="J4" s="83">
        <f>DATE(PPFirstYear,MONTH('Input|General'!$G$9),1)</f>
        <v>44713</v>
      </c>
      <c r="K4" s="83">
        <f>DATE(PPFirstYear+1,MONTH('Input|General'!$G$9),1)</f>
        <v>45078</v>
      </c>
      <c r="L4" s="83">
        <f>DATE(PPFirstYear+2,MONTH('Input|General'!$G$9),1)</f>
        <v>45444</v>
      </c>
      <c r="M4" s="83">
        <f>DATE(PPFirstYear+3,MONTH('Input|General'!$G$9),1)</f>
        <v>45809</v>
      </c>
      <c r="N4" s="83">
        <f>DATE(PPFirstYear+4,MONTH('Input|General'!$G$9),1)</f>
        <v>46174</v>
      </c>
      <c r="O4" s="83">
        <f>DATE(PPFirstYear+5,MONTH('Input|General'!$G$9),1)</f>
        <v>46539</v>
      </c>
      <c r="P4" s="83">
        <f>DATE(PPFirstYear+6,MONTH('Input|General'!$G$9),1)</f>
        <v>46905</v>
      </c>
      <c r="Q4" s="83">
        <f>DATE(PPFirstYear+7,MONTH('Input|General'!$G$9),1)</f>
        <v>47270</v>
      </c>
      <c r="R4" s="83">
        <f>DATE(PPFirstYear+8,MONTH('Input|General'!$G$9),1)</f>
        <v>47635</v>
      </c>
      <c r="S4" s="83">
        <f>DATE(PPFirstYear+9,MONTH('Input|General'!$G$9),1)</f>
        <v>48000</v>
      </c>
      <c r="T4" s="83">
        <f>DATE(PPFirstYear+10,MONTH('Input|General'!$G$9),1)</f>
        <v>48366</v>
      </c>
      <c r="U4" s="51"/>
      <c r="V4" s="168"/>
      <c r="W4" s="52"/>
    </row>
    <row r="5" spans="1:23" s="3" customFormat="1" ht="3.2" customHeight="1">
      <c r="A5" s="135"/>
      <c r="B5" s="135"/>
      <c r="C5" s="135"/>
      <c r="D5" s="136"/>
      <c r="E5" s="136"/>
      <c r="F5" s="136"/>
      <c r="G5" s="136"/>
      <c r="H5" s="136"/>
      <c r="I5" s="136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</row>
    <row r="6" spans="1:23" s="3" customFormat="1" ht="9" customHeight="1">
      <c r="A6" s="135"/>
      <c r="B6" s="135"/>
      <c r="C6" s="135"/>
      <c r="D6" s="136"/>
      <c r="E6" s="136"/>
      <c r="F6" s="136"/>
      <c r="G6" s="136"/>
      <c r="H6" s="136"/>
      <c r="I6" s="136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</row>
    <row r="7" spans="1:23" s="3" customFormat="1" ht="3.2" customHeight="1">
      <c r="A7" s="135"/>
      <c r="B7" s="135"/>
      <c r="C7" s="135"/>
      <c r="D7" s="136"/>
      <c r="E7" s="136"/>
      <c r="F7" s="136"/>
      <c r="G7" s="136"/>
      <c r="H7" s="136"/>
      <c r="I7" s="136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</row>
    <row r="8" spans="1:23" customFormat="1" ht="12.75">
      <c r="A8" s="28"/>
      <c r="B8" s="32" t="s">
        <v>49</v>
      </c>
      <c r="C8" s="28"/>
      <c r="D8" s="28"/>
      <c r="E8" s="28"/>
      <c r="F8" s="107"/>
      <c r="G8" s="107"/>
      <c r="H8" s="107"/>
      <c r="I8" s="107"/>
      <c r="J8" s="30"/>
      <c r="K8" s="108"/>
      <c r="L8" s="30"/>
      <c r="M8" s="108"/>
      <c r="N8" s="30"/>
      <c r="O8" s="30"/>
      <c r="P8" s="30"/>
      <c r="Q8" s="30"/>
      <c r="R8" s="30"/>
      <c r="S8" s="30"/>
      <c r="T8" s="30"/>
      <c r="U8" s="30"/>
      <c r="V8" s="108"/>
      <c r="W8" s="31"/>
    </row>
    <row r="9" spans="1:23" outlineLevel="1">
      <c r="A9" s="14"/>
      <c r="B9" s="14"/>
      <c r="C9" s="14"/>
      <c r="D9" s="109"/>
      <c r="E9" s="109"/>
      <c r="F9" s="109"/>
      <c r="G9" s="110"/>
      <c r="H9" s="110"/>
      <c r="I9" s="109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</row>
    <row r="10" spans="1:23" outlineLevel="1">
      <c r="A10" s="14"/>
      <c r="B10" s="14"/>
      <c r="C10" s="111" t="s">
        <v>73</v>
      </c>
      <c r="D10" s="110" t="s">
        <v>7</v>
      </c>
      <c r="E10" s="110" t="s">
        <v>8</v>
      </c>
      <c r="F10" s="110" t="s">
        <v>22</v>
      </c>
      <c r="G10" s="110"/>
      <c r="H10" s="110"/>
      <c r="I10" s="127"/>
      <c r="J10" s="127" t="str">
        <f t="shared" ref="J10:T10" si="0">IF(YEAR(J$4)&gt;=FPFirstYear,IF(YEAR(J$4)&lt;=FPLastYear,J$4,""),"")</f>
        <v/>
      </c>
      <c r="K10" s="127" t="str">
        <f t="shared" si="0"/>
        <v/>
      </c>
      <c r="L10" s="127" t="str">
        <f t="shared" si="0"/>
        <v/>
      </c>
      <c r="M10" s="127" t="str">
        <f t="shared" si="0"/>
        <v/>
      </c>
      <c r="N10" s="127" t="str">
        <f t="shared" si="0"/>
        <v/>
      </c>
      <c r="O10" s="127">
        <f t="shared" si="0"/>
        <v>46539</v>
      </c>
      <c r="P10" s="127">
        <f t="shared" si="0"/>
        <v>46905</v>
      </c>
      <c r="Q10" s="127">
        <f t="shared" si="0"/>
        <v>47270</v>
      </c>
      <c r="R10" s="127">
        <f t="shared" si="0"/>
        <v>47635</v>
      </c>
      <c r="S10" s="127">
        <f t="shared" si="0"/>
        <v>48000</v>
      </c>
      <c r="T10" s="127" t="str">
        <f t="shared" si="0"/>
        <v/>
      </c>
      <c r="U10" s="14"/>
      <c r="V10" s="14"/>
    </row>
    <row r="11" spans="1:23" outlineLevel="1">
      <c r="A11" s="14"/>
      <c r="B11" s="14"/>
      <c r="C11" s="14"/>
      <c r="D11" s="109"/>
      <c r="E11" s="109"/>
      <c r="F11" s="109"/>
      <c r="G11" s="110"/>
      <c r="H11" s="110"/>
      <c r="I11" s="109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</row>
    <row r="12" spans="1:23" outlineLevel="1">
      <c r="A12" s="14"/>
      <c r="B12" s="14"/>
      <c r="C12" s="116" t="s">
        <v>217</v>
      </c>
      <c r="D12" s="109" t="s">
        <v>210</v>
      </c>
      <c r="E12" s="109" t="str">
        <f t="shared" ref="E12:E21" si="1">units</f>
        <v>$millions</v>
      </c>
      <c r="F12" s="128">
        <f t="shared" ref="F12:F21" si="2">DATE(PPLastYear,MONTH(month),1)</f>
        <v>46174</v>
      </c>
      <c r="G12" s="110"/>
      <c r="H12" s="110"/>
      <c r="I12" s="109"/>
      <c r="J12" s="147"/>
      <c r="K12" s="147"/>
      <c r="L12" s="147"/>
      <c r="M12" s="147"/>
      <c r="N12" s="147"/>
      <c r="O12" s="242">
        <v>5.9929540103768648</v>
      </c>
      <c r="P12" s="242">
        <v>9.7079785753531667</v>
      </c>
      <c r="Q12" s="242">
        <v>9.9301776379848796</v>
      </c>
      <c r="R12" s="242">
        <v>5.5257266762655375</v>
      </c>
      <c r="S12" s="242">
        <v>2.9268614387495155</v>
      </c>
      <c r="T12" s="169"/>
      <c r="U12" s="14"/>
      <c r="V12" s="14"/>
      <c r="W12" s="71" t="str">
        <f>IF(ISBLANK(C12),IF(COUNT(J12:T12)=0,"Ok","Check"),IF(COUNT(J12:T12)=COUNT(J$10:T$10),"Ok","Check"))</f>
        <v>Ok</v>
      </c>
    </row>
    <row r="13" spans="1:23" outlineLevel="1">
      <c r="A13" s="14"/>
      <c r="B13" s="14"/>
      <c r="C13" s="116" t="s">
        <v>218</v>
      </c>
      <c r="D13" s="109" t="s">
        <v>210</v>
      </c>
      <c r="E13" s="109" t="str">
        <f t="shared" si="1"/>
        <v>$millions</v>
      </c>
      <c r="F13" s="128">
        <f t="shared" si="2"/>
        <v>46174</v>
      </c>
      <c r="G13" s="110"/>
      <c r="H13" s="110"/>
      <c r="I13" s="109"/>
      <c r="J13" s="147"/>
      <c r="K13" s="147"/>
      <c r="L13" s="147"/>
      <c r="M13" s="147"/>
      <c r="N13" s="147"/>
      <c r="O13" s="169">
        <v>0</v>
      </c>
      <c r="P13" s="169">
        <v>0</v>
      </c>
      <c r="Q13" s="169">
        <v>0</v>
      </c>
      <c r="R13" s="169">
        <v>0</v>
      </c>
      <c r="S13" s="169">
        <v>0</v>
      </c>
      <c r="T13" s="169"/>
      <c r="U13" s="14"/>
      <c r="V13" s="14"/>
      <c r="W13" s="71" t="str">
        <f t="shared" ref="W13:W21" si="3">IF(ISBLANK(C13),IF(COUNT(J13:T13)=0,"Ok","Check"),IF(COUNT(J13:T13)=COUNT(J$10:T$10),"Ok","Check"))</f>
        <v>Ok</v>
      </c>
    </row>
    <row r="14" spans="1:23" outlineLevel="1">
      <c r="A14" s="14"/>
      <c r="B14" s="14"/>
      <c r="C14" s="116" t="s">
        <v>219</v>
      </c>
      <c r="D14" s="109" t="s">
        <v>210</v>
      </c>
      <c r="E14" s="109" t="str">
        <f t="shared" si="1"/>
        <v>$millions</v>
      </c>
      <c r="F14" s="128">
        <f t="shared" si="2"/>
        <v>46174</v>
      </c>
      <c r="G14" s="110"/>
      <c r="H14" s="110"/>
      <c r="I14" s="109"/>
      <c r="J14" s="147"/>
      <c r="K14" s="147"/>
      <c r="L14" s="147"/>
      <c r="M14" s="147"/>
      <c r="N14" s="147"/>
      <c r="O14" s="169">
        <v>0</v>
      </c>
      <c r="P14" s="169">
        <v>0</v>
      </c>
      <c r="Q14" s="169">
        <v>0</v>
      </c>
      <c r="R14" s="169">
        <v>0</v>
      </c>
      <c r="S14" s="169">
        <v>0</v>
      </c>
      <c r="T14" s="169"/>
      <c r="U14" s="14"/>
      <c r="V14" s="14"/>
      <c r="W14" s="71" t="str">
        <f t="shared" si="3"/>
        <v>Ok</v>
      </c>
    </row>
    <row r="15" spans="1:23" outlineLevel="1">
      <c r="A15" s="14"/>
      <c r="B15" s="14"/>
      <c r="C15" s="116" t="s">
        <v>220</v>
      </c>
      <c r="D15" s="109" t="s">
        <v>210</v>
      </c>
      <c r="E15" s="109" t="str">
        <f t="shared" si="1"/>
        <v>$millions</v>
      </c>
      <c r="F15" s="128">
        <f t="shared" si="2"/>
        <v>46174</v>
      </c>
      <c r="G15" s="110"/>
      <c r="H15" s="110"/>
      <c r="I15" s="109"/>
      <c r="J15" s="147"/>
      <c r="K15" s="147"/>
      <c r="L15" s="147"/>
      <c r="M15" s="147"/>
      <c r="N15" s="147"/>
      <c r="O15" s="169">
        <v>0</v>
      </c>
      <c r="P15" s="169">
        <v>0</v>
      </c>
      <c r="Q15" s="169">
        <v>0</v>
      </c>
      <c r="R15" s="169">
        <v>0</v>
      </c>
      <c r="S15" s="169">
        <v>0</v>
      </c>
      <c r="T15" s="169"/>
      <c r="U15" s="14"/>
      <c r="V15" s="14"/>
      <c r="W15" s="71" t="str">
        <f t="shared" si="3"/>
        <v>Ok</v>
      </c>
    </row>
    <row r="16" spans="1:23" outlineLevel="1">
      <c r="A16" s="14"/>
      <c r="B16" s="14"/>
      <c r="C16" s="116" t="s">
        <v>221</v>
      </c>
      <c r="D16" s="109" t="s">
        <v>210</v>
      </c>
      <c r="E16" s="109" t="str">
        <f t="shared" si="1"/>
        <v>$millions</v>
      </c>
      <c r="F16" s="128">
        <f t="shared" si="2"/>
        <v>46174</v>
      </c>
      <c r="G16" s="110"/>
      <c r="H16" s="110"/>
      <c r="I16" s="109"/>
      <c r="J16" s="147"/>
      <c r="K16" s="147"/>
      <c r="L16" s="147"/>
      <c r="M16" s="147"/>
      <c r="N16" s="147"/>
      <c r="O16" s="169">
        <v>0.98280074999999989</v>
      </c>
      <c r="P16" s="169">
        <v>0.98280074999999989</v>
      </c>
      <c r="Q16" s="169">
        <v>0.98280074999999989</v>
      </c>
      <c r="R16" s="169">
        <v>0.98280074999999989</v>
      </c>
      <c r="S16" s="169">
        <v>0.98280074999999989</v>
      </c>
      <c r="T16" s="169"/>
      <c r="U16" s="14"/>
      <c r="V16" s="14"/>
      <c r="W16" s="71" t="str">
        <f t="shared" si="3"/>
        <v>Ok</v>
      </c>
    </row>
    <row r="17" spans="1:23" outlineLevel="1">
      <c r="A17" s="14"/>
      <c r="B17" s="14"/>
      <c r="C17" s="116" t="s">
        <v>222</v>
      </c>
      <c r="D17" s="109" t="s">
        <v>210</v>
      </c>
      <c r="E17" s="109" t="str">
        <f t="shared" si="1"/>
        <v>$millions</v>
      </c>
      <c r="F17" s="128">
        <f t="shared" si="2"/>
        <v>46174</v>
      </c>
      <c r="G17" s="110"/>
      <c r="H17" s="110"/>
      <c r="I17" s="109"/>
      <c r="J17" s="147"/>
      <c r="K17" s="147"/>
      <c r="L17" s="147"/>
      <c r="M17" s="147"/>
      <c r="N17" s="147"/>
      <c r="O17" s="169">
        <v>0</v>
      </c>
      <c r="P17" s="169">
        <v>0</v>
      </c>
      <c r="Q17" s="169">
        <v>0</v>
      </c>
      <c r="R17" s="169">
        <v>0</v>
      </c>
      <c r="S17" s="169">
        <v>0</v>
      </c>
      <c r="T17" s="169"/>
      <c r="U17" s="14"/>
      <c r="V17" s="14"/>
      <c r="W17" s="71" t="str">
        <f t="shared" si="3"/>
        <v>Ok</v>
      </c>
    </row>
    <row r="18" spans="1:23" outlineLevel="1">
      <c r="A18" s="14"/>
      <c r="B18" s="14"/>
      <c r="C18" s="116" t="s">
        <v>223</v>
      </c>
      <c r="D18" s="109" t="s">
        <v>210</v>
      </c>
      <c r="E18" s="109" t="str">
        <f t="shared" si="1"/>
        <v>$millions</v>
      </c>
      <c r="F18" s="128">
        <f t="shared" si="2"/>
        <v>46174</v>
      </c>
      <c r="G18" s="110"/>
      <c r="H18" s="110"/>
      <c r="I18" s="109"/>
      <c r="J18" s="147"/>
      <c r="K18" s="147"/>
      <c r="L18" s="147"/>
      <c r="M18" s="147"/>
      <c r="N18" s="147"/>
      <c r="O18" s="242">
        <v>0.5262705331412102</v>
      </c>
      <c r="P18" s="242">
        <v>0.5262705331412102</v>
      </c>
      <c r="Q18" s="242">
        <v>0.5262705331412102</v>
      </c>
      <c r="R18" s="242">
        <v>0.5262705331412102</v>
      </c>
      <c r="S18" s="242">
        <v>0.5262705331412102</v>
      </c>
      <c r="T18" s="169"/>
      <c r="U18" s="14"/>
      <c r="V18" s="14"/>
      <c r="W18" s="71" t="str">
        <f t="shared" si="3"/>
        <v>Ok</v>
      </c>
    </row>
    <row r="19" spans="1:23" outlineLevel="1">
      <c r="A19" s="14"/>
      <c r="B19" s="14"/>
      <c r="C19" s="116" t="s">
        <v>224</v>
      </c>
      <c r="D19" s="109" t="s">
        <v>210</v>
      </c>
      <c r="E19" s="109" t="str">
        <f t="shared" si="1"/>
        <v>$millions</v>
      </c>
      <c r="F19" s="128">
        <f t="shared" si="2"/>
        <v>46174</v>
      </c>
      <c r="G19" s="110"/>
      <c r="H19" s="110"/>
      <c r="I19" s="109"/>
      <c r="J19" s="147"/>
      <c r="K19" s="147"/>
      <c r="L19" s="147"/>
      <c r="M19" s="147"/>
      <c r="N19" s="147"/>
      <c r="O19" s="243">
        <v>0</v>
      </c>
      <c r="P19" s="243">
        <v>0</v>
      </c>
      <c r="Q19" s="243">
        <v>0</v>
      </c>
      <c r="R19" s="243">
        <v>0</v>
      </c>
      <c r="S19" s="243">
        <v>0</v>
      </c>
      <c r="T19" s="169"/>
      <c r="U19" s="14"/>
      <c r="V19" s="14"/>
      <c r="W19" s="71" t="str">
        <f t="shared" si="3"/>
        <v>Ok</v>
      </c>
    </row>
    <row r="20" spans="1:23" outlineLevel="1">
      <c r="A20" s="14"/>
      <c r="B20" s="14"/>
      <c r="C20" s="116" t="s">
        <v>225</v>
      </c>
      <c r="D20" s="109" t="s">
        <v>210</v>
      </c>
      <c r="E20" s="109" t="str">
        <f t="shared" si="1"/>
        <v>$millions</v>
      </c>
      <c r="F20" s="128">
        <f t="shared" si="2"/>
        <v>46174</v>
      </c>
      <c r="G20" s="110"/>
      <c r="H20" s="110"/>
      <c r="I20" s="109"/>
      <c r="J20" s="147"/>
      <c r="K20" s="147"/>
      <c r="L20" s="147"/>
      <c r="M20" s="147"/>
      <c r="N20" s="147"/>
      <c r="O20" s="243">
        <v>0</v>
      </c>
      <c r="P20" s="243">
        <v>0</v>
      </c>
      <c r="Q20" s="243">
        <v>0</v>
      </c>
      <c r="R20" s="243">
        <v>0</v>
      </c>
      <c r="S20" s="243">
        <v>0</v>
      </c>
      <c r="T20" s="169"/>
      <c r="U20" s="14"/>
      <c r="V20" s="14"/>
      <c r="W20" s="71" t="str">
        <f t="shared" si="3"/>
        <v>Ok</v>
      </c>
    </row>
    <row r="21" spans="1:23" outlineLevel="1">
      <c r="A21" s="14"/>
      <c r="B21" s="14"/>
      <c r="C21" s="116" t="s">
        <v>229</v>
      </c>
      <c r="D21" s="109" t="s">
        <v>210</v>
      </c>
      <c r="E21" s="109" t="str">
        <f t="shared" si="1"/>
        <v>$millions</v>
      </c>
      <c r="F21" s="128">
        <f t="shared" si="2"/>
        <v>46174</v>
      </c>
      <c r="G21" s="110"/>
      <c r="H21" s="110"/>
      <c r="I21" s="109"/>
      <c r="J21" s="147"/>
      <c r="K21" s="147"/>
      <c r="L21" s="147"/>
      <c r="M21" s="147"/>
      <c r="N21" s="147"/>
      <c r="O21" s="242">
        <v>0</v>
      </c>
      <c r="P21" s="242">
        <v>0</v>
      </c>
      <c r="Q21" s="242">
        <v>0</v>
      </c>
      <c r="R21" s="242">
        <v>0</v>
      </c>
      <c r="S21" s="242">
        <v>0</v>
      </c>
      <c r="T21" s="169"/>
      <c r="U21" s="14"/>
      <c r="V21" s="14"/>
      <c r="W21" s="71" t="str">
        <f t="shared" si="3"/>
        <v>Ok</v>
      </c>
    </row>
    <row r="22" spans="1:23" outlineLevel="1">
      <c r="A22" s="14"/>
      <c r="B22" s="14"/>
      <c r="C22" s="14"/>
      <c r="D22" s="109"/>
      <c r="E22" s="109"/>
      <c r="F22" s="109"/>
      <c r="G22" s="110"/>
      <c r="H22" s="110"/>
      <c r="I22" s="109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</row>
    <row r="23" spans="1:23" outlineLevel="1">
      <c r="A23" s="14"/>
      <c r="B23" s="14"/>
      <c r="C23" s="14" t="s">
        <v>40</v>
      </c>
      <c r="D23" s="109" t="s">
        <v>92</v>
      </c>
      <c r="E23" s="109" t="s">
        <v>28</v>
      </c>
      <c r="F23" s="109" t="s">
        <v>36</v>
      </c>
      <c r="G23" s="109"/>
      <c r="H23" s="109"/>
      <c r="I23" s="109"/>
      <c r="J23" s="153" t="str">
        <f t="shared" ref="J23:N23" si="4">IF(J10=J4,IF(COUNTA($C12:$C20)=COUNT(J12:J20),"Ok","Check"),"")</f>
        <v/>
      </c>
      <c r="K23" s="153" t="str">
        <f t="shared" si="4"/>
        <v/>
      </c>
      <c r="L23" s="153" t="str">
        <f t="shared" si="4"/>
        <v/>
      </c>
      <c r="M23" s="153" t="str">
        <f t="shared" si="4"/>
        <v/>
      </c>
      <c r="N23" s="153" t="str">
        <f t="shared" si="4"/>
        <v/>
      </c>
      <c r="O23" s="153" t="str">
        <f>IF(O10=O4,IF(COUNTA($C12:$C21)=COUNT(O12:O21),"Ok","Check"),"")</f>
        <v>Ok</v>
      </c>
      <c r="P23" s="153" t="str">
        <f t="shared" ref="P23:S23" si="5">IF(P10=P4,IF(COUNTA($C12:$C21)=COUNT(P12:P21),"Ok","Check"),"")</f>
        <v>Ok</v>
      </c>
      <c r="Q23" s="153" t="str">
        <f t="shared" si="5"/>
        <v>Ok</v>
      </c>
      <c r="R23" s="153" t="str">
        <f t="shared" si="5"/>
        <v>Ok</v>
      </c>
      <c r="S23" s="153" t="str">
        <f t="shared" si="5"/>
        <v>Ok</v>
      </c>
      <c r="T23" s="153" t="str">
        <f t="shared" ref="T23" si="6">IF(T10=T4,IF(COUNTA($C12:$C20)=COUNT(T12:T21),"Ok","Check"),"")</f>
        <v/>
      </c>
      <c r="U23" s="154"/>
      <c r="V23" s="14"/>
      <c r="W23" s="71" t="str">
        <f>IF(COUNTIF(J23:T23,"Check")=0,"Ok","Check")</f>
        <v>Ok</v>
      </c>
    </row>
    <row r="24" spans="1:23">
      <c r="A24" s="14"/>
      <c r="B24" s="14"/>
      <c r="C24" s="14"/>
      <c r="D24" s="109"/>
      <c r="E24" s="109"/>
      <c r="F24" s="109"/>
      <c r="G24" s="110"/>
      <c r="H24" s="110"/>
      <c r="I24" s="109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</row>
    <row r="25" spans="1:23" customFormat="1" ht="12.75">
      <c r="A25" s="28"/>
      <c r="B25" s="32" t="s">
        <v>266</v>
      </c>
      <c r="C25" s="28"/>
      <c r="D25" s="28"/>
      <c r="E25" s="28"/>
      <c r="F25" s="107"/>
      <c r="G25" s="107"/>
      <c r="H25" s="107"/>
      <c r="I25" s="107"/>
      <c r="J25" s="30"/>
      <c r="K25" s="108"/>
      <c r="L25" s="30"/>
      <c r="M25" s="108"/>
      <c r="N25" s="30"/>
      <c r="O25" s="30"/>
      <c r="P25" s="30"/>
      <c r="Q25" s="30"/>
      <c r="R25" s="30"/>
      <c r="S25" s="30"/>
      <c r="T25" s="30"/>
      <c r="U25" s="30"/>
      <c r="V25" s="108"/>
      <c r="W25" s="31"/>
    </row>
    <row r="26" spans="1:23" outlineLevel="1">
      <c r="A26" s="14"/>
      <c r="B26" s="14"/>
      <c r="C26" s="14"/>
      <c r="D26" s="109"/>
      <c r="E26" s="109"/>
      <c r="F26" s="109"/>
      <c r="G26" s="110"/>
      <c r="H26" s="110"/>
      <c r="I26" s="109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</row>
    <row r="27" spans="1:23" outlineLevel="1">
      <c r="A27" s="14"/>
      <c r="B27" s="14"/>
      <c r="C27" s="111" t="s">
        <v>100</v>
      </c>
      <c r="D27" s="110" t="s">
        <v>7</v>
      </c>
      <c r="E27" s="110" t="s">
        <v>8</v>
      </c>
      <c r="F27" s="110" t="s">
        <v>22</v>
      </c>
      <c r="G27" s="110"/>
      <c r="H27" s="110"/>
      <c r="I27" s="109"/>
      <c r="J27" s="127" t="str">
        <f t="shared" ref="J27:T27" si="7">IF(YEAR(J$4)&gt;=FPFirstYear,IF(YEAR(J$4)&lt;=FPLastYear,J$4,""),"")</f>
        <v/>
      </c>
      <c r="K27" s="127" t="str">
        <f t="shared" si="7"/>
        <v/>
      </c>
      <c r="L27" s="127" t="str">
        <f t="shared" si="7"/>
        <v/>
      </c>
      <c r="M27" s="127" t="str">
        <f t="shared" si="7"/>
        <v/>
      </c>
      <c r="N27" s="127" t="str">
        <f t="shared" si="7"/>
        <v/>
      </c>
      <c r="O27" s="127">
        <f t="shared" si="7"/>
        <v>46539</v>
      </c>
      <c r="P27" s="127">
        <f t="shared" si="7"/>
        <v>46905</v>
      </c>
      <c r="Q27" s="127">
        <f t="shared" si="7"/>
        <v>47270</v>
      </c>
      <c r="R27" s="127">
        <f t="shared" si="7"/>
        <v>47635</v>
      </c>
      <c r="S27" s="127">
        <f t="shared" si="7"/>
        <v>48000</v>
      </c>
      <c r="T27" s="127" t="str">
        <f t="shared" si="7"/>
        <v/>
      </c>
      <c r="U27" s="14"/>
      <c r="V27" s="14"/>
    </row>
    <row r="28" spans="1:23" outlineLevel="1">
      <c r="A28" s="14"/>
      <c r="B28" s="14"/>
      <c r="C28" s="14"/>
      <c r="D28" s="109"/>
      <c r="E28" s="109"/>
      <c r="F28" s="109"/>
      <c r="G28" s="110"/>
      <c r="H28" s="110"/>
      <c r="I28" s="109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spans="1:23" outlineLevel="1">
      <c r="A29" s="14"/>
      <c r="B29" s="14"/>
      <c r="C29" s="170" t="s">
        <v>226</v>
      </c>
      <c r="D29" s="109" t="s">
        <v>210</v>
      </c>
      <c r="E29" s="109" t="str">
        <f>units</f>
        <v>$millions</v>
      </c>
      <c r="F29" s="185">
        <v>45444</v>
      </c>
      <c r="G29" s="110"/>
      <c r="H29" s="110"/>
      <c r="I29" s="109"/>
      <c r="J29" s="147"/>
      <c r="K29" s="147"/>
      <c r="L29" s="147"/>
      <c r="M29" s="147"/>
      <c r="N29" s="169"/>
      <c r="O29" s="242">
        <v>0.38</v>
      </c>
      <c r="P29" s="242">
        <v>0.38</v>
      </c>
      <c r="Q29" s="242">
        <v>0.38</v>
      </c>
      <c r="R29" s="242">
        <v>0.38</v>
      </c>
      <c r="S29" s="242">
        <v>0.38</v>
      </c>
      <c r="T29" s="169"/>
      <c r="U29" s="14"/>
      <c r="V29" s="14"/>
      <c r="W29" s="71" t="str">
        <f>IF(ISBLANK(C29),IF(COUNT(J29:T29)=0,"Ok","Check"),IF(COUNT(J29:T29)=COUNT(J$10:T$10),"Ok","Check"))</f>
        <v>Ok</v>
      </c>
    </row>
    <row r="30" spans="1:23" outlineLevel="1">
      <c r="A30" s="14"/>
      <c r="B30" s="14"/>
      <c r="C30" s="170" t="s">
        <v>227</v>
      </c>
      <c r="D30" s="109" t="s">
        <v>210</v>
      </c>
      <c r="E30" s="109" t="str">
        <f>units</f>
        <v>$millions</v>
      </c>
      <c r="F30" s="128">
        <f>DATE(PPLastYear,MONTH(month),1)</f>
        <v>46174</v>
      </c>
      <c r="G30" s="110"/>
      <c r="H30" s="110"/>
      <c r="I30" s="109"/>
      <c r="J30" s="147"/>
      <c r="K30" s="147"/>
      <c r="L30" s="147"/>
      <c r="M30" s="147"/>
      <c r="N30" s="169"/>
      <c r="O30" s="242">
        <f>SUMPRODUCT('Input|Reported opex'!$J$52:$N$52,'Input|Rate of change'!$K$31:$O$31)/COUNT('Input|Reported opex'!$J$52:$N$52)</f>
        <v>0.23899163656796218</v>
      </c>
      <c r="P30" s="242">
        <f>SUMPRODUCT('Input|Reported opex'!$J$52:$N$52,'Input|Rate of change'!$K$31:$O$31)/COUNT('Input|Reported opex'!$J$52:$N$52)</f>
        <v>0.23899163656796218</v>
      </c>
      <c r="Q30" s="242">
        <f>SUMPRODUCT('Input|Reported opex'!$J$52:$N$52,'Input|Rate of change'!$K$31:$O$31)/COUNT('Input|Reported opex'!$J$52:$N$52)</f>
        <v>0.23899163656796218</v>
      </c>
      <c r="R30" s="242">
        <f>SUMPRODUCT('Input|Reported opex'!$J$52:$N$52,'Input|Rate of change'!$K$31:$O$31)/COUNT('Input|Reported opex'!$J$52:$N$52)</f>
        <v>0.23899163656796218</v>
      </c>
      <c r="S30" s="242">
        <f>SUMPRODUCT('Input|Reported opex'!$J$52:$N$52,'Input|Rate of change'!$K$31:$O$31)/COUNT('Input|Reported opex'!$J$52:$N$52)</f>
        <v>0.23899163656796218</v>
      </c>
      <c r="T30" s="169"/>
      <c r="U30" s="14"/>
      <c r="V30" s="14"/>
      <c r="W30" s="71" t="str">
        <f>IF(ISBLANK(C30),IF(COUNT(J30:T30)=0,"Ok","Check"),IF(COUNT(J30:T30)=COUNT(J$10:T$10),"Ok","Check"))</f>
        <v>Ok</v>
      </c>
    </row>
    <row r="31" spans="1:23" outlineLevel="1">
      <c r="A31" s="14"/>
      <c r="B31" s="14"/>
      <c r="C31" s="170"/>
      <c r="D31" s="109"/>
      <c r="E31" s="109" t="str">
        <f>units</f>
        <v>$millions</v>
      </c>
      <c r="F31" s="128">
        <f>DATE(PPLastYear,MONTH(month),1)</f>
        <v>46174</v>
      </c>
      <c r="G31" s="110"/>
      <c r="H31" s="110"/>
      <c r="I31" s="109"/>
      <c r="J31" s="147"/>
      <c r="K31" s="147"/>
      <c r="L31" s="147"/>
      <c r="M31" s="147"/>
      <c r="N31" s="169"/>
      <c r="O31" s="169"/>
      <c r="P31" s="169"/>
      <c r="Q31" s="169"/>
      <c r="R31" s="169"/>
      <c r="S31" s="169"/>
      <c r="T31" s="169"/>
      <c r="U31" s="14"/>
      <c r="V31" s="14"/>
      <c r="W31" s="71" t="str">
        <f>IF(ISBLANK(C31),IF(COUNT(J31:T31)=0,"Ok","Check"),IF(COUNT(J31:T31)=COUNT(J$10:T$10),"Ok","Check"))</f>
        <v>Ok</v>
      </c>
    </row>
    <row r="32" spans="1:23" outlineLevel="1">
      <c r="A32" s="14"/>
      <c r="B32" s="14"/>
      <c r="C32" s="171"/>
      <c r="D32" s="109"/>
      <c r="E32" s="109" t="str">
        <f>units</f>
        <v>$millions</v>
      </c>
      <c r="F32" s="128">
        <f>DATE(PPLastYear,MONTH(month),1)</f>
        <v>46174</v>
      </c>
      <c r="G32" s="110"/>
      <c r="H32" s="110"/>
      <c r="I32" s="109"/>
      <c r="J32" s="147"/>
      <c r="K32" s="147"/>
      <c r="L32" s="147"/>
      <c r="M32" s="147"/>
      <c r="N32" s="169"/>
      <c r="O32" s="169"/>
      <c r="P32" s="169"/>
      <c r="Q32" s="169"/>
      <c r="R32" s="169"/>
      <c r="S32" s="169"/>
      <c r="T32" s="169"/>
      <c r="U32" s="14"/>
      <c r="V32" s="14"/>
      <c r="W32" s="71" t="str">
        <f>IF(ISBLANK(C32),IF(COUNT(J32:T32)=0,"Ok","Check"),IF(COUNT(J32:T32)=COUNT(J$10:T$10),"Ok","Check"))</f>
        <v>Ok</v>
      </c>
    </row>
    <row r="33" spans="1:23" outlineLevel="1">
      <c r="A33" s="14"/>
      <c r="B33" s="14"/>
      <c r="C33" s="116"/>
      <c r="D33" s="109"/>
      <c r="E33" s="109" t="str">
        <f>units</f>
        <v>$millions</v>
      </c>
      <c r="F33" s="128">
        <f>DATE(PPLastYear,MONTH(month),1)</f>
        <v>46174</v>
      </c>
      <c r="G33" s="110"/>
      <c r="H33" s="110"/>
      <c r="I33" s="109"/>
      <c r="J33" s="147"/>
      <c r="K33" s="147"/>
      <c r="L33" s="147"/>
      <c r="M33" s="147"/>
      <c r="N33" s="169"/>
      <c r="O33" s="169"/>
      <c r="P33" s="169"/>
      <c r="Q33" s="169"/>
      <c r="R33" s="169"/>
      <c r="S33" s="169"/>
      <c r="T33" s="169"/>
      <c r="U33" s="14"/>
      <c r="V33" s="14"/>
      <c r="W33" s="71" t="str">
        <f>IF(ISBLANK(C33),IF(COUNT(J33:T33)=0,"Ok","Check"),IF(COUNT(J33:T33)=COUNT(J$10:T$10),"Ok","Check"))</f>
        <v>Ok</v>
      </c>
    </row>
    <row r="34" spans="1:23" outlineLevel="1">
      <c r="A34" s="14"/>
      <c r="B34" s="14"/>
      <c r="C34" s="14"/>
      <c r="D34" s="109"/>
      <c r="E34" s="109"/>
      <c r="F34" s="109"/>
      <c r="G34" s="110"/>
      <c r="H34" s="110"/>
      <c r="I34" s="109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</row>
    <row r="35" spans="1:23" outlineLevel="1">
      <c r="A35" s="14"/>
      <c r="B35" s="14"/>
      <c r="C35" s="14" t="s">
        <v>40</v>
      </c>
      <c r="D35" s="109" t="s">
        <v>92</v>
      </c>
      <c r="E35" s="109" t="s">
        <v>28</v>
      </c>
      <c r="F35" s="109" t="s">
        <v>36</v>
      </c>
      <c r="G35" s="109"/>
      <c r="H35" s="109"/>
      <c r="I35" s="109"/>
      <c r="J35" s="153" t="str">
        <f t="shared" ref="J35:T35" si="8">IF(J27=J4,IF(COUNTA($C29:$C33)=COUNT(J29:J33),"Ok","Check"),"")</f>
        <v/>
      </c>
      <c r="K35" s="153" t="str">
        <f t="shared" si="8"/>
        <v/>
      </c>
      <c r="L35" s="153" t="str">
        <f t="shared" si="8"/>
        <v/>
      </c>
      <c r="M35" s="153" t="str">
        <f t="shared" si="8"/>
        <v/>
      </c>
      <c r="N35" s="153" t="str">
        <f t="shared" si="8"/>
        <v/>
      </c>
      <c r="O35" s="153" t="str">
        <f t="shared" si="8"/>
        <v>Ok</v>
      </c>
      <c r="P35" s="153" t="str">
        <f t="shared" si="8"/>
        <v>Ok</v>
      </c>
      <c r="Q35" s="153" t="str">
        <f t="shared" si="8"/>
        <v>Ok</v>
      </c>
      <c r="R35" s="153" t="str">
        <f t="shared" si="8"/>
        <v>Ok</v>
      </c>
      <c r="S35" s="153" t="str">
        <f t="shared" si="8"/>
        <v>Ok</v>
      </c>
      <c r="T35" s="153" t="str">
        <f t="shared" si="8"/>
        <v/>
      </c>
      <c r="U35" s="154"/>
      <c r="V35" s="14"/>
      <c r="W35" s="71" t="str">
        <f>IF(COUNTIF(J35:T35,"Check")=0,"Ok","Check")</f>
        <v>Ok</v>
      </c>
    </row>
    <row r="36" spans="1:23">
      <c r="A36" s="14"/>
      <c r="B36" s="14"/>
      <c r="C36" s="14"/>
      <c r="D36" s="109"/>
      <c r="E36" s="109"/>
      <c r="F36" s="109"/>
      <c r="G36" s="110"/>
      <c r="H36" s="110"/>
      <c r="I36" s="109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</row>
    <row r="37" spans="1:23" customFormat="1" ht="12.75">
      <c r="A37" s="28"/>
      <c r="B37" s="32" t="s">
        <v>44</v>
      </c>
      <c r="C37" s="28"/>
      <c r="D37" s="28"/>
      <c r="E37" s="28"/>
      <c r="F37" s="107"/>
      <c r="G37" s="107"/>
      <c r="H37" s="107"/>
      <c r="I37" s="107"/>
      <c r="J37" s="30"/>
      <c r="K37" s="108"/>
      <c r="L37" s="30"/>
      <c r="M37" s="108"/>
      <c r="N37" s="30"/>
      <c r="O37" s="30"/>
      <c r="P37" s="30"/>
      <c r="Q37" s="30"/>
      <c r="R37" s="30"/>
      <c r="S37" s="30"/>
      <c r="T37" s="30"/>
      <c r="U37" s="30"/>
      <c r="V37" s="108"/>
      <c r="W37" s="31"/>
    </row>
    <row r="38" spans="1:23" outlineLevel="1">
      <c r="A38" s="14"/>
      <c r="B38" s="14"/>
      <c r="C38" s="14"/>
      <c r="D38" s="109"/>
      <c r="E38" s="109"/>
      <c r="F38" s="109"/>
      <c r="G38" s="110"/>
      <c r="H38" s="110"/>
      <c r="I38" s="109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</row>
    <row r="39" spans="1:23" outlineLevel="1">
      <c r="A39" s="14"/>
      <c r="B39" s="14"/>
      <c r="C39" s="111" t="s">
        <v>32</v>
      </c>
      <c r="D39" s="110" t="s">
        <v>7</v>
      </c>
      <c r="E39" s="110" t="s">
        <v>8</v>
      </c>
      <c r="F39" s="110" t="s">
        <v>22</v>
      </c>
      <c r="G39" s="110"/>
      <c r="H39" s="110"/>
      <c r="I39" s="109"/>
      <c r="J39" s="127" t="str">
        <f t="shared" ref="J39:T39" si="9">IF(YEAR(J$4)&gt;=FPFirstYear,IF(YEAR(J$4)&lt;=FPLastYear,J$4,""),"")</f>
        <v/>
      </c>
      <c r="K39" s="127" t="str">
        <f t="shared" si="9"/>
        <v/>
      </c>
      <c r="L39" s="127" t="str">
        <f t="shared" si="9"/>
        <v/>
      </c>
      <c r="M39" s="127" t="str">
        <f t="shared" si="9"/>
        <v/>
      </c>
      <c r="N39" s="127" t="str">
        <f t="shared" si="9"/>
        <v/>
      </c>
      <c r="O39" s="127">
        <f t="shared" si="9"/>
        <v>46539</v>
      </c>
      <c r="P39" s="127">
        <f t="shared" si="9"/>
        <v>46905</v>
      </c>
      <c r="Q39" s="127">
        <f t="shared" si="9"/>
        <v>47270</v>
      </c>
      <c r="R39" s="127">
        <f t="shared" si="9"/>
        <v>47635</v>
      </c>
      <c r="S39" s="127">
        <f t="shared" si="9"/>
        <v>48000</v>
      </c>
      <c r="T39" s="127" t="str">
        <f t="shared" si="9"/>
        <v/>
      </c>
      <c r="U39" s="14"/>
      <c r="V39" s="14"/>
    </row>
    <row r="40" spans="1:23" outlineLevel="1">
      <c r="A40" s="14"/>
      <c r="B40" s="14"/>
      <c r="C40" s="14"/>
      <c r="D40" s="109"/>
      <c r="E40" s="109"/>
      <c r="F40" s="109"/>
      <c r="G40" s="110"/>
      <c r="H40" s="110"/>
      <c r="I40" s="109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</row>
    <row r="41" spans="1:23" outlineLevel="1">
      <c r="A41" s="14"/>
      <c r="B41" s="14"/>
      <c r="C41" s="114" t="s">
        <v>39</v>
      </c>
      <c r="D41" s="109" t="s">
        <v>67</v>
      </c>
      <c r="E41" s="109" t="s">
        <v>15</v>
      </c>
      <c r="F41" s="128">
        <f>DATE(PPLastYear,MONTH(month),1)</f>
        <v>46174</v>
      </c>
      <c r="G41" s="110"/>
      <c r="H41" s="110"/>
      <c r="I41" s="110"/>
      <c r="J41" s="169"/>
      <c r="K41" s="169"/>
      <c r="L41" s="169"/>
      <c r="M41" s="169"/>
      <c r="N41" s="169"/>
      <c r="O41" s="169">
        <f>+'[1]PTRM input'!G$340</f>
        <v>1.1344124366903878</v>
      </c>
      <c r="P41" s="169">
        <f>+'[1]PTRM input'!H$340</f>
        <v>1.2563065258919146</v>
      </c>
      <c r="Q41" s="169">
        <f>+'[1]PTRM input'!I$340</f>
        <v>1.3670305292100082</v>
      </c>
      <c r="R41" s="169">
        <f>+'[1]PTRM input'!J$340</f>
        <v>1.4303982007915093</v>
      </c>
      <c r="S41" s="169">
        <f>+'[1]PTRM input'!K$340</f>
        <v>1.4719895711856403</v>
      </c>
      <c r="T41" s="169"/>
      <c r="U41" s="14"/>
      <c r="V41" s="14"/>
    </row>
    <row r="42" spans="1:23" outlineLevel="1">
      <c r="A42" s="14"/>
      <c r="B42" s="14"/>
      <c r="C42" s="14"/>
      <c r="D42" s="109"/>
      <c r="E42" s="109"/>
      <c r="F42" s="109"/>
      <c r="G42" s="110"/>
      <c r="H42" s="110"/>
      <c r="I42" s="109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</row>
    <row r="43" spans="1:23" outlineLevel="1">
      <c r="A43" s="14"/>
      <c r="B43" s="14"/>
      <c r="C43" s="14" t="s">
        <v>40</v>
      </c>
      <c r="D43" s="109" t="s">
        <v>92</v>
      </c>
      <c r="E43" s="109" t="s">
        <v>28</v>
      </c>
      <c r="F43" s="109" t="s">
        <v>36</v>
      </c>
      <c r="G43" s="109"/>
      <c r="H43" s="109"/>
      <c r="I43" s="109"/>
      <c r="J43" s="153" t="str">
        <f t="shared" ref="J43:T43" si="10">IF(J39=J4,IF(ISBLANK(J41),"Check","Ok"),"")</f>
        <v/>
      </c>
      <c r="K43" s="153" t="str">
        <f t="shared" si="10"/>
        <v/>
      </c>
      <c r="L43" s="153" t="str">
        <f t="shared" si="10"/>
        <v/>
      </c>
      <c r="M43" s="153" t="str">
        <f t="shared" si="10"/>
        <v/>
      </c>
      <c r="N43" s="153" t="str">
        <f t="shared" si="10"/>
        <v/>
      </c>
      <c r="O43" s="153" t="str">
        <f t="shared" si="10"/>
        <v>Ok</v>
      </c>
      <c r="P43" s="153" t="str">
        <f t="shared" si="10"/>
        <v>Ok</v>
      </c>
      <c r="Q43" s="153" t="str">
        <f t="shared" si="10"/>
        <v>Ok</v>
      </c>
      <c r="R43" s="153" t="str">
        <f t="shared" si="10"/>
        <v>Ok</v>
      </c>
      <c r="S43" s="153" t="str">
        <f t="shared" si="10"/>
        <v>Ok</v>
      </c>
      <c r="T43" s="153" t="str">
        <f t="shared" si="10"/>
        <v/>
      </c>
      <c r="U43" s="154"/>
      <c r="V43" s="14"/>
      <c r="W43" s="71" t="str">
        <f>IF(COUNTIF(J43:T43,"Check")=0,"Ok","Check")</f>
        <v>Ok</v>
      </c>
    </row>
    <row r="44" spans="1:23">
      <c r="A44" s="14"/>
      <c r="B44" s="14"/>
      <c r="C44" s="14"/>
      <c r="D44" s="109"/>
      <c r="E44" s="109"/>
      <c r="F44" s="109"/>
      <c r="G44" s="110"/>
      <c r="H44" s="110"/>
      <c r="I44" s="109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</row>
    <row r="45" spans="1:23" customFormat="1" ht="12.75">
      <c r="A45" s="28"/>
      <c r="B45" s="32" t="s">
        <v>21</v>
      </c>
      <c r="C45" s="28"/>
      <c r="D45" s="28"/>
      <c r="E45" s="28"/>
      <c r="F45" s="107"/>
      <c r="G45" s="107"/>
      <c r="H45" s="107"/>
      <c r="I45" s="107"/>
      <c r="J45" s="30"/>
      <c r="K45" s="108"/>
      <c r="L45" s="30"/>
      <c r="M45" s="108"/>
      <c r="N45" s="30"/>
      <c r="O45" s="30"/>
      <c r="P45" s="30"/>
      <c r="Q45" s="30"/>
      <c r="R45" s="30"/>
      <c r="S45" s="30"/>
      <c r="T45" s="30"/>
      <c r="U45" s="30"/>
      <c r="V45" s="108"/>
      <c r="W45" s="31"/>
    </row>
    <row r="46" spans="1:23">
      <c r="D46" s="5"/>
      <c r="E46" s="5"/>
      <c r="F46" s="5"/>
      <c r="G46" s="5"/>
      <c r="H46" s="5"/>
      <c r="I46" s="5"/>
    </row>
    <row r="47" spans="1:23">
      <c r="D47" s="5"/>
      <c r="E47" s="5"/>
      <c r="F47" s="5"/>
      <c r="G47" s="5"/>
      <c r="H47" s="5"/>
      <c r="I47" s="5"/>
    </row>
    <row r="48" spans="1:23">
      <c r="D48" s="5"/>
      <c r="E48" s="5"/>
      <c r="F48" s="5"/>
      <c r="G48" s="5"/>
      <c r="H48" s="5"/>
      <c r="I48" s="5"/>
    </row>
    <row r="49" s="5" customFormat="1"/>
    <row r="50" s="5" customFormat="1"/>
    <row r="51" s="5" customFormat="1"/>
    <row r="52" s="5" customFormat="1"/>
    <row r="53" s="5" customFormat="1"/>
    <row r="54" s="5" customFormat="1"/>
    <row r="55" s="5" customFormat="1"/>
  </sheetData>
  <mergeCells count="1">
    <mergeCell ref="N3:S3"/>
  </mergeCells>
  <conditionalFormatting sqref="J29:M33 O32:O33">
    <cfRule type="expression" dxfId="66" priority="25">
      <formula>J$27=J$4</formula>
    </cfRule>
  </conditionalFormatting>
  <conditionalFormatting sqref="J12:N12 T12 J13:T17 J18:N18 T18 J19:T20 J21:N21 T21">
    <cfRule type="expression" dxfId="65" priority="13">
      <formula>J$10=J$4</formula>
    </cfRule>
  </conditionalFormatting>
  <conditionalFormatting sqref="J10:T10">
    <cfRule type="expression" dxfId="64" priority="37">
      <formula>J$10=J$4</formula>
    </cfRule>
  </conditionalFormatting>
  <conditionalFormatting sqref="J23:T23">
    <cfRule type="cellIs" dxfId="63" priority="30" operator="equal">
      <formula>"Check"</formula>
    </cfRule>
    <cfRule type="cellIs" dxfId="62" priority="31" operator="equal">
      <formula>"Ok"</formula>
    </cfRule>
  </conditionalFormatting>
  <conditionalFormatting sqref="J27:T27">
    <cfRule type="expression" dxfId="61" priority="15">
      <formula>J$10=J$4</formula>
    </cfRule>
  </conditionalFormatting>
  <conditionalFormatting sqref="J35:T35">
    <cfRule type="cellIs" dxfId="60" priority="26" operator="equal">
      <formula>"Check"</formula>
    </cfRule>
    <cfRule type="cellIs" dxfId="59" priority="27" operator="equal">
      <formula>"Ok"</formula>
    </cfRule>
  </conditionalFormatting>
  <conditionalFormatting sqref="J39:T39">
    <cfRule type="expression" dxfId="58" priority="14">
      <formula>J$10=J$4</formula>
    </cfRule>
  </conditionalFormatting>
  <conditionalFormatting sqref="J41:T41">
    <cfRule type="expression" dxfId="57" priority="16">
      <formula>J$39=J$4</formula>
    </cfRule>
  </conditionalFormatting>
  <conditionalFormatting sqref="J43:T43">
    <cfRule type="cellIs" dxfId="56" priority="21" operator="equal">
      <formula>"Check"</formula>
    </cfRule>
    <cfRule type="cellIs" dxfId="55" priority="22" operator="equal">
      <formula>"Ok"</formula>
    </cfRule>
  </conditionalFormatting>
  <conditionalFormatting sqref="N29:N33">
    <cfRule type="expression" dxfId="54" priority="19">
      <formula>N$10=N$4</formula>
    </cfRule>
  </conditionalFormatting>
  <conditionalFormatting sqref="S1">
    <cfRule type="cellIs" dxfId="53" priority="39" operator="equal">
      <formula>"Check"</formula>
    </cfRule>
    <cfRule type="cellIs" dxfId="52" priority="40" operator="equal">
      <formula>"Ok"</formula>
    </cfRule>
  </conditionalFormatting>
  <conditionalFormatting sqref="T29:T30 O31:T31 P32:T33">
    <cfRule type="expression" dxfId="51" priority="20">
      <formula>O$10=O$4</formula>
    </cfRule>
  </conditionalFormatting>
  <conditionalFormatting sqref="V1">
    <cfRule type="cellIs" dxfId="50" priority="41" operator="equal">
      <formula>"Check"</formula>
    </cfRule>
    <cfRule type="cellIs" dxfId="49" priority="42" operator="equal">
      <formula>"Ok"</formula>
    </cfRule>
  </conditionalFormatting>
  <conditionalFormatting sqref="W12:W21">
    <cfRule type="cellIs" dxfId="48" priority="11" operator="equal">
      <formula>"Check"</formula>
    </cfRule>
    <cfRule type="cellIs" dxfId="47" priority="12" operator="equal">
      <formula>"Ok"</formula>
    </cfRule>
  </conditionalFormatting>
  <conditionalFormatting sqref="W23">
    <cfRule type="cellIs" dxfId="46" priority="32" operator="equal">
      <formula>"Check"</formula>
    </cfRule>
    <cfRule type="cellIs" dxfId="45" priority="33" operator="equal">
      <formula>"Ok"</formula>
    </cfRule>
  </conditionalFormatting>
  <conditionalFormatting sqref="W29:W33">
    <cfRule type="cellIs" dxfId="44" priority="1" operator="equal">
      <formula>"Check"</formula>
    </cfRule>
    <cfRule type="cellIs" dxfId="43" priority="2" operator="equal">
      <formula>"Ok"</formula>
    </cfRule>
  </conditionalFormatting>
  <conditionalFormatting sqref="W35">
    <cfRule type="cellIs" dxfId="42" priority="28" operator="equal">
      <formula>"Check"</formula>
    </cfRule>
    <cfRule type="cellIs" dxfId="41" priority="29" operator="equal">
      <formula>"Ok"</formula>
    </cfRule>
  </conditionalFormatting>
  <conditionalFormatting sqref="W43">
    <cfRule type="cellIs" dxfId="40" priority="23" operator="equal">
      <formula>"Check"</formula>
    </cfRule>
    <cfRule type="cellIs" dxfId="39" priority="24" operator="equal">
      <formula>"Ok"</formula>
    </cfRule>
  </conditionalFormatting>
  <dataValidations count="4">
    <dataValidation type="list" allowBlank="1" showInputMessage="1" showErrorMessage="1" sqref="F24 F34 F36 F44" xr:uid="{00000000-0002-0000-0600-000000000000}">
      <formula1>"Real 2010,Real 2011,Real 2012,Real 2013,Real 2014,Real 2015,Nominal"</formula1>
    </dataValidation>
    <dataValidation type="list" allowBlank="1" showInputMessage="1" showErrorMessage="1" sqref="U29:U34 I44 U24 I24 U12:U22 I29:I34 U36 I36 U44" xr:uid="{00000000-0002-0000-0600-000001000000}">
      <formula1>#REF!</formula1>
    </dataValidation>
    <dataValidation type="decimal" operator="greaterThanOrEqual" allowBlank="1" showInputMessage="1" showErrorMessage="1" sqref="J41:T41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customProperties>
    <customPr name="EpmWorksheetKeyString_GUID" r:id="rId2"/>
  </customPropertie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E41 E22</xm:sqref>
        </x14:dataValidation>
        <x14:dataValidation type="list" allowBlank="1" showInputMessage="1" showErrorMessage="1" xr:uid="{00000000-0002-0000-0600-000003000000}">
          <x14:formula1>
            <xm:f>'Lookup|Tables'!$C$75:$C$84</xm:f>
          </x14:formula1>
          <xm:sqref>F22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5"/>
  <sheetViews>
    <sheetView showGridLines="0" showZeros="0" zoomScaleNormal="100" workbookViewId="0"/>
  </sheetViews>
  <sheetFormatPr defaultColWidth="0" defaultRowHeight="11.25" zeroHeight="1" outlineLevelRow="1"/>
  <cols>
    <col min="1" max="2" width="1.5" style="5" customWidth="1"/>
    <col min="3" max="3" width="76.5" style="5" bestFit="1" customWidth="1"/>
    <col min="4" max="4" width="27.6640625" style="13" customWidth="1"/>
    <col min="5" max="5" width="15.83203125" style="13" customWidth="1"/>
    <col min="6" max="6" width="10.6640625" style="13" customWidth="1"/>
    <col min="7" max="9" width="3.5" style="13" customWidth="1"/>
    <col min="10" max="24" width="10.83203125" style="5" customWidth="1"/>
    <col min="25" max="39" width="10.5" style="5" customWidth="1"/>
    <col min="40" max="16384" width="10.5" style="5" hidden="1"/>
  </cols>
  <sheetData>
    <row r="1" spans="1:24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174" t="s">
        <v>2</v>
      </c>
      <c r="L1" s="24" t="s">
        <v>3</v>
      </c>
      <c r="M1" s="38" t="s">
        <v>4</v>
      </c>
      <c r="N1" s="8" t="s">
        <v>5</v>
      </c>
      <c r="O1" s="9" t="s">
        <v>6</v>
      </c>
      <c r="R1" s="24" t="s">
        <v>76</v>
      </c>
      <c r="S1" s="25" t="s">
        <v>36</v>
      </c>
      <c r="T1" s="25"/>
      <c r="V1" s="175" t="s">
        <v>24</v>
      </c>
      <c r="W1" s="25" t="str">
        <f>'Check|List'!$S$1</f>
        <v>Ok</v>
      </c>
    </row>
    <row r="2" spans="1:24" s="27" customFormat="1" ht="13.5" thickBot="1">
      <c r="B2" s="26" t="str">
        <f>Index!$C$12</f>
        <v>Calc | Opex Forecast</v>
      </c>
      <c r="C2" s="26"/>
      <c r="D2" s="26"/>
      <c r="E2" s="26"/>
      <c r="F2" s="44"/>
      <c r="G2" s="44"/>
      <c r="H2" s="44"/>
      <c r="I2" s="44"/>
    </row>
    <row r="3" spans="1:24" s="45" customFormat="1">
      <c r="D3" s="94"/>
      <c r="E3" s="94"/>
      <c r="F3" s="94"/>
      <c r="G3" s="94"/>
      <c r="H3" s="94"/>
      <c r="I3" s="94"/>
      <c r="J3" s="89" t="s">
        <v>106</v>
      </c>
      <c r="K3" s="89"/>
      <c r="L3" s="89"/>
      <c r="M3" s="94"/>
      <c r="N3" s="262"/>
      <c r="O3" s="262"/>
      <c r="P3" s="262"/>
      <c r="Q3" s="262"/>
      <c r="R3" s="262"/>
      <c r="S3" s="262"/>
      <c r="T3" s="94"/>
      <c r="U3" s="46"/>
      <c r="V3" s="46"/>
      <c r="W3" s="46"/>
      <c r="X3" s="46"/>
    </row>
    <row r="4" spans="1:24" customFormat="1">
      <c r="A4" s="47"/>
      <c r="B4" s="47"/>
      <c r="C4" s="47"/>
      <c r="D4" s="48" t="s">
        <v>7</v>
      </c>
      <c r="E4" s="48" t="s">
        <v>8</v>
      </c>
      <c r="F4" s="49" t="s">
        <v>22</v>
      </c>
      <c r="G4" s="50"/>
      <c r="H4" s="50"/>
      <c r="I4" s="50"/>
      <c r="J4" s="83">
        <f>DATE(PPFirstYear,MONTH('Input|General'!$G$9),1)</f>
        <v>44713</v>
      </c>
      <c r="K4" s="83">
        <f>DATE(PPFirstYear+1,MONTH('Input|General'!$G$9),1)</f>
        <v>45078</v>
      </c>
      <c r="L4" s="83">
        <f>DATE(PPFirstYear+2,MONTH('Input|General'!$G$9),1)</f>
        <v>45444</v>
      </c>
      <c r="M4" s="83">
        <f>DATE(PPFirstYear+3,MONTH('Input|General'!$G$9),1)</f>
        <v>45809</v>
      </c>
      <c r="N4" s="83">
        <f>DATE(PPFirstYear+4,MONTH('Input|General'!$G$9),1)</f>
        <v>46174</v>
      </c>
      <c r="O4" s="83">
        <f>DATE(PPFirstYear+5,MONTH('Input|General'!$G$9),1)</f>
        <v>46539</v>
      </c>
      <c r="P4" s="83">
        <f>DATE(PPFirstYear+6,MONTH('Input|General'!$G$9),1)</f>
        <v>46905</v>
      </c>
      <c r="Q4" s="83">
        <f>DATE(PPFirstYear+7,MONTH('Input|General'!$G$9),1)</f>
        <v>47270</v>
      </c>
      <c r="R4" s="83">
        <f>DATE(PPFirstYear+8,MONTH('Input|General'!$G$9),1)</f>
        <v>47635</v>
      </c>
      <c r="S4" s="83">
        <f>DATE(PPFirstYear+9,MONTH('Input|General'!$G$9),1)</f>
        <v>48000</v>
      </c>
      <c r="T4" s="83">
        <f>DATE(PPFirstYear+10,MONTH('Input|General'!$G$9),1)</f>
        <v>48366</v>
      </c>
      <c r="U4" s="51"/>
      <c r="V4" s="51"/>
      <c r="W4" s="52"/>
      <c r="X4" s="52"/>
    </row>
    <row r="5" spans="1:24" s="3" customFormat="1" ht="3.2" customHeight="1">
      <c r="D5" s="18"/>
      <c r="E5" s="18"/>
      <c r="F5" s="18"/>
      <c r="G5" s="18"/>
      <c r="H5" s="18"/>
      <c r="I5" s="18"/>
    </row>
    <row r="6" spans="1:24" s="3" customFormat="1" ht="9" customHeight="1">
      <c r="D6" s="18"/>
      <c r="E6" s="18"/>
      <c r="F6" s="18"/>
      <c r="G6" s="18"/>
      <c r="H6" s="18"/>
      <c r="I6" s="18"/>
    </row>
    <row r="7" spans="1:24" s="3" customFormat="1" ht="3.2" customHeight="1">
      <c r="D7" s="18"/>
      <c r="E7" s="18"/>
      <c r="F7" s="18"/>
      <c r="G7" s="18"/>
      <c r="H7" s="18"/>
      <c r="I7" s="18"/>
    </row>
    <row r="8" spans="1:24" customFormat="1" ht="12.75">
      <c r="A8" s="28"/>
      <c r="B8" s="32" t="s">
        <v>80</v>
      </c>
      <c r="C8" s="28"/>
      <c r="D8" s="28"/>
      <c r="E8" s="43" t="s">
        <v>15</v>
      </c>
      <c r="F8" s="100">
        <f>DATE(PPLastYear,MONTH('Input|General'!$G$9),1)</f>
        <v>46174</v>
      </c>
      <c r="G8" s="29"/>
      <c r="H8" s="29"/>
      <c r="I8" s="29"/>
      <c r="J8" s="30"/>
      <c r="K8" s="31"/>
      <c r="L8" s="30"/>
      <c r="M8" s="31"/>
      <c r="N8" s="30"/>
      <c r="O8" s="30"/>
      <c r="P8" s="30"/>
      <c r="Q8" s="30"/>
      <c r="R8" s="30"/>
      <c r="S8" s="30"/>
      <c r="T8" s="30"/>
      <c r="U8" s="30"/>
      <c r="V8" s="30"/>
      <c r="W8" s="31"/>
      <c r="X8" s="31"/>
    </row>
    <row r="9" spans="1:24" outlineLevel="1"/>
    <row r="10" spans="1:24" outlineLevel="1">
      <c r="C10" s="6"/>
      <c r="D10" s="17" t="s">
        <v>7</v>
      </c>
      <c r="E10" s="17" t="s">
        <v>8</v>
      </c>
      <c r="F10" s="17" t="s">
        <v>22</v>
      </c>
      <c r="J10" s="88">
        <f t="shared" ref="J10:S10" si="0">IF(YEAR(J$4)&lt;=PPLastYear,J$4,"")</f>
        <v>44713</v>
      </c>
      <c r="K10" s="88">
        <f t="shared" si="0"/>
        <v>45078</v>
      </c>
      <c r="L10" s="88">
        <f t="shared" si="0"/>
        <v>45444</v>
      </c>
      <c r="M10" s="88">
        <f t="shared" si="0"/>
        <v>45809</v>
      </c>
      <c r="N10" s="88">
        <f t="shared" si="0"/>
        <v>46174</v>
      </c>
      <c r="O10" s="88" t="str">
        <f t="shared" si="0"/>
        <v/>
      </c>
      <c r="P10" s="88" t="str">
        <f t="shared" si="0"/>
        <v/>
      </c>
      <c r="Q10" s="88" t="str">
        <f t="shared" si="0"/>
        <v/>
      </c>
      <c r="R10" s="88" t="str">
        <f t="shared" si="0"/>
        <v/>
      </c>
      <c r="S10" s="88" t="str">
        <f t="shared" si="0"/>
        <v/>
      </c>
      <c r="T10" s="88"/>
    </row>
    <row r="11" spans="1:24" outlineLevel="1">
      <c r="C11" s="12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</row>
    <row r="12" spans="1:24" outlineLevel="1">
      <c r="C12" s="12" t="s">
        <v>144</v>
      </c>
      <c r="D12" s="55" t="s">
        <v>86</v>
      </c>
      <c r="E12" s="13" t="str">
        <f>'Input|Reported opex'!E57</f>
        <v>$millions</v>
      </c>
      <c r="F12" s="87" t="str">
        <f>'Input|Reported opex'!F57</f>
        <v>nominal</v>
      </c>
      <c r="J12" s="56">
        <f>IF(YEAR(J$4)=BaseYear,'Input|Reported opex'!J47,0)</f>
        <v>0</v>
      </c>
      <c r="K12" s="56">
        <f>IF(YEAR(K$4)=BaseYear,'Input|Reported opex'!K47,0)</f>
        <v>0</v>
      </c>
      <c r="L12" s="56">
        <f>IF(YEAR(L$4)=BaseYear,'Input|Reported opex'!L47,0)</f>
        <v>0</v>
      </c>
      <c r="M12" s="56">
        <f>IF(YEAR(M$4)=BaseYear,'Input|Reported opex'!M47,0)</f>
        <v>93.383540084412274</v>
      </c>
      <c r="N12" s="56">
        <f>IF(YEAR(N$4)=BaseYear,'Input|Reported opex'!N47,0)</f>
        <v>0</v>
      </c>
      <c r="O12" s="56">
        <f>IF(YEAR(O$4)=BaseYear,'Input|Reported opex'!O47,0)</f>
        <v>0</v>
      </c>
      <c r="P12" s="56">
        <f>IF(YEAR(P$4)=BaseYear,'Input|Reported opex'!P47,0)</f>
        <v>0</v>
      </c>
      <c r="Q12" s="56">
        <f>IF(YEAR(Q$4)=BaseYear,'Input|Reported opex'!Q47,0)</f>
        <v>0</v>
      </c>
      <c r="R12" s="56">
        <f>IF(YEAR(R$4)=BaseYear,'Input|Reported opex'!R47,0)</f>
        <v>0</v>
      </c>
      <c r="S12" s="56">
        <f>IF(YEAR(S$4)=BaseYear,'Input|Reported opex'!S47,0)</f>
        <v>0</v>
      </c>
      <c r="T12" s="56">
        <f>IF(YEAR(T$4)=BaseYear,'Input|Reported opex'!T47,0)</f>
        <v>0</v>
      </c>
    </row>
    <row r="13" spans="1:24" outlineLevel="1">
      <c r="C13" s="12" t="s">
        <v>144</v>
      </c>
      <c r="D13" s="13" t="s">
        <v>30</v>
      </c>
      <c r="E13" s="13" t="str">
        <f>$E$8</f>
        <v>$millions</v>
      </c>
      <c r="F13" s="87">
        <f>$F$8</f>
        <v>46174</v>
      </c>
      <c r="J13" s="5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5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5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5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97.279020927810635</v>
      </c>
      <c r="N13" s="5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5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5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5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5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5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5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24" outlineLevel="1">
      <c r="C14" s="12" t="s">
        <v>204</v>
      </c>
      <c r="D14" s="55" t="s">
        <v>86</v>
      </c>
      <c r="E14" s="13" t="str">
        <f>'Input|Reported opex'!E15</f>
        <v>$millions</v>
      </c>
      <c r="F14" s="87">
        <f>'Input|Reported opex'!F15</f>
        <v>44348</v>
      </c>
      <c r="J14" s="56">
        <f>IF(YEAR(J$4)=BaseYear,'Input|Reported opex'!J15,0)</f>
        <v>0</v>
      </c>
      <c r="K14" s="56">
        <f>IF(YEAR(K$4)=BaseYear,'Input|Reported opex'!K15,0)</f>
        <v>0</v>
      </c>
      <c r="L14" s="56">
        <f>IF(YEAR(L$4)=BaseYear,'Input|Reported opex'!L15,0)</f>
        <v>0</v>
      </c>
      <c r="M14" s="56">
        <f>IF(YEAR(M$4)=BaseYear,'Input|Reported opex'!M15,0)</f>
        <v>107.68852783017061</v>
      </c>
      <c r="N14" s="56">
        <f>IF(YEAR(N$4)=BaseYear,'Input|Reported opex'!N15,0)</f>
        <v>0</v>
      </c>
      <c r="O14" s="56">
        <f>IF(YEAR(O$4)=BaseYear,'Input|Reported opex'!O15,0)</f>
        <v>0</v>
      </c>
      <c r="P14" s="56">
        <f>IF(YEAR(P$4)=BaseYear,'Input|Reported opex'!P15,0)</f>
        <v>0</v>
      </c>
      <c r="Q14" s="56">
        <f>IF(YEAR(Q$4)=BaseYear,'Input|Reported opex'!Q15,0)</f>
        <v>0</v>
      </c>
      <c r="R14" s="56">
        <f>IF(YEAR(R$4)=BaseYear,'Input|Reported opex'!R15,0)</f>
        <v>0</v>
      </c>
      <c r="S14" s="56">
        <f>IF(YEAR(S$4)=BaseYear,'Input|Reported opex'!S15,0)</f>
        <v>0</v>
      </c>
      <c r="T14" s="56"/>
    </row>
    <row r="15" spans="1:24" outlineLevel="1">
      <c r="C15" s="12" t="s">
        <v>204</v>
      </c>
      <c r="D15" s="13" t="s">
        <v>30</v>
      </c>
      <c r="E15" s="13" t="str">
        <f>$E$8</f>
        <v>$millions</v>
      </c>
      <c r="F15" s="87">
        <f>$F$8</f>
        <v>46174</v>
      </c>
      <c r="J15" s="5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5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5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5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132.42851674860916</v>
      </c>
      <c r="N15" s="5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5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5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5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5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5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5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24" outlineLevel="1">
      <c r="C16" s="12" t="s">
        <v>205</v>
      </c>
      <c r="D16" s="55" t="s">
        <v>86</v>
      </c>
      <c r="E16" s="13" t="str">
        <f>'Input|Reported opex'!E15</f>
        <v>$millions</v>
      </c>
      <c r="F16" s="87">
        <f>'Input|Reported opex'!F15</f>
        <v>44348</v>
      </c>
      <c r="J16" s="56">
        <f>IF(YEAR(J$4)=PPLastYear,'Input|Reported opex'!J15,0)</f>
        <v>0</v>
      </c>
      <c r="K16" s="56">
        <f>IF(YEAR(K$4)=PPLastYear,'Input|Reported opex'!K15,0)</f>
        <v>0</v>
      </c>
      <c r="L16" s="56">
        <f>IF(YEAR(L$4)=PPLastYear,'Input|Reported opex'!L15,0)</f>
        <v>0</v>
      </c>
      <c r="M16" s="56">
        <f>IF(YEAR(M$4)=PPLastYear,'Input|Reported opex'!M15,0)</f>
        <v>0</v>
      </c>
      <c r="N16" s="56">
        <f>IF(YEAR(N$4)=PPLastYear,'Input|Reported opex'!N15,0)</f>
        <v>110.80645464272642</v>
      </c>
      <c r="O16" s="56">
        <f>IF(YEAR(O$4)=PPLastYear,'Input|Reported opex'!O15,0)</f>
        <v>0</v>
      </c>
      <c r="P16" s="56">
        <f>IF(YEAR(P$4)=PPLastYear,'Input|Reported opex'!P15,0)</f>
        <v>0</v>
      </c>
      <c r="Q16" s="56">
        <f>IF(YEAR(Q$4)=PPLastYear,'Input|Reported opex'!Q15,0)</f>
        <v>0</v>
      </c>
      <c r="R16" s="56">
        <f>IF(YEAR(R$4)=PPLastYear,'Input|Reported opex'!R15,0)</f>
        <v>0</v>
      </c>
      <c r="S16" s="56">
        <f>IF(YEAR(S$4)=PPLastYear,'Input|Reported opex'!S15,0)</f>
        <v>0</v>
      </c>
      <c r="T16" s="56"/>
    </row>
    <row r="17" spans="3:21" outlineLevel="1">
      <c r="C17" s="12" t="s">
        <v>205</v>
      </c>
      <c r="D17" s="13" t="s">
        <v>30</v>
      </c>
      <c r="E17" s="13" t="str">
        <f>$E$8</f>
        <v>$millions</v>
      </c>
      <c r="F17" s="87">
        <f>$F$8</f>
        <v>46174</v>
      </c>
      <c r="J17" s="5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5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5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5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5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136.26274525406936</v>
      </c>
      <c r="O17" s="5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5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5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5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5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5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U17" s="56"/>
    </row>
    <row r="18" spans="3:21" outlineLevel="1">
      <c r="C18" s="12"/>
      <c r="F18" s="87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</row>
    <row r="19" spans="3:21" outlineLevel="1">
      <c r="C19" s="12" t="s">
        <v>145</v>
      </c>
      <c r="D19" s="55" t="s">
        <v>86</v>
      </c>
      <c r="E19" s="13" t="str">
        <f>'Input|Reported opex'!E64</f>
        <v>$millions</v>
      </c>
      <c r="F19" s="87" t="str">
        <f>'Input|Reported opex'!F57</f>
        <v>nominal</v>
      </c>
      <c r="J19" s="56">
        <f>IF(YEAR(J$4)=BaseYear,'Input|Reported opex'!J57,0)</f>
        <v>0</v>
      </c>
      <c r="K19" s="56">
        <f>IF(YEAR(K$4)=BaseYear,'Input|Reported opex'!K57,0)</f>
        <v>0</v>
      </c>
      <c r="L19" s="56">
        <f>IF(YEAR(L$4)=BaseYear,'Input|Reported opex'!L57,0)</f>
        <v>0</v>
      </c>
      <c r="M19" s="56">
        <f>IF(YEAR(M$4)=BaseYear,'Input|Reported opex'!M57,0)</f>
        <v>7.1209999999999996E-2</v>
      </c>
      <c r="N19" s="56">
        <f>IF(YEAR(N$4)=BaseYear,'Input|Reported opex'!N57,0)</f>
        <v>0</v>
      </c>
      <c r="O19" s="56">
        <f>IF(YEAR(O$4)=BaseYear,'Input|Reported opex'!O57,0)</f>
        <v>0</v>
      </c>
      <c r="P19" s="56">
        <f>IF(YEAR(P$4)=BaseYear,'Input|Reported opex'!P57,0)</f>
        <v>0</v>
      </c>
      <c r="Q19" s="56">
        <f>IF(YEAR(Q$4)=BaseYear,'Input|Reported opex'!Q57,0)</f>
        <v>0</v>
      </c>
      <c r="R19" s="56">
        <f>IF(YEAR(R$4)=BaseYear,'Input|Reported opex'!R57,0)</f>
        <v>0</v>
      </c>
      <c r="S19" s="56">
        <f>IF(YEAR(S$4)=BaseYear,'Input|Reported opex'!S57,0)</f>
        <v>0</v>
      </c>
      <c r="T19" s="56"/>
    </row>
    <row r="20" spans="3:21" outlineLevel="1">
      <c r="C20" s="12" t="s">
        <v>145</v>
      </c>
      <c r="D20" s="13" t="s">
        <v>30</v>
      </c>
      <c r="E20" s="13" t="str">
        <f>$E$8</f>
        <v>$millions</v>
      </c>
      <c r="F20" s="87">
        <f>$F$8</f>
        <v>46174</v>
      </c>
      <c r="J20" s="5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5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5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5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7.4180514831710689E-2</v>
      </c>
      <c r="N20" s="5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5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5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5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5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5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5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1" outlineLevel="1">
      <c r="C21" s="12" t="s">
        <v>206</v>
      </c>
      <c r="D21" s="55" t="s">
        <v>86</v>
      </c>
      <c r="E21" s="13" t="str">
        <f>'Input|Reported opex'!E22</f>
        <v>$millions</v>
      </c>
      <c r="F21" s="87">
        <f>'Input|Reported opex'!F29</f>
        <v>44348</v>
      </c>
      <c r="J21" s="56">
        <f>IF(YEAR(J$4)=BaseYear,'Input|Reported opex'!J29,0)</f>
        <v>0</v>
      </c>
      <c r="K21" s="56">
        <f>IF(YEAR(K$4)=BaseYear,'Input|Reported opex'!K29,0)</f>
        <v>0</v>
      </c>
      <c r="L21" s="56">
        <f>IF(YEAR(L$4)=BaseYear,'Input|Reported opex'!L29,0)</f>
        <v>0</v>
      </c>
      <c r="M21" s="56">
        <f>IF(YEAR(M$4)=BaseYear,'Input|Reported opex'!M29,0)</f>
        <v>1.0624818765128863</v>
      </c>
      <c r="N21" s="56">
        <f>IF(YEAR(N$4)=BaseYear,'Input|Reported opex'!N29,0)</f>
        <v>0</v>
      </c>
      <c r="O21" s="56">
        <f>IF(YEAR(O$4)=BaseYear,'Input|Reported opex'!O29,0)</f>
        <v>0</v>
      </c>
      <c r="P21" s="56">
        <f>IF(YEAR(P$4)=BaseYear,'Input|Reported opex'!P29,0)</f>
        <v>0</v>
      </c>
      <c r="Q21" s="56">
        <f>IF(YEAR(Q$4)=BaseYear,'Input|Reported opex'!Q29,0)</f>
        <v>0</v>
      </c>
      <c r="R21" s="56">
        <f>IF(YEAR(R$4)=BaseYear,'Input|Reported opex'!R29,0)</f>
        <v>0</v>
      </c>
      <c r="S21" s="56">
        <f>IF(YEAR(S$4)=BaseYear,'Input|Reported opex'!S29,0)</f>
        <v>0</v>
      </c>
      <c r="T21" s="56"/>
    </row>
    <row r="22" spans="3:21" outlineLevel="1">
      <c r="C22" s="12" t="s">
        <v>206</v>
      </c>
      <c r="D22" s="13" t="s">
        <v>30</v>
      </c>
      <c r="E22" s="13" t="str">
        <f>$E$8</f>
        <v>$millions</v>
      </c>
      <c r="F22" s="87">
        <f>$F$8</f>
        <v>46174</v>
      </c>
      <c r="J22" s="5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5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5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5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1.3065727781214995</v>
      </c>
      <c r="N22" s="5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5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5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5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5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5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5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1" outlineLevel="1">
      <c r="C23" s="12" t="s">
        <v>207</v>
      </c>
      <c r="D23" s="55" t="s">
        <v>86</v>
      </c>
      <c r="E23" s="13" t="str">
        <f>'Input|Reported opex'!E22</f>
        <v>$millions</v>
      </c>
      <c r="F23" s="87">
        <f>'Input|Reported opex'!F29</f>
        <v>44348</v>
      </c>
      <c r="J23" s="56">
        <f>IF(YEAR(J$4)=PPLastYear,'Input|Reported opex'!J29,0)</f>
        <v>0</v>
      </c>
      <c r="K23" s="56">
        <f>IF(YEAR(K$4)=PPLastYear,'Input|Reported opex'!K29,0)</f>
        <v>0</v>
      </c>
      <c r="L23" s="56">
        <f>IF(YEAR(L$4)=PPLastYear,'Input|Reported opex'!L29,0)</f>
        <v>0</v>
      </c>
      <c r="M23" s="56">
        <f>IF(YEAR(M$4)=PPLastYear,'Input|Reported opex'!M29,0)</f>
        <v>0</v>
      </c>
      <c r="N23" s="56">
        <f>IF(YEAR(N$4)=PPLastYear,'Input|Reported opex'!N29,0)</f>
        <v>1.0744973825377495</v>
      </c>
      <c r="O23" s="56">
        <f>IF(YEAR(O$4)=PPLastYear,'Input|Reported opex'!O29,0)</f>
        <v>0</v>
      </c>
      <c r="P23" s="56">
        <f>IF(YEAR(P$4)=PPLastYear,'Input|Reported opex'!P29,0)</f>
        <v>0</v>
      </c>
      <c r="Q23" s="56">
        <f>IF(YEAR(Q$4)=PPLastYear,'Input|Reported opex'!Q29,0)</f>
        <v>0</v>
      </c>
      <c r="R23" s="56">
        <f>IF(YEAR(R$4)=PPLastYear,'Input|Reported opex'!R29,0)</f>
        <v>0</v>
      </c>
      <c r="S23" s="56">
        <f>IF(YEAR(S$4)=PPLastYear,'Input|Reported opex'!S29,0)</f>
        <v>0</v>
      </c>
      <c r="T23" s="56"/>
    </row>
    <row r="24" spans="3:21" outlineLevel="1">
      <c r="C24" s="12" t="s">
        <v>207</v>
      </c>
      <c r="D24" s="13" t="s">
        <v>30</v>
      </c>
      <c r="E24" s="13" t="str">
        <f>$E$8</f>
        <v>$millions</v>
      </c>
      <c r="F24" s="87">
        <f>$F$8</f>
        <v>46174</v>
      </c>
      <c r="J24" s="5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5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5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5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5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1.3213486848305782</v>
      </c>
      <c r="O24" s="5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5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5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5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5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5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1" outlineLevel="1">
      <c r="C25" s="12"/>
      <c r="F25" s="57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</row>
    <row r="26" spans="3:21" outlineLevel="1">
      <c r="C26" s="58" t="s">
        <v>123</v>
      </c>
      <c r="D26" s="59" t="s">
        <v>30</v>
      </c>
      <c r="E26" s="59" t="str">
        <f>$E$8</f>
        <v>$millions</v>
      </c>
      <c r="F26" s="87">
        <f>$F$8</f>
        <v>46174</v>
      </c>
      <c r="J26" s="60">
        <f ca="1">J13</f>
        <v>0</v>
      </c>
      <c r="K26" s="60">
        <f t="shared" ref="K26:R26" ca="1" si="1">K13</f>
        <v>0</v>
      </c>
      <c r="L26" s="60">
        <f t="shared" ca="1" si="1"/>
        <v>0</v>
      </c>
      <c r="M26" s="60">
        <f t="shared" ca="1" si="1"/>
        <v>97.279020927810635</v>
      </c>
      <c r="N26" s="60">
        <f t="shared" ca="1" si="1"/>
        <v>0</v>
      </c>
      <c r="O26" s="60">
        <f t="shared" ca="1" si="1"/>
        <v>0</v>
      </c>
      <c r="P26" s="60">
        <f t="shared" ca="1" si="1"/>
        <v>0</v>
      </c>
      <c r="Q26" s="60">
        <f t="shared" ca="1" si="1"/>
        <v>0</v>
      </c>
      <c r="R26" s="60">
        <f t="shared" ca="1" si="1"/>
        <v>0</v>
      </c>
      <c r="S26" s="60"/>
      <c r="T26" s="60"/>
    </row>
    <row r="27" spans="3:21" outlineLevel="1">
      <c r="C27" s="67"/>
      <c r="F27" s="87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</row>
    <row r="28" spans="3:21" outlineLevel="1">
      <c r="C28" s="67" t="s">
        <v>143</v>
      </c>
      <c r="D28" s="55" t="s">
        <v>86</v>
      </c>
      <c r="E28" s="13" t="str">
        <f>'Input|Reported opex'!E69</f>
        <v>$millions</v>
      </c>
      <c r="F28" s="87">
        <f>'Input|Reported opex'!F69</f>
        <v>46174</v>
      </c>
      <c r="J28" s="60">
        <f>IF('Input|Reported opex'!J$61='Input|Reported opex'!J$10,'Input|Reported opex'!J69,0)</f>
        <v>0</v>
      </c>
      <c r="K28" s="60">
        <f>IF('Input|Reported opex'!K$61='Input|Reported opex'!K$10,'Input|Reported opex'!K69,0)</f>
        <v>0</v>
      </c>
      <c r="L28" s="60">
        <f>IF('Input|Reported opex'!L$61='Input|Reported opex'!L$10,'Input|Reported opex'!L69,0)</f>
        <v>0</v>
      </c>
      <c r="M28" s="60">
        <f>IF('Input|Reported opex'!M$61='Input|Reported opex'!M$10,'Input|Reported opex'!M69,0)</f>
        <v>0</v>
      </c>
      <c r="N28" s="60">
        <f>IF('Input|Reported opex'!N$61='Input|Reported opex'!N$10,'Input|Reported opex'!N69,0)</f>
        <v>0</v>
      </c>
      <c r="O28" s="60">
        <f>IF('Input|Reported opex'!O$61='Input|Reported opex'!O$10,'Input|Reported opex'!O69,0)</f>
        <v>0</v>
      </c>
      <c r="P28" s="60">
        <f>IF('Input|Reported opex'!P$61='Input|Reported opex'!P$10,'Input|Reported opex'!P69,0)</f>
        <v>0</v>
      </c>
      <c r="Q28" s="60">
        <f>IF('Input|Reported opex'!Q$61='Input|Reported opex'!Q$10,'Input|Reported opex'!Q69,0)</f>
        <v>0</v>
      </c>
      <c r="R28" s="60">
        <f>IF('Input|Reported opex'!R$61='Input|Reported opex'!R$10,'Input|Reported opex'!R69,0)</f>
        <v>0</v>
      </c>
      <c r="S28" s="60">
        <f>IF('Input|Reported opex'!S$61='Input|Reported opex'!S$10,'Input|Reported opex'!S69,0)</f>
        <v>0</v>
      </c>
      <c r="T28" s="60"/>
    </row>
    <row r="29" spans="3:21" outlineLevel="1">
      <c r="C29" s="67" t="str">
        <f>C28</f>
        <v>Add back non-recurrent efficiency gains in the base year</v>
      </c>
      <c r="D29" s="13" t="s">
        <v>30</v>
      </c>
      <c r="E29" s="13" t="str">
        <f>$E$8</f>
        <v>$millions</v>
      </c>
      <c r="F29" s="87">
        <f>$F$8</f>
        <v>46174</v>
      </c>
      <c r="J29" s="6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6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6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6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6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6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6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6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6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6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6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U29" s="183"/>
    </row>
    <row r="30" spans="3:21" outlineLevel="1">
      <c r="C30" s="67"/>
      <c r="F30" s="87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</row>
    <row r="31" spans="3:21" outlineLevel="1">
      <c r="C31" s="67" t="s">
        <v>141</v>
      </c>
      <c r="D31" s="13" t="s">
        <v>30</v>
      </c>
      <c r="E31" s="13" t="str">
        <f>$E$8</f>
        <v>$millions</v>
      </c>
      <c r="F31" s="87">
        <f>$F$8</f>
        <v>46174</v>
      </c>
      <c r="J31" s="60">
        <f t="shared" ref="J31:S31" si="2">IF(YEAR(J$4)=PPLastYear,-SUM($J15:$S15)+SUM($J17:$S17),0)</f>
        <v>0</v>
      </c>
      <c r="K31" s="60">
        <f t="shared" si="2"/>
        <v>0</v>
      </c>
      <c r="L31" s="60">
        <f t="shared" si="2"/>
        <v>0</v>
      </c>
      <c r="M31" s="60">
        <f t="shared" si="2"/>
        <v>0</v>
      </c>
      <c r="N31" s="60">
        <f t="shared" si="2"/>
        <v>3.834228505460203</v>
      </c>
      <c r="O31" s="60">
        <f t="shared" si="2"/>
        <v>0</v>
      </c>
      <c r="P31" s="60">
        <f t="shared" si="2"/>
        <v>0</v>
      </c>
      <c r="Q31" s="60">
        <f t="shared" si="2"/>
        <v>0</v>
      </c>
      <c r="R31" s="60">
        <f t="shared" si="2"/>
        <v>0</v>
      </c>
      <c r="S31" s="60">
        <f t="shared" si="2"/>
        <v>0</v>
      </c>
      <c r="T31" s="60"/>
      <c r="U31" s="183"/>
    </row>
    <row r="32" spans="3:21" outlineLevel="1">
      <c r="C32" s="67"/>
      <c r="F32" s="87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</row>
    <row r="33" spans="3:21" outlineLevel="1">
      <c r="C33" s="67" t="s">
        <v>97</v>
      </c>
      <c r="D33" s="13" t="s">
        <v>30</v>
      </c>
      <c r="E33" s="13" t="str">
        <f>$E$8</f>
        <v>$millions</v>
      </c>
      <c r="F33" s="87">
        <f>$F$8</f>
        <v>46174</v>
      </c>
      <c r="J33" s="60">
        <f t="shared" ref="J33:S33" si="3">IF(YEAR(J$4)=PPLastYear,SUM($J26:$S26,$J29:$S29,$J31:$S31),0)</f>
        <v>0</v>
      </c>
      <c r="K33" s="60">
        <f t="shared" si="3"/>
        <v>0</v>
      </c>
      <c r="L33" s="60">
        <f t="shared" si="3"/>
        <v>0</v>
      </c>
      <c r="M33" s="60">
        <f t="shared" si="3"/>
        <v>0</v>
      </c>
      <c r="N33" s="60">
        <f t="shared" ca="1" si="3"/>
        <v>101.11324943327084</v>
      </c>
      <c r="O33" s="60">
        <f t="shared" si="3"/>
        <v>0</v>
      </c>
      <c r="P33" s="60">
        <f t="shared" si="3"/>
        <v>0</v>
      </c>
      <c r="Q33" s="60">
        <f t="shared" si="3"/>
        <v>0</v>
      </c>
      <c r="R33" s="60">
        <f t="shared" si="3"/>
        <v>0</v>
      </c>
      <c r="S33" s="60">
        <f t="shared" si="3"/>
        <v>0</v>
      </c>
      <c r="T33" s="60"/>
    </row>
    <row r="34" spans="3:21" outlineLevel="1">
      <c r="C34" s="67"/>
      <c r="F34" s="87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</row>
    <row r="35" spans="3:21" outlineLevel="1">
      <c r="C35" s="67" t="s">
        <v>146</v>
      </c>
      <c r="D35" s="13" t="s">
        <v>30</v>
      </c>
      <c r="E35" s="13" t="str">
        <f>$E$8</f>
        <v>$millions</v>
      </c>
      <c r="F35" s="87">
        <f>$F$8</f>
        <v>46174</v>
      </c>
      <c r="J35" s="60">
        <f t="shared" ref="J35:S35" si="4">IF(YEAR(J$4)=PPLastYear,-(SUM($J20:$S20)-SUM($J22:$S22)+SUM($J24:$S24)),0)</f>
        <v>0</v>
      </c>
      <c r="K35" s="60">
        <f t="shared" si="4"/>
        <v>0</v>
      </c>
      <c r="L35" s="60">
        <f t="shared" si="4"/>
        <v>0</v>
      </c>
      <c r="M35" s="60">
        <f t="shared" si="4"/>
        <v>0</v>
      </c>
      <c r="N35" s="60">
        <f t="shared" si="4"/>
        <v>-8.8956421540789421E-2</v>
      </c>
      <c r="O35" s="60">
        <f t="shared" si="4"/>
        <v>0</v>
      </c>
      <c r="P35" s="60">
        <f t="shared" si="4"/>
        <v>0</v>
      </c>
      <c r="Q35" s="60">
        <f t="shared" si="4"/>
        <v>0</v>
      </c>
      <c r="R35" s="60">
        <f t="shared" si="4"/>
        <v>0</v>
      </c>
      <c r="S35" s="60">
        <f t="shared" si="4"/>
        <v>0</v>
      </c>
      <c r="T35" s="60"/>
      <c r="U35" s="183"/>
    </row>
    <row r="36" spans="3:21" outlineLevel="1">
      <c r="C36" s="67"/>
      <c r="F36" s="87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</row>
    <row r="37" spans="3:21" outlineLevel="1">
      <c r="C37" s="67" t="str">
        <f>'Input|Reported opex'!$C$63</f>
        <v>New IFRS treatment - SaaS implementation costs in base year</v>
      </c>
      <c r="D37" s="55" t="s">
        <v>86</v>
      </c>
      <c r="E37" s="13" t="str">
        <f>'Input|Reported opex'!E63</f>
        <v>$millions</v>
      </c>
      <c r="F37" s="87">
        <f>'Input|Reported opex'!F63</f>
        <v>46174</v>
      </c>
      <c r="J37" s="56">
        <f>IF(YEAR(J$4)=PPLastYear,'Input|Reported opex'!J63,0)</f>
        <v>0</v>
      </c>
      <c r="K37" s="56">
        <f>IF(YEAR(K$4)=PPLastYear,'Input|Reported opex'!K63,0)</f>
        <v>0</v>
      </c>
      <c r="L37" s="56">
        <f>IF(YEAR(L$4)=PPLastYear,'Input|Reported opex'!L63,0)</f>
        <v>0</v>
      </c>
      <c r="M37" s="56">
        <f>IF(YEAR(M$4)=PPLastYear,'Input|Reported opex'!M63,0)</f>
        <v>0</v>
      </c>
      <c r="N37" s="56">
        <f>IF(YEAR(N$4)=PPLastYear,'Input|Reported opex'!N63,0)</f>
        <v>1.8203623566595295</v>
      </c>
      <c r="O37" s="56">
        <f>IF(YEAR(O$4)=PPLastYear,'Input|Reported opex'!O63,0)</f>
        <v>0</v>
      </c>
      <c r="P37" s="56">
        <f>IF(YEAR(P$4)=PPLastYear,'Input|Reported opex'!P63,0)</f>
        <v>0</v>
      </c>
      <c r="Q37" s="56">
        <f>IF(YEAR(Q$4)=PPLastYear,'Input|Reported opex'!Q63,0)</f>
        <v>0</v>
      </c>
      <c r="R37" s="56">
        <f>IF(YEAR(R$4)=PPLastYear,'Input|Reported opex'!R63,0)</f>
        <v>0</v>
      </c>
      <c r="S37" s="56">
        <f>IF(YEAR(S$4)=PPLastYear,'Input|Reported opex'!S63,0)</f>
        <v>0</v>
      </c>
      <c r="T37" s="56"/>
      <c r="U37" s="183"/>
    </row>
    <row r="38" spans="3:21" outlineLevel="1">
      <c r="C38" s="67" t="str">
        <f>C37</f>
        <v>New IFRS treatment - SaaS implementation costs in base year</v>
      </c>
      <c r="D38" s="13" t="s">
        <v>30</v>
      </c>
      <c r="E38" s="13" t="str">
        <f>$E$8</f>
        <v>$millions</v>
      </c>
      <c r="F38" s="87">
        <f>$F$8</f>
        <v>46174</v>
      </c>
      <c r="J38" s="6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6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6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6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6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1.8203623566595295</v>
      </c>
      <c r="O38" s="6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6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6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6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6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6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1" outlineLevel="1">
      <c r="C39" s="67"/>
      <c r="F39" s="87"/>
      <c r="J39" s="60"/>
      <c r="K39" s="60"/>
      <c r="L39" s="60"/>
      <c r="M39" s="60"/>
      <c r="N39" s="60"/>
      <c r="O39" s="60"/>
      <c r="P39" s="60"/>
      <c r="Q39" s="60"/>
      <c r="R39" s="56"/>
      <c r="S39" s="56"/>
      <c r="T39" s="56"/>
    </row>
    <row r="40" spans="3:21" outlineLevel="1">
      <c r="C40" s="67" t="str">
        <f>'Input|Reported opex'!$C$64</f>
        <v>Incremental ICT project opex</v>
      </c>
      <c r="D40" s="55" t="s">
        <v>86</v>
      </c>
      <c r="E40" s="13" t="str">
        <f>'Input|Reported opex'!$E$64</f>
        <v>$millions</v>
      </c>
      <c r="F40" s="87">
        <f>'Input|Reported opex'!$F$64</f>
        <v>46174</v>
      </c>
      <c r="J40" s="56">
        <f>IF(YEAR(J$4)=PPLastYear,'Input|Reported opex'!J64,0)</f>
        <v>0</v>
      </c>
      <c r="K40" s="56">
        <f>IF(YEAR(K$4)=PPLastYear,'Input|Reported opex'!K64,0)</f>
        <v>0</v>
      </c>
      <c r="L40" s="56">
        <f>IF(YEAR(L$4)=PPLastYear,'Input|Reported opex'!L64,0)</f>
        <v>0</v>
      </c>
      <c r="M40" s="56">
        <f>IF(YEAR(M$4)=PPLastYear,'Input|Reported opex'!M64,0)</f>
        <v>0</v>
      </c>
      <c r="N40" s="56">
        <f>IF(YEAR(N$4)=PPLastYear,'Input|Reported opex'!N64,0)</f>
        <v>0</v>
      </c>
      <c r="O40" s="56">
        <f>IF(YEAR(O$4)=PPLastYear,'Input|Reported opex'!O64,0)</f>
        <v>0</v>
      </c>
      <c r="P40" s="56">
        <f>IF(YEAR(P$4)=PPLastYear,'Input|Reported opex'!P64,0)</f>
        <v>0</v>
      </c>
      <c r="Q40" s="56">
        <f>IF(YEAR(Q$4)=PPLastYear,'Input|Reported opex'!Q64,0)</f>
        <v>0</v>
      </c>
      <c r="R40" s="56">
        <f>IF(YEAR(R$4)=PPLastYear,'Input|Reported opex'!R64,0)</f>
        <v>0</v>
      </c>
      <c r="S40" s="56">
        <f>IF(YEAR(S$4)=PPLastYear,'Input|Reported opex'!S64,0)</f>
        <v>0</v>
      </c>
      <c r="T40" s="56"/>
      <c r="U40" s="183"/>
    </row>
    <row r="41" spans="3:21" outlineLevel="1">
      <c r="C41" s="67" t="str">
        <f>C40</f>
        <v>Incremental ICT project opex</v>
      </c>
      <c r="D41" s="13" t="s">
        <v>30</v>
      </c>
      <c r="E41" s="13" t="str">
        <f>$E$8</f>
        <v>$millions</v>
      </c>
      <c r="F41" s="87">
        <f>$F$8</f>
        <v>46174</v>
      </c>
      <c r="J41" s="6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6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6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6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6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6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6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6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6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6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6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1" outlineLevel="1">
      <c r="C42" s="67"/>
      <c r="F42" s="87"/>
      <c r="J42" s="60"/>
      <c r="K42" s="60"/>
      <c r="L42" s="60"/>
      <c r="M42" s="60"/>
      <c r="N42" s="60"/>
      <c r="O42" s="60"/>
      <c r="P42" s="60"/>
      <c r="Q42" s="60"/>
      <c r="R42" s="56"/>
      <c r="S42" s="56"/>
      <c r="T42" s="56"/>
    </row>
    <row r="43" spans="3:21" outlineLevel="1">
      <c r="C43" s="67" t="str">
        <f>'Input|Reported opex'!$C$65</f>
        <v>ESC licence fees</v>
      </c>
      <c r="D43" s="55" t="s">
        <v>86</v>
      </c>
      <c r="E43" s="13" t="str">
        <f>'Input|Reported opex'!$E$65</f>
        <v>$millions</v>
      </c>
      <c r="F43" s="87">
        <f>'Input|Reported opex'!$F$65</f>
        <v>46174</v>
      </c>
      <c r="J43" s="56">
        <f>IF(YEAR(J$4)=PPLastYear,'Input|Reported opex'!J65,0)</f>
        <v>0</v>
      </c>
      <c r="K43" s="56">
        <f>IF(YEAR(K$4)=PPLastYear,'Input|Reported opex'!K65,0)</f>
        <v>0</v>
      </c>
      <c r="L43" s="56">
        <f>IF(YEAR(L$4)=PPLastYear,'Input|Reported opex'!L65,0)</f>
        <v>0</v>
      </c>
      <c r="M43" s="56">
        <f>IF(YEAR(M$4)=PPLastYear,'Input|Reported opex'!M65,0)</f>
        <v>0</v>
      </c>
      <c r="N43" s="56">
        <f>IF(YEAR(N$4)=PPLastYear,'Input|Reported opex'!N65,0)</f>
        <v>0</v>
      </c>
      <c r="O43" s="56">
        <f>IF(YEAR(O$4)=PPLastYear,'Input|Reported opex'!O65,0)</f>
        <v>0</v>
      </c>
      <c r="P43" s="56">
        <f>IF(YEAR(P$4)=PPLastYear,'Input|Reported opex'!P65,0)</f>
        <v>0</v>
      </c>
      <c r="Q43" s="56">
        <f>IF(YEAR(Q$4)=PPLastYear,'Input|Reported opex'!Q65,0)</f>
        <v>0</v>
      </c>
      <c r="R43" s="56">
        <f>IF(YEAR(R$4)=PPLastYear,'Input|Reported opex'!R65,0)</f>
        <v>0</v>
      </c>
      <c r="S43" s="56">
        <f>IF(YEAR(S$4)=PPLastYear,'Input|Reported opex'!S65,0)</f>
        <v>0</v>
      </c>
      <c r="T43" s="56"/>
      <c r="U43" s="183"/>
    </row>
    <row r="44" spans="3:21" outlineLevel="1">
      <c r="C44" s="67" t="str">
        <f>C43</f>
        <v>ESC licence fees</v>
      </c>
      <c r="D44" s="13" t="s">
        <v>30</v>
      </c>
      <c r="E44" s="13" t="str">
        <f>$E$8</f>
        <v>$millions</v>
      </c>
      <c r="F44" s="87">
        <f>$F$8</f>
        <v>46174</v>
      </c>
      <c r="J44" s="6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6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6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6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6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6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6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6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6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6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6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1" outlineLevel="1">
      <c r="C45" s="67"/>
      <c r="F45" s="87"/>
      <c r="J45" s="60"/>
      <c r="K45" s="60"/>
      <c r="L45" s="60"/>
      <c r="M45" s="60"/>
      <c r="N45" s="60"/>
      <c r="O45" s="60"/>
      <c r="P45" s="60"/>
      <c r="Q45" s="60"/>
      <c r="R45" s="56"/>
      <c r="S45" s="56"/>
      <c r="T45" s="56"/>
    </row>
    <row r="46" spans="3:21" outlineLevel="1">
      <c r="C46" s="67">
        <f>'Input|Reported opex'!$C$66</f>
        <v>0</v>
      </c>
      <c r="D46" s="55" t="s">
        <v>86</v>
      </c>
      <c r="E46" s="13" t="str">
        <f>'Input|Reported opex'!$E$66</f>
        <v>$millions</v>
      </c>
      <c r="F46" s="87">
        <f>'Input|Reported opex'!$F$66</f>
        <v>46174</v>
      </c>
      <c r="J46" s="56">
        <f>IF(YEAR(J$4)=PPLastYear,'Input|Reported opex'!J66,0)</f>
        <v>0</v>
      </c>
      <c r="K46" s="56">
        <f>IF(YEAR(K$4)=PPLastYear,'Input|Reported opex'!K66,0)</f>
        <v>0</v>
      </c>
      <c r="L46" s="56">
        <f>IF(YEAR(L$4)=PPLastYear,'Input|Reported opex'!L66,0)</f>
        <v>0</v>
      </c>
      <c r="M46" s="56">
        <f>IF(YEAR(M$4)=PPLastYear,'Input|Reported opex'!M66,0)</f>
        <v>0</v>
      </c>
      <c r="N46" s="56">
        <f>IF(YEAR(N$4)=PPLastYear,'Input|Reported opex'!N66,0)</f>
        <v>0</v>
      </c>
      <c r="O46" s="56">
        <f>IF(YEAR(O$4)=PPLastYear,'Input|Reported opex'!O66,0)</f>
        <v>0</v>
      </c>
      <c r="P46" s="56">
        <f>IF(YEAR(P$4)=PPLastYear,'Input|Reported opex'!P66,0)</f>
        <v>0</v>
      </c>
      <c r="Q46" s="56">
        <f>IF(YEAR(Q$4)=PPLastYear,'Input|Reported opex'!Q66,0)</f>
        <v>0</v>
      </c>
      <c r="R46" s="56">
        <f>IF(YEAR(R$4)=PPLastYear,'Input|Reported opex'!R66,0)</f>
        <v>0</v>
      </c>
      <c r="S46" s="56">
        <f>IF(YEAR(S$4)=PPLastYear,'Input|Reported opex'!S66,0)</f>
        <v>0</v>
      </c>
      <c r="T46" s="56"/>
    </row>
    <row r="47" spans="3:21" outlineLevel="1">
      <c r="C47" s="67">
        <f>C46</f>
        <v>0</v>
      </c>
      <c r="D47" s="13" t="s">
        <v>30</v>
      </c>
      <c r="E47" s="13" t="str">
        <f>$E$8</f>
        <v>$millions</v>
      </c>
      <c r="F47" s="87">
        <f>$F$8</f>
        <v>46174</v>
      </c>
      <c r="J47" s="6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6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6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6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6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6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6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6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6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6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6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1" outlineLevel="1">
      <c r="C48" s="67"/>
      <c r="F48" s="87"/>
      <c r="J48" s="60"/>
      <c r="K48" s="60"/>
      <c r="L48" s="60"/>
      <c r="M48" s="60"/>
      <c r="N48" s="60"/>
      <c r="O48" s="60"/>
      <c r="P48" s="60"/>
      <c r="Q48" s="60"/>
      <c r="R48" s="56"/>
      <c r="S48" s="56"/>
      <c r="T48" s="56"/>
    </row>
    <row r="49" spans="1:24" outlineLevel="1">
      <c r="C49" s="67">
        <f>'Input|Reported opex'!$C$67</f>
        <v>0</v>
      </c>
      <c r="D49" s="55" t="s">
        <v>86</v>
      </c>
      <c r="E49" s="13" t="str">
        <f>'Input|Reported opex'!$E$67</f>
        <v>$millions</v>
      </c>
      <c r="F49" s="87">
        <f>'Input|Reported opex'!$F$67</f>
        <v>46174</v>
      </c>
      <c r="J49" s="56">
        <f>IF(YEAR(J$4)=PPLastYear,'Input|Reported opex'!J67,0)</f>
        <v>0</v>
      </c>
      <c r="K49" s="56">
        <f>IF(YEAR(K$4)=PPLastYear,'Input|Reported opex'!K67,0)</f>
        <v>0</v>
      </c>
      <c r="L49" s="56">
        <f>IF(YEAR(L$4)=PPLastYear,'Input|Reported opex'!L67,0)</f>
        <v>0</v>
      </c>
      <c r="M49" s="56">
        <f>IF(YEAR(M$4)=PPLastYear,'Input|Reported opex'!M67,0)</f>
        <v>0</v>
      </c>
      <c r="N49" s="56">
        <f>IF(YEAR(N$4)=PPLastYear,'Input|Reported opex'!N67,0)</f>
        <v>0</v>
      </c>
      <c r="O49" s="56">
        <f>IF(YEAR(O$4)=PPLastYear,'Input|Reported opex'!O67,0)</f>
        <v>0</v>
      </c>
      <c r="P49" s="56">
        <f>IF(YEAR(P$4)=PPLastYear,'Input|Reported opex'!P67,0)</f>
        <v>0</v>
      </c>
      <c r="Q49" s="56">
        <f>IF(YEAR(Q$4)=PPLastYear,'Input|Reported opex'!Q67,0)</f>
        <v>0</v>
      </c>
      <c r="R49" s="56">
        <f>IF(YEAR(R$4)=PPLastYear,'Input|Reported opex'!R67,0)</f>
        <v>0</v>
      </c>
      <c r="S49" s="56">
        <f>IF(YEAR(S$4)=PPLastYear,'Input|Reported opex'!S67,0)</f>
        <v>0</v>
      </c>
      <c r="T49" s="56"/>
    </row>
    <row r="50" spans="1:24" outlineLevel="1">
      <c r="C50" s="67">
        <f>C49</f>
        <v>0</v>
      </c>
      <c r="D50" s="13" t="s">
        <v>30</v>
      </c>
      <c r="E50" s="13" t="str">
        <f>$E$8</f>
        <v>$millions</v>
      </c>
      <c r="F50" s="87">
        <f>$F$8</f>
        <v>46174</v>
      </c>
      <c r="J50" s="6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6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6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6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6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6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6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6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6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6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6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24" outlineLevel="1">
      <c r="C51" s="67"/>
      <c r="F51" s="87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</row>
    <row r="52" spans="1:24" outlineLevel="1">
      <c r="C52" s="67" t="s">
        <v>83</v>
      </c>
      <c r="D52" s="13" t="s">
        <v>92</v>
      </c>
      <c r="E52" s="13" t="str">
        <f>$E$8</f>
        <v>$millions</v>
      </c>
      <c r="F52" s="87">
        <f>$F$8</f>
        <v>46174</v>
      </c>
      <c r="J52" s="60">
        <f>SUM(J33,J38,J41,J44,J47,J50)*'Input|Reported opex'!J71</f>
        <v>0</v>
      </c>
      <c r="K52" s="60">
        <f>SUM(K33,K38,K41,K44,K47,K50)*'Input|Reported opex'!K71</f>
        <v>0</v>
      </c>
      <c r="L52" s="60">
        <f>SUM(L33,L38,L41,L44,L47,L50)*'Input|Reported opex'!L71</f>
        <v>0</v>
      </c>
      <c r="M52" s="60">
        <f>SUM(M33,M38,M41,M44,M47,M50)*'Input|Reported opex'!M71</f>
        <v>0</v>
      </c>
      <c r="N52" s="60">
        <f ca="1">SUM(N33,N38,N41,N44,N47,N50)*'Input|Reported opex'!N71</f>
        <v>0</v>
      </c>
      <c r="O52" s="60">
        <f>SUM(O33,O38,O41,O44,O47,O50)*'Input|Reported opex'!O71</f>
        <v>0</v>
      </c>
      <c r="P52" s="60">
        <f>SUM(P33,P38,P41,P44,P47,P50)*'Input|Reported opex'!P71</f>
        <v>0</v>
      </c>
      <c r="Q52" s="60">
        <f>SUM(Q33,Q38,Q41,Q44,Q47,Q50)*'Input|Reported opex'!Q71</f>
        <v>0</v>
      </c>
      <c r="R52" s="60">
        <f>SUM(R33,R38,R41,R44,R47,R50)*'Input|Reported opex'!R71</f>
        <v>0</v>
      </c>
      <c r="S52" s="60">
        <f>SUM(S33,S38,S41,S44,S47,S50)*'Input|Reported opex'!S71</f>
        <v>0</v>
      </c>
      <c r="T52" s="60"/>
    </row>
    <row r="53" spans="1:24" outlineLevel="1">
      <c r="C53" s="67"/>
      <c r="F53" s="87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</row>
    <row r="54" spans="1:24" outlineLevel="1">
      <c r="C54" s="91" t="s">
        <v>147</v>
      </c>
      <c r="D54" s="57" t="s">
        <v>92</v>
      </c>
      <c r="E54" s="57" t="str">
        <f>$E$8</f>
        <v>$millions</v>
      </c>
      <c r="F54" s="92">
        <f>$F$8</f>
        <v>46174</v>
      </c>
      <c r="J54" s="60">
        <f>SUM(J33,J35,J38,J41,J44,J47,J50,J52)</f>
        <v>0</v>
      </c>
      <c r="K54" s="60">
        <f t="shared" ref="K54:S54" si="5">SUM(K33,K35,K38,K41,K44,K47,K50,K52)</f>
        <v>0</v>
      </c>
      <c r="L54" s="60">
        <f t="shared" si="5"/>
        <v>0</v>
      </c>
      <c r="M54" s="60">
        <f t="shared" si="5"/>
        <v>0</v>
      </c>
      <c r="N54" s="60">
        <f ca="1">SUM(N33,N35,N38,N41,N44,N47,N50,N52)</f>
        <v>102.84465536838958</v>
      </c>
      <c r="O54" s="60">
        <f t="shared" si="5"/>
        <v>0</v>
      </c>
      <c r="P54" s="60">
        <f t="shared" si="5"/>
        <v>0</v>
      </c>
      <c r="Q54" s="60">
        <f t="shared" si="5"/>
        <v>0</v>
      </c>
      <c r="R54" s="60">
        <f t="shared" si="5"/>
        <v>0</v>
      </c>
      <c r="S54" s="60">
        <f t="shared" si="5"/>
        <v>0</v>
      </c>
      <c r="T54" s="60"/>
    </row>
    <row r="55" spans="1:24">
      <c r="J55" s="54"/>
      <c r="K55" s="54"/>
      <c r="L55" s="54"/>
    </row>
    <row r="56" spans="1:24" customFormat="1" ht="12.75">
      <c r="A56" s="28"/>
      <c r="B56" s="32" t="s">
        <v>81</v>
      </c>
      <c r="C56" s="28"/>
      <c r="D56" s="28"/>
      <c r="E56" s="28"/>
      <c r="F56" s="29"/>
      <c r="G56" s="29"/>
      <c r="H56" s="29"/>
      <c r="I56" s="29"/>
      <c r="J56" s="30"/>
      <c r="K56" s="31"/>
      <c r="L56" s="30"/>
      <c r="M56" s="31"/>
      <c r="N56" s="30"/>
      <c r="O56" s="30"/>
      <c r="P56" s="30"/>
      <c r="Q56" s="30"/>
      <c r="R56" s="30"/>
      <c r="S56" s="30"/>
      <c r="T56" s="30"/>
      <c r="U56" s="30"/>
      <c r="V56" s="30"/>
      <c r="W56" s="31"/>
      <c r="X56" s="31"/>
    </row>
    <row r="57" spans="1:24" outlineLevel="1"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</row>
    <row r="58" spans="1:24" outlineLevel="1">
      <c r="C58" s="6" t="s">
        <v>42</v>
      </c>
      <c r="D58" s="17" t="s">
        <v>7</v>
      </c>
      <c r="E58" s="17" t="s">
        <v>8</v>
      </c>
      <c r="F58" s="17" t="s">
        <v>22</v>
      </c>
      <c r="J58" s="88" t="str">
        <f>IF(YEAR(J$4)&gt;='Input|General'!$G$13,IF(YEAR(J$4)&lt;='Input|General'!$G$14,J$4,""),"")</f>
        <v/>
      </c>
      <c r="K58" s="88" t="str">
        <f>IF(YEAR(K$4)&gt;='Input|General'!$G$13,IF(YEAR(K$4)&lt;='Input|General'!$G$14,K$4,""),"")</f>
        <v/>
      </c>
      <c r="L58" s="88" t="str">
        <f>IF(YEAR(L$4)&gt;='Input|General'!$G$13,IF(YEAR(L$4)&lt;='Input|General'!$G$14,L$4,""),"")</f>
        <v/>
      </c>
      <c r="M58" s="88" t="str">
        <f>IF(YEAR(M$4)&gt;='Input|General'!$G$13,IF(YEAR(M$4)&lt;='Input|General'!$G$14,M$4,""),"")</f>
        <v/>
      </c>
      <c r="N58" s="88" t="str">
        <f>IF(YEAR(N$4)&gt;='Input|General'!$G$13,IF(YEAR(N$4)&lt;='Input|General'!$G$14,N$4,""),"")</f>
        <v/>
      </c>
      <c r="O58" s="88">
        <f>IF(YEAR(O$4)&gt;='Input|General'!$G$13,IF(YEAR(O$4)&lt;='Input|General'!$G$14,O$4,""),"")</f>
        <v>46539</v>
      </c>
      <c r="P58" s="88">
        <f>IF(YEAR(P$4)&gt;='Input|General'!$G$13,IF(YEAR(P$4)&lt;='Input|General'!$G$14,P$4,""),"")</f>
        <v>46905</v>
      </c>
      <c r="Q58" s="88">
        <f>IF(YEAR(Q$4)&gt;='Input|General'!$G$13,IF(YEAR(Q$4)&lt;='Input|General'!$G$14,Q$4,""),"")</f>
        <v>47270</v>
      </c>
      <c r="R58" s="88">
        <f>IF(YEAR(R$4)&gt;='Input|General'!$G$13,IF(YEAR(R$4)&lt;='Input|General'!$G$14,R$4,""),"")</f>
        <v>47635</v>
      </c>
      <c r="S58" s="88">
        <f>IF(YEAR(S$4)&gt;='Input|General'!$G$13,IF(YEAR(S$4)&lt;='Input|General'!$G$14,S$4,""),"")</f>
        <v>48000</v>
      </c>
      <c r="T58" s="88" t="str">
        <f>IF(YEAR(T$4)&gt;='Input|General'!$G$13,IF(YEAR(T$4)&lt;='Input|General'!$G$14,T$4,""),"")</f>
        <v/>
      </c>
    </row>
    <row r="59" spans="1:24" outlineLevel="1">
      <c r="C59" s="6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</row>
    <row r="60" spans="1:24" outlineLevel="1">
      <c r="B60" s="6"/>
      <c r="C60" s="61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</row>
    <row r="61" spans="1:24" outlineLevel="1">
      <c r="C61" s="12" t="s">
        <v>160</v>
      </c>
      <c r="D61" s="13" t="s">
        <v>30</v>
      </c>
      <c r="E61" s="13" t="s">
        <v>31</v>
      </c>
      <c r="F61" s="13" t="s">
        <v>36</v>
      </c>
      <c r="J61" s="62">
        <f ca="1">IF(J58=J4,AVERAGE(OFFSET('Input|Rate of change'!K106,0,0,COUNTA('Input|Rate of change'!$J$84:$M$84),1)),0)</f>
        <v>0</v>
      </c>
      <c r="K61" s="62">
        <f ca="1">IF(K58=K4,AVERAGE(OFFSET('Input|Rate of change'!L106,0,0,COUNTA('Input|Rate of change'!$J$84:$M$84),1)),0)</f>
        <v>0</v>
      </c>
      <c r="L61" s="62">
        <f ca="1">IF(L58=L4,AVERAGE(OFFSET('Input|Rate of change'!M106,0,0,COUNTA('Input|Rate of change'!$J$84:$M$84),1)),0)</f>
        <v>0</v>
      </c>
      <c r="M61" s="62">
        <f ca="1">IF(M58=M4,AVERAGE(OFFSET('Input|Rate of change'!N106,0,0,COUNTA('Input|Rate of change'!$J$84:$M$84),1)),0)</f>
        <v>0</v>
      </c>
      <c r="N61" s="62">
        <f ca="1">IF(N58=N4,AVERAGE(OFFSET('Input|Rate of change'!O106,0,0,COUNTA('Input|Rate of change'!$J$84:$M$84),1)),0)</f>
        <v>0</v>
      </c>
      <c r="O61" s="233">
        <f ca="1">IF(O58=O4,AVERAGE(OFFSET('Input|Rate of change'!P106,0,0,COUNTA('Input|Rate of change'!$J$84:$M$84),1)),0)</f>
        <v>4.192624950934741E-2</v>
      </c>
      <c r="P61" s="233">
        <f ca="1">IF(P58=P4,AVERAGE(OFFSET('Input|Rate of change'!Q106,0,0,COUNTA('Input|Rate of change'!$J$84:$M$84),1)),0)</f>
        <v>4.3256461936988885E-2</v>
      </c>
      <c r="Q61" s="233">
        <f ca="1">IF(Q58=Q4,AVERAGE(OFFSET('Input|Rate of change'!R106,0,0,COUNTA('Input|Rate of change'!$J$84:$M$84),1)),0)</f>
        <v>4.407665714055875E-2</v>
      </c>
      <c r="R61" s="233">
        <f ca="1">IF(R58=R4,AVERAGE(OFFSET('Input|Rate of change'!S106,0,0,COUNTA('Input|Rate of change'!$J$84:$M$84),1)),0)</f>
        <v>5.0374308169319794E-2</v>
      </c>
      <c r="S61" s="233">
        <f ca="1">IF(S58=S4,AVERAGE(OFFSET('Input|Rate of change'!T106,0,0,COUNTA('Input|Rate of change'!$J$84:$M$84),1)),0)</f>
        <v>5.6320725019926923E-2</v>
      </c>
      <c r="T61" s="62">
        <f ca="1">IF(T58=T4,AVERAGE(OFFSET('Input|Rate of change'!U106,0,0,COUNTA('Input|Rate of change'!$J$95:$M$95),1)),0)</f>
        <v>0</v>
      </c>
    </row>
    <row r="62" spans="1:24" outlineLevel="1">
      <c r="C62" s="12" t="s">
        <v>163</v>
      </c>
      <c r="D62" s="13" t="s">
        <v>30</v>
      </c>
      <c r="E62" s="13" t="s">
        <v>31</v>
      </c>
      <c r="F62" s="13" t="s">
        <v>36</v>
      </c>
      <c r="J62" s="62">
        <f t="array" ref="J62">IF(J$58=J$4,PRODUCT(1+$J61:J61)-1,0)</f>
        <v>0</v>
      </c>
      <c r="K62" s="62">
        <f t="array" ref="K62">IF(K$58=K$4,PRODUCT(1+$J61:K61)-1,0)</f>
        <v>0</v>
      </c>
      <c r="L62" s="62">
        <f t="array" ref="L62">IF(L$58=L$4,PRODUCT(1+$J61:L61)-1,0)</f>
        <v>0</v>
      </c>
      <c r="M62" s="62">
        <f t="array" ref="M62">IF(M$58=M$4,PRODUCT(1+$J61:M61)-1,0)</f>
        <v>0</v>
      </c>
      <c r="N62" s="62">
        <f t="array" ref="N62">IF(N$58=N$4,PRODUCT(1+$J61:N61)-1,0)</f>
        <v>0</v>
      </c>
      <c r="O62" s="233">
        <f t="array" aca="1" ref="O62" ca="1">IF(O$58=O$4,PRODUCT(1+$J61:O61)-1,0)</f>
        <v>4.1926249509347313E-2</v>
      </c>
      <c r="P62" s="233">
        <f t="array" aca="1" ref="P62" ca="1">IF(P$58=P$4,PRODUCT(1+$J61:P61)-1,0)</f>
        <v>8.6996292662397945E-2</v>
      </c>
      <c r="Q62" s="233">
        <f t="array" aca="1" ref="Q62" ca="1">IF(Q$58=Q$4,PRODUCT(1+$J61:Q61)-1,0)</f>
        <v>0.13490745556713701</v>
      </c>
      <c r="R62" s="233">
        <f t="array" aca="1" ref="R62" ca="1">IF(R$58=R$4,PRODUCT(1+$J61:R61)-1,0)</f>
        <v>0.19207763347753448</v>
      </c>
      <c r="S62" s="233">
        <f t="array" aca="1" ref="S62" ca="1">IF(S$58=S$4,PRODUCT(1+$J61:S61)-1,0)</f>
        <v>0.25921631007502799</v>
      </c>
      <c r="T62" s="62">
        <f t="array" ref="T62">IF(T$58=T$4,PRODUCT(1+$J61:T61)-1,0)</f>
        <v>0</v>
      </c>
    </row>
    <row r="63" spans="1:24" outlineLevel="1">
      <c r="J63" s="62"/>
      <c r="K63" s="62"/>
      <c r="L63" s="62"/>
      <c r="M63" s="62"/>
      <c r="N63" s="62"/>
      <c r="O63" s="233"/>
      <c r="P63" s="233"/>
      <c r="Q63" s="233"/>
      <c r="R63" s="233"/>
      <c r="S63" s="233"/>
      <c r="T63" s="62"/>
    </row>
    <row r="64" spans="1:24" outlineLevel="1">
      <c r="C64" s="12" t="s">
        <v>161</v>
      </c>
      <c r="D64" s="13" t="s">
        <v>30</v>
      </c>
      <c r="E64" s="13" t="s">
        <v>31</v>
      </c>
      <c r="F64" s="13" t="s">
        <v>36</v>
      </c>
      <c r="J64" s="62">
        <f>SUMPRODUCT('Input|Rate of change'!K38:K45,'Input|Rate of change'!K51:K58)</f>
        <v>0</v>
      </c>
      <c r="K64" s="62">
        <f>SUMPRODUCT('Input|Rate of change'!L38:L45,'Input|Rate of change'!L51:L58)</f>
        <v>0</v>
      </c>
      <c r="L64" s="62">
        <f>SUMPRODUCT('Input|Rate of change'!M38:M45,'Input|Rate of change'!M51:M58)</f>
        <v>0</v>
      </c>
      <c r="M64" s="62">
        <f>SUMPRODUCT('Input|Rate of change'!N38:N45,'Input|Rate of change'!N51:N58)</f>
        <v>0</v>
      </c>
      <c r="N64" s="62">
        <f>SUMPRODUCT('Input|Rate of change'!O38:O45,'Input|Rate of change'!O51:O58)</f>
        <v>0</v>
      </c>
      <c r="O64" s="233">
        <f>SUMPRODUCT('Input|Rate of change'!P38:P45,'Input|Rate of change'!P51:P58)</f>
        <v>4.8075242989637449E-3</v>
      </c>
      <c r="P64" s="233">
        <f>SUMPRODUCT('Input|Rate of change'!Q38:Q45,'Input|Rate of change'!Q51:Q58)</f>
        <v>5.6539446431955603E-3</v>
      </c>
      <c r="Q64" s="233">
        <f>SUMPRODUCT('Input|Rate of change'!R38:R45,'Input|Rate of change'!R51:R58)</f>
        <v>6.6300062632383399E-3</v>
      </c>
      <c r="R64" s="233">
        <f>SUMPRODUCT('Input|Rate of change'!S38:S45,'Input|Rate of change'!S51:S58)</f>
        <v>7.2664222555798973E-3</v>
      </c>
      <c r="S64" s="233">
        <f>SUMPRODUCT('Input|Rate of change'!T38:T45,'Input|Rate of change'!T51:T58)</f>
        <v>7.1190463625399221E-3</v>
      </c>
      <c r="T64" s="62">
        <f>SUMPRODUCT('Input|Rate of change'!U38:U45,'Input|Rate of change'!U51:U58)</f>
        <v>0</v>
      </c>
    </row>
    <row r="65" spans="1:24" outlineLevel="1">
      <c r="C65" s="12" t="s">
        <v>164</v>
      </c>
      <c r="D65" s="13" t="s">
        <v>30</v>
      </c>
      <c r="E65" s="13" t="s">
        <v>31</v>
      </c>
      <c r="F65" s="13" t="s">
        <v>36</v>
      </c>
      <c r="J65" s="62">
        <f t="array" ref="J65">IF(J$58=J$4,PRODUCT(1+$J64:J64)-1,0)</f>
        <v>0</v>
      </c>
      <c r="K65" s="62">
        <f t="array" ref="K65">IF(K$58=K$4,PRODUCT(1+$J64:K64)-1,0)</f>
        <v>0</v>
      </c>
      <c r="L65" s="62">
        <f t="array" ref="L65">IF(L$58=L$4,PRODUCT(1+$J64:L64)-1,0)</f>
        <v>0</v>
      </c>
      <c r="M65" s="62">
        <f t="array" ref="M65">IF(M$58=M$4,PRODUCT(1+$J64:M64)-1,0)</f>
        <v>0</v>
      </c>
      <c r="N65" s="62">
        <f t="array" ref="N65">IF(N$58=N$4,PRODUCT(1+$J64:N64)-1,0)</f>
        <v>0</v>
      </c>
      <c r="O65" s="233">
        <f t="array" ref="O65">IF(O$58=O$4,PRODUCT(1+$J64:O64)-1,0)</f>
        <v>4.8075242989638056E-3</v>
      </c>
      <c r="P65" s="233">
        <f t="array" ref="P65">IF(P$58=P$4,PRODUCT(1+$J64:P64)-1,0)</f>
        <v>1.0488650418416512E-2</v>
      </c>
      <c r="Q65" s="233">
        <f t="array" ref="Q65">IF(Q$58=Q$4,PRODUCT(1+$J64:Q64)-1,0)</f>
        <v>1.7188196499621888E-2</v>
      </c>
      <c r="R65" s="233">
        <f t="array" ref="R65">IF(R$58=R$4,PRODUCT(1+$J64:R64)-1,0)</f>
        <v>2.4579515448779787E-2</v>
      </c>
      <c r="S65" s="233">
        <f t="array" ref="S65">IF(S$58=S$4,PRODUCT(1+$J64:S64)-1,0)</f>
        <v>3.1873544521368258E-2</v>
      </c>
      <c r="T65" s="62">
        <f t="array" ref="T65">IF(T$58=T$4,PRODUCT(1+$J64:T64)-1,0)</f>
        <v>0</v>
      </c>
    </row>
    <row r="66" spans="1:24" outlineLevel="1">
      <c r="C66" s="1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</row>
    <row r="67" spans="1:24" outlineLevel="1">
      <c r="C67" s="12" t="s">
        <v>162</v>
      </c>
      <c r="D67" s="13" t="s">
        <v>30</v>
      </c>
      <c r="E67" s="13" t="s">
        <v>31</v>
      </c>
      <c r="F67" s="13" t="s">
        <v>36</v>
      </c>
      <c r="J67" s="62">
        <f>'Input|Rate of change'!K115</f>
        <v>0</v>
      </c>
      <c r="K67" s="62">
        <f>'Input|Rate of change'!L115</f>
        <v>0</v>
      </c>
      <c r="L67" s="62">
        <f>'Input|Rate of change'!M115</f>
        <v>0</v>
      </c>
      <c r="M67" s="62">
        <f>'Input|Rate of change'!N115</f>
        <v>0</v>
      </c>
      <c r="N67" s="62">
        <f>'Input|Rate of change'!O115</f>
        <v>0</v>
      </c>
      <c r="O67" s="62">
        <f>'Input|Rate of change'!P115</f>
        <v>5.0000000000000001E-3</v>
      </c>
      <c r="P67" s="62">
        <f>'Input|Rate of change'!Q115</f>
        <v>5.0000000000000001E-3</v>
      </c>
      <c r="Q67" s="62">
        <f>'Input|Rate of change'!R115</f>
        <v>5.0000000000000001E-3</v>
      </c>
      <c r="R67" s="62">
        <f>'Input|Rate of change'!S115</f>
        <v>5.0000000000000001E-3</v>
      </c>
      <c r="S67" s="62">
        <f>'Input|Rate of change'!T115</f>
        <v>5.0000000000000001E-3</v>
      </c>
      <c r="T67" s="62">
        <f>'Input|Rate of change'!U115</f>
        <v>0</v>
      </c>
    </row>
    <row r="68" spans="1:24" outlineLevel="1">
      <c r="C68" s="12" t="s">
        <v>165</v>
      </c>
      <c r="D68" s="13" t="s">
        <v>30</v>
      </c>
      <c r="E68" s="13" t="s">
        <v>31</v>
      </c>
      <c r="F68" s="13" t="s">
        <v>36</v>
      </c>
      <c r="J68" s="62">
        <f t="array" ref="J68">IF(J$58=J$4,PRODUCT(1+$J67:J67)-1,0)</f>
        <v>0</v>
      </c>
      <c r="K68" s="62">
        <f t="array" ref="K68">IF(K$58=K$4,PRODUCT(1+$J67:K67)-1,0)</f>
        <v>0</v>
      </c>
      <c r="L68" s="62">
        <f t="array" ref="L68">IF(L$58=L$4,PRODUCT(1+$J67:L67)-1,0)</f>
        <v>0</v>
      </c>
      <c r="M68" s="62">
        <f t="array" ref="M68">IF(M$58=M$4,PRODUCT(1+$J67:M67)-1,0)</f>
        <v>0</v>
      </c>
      <c r="N68" s="62">
        <f t="array" ref="N68">IF(N$58=N$4,PRODUCT(1+$J67:N67)-1,0)</f>
        <v>0</v>
      </c>
      <c r="O68" s="62">
        <f t="array" ref="O68">IF(O$58=O$4,PRODUCT(1+$J67:O67)-1,0)</f>
        <v>4.9999999999998934E-3</v>
      </c>
      <c r="P68" s="62">
        <f t="array" ref="P68">IF(P$58=P$4,PRODUCT(1+$J67:P67)-1,0)</f>
        <v>1.0024999999999729E-2</v>
      </c>
      <c r="Q68" s="62">
        <f t="array" ref="Q68">IF(Q$58=Q$4,PRODUCT(1+$J67:Q67)-1,0)</f>
        <v>1.5075124999999634E-2</v>
      </c>
      <c r="R68" s="62">
        <f t="array" ref="R68">IF(R$58=R$4,PRODUCT(1+$J67:R67)-1,0)</f>
        <v>2.0150500624999568E-2</v>
      </c>
      <c r="S68" s="62">
        <f t="array" ref="S68">IF(S$58=S$4,PRODUCT(1+$J67:S67)-1,0)</f>
        <v>2.5251253128124374E-2</v>
      </c>
      <c r="T68" s="62">
        <f t="array" ref="T68">IF(T$58=T$4,PRODUCT(1+$J67:T67)-1,0)</f>
        <v>0</v>
      </c>
    </row>
    <row r="69" spans="1:24" outlineLevel="1">
      <c r="C69" s="12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</row>
    <row r="70" spans="1:24" outlineLevel="1">
      <c r="C70" s="63" t="s">
        <v>124</v>
      </c>
      <c r="D70" s="59" t="s">
        <v>30</v>
      </c>
      <c r="E70" s="59" t="s">
        <v>31</v>
      </c>
      <c r="F70" s="59" t="s">
        <v>36</v>
      </c>
      <c r="J70" s="78">
        <f ca="1">(1+J61)*(1+J64)*(1-J67)-1</f>
        <v>0</v>
      </c>
      <c r="K70" s="78">
        <f t="shared" ref="K70:S70" ca="1" si="6">(1+K61)*(1+K64)*(1-K67)-1</f>
        <v>0</v>
      </c>
      <c r="L70" s="78">
        <f t="shared" ca="1" si="6"/>
        <v>0</v>
      </c>
      <c r="M70" s="78">
        <f t="shared" ca="1" si="6"/>
        <v>0</v>
      </c>
      <c r="N70" s="78">
        <f t="shared" ca="1" si="6"/>
        <v>0</v>
      </c>
      <c r="O70" s="234">
        <f t="shared" ca="1" si="6"/>
        <v>4.1700658595233753E-2</v>
      </c>
      <c r="P70" s="234">
        <f t="shared" ca="1" si="6"/>
        <v>4.3909201340329496E-2</v>
      </c>
      <c r="Q70" s="234">
        <f t="shared" ca="1" si="6"/>
        <v>4.5743897457118265E-2</v>
      </c>
      <c r="R70" s="234">
        <f t="shared" ca="1" si="6"/>
        <v>5.2716737561796068E-2</v>
      </c>
      <c r="S70" s="234">
        <f t="shared" ca="1" si="6"/>
        <v>5.8521517628880249E-2</v>
      </c>
      <c r="T70" s="78">
        <f t="shared" ref="T70" ca="1" si="7">(1+T61)*(1+T64)*(1-T67)-1</f>
        <v>0</v>
      </c>
    </row>
    <row r="71" spans="1:24" outlineLevel="1">
      <c r="C71" s="6" t="s">
        <v>125</v>
      </c>
      <c r="D71" s="13" t="s">
        <v>30</v>
      </c>
      <c r="E71" s="13" t="s">
        <v>31</v>
      </c>
      <c r="F71" s="13" t="s">
        <v>36</v>
      </c>
      <c r="J71" s="62" t="str">
        <f t="array" ref="J71">IF(J$58=J$4,PRODUCT(1+$J70:J70)-1,"")</f>
        <v/>
      </c>
      <c r="K71" s="62" t="str">
        <f t="array" ref="K71">IF(K$58=K$4,PRODUCT(1+$J70:K70)-1,"")</f>
        <v/>
      </c>
      <c r="L71" s="62" t="str">
        <f t="array" ref="L71">IF(L$58=L$4,PRODUCT(1+$J70:L70)-1,"")</f>
        <v/>
      </c>
      <c r="M71" s="62" t="str">
        <f t="array" ref="M71">IF(M$58=M$4,PRODUCT(1+$J70:M70)-1,"")</f>
        <v/>
      </c>
      <c r="N71" s="62" t="str">
        <f t="array" ref="N71">IF(N$58=N$4,PRODUCT(1+$J70:N70)-1,"")</f>
        <v/>
      </c>
      <c r="O71" s="233">
        <f t="array" aca="1" ref="O71" ca="1">IF(O$58=O$4,PRODUCT(1+$J70:O70)-1,"")</f>
        <v>4.1700658595233753E-2</v>
      </c>
      <c r="P71" s="233">
        <f t="array" aca="1" ref="P71" ca="1">IF(P$58=P$4,PRODUCT(1+$J70:P70)-1,"")</f>
        <v>8.7440902549845712E-2</v>
      </c>
      <c r="Q71" s="233">
        <f t="array" aca="1" ref="Q71" ca="1">IF(Q$58=Q$4,PRODUCT(1+$J70:Q70)-1,"")</f>
        <v>0.13718468768676195</v>
      </c>
      <c r="R71" s="233">
        <f t="array" aca="1" ref="R71" ca="1">IF(R$58=R$4,PRODUCT(1+$J70:R70)-1,"")</f>
        <v>0.1971333544268381</v>
      </c>
      <c r="S71" s="233">
        <f t="array" aca="1" ref="S71" ca="1">IF(S$58=S$4,PRODUCT(1+$J70:S70)-1,"")</f>
        <v>0.26719141513204892</v>
      </c>
      <c r="T71" s="62" t="str">
        <f t="array" ref="T71">IF(T$58=T$4,PRODUCT(1+$J70:T70)-1,"")</f>
        <v/>
      </c>
    </row>
    <row r="72" spans="1:24">
      <c r="J72" s="54"/>
      <c r="K72" s="54"/>
      <c r="L72" s="54"/>
      <c r="M72" s="54"/>
      <c r="N72" s="54"/>
      <c r="O72" s="64"/>
      <c r="P72" s="64"/>
      <c r="Q72" s="64"/>
      <c r="R72" s="64"/>
      <c r="S72" s="64"/>
      <c r="T72" s="64"/>
    </row>
    <row r="73" spans="1:24" customFormat="1" ht="12.75">
      <c r="A73" s="28"/>
      <c r="B73" s="32" t="s">
        <v>84</v>
      </c>
      <c r="C73" s="28"/>
      <c r="D73" s="28"/>
      <c r="E73" s="28"/>
      <c r="F73" s="29"/>
      <c r="G73" s="29"/>
      <c r="H73" s="29"/>
      <c r="I73" s="29"/>
      <c r="J73" s="30"/>
      <c r="K73" s="31"/>
      <c r="L73" s="30"/>
      <c r="M73" s="31"/>
      <c r="N73" s="30"/>
      <c r="O73" s="30"/>
      <c r="P73" s="30"/>
      <c r="Q73" s="30"/>
      <c r="R73" s="30"/>
      <c r="S73" s="30"/>
      <c r="T73" s="30"/>
      <c r="U73" s="30"/>
      <c r="V73" s="30"/>
      <c r="W73" s="31"/>
      <c r="X73" s="31"/>
    </row>
    <row r="74" spans="1:24" outlineLevel="1">
      <c r="C74" s="12"/>
      <c r="J74" s="54"/>
      <c r="K74" s="54"/>
      <c r="L74" s="54"/>
    </row>
    <row r="75" spans="1:24" outlineLevel="1">
      <c r="C75" s="6" t="s">
        <v>95</v>
      </c>
      <c r="D75" s="17" t="s">
        <v>7</v>
      </c>
      <c r="E75" s="17" t="s">
        <v>8</v>
      </c>
      <c r="F75" s="17" t="s">
        <v>22</v>
      </c>
      <c r="J75" s="88" t="str">
        <f>IF(YEAR(J$4)&gt;='Input|General'!$G$13,IF(YEAR(J$4)&lt;='Input|General'!$G$14,J$4,""),"")</f>
        <v/>
      </c>
      <c r="K75" s="88" t="str">
        <f>IF(YEAR(K$4)&gt;='Input|General'!$G$13,IF(YEAR(K$4)&lt;='Input|General'!$G$14,K$4,""),"")</f>
        <v/>
      </c>
      <c r="L75" s="88" t="str">
        <f>IF(YEAR(L$4)&gt;='Input|General'!$G$13,IF(YEAR(L$4)&lt;='Input|General'!$G$14,L$4,""),"")</f>
        <v/>
      </c>
      <c r="M75" s="88" t="str">
        <f>IF(YEAR(M$4)&gt;='Input|General'!$G$13,IF(YEAR(M$4)&lt;='Input|General'!$G$14,M$4,""),"")</f>
        <v/>
      </c>
      <c r="N75" s="88" t="str">
        <f>IF(YEAR(N$4)&gt;='Input|General'!$G$13,IF(YEAR(N$4)&lt;='Input|General'!$G$14,N$4,""),"")</f>
        <v/>
      </c>
      <c r="O75" s="88">
        <f>IF(YEAR(O$4)&gt;='Input|General'!$G$13,IF(YEAR(O$4)&lt;='Input|General'!$G$14,O$4,""),"")</f>
        <v>46539</v>
      </c>
      <c r="P75" s="88">
        <f>IF(YEAR(P$4)&gt;='Input|General'!$G$13,IF(YEAR(P$4)&lt;='Input|General'!$G$14,P$4,""),"")</f>
        <v>46905</v>
      </c>
      <c r="Q75" s="88">
        <f>IF(YEAR(Q$4)&gt;='Input|General'!$G$13,IF(YEAR(Q$4)&lt;='Input|General'!$G$14,Q$4,""),"")</f>
        <v>47270</v>
      </c>
      <c r="R75" s="88">
        <f>IF(YEAR(R$4)&gt;='Input|General'!$G$13,IF(YEAR(R$4)&lt;='Input|General'!$G$14,R$4,""),"")</f>
        <v>47635</v>
      </c>
      <c r="S75" s="88">
        <f>IF(YEAR(S$4)&gt;='Input|General'!$G$13,IF(YEAR(S$4)&lt;='Input|General'!$G$14,S$4,""),"")</f>
        <v>48000</v>
      </c>
      <c r="T75" s="88" t="str">
        <f>IF(YEAR(T$4)&gt;='Input|General'!$G$13,IF(YEAR(T$4)&lt;='Input|General'!$G$14,T$4,""),"")</f>
        <v/>
      </c>
    </row>
    <row r="76" spans="1:24" outlineLevel="1">
      <c r="C76" s="6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</row>
    <row r="77" spans="1:24" outlineLevel="1">
      <c r="C77" s="65" t="str">
        <f>'Input|Step changes'!C12</f>
        <v>ICT Services</v>
      </c>
      <c r="D77" s="13" t="s">
        <v>30</v>
      </c>
      <c r="E77" s="13" t="str">
        <f t="shared" ref="E77:E98" si="8">$E$8</f>
        <v>$millions</v>
      </c>
      <c r="F77" s="87">
        <f t="shared" ref="F77:F88" si="9">$F$8</f>
        <v>46174</v>
      </c>
      <c r="J77" s="6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6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6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6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6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6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5.9929540103768648</v>
      </c>
      <c r="P77" s="6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9.7079785753531667</v>
      </c>
      <c r="Q77" s="6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9.9301776379848796</v>
      </c>
      <c r="R77" s="6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5.5257266762655375</v>
      </c>
      <c r="S77" s="6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2.9268614387495155</v>
      </c>
      <c r="T77" s="6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24" outlineLevel="1">
      <c r="C78" s="65" t="str">
        <f>'Input|Step changes'!C13</f>
        <v>CER Integration - Grid stability and flexible services</v>
      </c>
      <c r="D78" s="13" t="s">
        <v>30</v>
      </c>
      <c r="E78" s="13" t="str">
        <f t="shared" si="8"/>
        <v>$millions</v>
      </c>
      <c r="F78" s="87">
        <f t="shared" si="9"/>
        <v>46174</v>
      </c>
      <c r="J78" s="6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6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6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6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6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69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P78" s="69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Q78" s="69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R78" s="69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S78" s="69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T78" s="69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24" outlineLevel="1">
      <c r="C79" s="65" t="str">
        <f>'Input|Step changes'!C14</f>
        <v>CER Integration - Voltage and PQ management</v>
      </c>
      <c r="D79" s="13" t="s">
        <v>30</v>
      </c>
      <c r="E79" s="13" t="str">
        <f t="shared" si="8"/>
        <v>$millions</v>
      </c>
      <c r="F79" s="87">
        <f t="shared" si="9"/>
        <v>46174</v>
      </c>
      <c r="J79" s="6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6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6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6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6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6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P79" s="6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Q79" s="6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R79" s="6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S79" s="6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T79" s="69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24" outlineLevel="1">
      <c r="C80" s="65" t="str">
        <f>'Input|Step changes'!C15</f>
        <v>CER Integration - Data Visibility and analytics</v>
      </c>
      <c r="D80" s="13" t="s">
        <v>30</v>
      </c>
      <c r="E80" s="13" t="str">
        <f t="shared" si="8"/>
        <v>$millions</v>
      </c>
      <c r="F80" s="87">
        <f t="shared" si="9"/>
        <v>46174</v>
      </c>
      <c r="J80" s="6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6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6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6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6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6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P80" s="6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Q80" s="6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R80" s="6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S80" s="6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T80" s="6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24" outlineLevel="1">
      <c r="C81" s="65" t="str">
        <f>'Input|Step changes'!C16</f>
        <v>New REFCL obligations</v>
      </c>
      <c r="D81" s="13" t="s">
        <v>30</v>
      </c>
      <c r="E81" s="13" t="str">
        <f t="shared" si="8"/>
        <v>$millions</v>
      </c>
      <c r="F81" s="87">
        <f t="shared" si="9"/>
        <v>46174</v>
      </c>
      <c r="J81" s="6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6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6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6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6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6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P81" s="6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Q81" s="6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R81" s="6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S81" s="6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T81" s="6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24" outlineLevel="1">
      <c r="C82" s="65" t="str">
        <f>'Input|Step changes'!C17</f>
        <v xml:space="preserve">Resilience – Outage preparation and response </v>
      </c>
      <c r="D82" s="13" t="s">
        <v>30</v>
      </c>
      <c r="E82" s="13" t="str">
        <f t="shared" si="8"/>
        <v>$millions</v>
      </c>
      <c r="F82" s="87">
        <f t="shared" si="9"/>
        <v>46174</v>
      </c>
      <c r="J82" s="6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6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6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6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6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6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6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6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6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6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6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24" outlineLevel="1">
      <c r="C83" s="65" t="str">
        <f>'Input|Step changes'!C18</f>
        <v>Safety - LBRA Hazard trees management program</v>
      </c>
      <c r="D83" s="13" t="s">
        <v>30</v>
      </c>
      <c r="E83" s="13" t="str">
        <f t="shared" si="8"/>
        <v>$millions</v>
      </c>
      <c r="F83" s="87">
        <f t="shared" si="9"/>
        <v>46174</v>
      </c>
      <c r="J83" s="6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6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6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6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6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6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0.5262705331412102</v>
      </c>
      <c r="P83" s="6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0.5262705331412102</v>
      </c>
      <c r="Q83" s="6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0.5262705331412102</v>
      </c>
      <c r="R83" s="6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0.5262705331412102</v>
      </c>
      <c r="S83" s="6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0.5262705331412102</v>
      </c>
      <c r="T83" s="6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24" outlineLevel="1">
      <c r="C84" s="65" t="str">
        <f>'Input|Step changes'!C19</f>
        <v>Resilience - Deploying mobile response vehicle</v>
      </c>
      <c r="D84" s="13" t="s">
        <v>30</v>
      </c>
      <c r="E84" s="13" t="str">
        <f t="shared" si="8"/>
        <v>$millions</v>
      </c>
      <c r="F84" s="87">
        <f t="shared" si="9"/>
        <v>46174</v>
      </c>
      <c r="J84" s="6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6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6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6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6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6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6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6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6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6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6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24" outlineLevel="1">
      <c r="C85" s="65" t="str">
        <f>'Input|Step changes'!C20</f>
        <v xml:space="preserve">Customer systems and education </v>
      </c>
      <c r="D85" s="13" t="s">
        <v>30</v>
      </c>
      <c r="E85" s="13" t="str">
        <f t="shared" si="8"/>
        <v>$millions</v>
      </c>
      <c r="F85" s="87">
        <f t="shared" si="9"/>
        <v>46174</v>
      </c>
      <c r="J85" s="6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6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6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6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6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6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6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6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6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6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6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24" outlineLevel="1">
      <c r="C86" s="65" t="str">
        <f>'Input|Step changes'!C21</f>
        <v>Insurance</v>
      </c>
      <c r="D86" s="13" t="s">
        <v>30</v>
      </c>
      <c r="E86" s="13" t="str">
        <f t="shared" si="8"/>
        <v>$millions</v>
      </c>
      <c r="F86" s="87">
        <f t="shared" si="9"/>
        <v>46174</v>
      </c>
      <c r="J86" s="69">
        <f>'Input|Step changes'!J21*INDEX('Input|Rate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K86" s="69">
        <f>'Input|Step changes'!K21*INDEX('Input|Rate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L86" s="69">
        <f>'Input|Step changes'!L21*INDEX('Input|Rate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M86" s="69">
        <f>'Input|Step changes'!M21*INDEX('Input|Rate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N86" s="69">
        <f>'Input|Step changes'!N21*INDEX('Input|Rate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O86" s="69">
        <f>'Input|Step changes'!O21*INDEX('Input|Rate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P86" s="69">
        <f>'Input|Step changes'!P21*INDEX('Input|Rate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Q86" s="69">
        <f>'Input|Step changes'!Q21*INDEX('Input|Rate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R86" s="69">
        <f>'Input|Step changes'!R21*INDEX('Input|Rate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S86" s="69">
        <f>'Input|Step changes'!S21*INDEX('Input|Rate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T86" s="69">
        <f>'Input|Step changes'!T21*INDEX('Input|Rate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</row>
    <row r="87" spans="1:24" outlineLevel="1">
      <c r="C87" s="65"/>
      <c r="F87" s="57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</row>
    <row r="88" spans="1:24" outlineLevel="1">
      <c r="C88" s="58" t="s">
        <v>48</v>
      </c>
      <c r="D88" s="66" t="s">
        <v>30</v>
      </c>
      <c r="E88" s="66" t="str">
        <f>$E$8</f>
        <v>$millions</v>
      </c>
      <c r="F88" s="90">
        <f t="shared" si="9"/>
        <v>46174</v>
      </c>
      <c r="G88" s="17"/>
      <c r="H88" s="17"/>
      <c r="I88" s="17"/>
      <c r="J88" s="70">
        <f>SUM(J76:J87)</f>
        <v>0</v>
      </c>
      <c r="K88" s="70">
        <f t="shared" ref="K88:S88" si="10">SUM(K76:K87)</f>
        <v>0</v>
      </c>
      <c r="L88" s="70">
        <f t="shared" si="10"/>
        <v>0</v>
      </c>
      <c r="M88" s="70">
        <f t="shared" si="10"/>
        <v>0</v>
      </c>
      <c r="N88" s="70">
        <f t="shared" si="10"/>
        <v>0</v>
      </c>
      <c r="O88" s="70">
        <f>SUM(O76:O87)</f>
        <v>7.5020252935180753</v>
      </c>
      <c r="P88" s="70">
        <f t="shared" si="10"/>
        <v>11.217049858494375</v>
      </c>
      <c r="Q88" s="70">
        <f t="shared" si="10"/>
        <v>11.439248921126088</v>
      </c>
      <c r="R88" s="70">
        <f t="shared" si="10"/>
        <v>7.034797959406748</v>
      </c>
      <c r="S88" s="70">
        <f t="shared" si="10"/>
        <v>4.4359327218907261</v>
      </c>
      <c r="T88" s="70">
        <f t="shared" ref="T88" si="11">SUM(T76:T87)</f>
        <v>0</v>
      </c>
    </row>
    <row r="89" spans="1:24">
      <c r="C89" s="67"/>
      <c r="J89" s="54"/>
      <c r="K89" s="54"/>
      <c r="L89" s="54"/>
      <c r="M89" s="54"/>
      <c r="N89" s="19"/>
      <c r="O89" s="19"/>
      <c r="P89" s="19"/>
      <c r="Q89" s="19"/>
      <c r="R89" s="19"/>
      <c r="S89" s="19"/>
      <c r="T89" s="19"/>
    </row>
    <row r="90" spans="1:24" customFormat="1" ht="12.75">
      <c r="A90" s="28"/>
      <c r="B90" s="32" t="s">
        <v>104</v>
      </c>
      <c r="C90" s="28"/>
      <c r="D90" s="28"/>
      <c r="E90" s="28"/>
      <c r="F90" s="29"/>
      <c r="G90" s="29"/>
      <c r="H90" s="29"/>
      <c r="I90" s="29"/>
      <c r="J90" s="30"/>
      <c r="K90" s="31"/>
      <c r="L90" s="30"/>
      <c r="M90" s="31"/>
      <c r="N90" s="30"/>
      <c r="O90" s="30"/>
      <c r="P90" s="30"/>
      <c r="Q90" s="30"/>
      <c r="R90" s="30"/>
      <c r="S90" s="30"/>
      <c r="T90" s="30"/>
      <c r="U90" s="30"/>
      <c r="V90" s="30"/>
      <c r="W90" s="31"/>
      <c r="X90" s="31"/>
    </row>
    <row r="91" spans="1:24" outlineLevel="1">
      <c r="C91" s="12"/>
      <c r="J91" s="54"/>
      <c r="K91" s="54"/>
      <c r="L91" s="54"/>
    </row>
    <row r="92" spans="1:24" outlineLevel="1">
      <c r="C92" s="6" t="s">
        <v>100</v>
      </c>
      <c r="D92" s="17" t="s">
        <v>7</v>
      </c>
      <c r="E92" s="17" t="s">
        <v>8</v>
      </c>
      <c r="F92" s="17" t="s">
        <v>22</v>
      </c>
      <c r="J92" s="88" t="str">
        <f>IF(YEAR(J$4)&gt;='Input|General'!$G$13,IF(YEAR(J$4)&lt;='Input|General'!$G$14,J$4,""),"")</f>
        <v/>
      </c>
      <c r="K92" s="88" t="str">
        <f>IF(YEAR(K$4)&gt;='Input|General'!$G$13,IF(YEAR(K$4)&lt;='Input|General'!$G$14,K$4,""),"")</f>
        <v/>
      </c>
      <c r="L92" s="88" t="str">
        <f>IF(YEAR(L$4)&gt;='Input|General'!$G$13,IF(YEAR(L$4)&lt;='Input|General'!$G$14,L$4,""),"")</f>
        <v/>
      </c>
      <c r="M92" s="88" t="str">
        <f>IF(YEAR(M$4)&gt;='Input|General'!$G$13,IF(YEAR(M$4)&lt;='Input|General'!$G$14,M$4,""),"")</f>
        <v/>
      </c>
      <c r="N92" s="88" t="str">
        <f>IF(YEAR(N$4)&gt;='Input|General'!$G$13,IF(YEAR(N$4)&lt;='Input|General'!$G$14,N$4,""),"")</f>
        <v/>
      </c>
      <c r="O92" s="88">
        <f>IF(YEAR(O$4)&gt;='Input|General'!$G$13,IF(YEAR(O$4)&lt;='Input|General'!$G$14,O$4,""),"")</f>
        <v>46539</v>
      </c>
      <c r="P92" s="88">
        <f>IF(YEAR(P$4)&gt;='Input|General'!$G$13,IF(YEAR(P$4)&lt;='Input|General'!$G$14,P$4,""),"")</f>
        <v>46905</v>
      </c>
      <c r="Q92" s="88">
        <f>IF(YEAR(Q$4)&gt;='Input|General'!$G$13,IF(YEAR(Q$4)&lt;='Input|General'!$G$14,Q$4,""),"")</f>
        <v>47270</v>
      </c>
      <c r="R92" s="88">
        <f>IF(YEAR(R$4)&gt;='Input|General'!$G$13,IF(YEAR(R$4)&lt;='Input|General'!$G$14,R$4,""),"")</f>
        <v>47635</v>
      </c>
      <c r="S92" s="88">
        <f>IF(YEAR(S$4)&gt;='Input|General'!$G$13,IF(YEAR(S$4)&lt;='Input|General'!$G$14,S$4,""),"")</f>
        <v>48000</v>
      </c>
      <c r="T92" s="88" t="str">
        <f>IF(YEAR(T$4)&gt;='Input|General'!$G$13,IF(YEAR(T$4)&lt;='Input|General'!$G$14,T$4,""),"")</f>
        <v/>
      </c>
    </row>
    <row r="93" spans="1:24" outlineLevel="1">
      <c r="C93" s="6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</row>
    <row r="94" spans="1:24" outlineLevel="1">
      <c r="C94" s="65" t="str">
        <f>'Input|Step changes'!C29</f>
        <v>Innovation fund</v>
      </c>
      <c r="D94" s="13" t="s">
        <v>30</v>
      </c>
      <c r="E94" s="13" t="str">
        <f t="shared" si="8"/>
        <v>$millions</v>
      </c>
      <c r="F94" s="87">
        <f t="shared" ref="F94:F98" si="12">$F$8</f>
        <v>46174</v>
      </c>
      <c r="J94" s="69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69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69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69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69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69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0.39996560518731983</v>
      </c>
      <c r="P94" s="69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0.39996560518731983</v>
      </c>
      <c r="Q94" s="69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0.39996560518731983</v>
      </c>
      <c r="R94" s="69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0.39996560518731983</v>
      </c>
      <c r="S94" s="69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0.39996560518731983</v>
      </c>
      <c r="T94" s="69">
        <f>'Input|Step changes'!T29*INDEX('Input|Rate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</row>
    <row r="95" spans="1:24" outlineLevel="1">
      <c r="C95" s="65" t="str">
        <f>'Input|Step changes'!C30</f>
        <v>Guaranteed Service Level payments</v>
      </c>
      <c r="D95" s="13" t="s">
        <v>30</v>
      </c>
      <c r="E95" s="13" t="str">
        <f t="shared" si="8"/>
        <v>$millions</v>
      </c>
      <c r="F95" s="87">
        <f t="shared" si="12"/>
        <v>46174</v>
      </c>
      <c r="J95" s="6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6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6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6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6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6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0.23899163656796218</v>
      </c>
      <c r="P95" s="6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0.23899163656796218</v>
      </c>
      <c r="Q95" s="6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0.23899163656796218</v>
      </c>
      <c r="R95" s="6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0.23899163656796218</v>
      </c>
      <c r="S95" s="6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0.23899163656796218</v>
      </c>
      <c r="T95" s="6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24" outlineLevel="1">
      <c r="C96" s="65">
        <f>'Input|Step changes'!C31</f>
        <v>0</v>
      </c>
      <c r="D96" s="13" t="s">
        <v>30</v>
      </c>
      <c r="E96" s="13" t="str">
        <f t="shared" si="8"/>
        <v>$millions</v>
      </c>
      <c r="F96" s="87">
        <f t="shared" si="12"/>
        <v>46174</v>
      </c>
      <c r="J96" s="6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6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6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6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6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6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6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6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6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6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6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24" outlineLevel="1">
      <c r="C97" s="65">
        <f>'Input|Step changes'!C32</f>
        <v>0</v>
      </c>
      <c r="D97" s="13" t="s">
        <v>30</v>
      </c>
      <c r="E97" s="13" t="str">
        <f t="shared" si="8"/>
        <v>$millions</v>
      </c>
      <c r="F97" s="87">
        <f t="shared" si="12"/>
        <v>46174</v>
      </c>
      <c r="J97" s="6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6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6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6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6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6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6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6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6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6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6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</row>
    <row r="98" spans="1:24" outlineLevel="1">
      <c r="C98" s="65">
        <f>'Input|Step changes'!C33</f>
        <v>0</v>
      </c>
      <c r="D98" s="13" t="s">
        <v>30</v>
      </c>
      <c r="E98" s="13" t="str">
        <f t="shared" si="8"/>
        <v>$millions</v>
      </c>
      <c r="F98" s="87">
        <f t="shared" si="12"/>
        <v>46174</v>
      </c>
      <c r="J98" s="69">
        <f>'Input|Step changes'!J33*INDEX('Input|Rate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K98" s="69">
        <f>'Input|Step changes'!K33*INDEX('Input|Rate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L98" s="69">
        <f>'Input|Step changes'!L33*INDEX('Input|Rate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M98" s="69">
        <f>'Input|Step changes'!M33*INDEX('Input|Rate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N98" s="69">
        <f>'Input|Step changes'!N33*INDEX('Input|Rate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O98" s="69">
        <f>'Input|Step changes'!O33*INDEX('Input|Rate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P98" s="69">
        <f>'Input|Step changes'!P33*INDEX('Input|Rate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Q98" s="69">
        <f>'Input|Step changes'!Q33*INDEX('Input|Rate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R98" s="69">
        <f>'Input|Step changes'!R33*INDEX('Input|Rate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S98" s="69">
        <f>'Input|Step changes'!S33*INDEX('Input|Rate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T98" s="69">
        <f>'Input|Step changes'!T33*INDEX('Input|Rate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U98" s="54"/>
      <c r="V98" s="54"/>
      <c r="W98" s="54"/>
      <c r="X98" s="54"/>
    </row>
    <row r="99" spans="1:24" outlineLevel="1">
      <c r="C99" s="65"/>
      <c r="F99" s="57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54"/>
      <c r="V99" s="54"/>
      <c r="W99" s="54"/>
      <c r="X99" s="54"/>
    </row>
    <row r="100" spans="1:24" outlineLevel="1">
      <c r="C100" s="58" t="s">
        <v>105</v>
      </c>
      <c r="D100" s="66" t="s">
        <v>30</v>
      </c>
      <c r="E100" s="66" t="str">
        <f>$E$8</f>
        <v>$millions</v>
      </c>
      <c r="F100" s="90">
        <f t="shared" ref="F100" si="13">$F$8</f>
        <v>46174</v>
      </c>
      <c r="G100" s="17"/>
      <c r="H100" s="17"/>
      <c r="I100" s="17"/>
      <c r="J100" s="70">
        <f t="shared" ref="J100:T100" si="14">SUM(J93:J98)</f>
        <v>0</v>
      </c>
      <c r="K100" s="70">
        <f t="shared" si="14"/>
        <v>0</v>
      </c>
      <c r="L100" s="70">
        <f t="shared" si="14"/>
        <v>0</v>
      </c>
      <c r="M100" s="70">
        <f t="shared" si="14"/>
        <v>0</v>
      </c>
      <c r="N100" s="70">
        <f t="shared" si="14"/>
        <v>0</v>
      </c>
      <c r="O100" s="70">
        <f t="shared" si="14"/>
        <v>0.63895724175528201</v>
      </c>
      <c r="P100" s="70">
        <f t="shared" si="14"/>
        <v>0.63895724175528201</v>
      </c>
      <c r="Q100" s="70">
        <f t="shared" si="14"/>
        <v>0.63895724175528201</v>
      </c>
      <c r="R100" s="70">
        <f t="shared" si="14"/>
        <v>0.63895724175528201</v>
      </c>
      <c r="S100" s="70">
        <f t="shared" si="14"/>
        <v>0.63895724175528201</v>
      </c>
      <c r="T100" s="70">
        <f t="shared" si="14"/>
        <v>0</v>
      </c>
    </row>
    <row r="101" spans="1:24">
      <c r="C101" s="67"/>
      <c r="J101" s="54"/>
      <c r="K101" s="54"/>
      <c r="L101" s="54"/>
      <c r="M101" s="54"/>
      <c r="N101" s="19"/>
      <c r="O101" s="19"/>
      <c r="P101" s="19"/>
      <c r="Q101" s="19"/>
      <c r="R101" s="19"/>
      <c r="S101" s="19"/>
      <c r="T101" s="19"/>
    </row>
    <row r="102" spans="1:24" customFormat="1" ht="12.75">
      <c r="A102" s="28"/>
      <c r="B102" s="32" t="s">
        <v>85</v>
      </c>
      <c r="C102" s="28"/>
      <c r="D102" s="28"/>
      <c r="E102" s="28"/>
      <c r="F102" s="29"/>
      <c r="G102" s="29"/>
      <c r="H102" s="29"/>
      <c r="I102" s="29"/>
      <c r="J102" s="30"/>
      <c r="K102" s="31"/>
      <c r="L102" s="30"/>
      <c r="M102" s="31"/>
      <c r="N102" s="30"/>
      <c r="O102" s="30"/>
      <c r="P102" s="30"/>
      <c r="Q102" s="30"/>
      <c r="R102" s="30"/>
      <c r="S102" s="30"/>
      <c r="T102" s="30"/>
      <c r="U102" s="30"/>
      <c r="V102" s="30"/>
      <c r="W102" s="31"/>
      <c r="X102" s="31"/>
    </row>
    <row r="103" spans="1:24" outlineLevel="1">
      <c r="C103" s="12"/>
      <c r="J103" s="54"/>
      <c r="K103" s="54"/>
      <c r="L103" s="54"/>
    </row>
    <row r="104" spans="1:24" outlineLevel="1">
      <c r="C104" s="6"/>
      <c r="J104" s="88" t="str">
        <f>IF(YEAR(J$4)&gt;='Input|General'!$G$13,IF(YEAR(J$4)&lt;='Input|General'!$G$14,J$4,""),"")</f>
        <v/>
      </c>
      <c r="K104" s="88" t="str">
        <f>IF(YEAR(K$4)&gt;='Input|General'!$G$13,IF(YEAR(K$4)&lt;='Input|General'!$G$14,K$4,""),"")</f>
        <v/>
      </c>
      <c r="L104" s="88" t="str">
        <f>IF(YEAR(L$4)&gt;='Input|General'!$G$13,IF(YEAR(L$4)&lt;='Input|General'!$G$14,L$4,""),"")</f>
        <v/>
      </c>
      <c r="M104" s="88" t="str">
        <f>IF(YEAR(M$4)&gt;='Input|General'!$G$13,IF(YEAR(M$4)&lt;='Input|General'!$G$14,M$4,""),"")</f>
        <v/>
      </c>
      <c r="N104" s="88" t="str">
        <f>IF(YEAR(N$4)&gt;='Input|General'!$G$13,IF(YEAR(N$4)&lt;='Input|General'!$G$14,N$4,""),"")</f>
        <v/>
      </c>
      <c r="O104" s="88">
        <f>IF(YEAR(O$4)&gt;='Input|General'!$G$13,IF(YEAR(O$4)&lt;='Input|General'!$G$14,O$4,""),"")</f>
        <v>46539</v>
      </c>
      <c r="P104" s="88">
        <f>IF(YEAR(P$4)&gt;='Input|General'!$G$13,IF(YEAR(P$4)&lt;='Input|General'!$G$14,P$4,""),"")</f>
        <v>46905</v>
      </c>
      <c r="Q104" s="88">
        <f>IF(YEAR(Q$4)&gt;='Input|General'!$G$13,IF(YEAR(Q$4)&lt;='Input|General'!$G$14,Q$4,""),"")</f>
        <v>47270</v>
      </c>
      <c r="R104" s="88">
        <f>IF(YEAR(R$4)&gt;='Input|General'!$G$13,IF(YEAR(R$4)&lt;='Input|General'!$G$14,R$4,""),"")</f>
        <v>47635</v>
      </c>
      <c r="S104" s="88">
        <f>IF(YEAR(S$4)&gt;='Input|General'!$G$13,IF(YEAR(S$4)&lt;='Input|General'!$G$14,S$4,""),"")</f>
        <v>48000</v>
      </c>
      <c r="T104" s="88" t="str">
        <f>IF(YEAR(T$4)&gt;='Input|General'!$G$13,IF(YEAR(T$4)&lt;='Input|General'!$G$14,T$4,""),"")</f>
        <v/>
      </c>
    </row>
    <row r="105" spans="1:24" outlineLevel="1">
      <c r="C105" s="6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4" outlineLevel="1">
      <c r="C106" s="67" t="s">
        <v>121</v>
      </c>
      <c r="D106" s="17" t="s">
        <v>30</v>
      </c>
      <c r="E106" s="17" t="str">
        <f>$E$8</f>
        <v>$millions</v>
      </c>
      <c r="F106" s="90">
        <f t="shared" ref="F106:F108" si="15">$F$8</f>
        <v>46174</v>
      </c>
      <c r="J106" s="79" t="str">
        <f t="shared" ref="J106:T106" si="16">IF(YEAR(J$4)&gt;=FPFirstYear,IF(YEAR(J$4)&lt;=FPLastYear,IF(ISBLANK(J104),"",(1+J71)*SUM($J54:$S54)+J88),""),"")</f>
        <v/>
      </c>
      <c r="K106" s="79" t="str">
        <f t="shared" si="16"/>
        <v/>
      </c>
      <c r="L106" s="79" t="str">
        <f t="shared" si="16"/>
        <v/>
      </c>
      <c r="M106" s="79" t="str">
        <f t="shared" si="16"/>
        <v/>
      </c>
      <c r="N106" s="79" t="str">
        <f t="shared" si="16"/>
        <v/>
      </c>
      <c r="O106" s="79">
        <f t="shared" ca="1" si="16"/>
        <v>114.63537052376934</v>
      </c>
      <c r="P106" s="79">
        <f t="shared" ca="1" si="16"/>
        <v>123.05453471472377</v>
      </c>
      <c r="Q106" s="79">
        <f t="shared" ca="1" si="16"/>
        <v>128.39261621648086</v>
      </c>
      <c r="R106" s="79">
        <f t="shared" ca="1" si="16"/>
        <v>130.15356522543908</v>
      </c>
      <c r="S106" s="79">
        <f t="shared" ca="1" si="16"/>
        <v>134.7597970969282</v>
      </c>
      <c r="T106" s="79" t="str">
        <f t="shared" si="16"/>
        <v/>
      </c>
    </row>
    <row r="107" spans="1:24" outlineLevel="1">
      <c r="C107" s="67" t="s">
        <v>98</v>
      </c>
      <c r="D107" s="17" t="s">
        <v>30</v>
      </c>
      <c r="E107" s="17" t="str">
        <f>$E$8</f>
        <v>$millions</v>
      </c>
      <c r="F107" s="90">
        <f t="shared" si="15"/>
        <v>46174</v>
      </c>
      <c r="J107" s="79" t="str">
        <f t="shared" ref="J107:T107" si="17">IF(YEAR(J$4)&gt;=FPFirstYear,IF(YEAR(J$4)&lt;=FPLastYear,IF(ISBLANK(J104),"",(1+J71)*SUM($J54:$S54)+J88+J100),""),"")</f>
        <v/>
      </c>
      <c r="K107" s="79" t="str">
        <f t="shared" si="17"/>
        <v/>
      </c>
      <c r="L107" s="79" t="str">
        <f t="shared" si="17"/>
        <v/>
      </c>
      <c r="M107" s="79" t="str">
        <f t="shared" si="17"/>
        <v/>
      </c>
      <c r="N107" s="79" t="str">
        <f t="shared" si="17"/>
        <v/>
      </c>
      <c r="O107" s="79">
        <f t="shared" ca="1" si="17"/>
        <v>115.27432776552462</v>
      </c>
      <c r="P107" s="79">
        <f t="shared" ca="1" si="17"/>
        <v>123.69349195647905</v>
      </c>
      <c r="Q107" s="79">
        <f t="shared" ca="1" si="17"/>
        <v>129.03157345823615</v>
      </c>
      <c r="R107" s="79">
        <f t="shared" ca="1" si="17"/>
        <v>130.79252246719437</v>
      </c>
      <c r="S107" s="79">
        <f t="shared" ca="1" si="17"/>
        <v>135.39875433868349</v>
      </c>
      <c r="T107" s="79" t="str">
        <f t="shared" si="17"/>
        <v/>
      </c>
    </row>
    <row r="108" spans="1:24" outlineLevel="1">
      <c r="C108" s="67" t="s">
        <v>99</v>
      </c>
      <c r="D108" s="17" t="s">
        <v>30</v>
      </c>
      <c r="E108" s="17" t="str">
        <f>$E$8</f>
        <v>$millions</v>
      </c>
      <c r="F108" s="90">
        <f t="shared" si="15"/>
        <v>46174</v>
      </c>
      <c r="J108" s="79" t="str">
        <f>IF(YEAR(J$4)&gt;=FPFirstYear,IF(YEAR(J$4)&lt;=FPLastYear,J107+'Input|Step changes'!J41,""),"")</f>
        <v/>
      </c>
      <c r="K108" s="79" t="str">
        <f>IF(YEAR(K$4)&gt;=FPFirstYear,IF(YEAR(K$4)&lt;=FPLastYear,K107+'Input|Step changes'!K41,""),"")</f>
        <v/>
      </c>
      <c r="L108" s="79" t="str">
        <f>IF(YEAR(L$4)&gt;=FPFirstYear,IF(YEAR(L$4)&lt;=FPLastYear,L107+'Input|Step changes'!L41,""),"")</f>
        <v/>
      </c>
      <c r="M108" s="79" t="str">
        <f>IF(YEAR(M$4)&gt;=FPFirstYear,IF(YEAR(M$4)&lt;=FPLastYear,M107+'Input|Step changes'!M41,""),"")</f>
        <v/>
      </c>
      <c r="N108" s="79" t="str">
        <f>IF(YEAR(N$4)&gt;=FPFirstYear,IF(YEAR(N$4)&lt;=FPLastYear,N107+'Input|Step changes'!N41,""),"")</f>
        <v/>
      </c>
      <c r="O108" s="79">
        <f ca="1">IF(YEAR(O$4)&gt;=FPFirstYear,IF(YEAR(O$4)&lt;=FPLastYear,O107+'Input|Step changes'!O41,""),"")</f>
        <v>116.408740202215</v>
      </c>
      <c r="P108" s="79">
        <f ca="1">IF(YEAR(P$4)&gt;=FPFirstYear,IF(YEAR(P$4)&lt;=FPLastYear,P107+'Input|Step changes'!P41,""),"")</f>
        <v>124.94979848237097</v>
      </c>
      <c r="Q108" s="79">
        <f ca="1">IF(YEAR(Q$4)&gt;=FPFirstYear,IF(YEAR(Q$4)&lt;=FPLastYear,Q107+'Input|Step changes'!Q41,""),"")</f>
        <v>130.39860398744617</v>
      </c>
      <c r="R108" s="79">
        <f ca="1">IF(YEAR(R$4)&gt;=FPFirstYear,IF(YEAR(R$4)&lt;=FPLastYear,R107+'Input|Step changes'!R41,""),"")</f>
        <v>132.22292066798587</v>
      </c>
      <c r="S108" s="79">
        <f ca="1">IF(YEAR(S$4)&gt;=FPFirstYear,IF(YEAR(S$4)&lt;=FPLastYear,S107+'Input|Step changes'!S41,""),"")</f>
        <v>136.87074390986913</v>
      </c>
      <c r="T108" s="79" t="str">
        <f>IF(YEAR(T$4)&gt;=FPFirstYear,IF(YEAR(T$4)&lt;=FPLastYear,T107+'Input|Step changes'!T41,""),"")</f>
        <v/>
      </c>
    </row>
    <row r="109" spans="1:24">
      <c r="C109" s="67"/>
      <c r="J109" s="54"/>
      <c r="K109" s="54"/>
      <c r="L109" s="54"/>
      <c r="M109" s="54"/>
      <c r="N109" s="19"/>
      <c r="O109" s="19"/>
      <c r="P109" s="19"/>
      <c r="Q109" s="19"/>
      <c r="R109" s="19"/>
      <c r="S109" s="19"/>
      <c r="T109" s="19"/>
    </row>
    <row r="110" spans="1:24" customFormat="1" ht="12.75">
      <c r="A110" s="28"/>
      <c r="B110" s="32" t="s">
        <v>21</v>
      </c>
      <c r="C110" s="28"/>
      <c r="D110" s="28"/>
      <c r="E110" s="28"/>
      <c r="F110" s="29"/>
      <c r="G110" s="29"/>
      <c r="H110" s="29"/>
      <c r="I110" s="29"/>
      <c r="J110" s="30"/>
      <c r="K110" s="31"/>
      <c r="L110" s="30"/>
      <c r="M110" s="31"/>
      <c r="N110" s="30"/>
      <c r="O110" s="30"/>
      <c r="P110" s="30"/>
      <c r="Q110" s="30"/>
      <c r="R110" s="30"/>
      <c r="S110" s="30"/>
      <c r="T110" s="30"/>
      <c r="U110" s="30"/>
      <c r="V110" s="30"/>
      <c r="W110" s="31"/>
      <c r="X110" s="31"/>
    </row>
    <row r="111" spans="1:24">
      <c r="D111" s="5"/>
      <c r="E111" s="5"/>
      <c r="F111" s="5"/>
      <c r="G111" s="5"/>
      <c r="H111" s="5"/>
      <c r="I111" s="5"/>
    </row>
    <row r="112" spans="1:24">
      <c r="D112" s="5"/>
      <c r="E112" s="5"/>
      <c r="F112" s="5"/>
      <c r="G112" s="5"/>
      <c r="H112" s="5"/>
      <c r="I112" s="5"/>
    </row>
    <row r="113" spans="4:9"/>
    <row r="114" spans="4:9">
      <c r="D114" s="5"/>
      <c r="E114" s="5"/>
      <c r="F114" s="5"/>
      <c r="G114" s="5"/>
      <c r="H114" s="5"/>
      <c r="I114" s="5"/>
    </row>
    <row r="115" spans="4:9">
      <c r="D115" s="5"/>
      <c r="E115" s="5"/>
      <c r="F115" s="5"/>
      <c r="G115" s="5"/>
      <c r="H115" s="5"/>
      <c r="I115" s="5"/>
    </row>
    <row r="116" spans="4:9">
      <c r="D116" s="5"/>
      <c r="E116" s="5"/>
      <c r="F116" s="5"/>
      <c r="G116" s="5"/>
      <c r="H116" s="5"/>
      <c r="I116" s="5"/>
    </row>
    <row r="117" spans="4:9">
      <c r="D117" s="5"/>
      <c r="E117" s="5"/>
      <c r="F117" s="5"/>
      <c r="G117" s="5"/>
      <c r="H117" s="5"/>
      <c r="I117" s="5"/>
    </row>
    <row r="118" spans="4:9">
      <c r="D118" s="5"/>
      <c r="E118" s="5"/>
      <c r="F118" s="5"/>
      <c r="G118" s="5"/>
      <c r="H118" s="5"/>
      <c r="I118" s="5"/>
    </row>
    <row r="119" spans="4:9">
      <c r="D119" s="5"/>
      <c r="E119" s="5"/>
      <c r="F119" s="5"/>
      <c r="G119" s="5"/>
      <c r="H119" s="5"/>
      <c r="I119" s="5"/>
    </row>
    <row r="120" spans="4:9">
      <c r="D120" s="5"/>
      <c r="E120" s="5"/>
      <c r="F120" s="5"/>
      <c r="G120" s="5"/>
      <c r="H120" s="5"/>
      <c r="I120" s="5"/>
    </row>
    <row r="121" spans="4:9">
      <c r="D121" s="5"/>
      <c r="E121" s="5"/>
      <c r="F121" s="5"/>
      <c r="G121" s="5"/>
      <c r="H121" s="5"/>
      <c r="I121" s="5"/>
    </row>
    <row r="122" spans="4:9">
      <c r="D122" s="5"/>
      <c r="E122" s="5"/>
      <c r="F122" s="5"/>
      <c r="G122" s="5"/>
      <c r="H122" s="5"/>
      <c r="I122" s="5"/>
    </row>
    <row r="123" spans="4:9">
      <c r="D123" s="5"/>
      <c r="E123" s="5"/>
      <c r="F123" s="5"/>
      <c r="G123" s="5"/>
      <c r="H123" s="5"/>
      <c r="I123" s="5"/>
    </row>
    <row r="124" spans="4:9">
      <c r="D124" s="5"/>
      <c r="E124" s="5"/>
      <c r="F124" s="5"/>
      <c r="G124" s="5"/>
      <c r="H124" s="5"/>
      <c r="I124" s="5"/>
    </row>
    <row r="125" spans="4:9">
      <c r="D125" s="5"/>
      <c r="E125" s="5"/>
      <c r="F125" s="5"/>
      <c r="G125" s="5"/>
      <c r="H125" s="5"/>
      <c r="I125" s="5"/>
    </row>
    <row r="126" spans="4:9">
      <c r="D126" s="5"/>
      <c r="E126" s="5"/>
      <c r="F126" s="5"/>
      <c r="G126" s="5"/>
      <c r="H126" s="5"/>
      <c r="I126" s="5"/>
    </row>
    <row r="127" spans="4:9">
      <c r="D127" s="5"/>
      <c r="E127" s="5"/>
      <c r="F127" s="5"/>
      <c r="G127" s="5"/>
      <c r="H127" s="5"/>
      <c r="I127" s="5"/>
    </row>
    <row r="128" spans="4:9">
      <c r="D128" s="5"/>
      <c r="E128" s="5"/>
      <c r="F128" s="5"/>
      <c r="G128" s="5"/>
      <c r="H128" s="5"/>
      <c r="I128" s="5"/>
    </row>
    <row r="129" s="5" customFormat="1"/>
    <row r="130" s="5" customFormat="1"/>
    <row r="131" s="5" customFormat="1"/>
    <row r="132" s="5" customFormat="1"/>
    <row r="133" s="5" customFormat="1"/>
    <row r="134" s="5" customFormat="1"/>
    <row r="135" s="5" customFormat="1"/>
    <row r="136" s="5" customFormat="1"/>
    <row r="137" s="5" customFormat="1"/>
    <row r="138" s="5" customFormat="1"/>
    <row r="139" s="5" customFormat="1"/>
    <row r="140" s="5" customFormat="1"/>
    <row r="141" s="5" customFormat="1"/>
    <row r="142" s="5" customFormat="1"/>
    <row r="143" s="5" customFormat="1"/>
    <row r="144" s="5" customFormat="1"/>
    <row r="145" s="5" customFormat="1"/>
    <row r="146" s="5" customFormat="1"/>
    <row r="147" s="5" customFormat="1"/>
    <row r="148" s="5" customFormat="1"/>
    <row r="149" s="5" customFormat="1"/>
    <row r="150" s="5" customFormat="1"/>
    <row r="151" s="5" customFormat="1"/>
    <row r="152" s="5" customFormat="1"/>
    <row r="153" s="5" customFormat="1"/>
    <row r="154" s="5" customFormat="1"/>
    <row r="155" s="5" customFormat="1"/>
    <row r="156" s="5" customFormat="1"/>
    <row r="157" s="5" customFormat="1"/>
    <row r="158" s="5" customFormat="1"/>
    <row r="159" s="5" customFormat="1"/>
    <row r="160" s="5" customFormat="1"/>
    <row r="161" s="5" customFormat="1"/>
    <row r="162" s="5" customFormat="1"/>
    <row r="163" s="5" customFormat="1"/>
    <row r="164" s="5" customFormat="1"/>
    <row r="165" s="5" customFormat="1"/>
    <row r="166" s="5" customFormat="1"/>
    <row r="167" s="5" customFormat="1"/>
    <row r="168" s="5" customFormat="1"/>
    <row r="169" s="5" customFormat="1"/>
    <row r="170" s="5" customFormat="1"/>
    <row r="171" s="5" customFormat="1"/>
    <row r="172" s="5" customFormat="1"/>
    <row r="173" s="5" customFormat="1"/>
    <row r="174" s="5" customFormat="1"/>
    <row r="175" s="5" customFormat="1"/>
    <row r="176" s="5" customFormat="1"/>
    <row r="177" s="5" customFormat="1"/>
    <row r="178" s="5" customFormat="1"/>
    <row r="179" s="5" customFormat="1"/>
    <row r="180" s="5" customFormat="1"/>
    <row r="181" s="5" customFormat="1"/>
    <row r="182" s="5" customFormat="1"/>
    <row r="183" s="5" customFormat="1"/>
    <row r="184" s="5" customFormat="1"/>
    <row r="185" s="5" customFormat="1"/>
    <row r="186" s="5" customFormat="1"/>
    <row r="187" s="5" customFormat="1"/>
    <row r="188" s="5" customFormat="1"/>
    <row r="189" s="5" customFormat="1"/>
    <row r="190" s="5" customFormat="1"/>
    <row r="191" s="5" customFormat="1"/>
    <row r="192" s="5" customFormat="1"/>
    <row r="193" s="5" customFormat="1"/>
    <row r="194" s="5" customFormat="1"/>
    <row r="195" s="5" customFormat="1"/>
  </sheetData>
  <mergeCells count="1">
    <mergeCell ref="N3:S3"/>
  </mergeCells>
  <conditionalFormatting sqref="J10:T10">
    <cfRule type="expression" dxfId="38" priority="28">
      <formula>J$10=J$4</formula>
    </cfRule>
  </conditionalFormatting>
  <conditionalFormatting sqref="J12:T16">
    <cfRule type="cellIs" dxfId="37" priority="102" operator="equal">
      <formula>0</formula>
    </cfRule>
  </conditionalFormatting>
  <conditionalFormatting sqref="J18:T24">
    <cfRule type="cellIs" dxfId="36" priority="9" operator="equal">
      <formula>0</formula>
    </cfRule>
  </conditionalFormatting>
  <conditionalFormatting sqref="J25:T25">
    <cfRule type="expression" dxfId="35" priority="27">
      <formula>J$10=J$4</formula>
    </cfRule>
  </conditionalFormatting>
  <conditionalFormatting sqref="J26:T54">
    <cfRule type="cellIs" dxfId="34" priority="1" operator="equal">
      <formula>0</formula>
    </cfRule>
  </conditionalFormatting>
  <conditionalFormatting sqref="J54:T54">
    <cfRule type="expression" dxfId="33" priority="26">
      <formula>J$10=J$4</formula>
    </cfRule>
  </conditionalFormatting>
  <conditionalFormatting sqref="J58:T58 J75:T75 J92:T92">
    <cfRule type="expression" dxfId="32" priority="118">
      <formula>J$58=J$4</formula>
    </cfRule>
  </conditionalFormatting>
  <conditionalFormatting sqref="J61:T68">
    <cfRule type="cellIs" dxfId="31" priority="100" operator="equal">
      <formula>0</formula>
    </cfRule>
  </conditionalFormatting>
  <conditionalFormatting sqref="J70:T70">
    <cfRule type="expression" dxfId="30" priority="112">
      <formula>J$58=J$4</formula>
    </cfRule>
  </conditionalFormatting>
  <conditionalFormatting sqref="J70:T71">
    <cfRule type="cellIs" dxfId="29" priority="19" operator="equal">
      <formula>0</formula>
    </cfRule>
  </conditionalFormatting>
  <conditionalFormatting sqref="J77:T86 J94:T100">
    <cfRule type="cellIs" dxfId="28" priority="98" operator="equal">
      <formula>0</formula>
    </cfRule>
  </conditionalFormatting>
  <conditionalFormatting sqref="J88:T88">
    <cfRule type="expression" dxfId="27" priority="116">
      <formula>J$75=J$4</formula>
    </cfRule>
    <cfRule type="cellIs" dxfId="26" priority="117" operator="equal">
      <formula>0</formula>
    </cfRule>
  </conditionalFormatting>
  <conditionalFormatting sqref="J100:T100">
    <cfRule type="expression" dxfId="25" priority="114">
      <formula>J$92=J$4</formula>
    </cfRule>
  </conditionalFormatting>
  <conditionalFormatting sqref="J104:T104">
    <cfRule type="expression" dxfId="24" priority="121">
      <formula>J$104=J$4</formula>
    </cfRule>
  </conditionalFormatting>
  <conditionalFormatting sqref="J106:T108">
    <cfRule type="cellIs" dxfId="23" priority="29" operator="equal">
      <formula>0</formula>
    </cfRule>
  </conditionalFormatting>
  <conditionalFormatting sqref="J17:U17">
    <cfRule type="cellIs" dxfId="22" priority="106" operator="equal">
      <formula>0</formula>
    </cfRule>
  </conditionalFormatting>
  <conditionalFormatting sqref="S1:T1">
    <cfRule type="cellIs" dxfId="21" priority="107" operator="equal">
      <formula>"Check"</formula>
    </cfRule>
    <cfRule type="cellIs" dxfId="20" priority="108" operator="equal">
      <formula>"Ok"</formula>
    </cfRule>
  </conditionalFormatting>
  <conditionalFormatting sqref="W1">
    <cfRule type="cellIs" dxfId="19" priority="109" operator="equal">
      <formula>"Check"</formula>
    </cfRule>
    <cfRule type="cellIs" dxfId="18" priority="110" operator="equal">
      <formula>"Ok"</formula>
    </cfRule>
  </conditionalFormatting>
  <dataValidations disablePrompts="1" count="3">
    <dataValidation type="list" allowBlank="1" showInputMessage="1" showErrorMessage="1" sqref="F101 F89 F109" xr:uid="{00000000-0002-0000-0700-000000000000}">
      <formula1>"Real 2010,Real 2011,Real 2012,Real 2013,Real 2014,Real 2015,Nominal"</formula1>
    </dataValidation>
    <dataValidation type="list" allowBlank="1" showInputMessage="1" showErrorMessage="1" sqref="F87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customProperties>
    <customPr name="EpmWorksheetKeyString_GUID" r:id="rId2"/>
  </customProperties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'Lookup|Tables'!$H$74:$H$78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/>
  </sheetViews>
  <sheetFormatPr defaultColWidth="0" defaultRowHeight="11.25" zeroHeight="1"/>
  <cols>
    <col min="1" max="2" width="1.5" style="5" customWidth="1"/>
    <col min="3" max="3" width="59.6640625" style="5" bestFit="1" customWidth="1"/>
    <col min="4" max="4" width="27.6640625" style="13" customWidth="1"/>
    <col min="5" max="5" width="15.83203125" style="13" customWidth="1"/>
    <col min="6" max="6" width="10.6640625" style="13" customWidth="1"/>
    <col min="7" max="9" width="3.33203125" style="13" customWidth="1"/>
    <col min="10" max="24" width="10.83203125" style="5" customWidth="1"/>
    <col min="25" max="48" width="9.33203125" style="5" customWidth="1"/>
    <col min="49" max="16384" width="10.5" style="5" hidden="1"/>
  </cols>
  <sheetData>
    <row r="1" spans="1:24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174" t="s">
        <v>2</v>
      </c>
      <c r="L1" s="24" t="s">
        <v>3</v>
      </c>
      <c r="M1" s="38" t="s">
        <v>4</v>
      </c>
      <c r="N1" s="8" t="s">
        <v>5</v>
      </c>
      <c r="O1" s="9" t="s">
        <v>6</v>
      </c>
      <c r="R1" s="24" t="s">
        <v>76</v>
      </c>
      <c r="S1" s="25" t="s">
        <v>36</v>
      </c>
      <c r="T1" s="25"/>
      <c r="V1" s="175" t="s">
        <v>24</v>
      </c>
      <c r="W1" s="25" t="str">
        <f>'Check|List'!$S$1</f>
        <v>Ok</v>
      </c>
    </row>
    <row r="2" spans="1:24" s="27" customFormat="1" ht="13.5" thickBot="1">
      <c r="B2" s="26" t="str">
        <f>Index!$C$13</f>
        <v>Output | Models</v>
      </c>
      <c r="C2" s="26"/>
      <c r="D2" s="26"/>
      <c r="E2" s="26"/>
      <c r="F2" s="44"/>
      <c r="G2" s="44"/>
      <c r="H2" s="44"/>
      <c r="I2" s="44"/>
    </row>
    <row r="3" spans="1:24" s="45" customFormat="1">
      <c r="D3" s="94"/>
      <c r="E3" s="94"/>
      <c r="F3" s="94"/>
      <c r="G3" s="94"/>
      <c r="H3" s="94"/>
      <c r="I3" s="94"/>
      <c r="J3" s="89" t="s">
        <v>106</v>
      </c>
      <c r="K3" s="89"/>
      <c r="L3" s="89"/>
      <c r="M3" s="94"/>
      <c r="N3" s="262"/>
      <c r="O3" s="262"/>
      <c r="P3" s="262"/>
      <c r="Q3" s="262"/>
      <c r="R3" s="262"/>
      <c r="S3" s="262"/>
      <c r="T3" s="94"/>
      <c r="U3" s="46"/>
      <c r="V3" s="46"/>
      <c r="W3" s="46"/>
      <c r="X3" s="46"/>
    </row>
    <row r="4" spans="1:24" customFormat="1">
      <c r="A4" s="47"/>
      <c r="B4" s="47"/>
      <c r="C4" s="47"/>
      <c r="D4" s="48" t="s">
        <v>7</v>
      </c>
      <c r="E4" s="48" t="s">
        <v>8</v>
      </c>
      <c r="F4" s="49" t="s">
        <v>22</v>
      </c>
      <c r="G4" s="50"/>
      <c r="H4" s="50"/>
      <c r="I4" s="50"/>
      <c r="J4" s="83">
        <f>DATE(PPFirstYear,MONTH('Input|General'!$G$9),1)</f>
        <v>44713</v>
      </c>
      <c r="K4" s="83">
        <f>DATE(PPFirstYear+1,MONTH('Input|General'!$G$9),1)</f>
        <v>45078</v>
      </c>
      <c r="L4" s="83">
        <f>DATE(PPFirstYear+2,MONTH('Input|General'!$G$9),1)</f>
        <v>45444</v>
      </c>
      <c r="M4" s="83">
        <f>DATE(PPFirstYear+3,MONTH('Input|General'!$G$9),1)</f>
        <v>45809</v>
      </c>
      <c r="N4" s="83">
        <f>DATE(PPFirstYear+4,MONTH('Input|General'!$G$9),1)</f>
        <v>46174</v>
      </c>
      <c r="O4" s="83">
        <f>DATE(PPFirstYear+5,MONTH('Input|General'!$G$9),1)</f>
        <v>46539</v>
      </c>
      <c r="P4" s="83">
        <f>DATE(PPFirstYear+6,MONTH('Input|General'!$G$9),1)</f>
        <v>46905</v>
      </c>
      <c r="Q4" s="83">
        <f>DATE(PPFirstYear+7,MONTH('Input|General'!$G$9),1)</f>
        <v>47270</v>
      </c>
      <c r="R4" s="83">
        <f>DATE(PPFirstYear+8,MONTH('Input|General'!$G$9),1)</f>
        <v>47635</v>
      </c>
      <c r="S4" s="83">
        <f>DATE(PPFirstYear+9,MONTH('Input|General'!$G$9),1)</f>
        <v>48000</v>
      </c>
      <c r="T4" s="83">
        <f>DATE(PPFirstYear+10,MONTH('Input|General'!$G$9),1)</f>
        <v>48366</v>
      </c>
      <c r="U4" s="51"/>
      <c r="V4" s="51"/>
      <c r="W4" s="52"/>
      <c r="X4" s="52"/>
    </row>
    <row r="5" spans="1:24" s="3" customFormat="1" ht="3.2" customHeight="1">
      <c r="D5" s="18"/>
      <c r="E5" s="18"/>
      <c r="F5" s="18"/>
      <c r="G5" s="18"/>
      <c r="H5" s="18"/>
      <c r="I5" s="18"/>
    </row>
    <row r="6" spans="1:24" s="3" customFormat="1" ht="9" customHeight="1">
      <c r="D6" s="18"/>
      <c r="E6" s="18"/>
      <c r="F6" s="18"/>
      <c r="G6" s="18"/>
      <c r="H6" s="18"/>
      <c r="I6" s="18"/>
    </row>
    <row r="7" spans="1:24" s="3" customFormat="1" ht="3.2" customHeight="1">
      <c r="D7" s="18"/>
      <c r="E7" s="18"/>
      <c r="F7" s="18"/>
      <c r="G7" s="18"/>
      <c r="H7" s="18"/>
      <c r="I7" s="18"/>
    </row>
    <row r="8" spans="1:24" customFormat="1" ht="12.75">
      <c r="A8" s="28"/>
      <c r="B8" s="32" t="s">
        <v>52</v>
      </c>
      <c r="C8" s="28"/>
      <c r="D8" s="28"/>
      <c r="E8" s="43" t="s">
        <v>15</v>
      </c>
      <c r="F8" s="100">
        <f>DATE(PPLastYear,MONTH('Input|General'!$G$9),1)</f>
        <v>46174</v>
      </c>
      <c r="G8" s="29"/>
      <c r="H8" s="29"/>
      <c r="I8" s="29"/>
      <c r="J8" s="34" t="s">
        <v>53</v>
      </c>
      <c r="K8" s="31"/>
      <c r="L8" s="30"/>
      <c r="M8" s="31"/>
      <c r="N8" s="30"/>
      <c r="O8" s="30"/>
      <c r="P8" s="30"/>
      <c r="Q8" s="30"/>
      <c r="R8" s="30"/>
      <c r="S8" s="30"/>
      <c r="T8" s="30"/>
      <c r="U8" s="30"/>
      <c r="V8" s="30"/>
      <c r="W8" s="31"/>
      <c r="X8" s="31"/>
    </row>
    <row r="9" spans="1:24" ht="4.7" customHeight="1"/>
    <row r="10" spans="1:24">
      <c r="M10" s="54"/>
      <c r="N10" s="54"/>
      <c r="O10" s="54"/>
      <c r="P10" s="54"/>
      <c r="Q10" s="54"/>
      <c r="R10" s="54"/>
      <c r="S10" s="54"/>
      <c r="T10" s="54"/>
    </row>
    <row r="11" spans="1:24">
      <c r="C11" s="6" t="s">
        <v>45</v>
      </c>
      <c r="D11" s="17" t="s">
        <v>7</v>
      </c>
      <c r="E11" s="17" t="s">
        <v>8</v>
      </c>
      <c r="F11" s="17" t="s">
        <v>22</v>
      </c>
      <c r="H11" s="17"/>
      <c r="I11" s="17"/>
      <c r="J11" s="88" t="str">
        <f>IF(YEAR(J$4)&gt;='Input|General'!$G$13,IF(YEAR(J$4)&lt;='Input|General'!$G$14,J$4,""),"")</f>
        <v/>
      </c>
      <c r="K11" s="88" t="str">
        <f>IF(YEAR(K$4)&gt;='Input|General'!$G$13,IF(YEAR(K$4)&lt;='Input|General'!$G$14,K$4,""),"")</f>
        <v/>
      </c>
      <c r="L11" s="88" t="str">
        <f>IF(YEAR(L$4)&gt;='Input|General'!$G$13,IF(YEAR(L$4)&lt;='Input|General'!$G$14,L$4,""),"")</f>
        <v/>
      </c>
      <c r="M11" s="88" t="str">
        <f>IF(YEAR(M$4)&gt;='Input|General'!$G$13,IF(YEAR(M$4)&lt;='Input|General'!$G$14,M$4,""),"")</f>
        <v/>
      </c>
      <c r="N11" s="88" t="str">
        <f>IF(YEAR(N$4)&gt;='Input|General'!$G$13,IF(YEAR(N$4)&lt;='Input|General'!$G$14,N$4,""),"")</f>
        <v/>
      </c>
      <c r="O11" s="88">
        <f>IF(YEAR(O$4)&gt;='Input|General'!$G$13,IF(YEAR(O$4)&lt;='Input|General'!$G$14,O$4,""),"")</f>
        <v>46539</v>
      </c>
      <c r="P11" s="88">
        <f>IF(YEAR(P$4)&gt;='Input|General'!$G$13,IF(YEAR(P$4)&lt;='Input|General'!$G$14,P$4,""),"")</f>
        <v>46905</v>
      </c>
      <c r="Q11" s="88">
        <f>IF(YEAR(Q$4)&gt;='Input|General'!$G$13,IF(YEAR(Q$4)&lt;='Input|General'!$G$14,Q$4,""),"")</f>
        <v>47270</v>
      </c>
      <c r="R11" s="88">
        <f>IF(YEAR(R$4)&gt;='Input|General'!$G$13,IF(YEAR(R$4)&lt;='Input|General'!$G$14,R$4,""),"")</f>
        <v>47635</v>
      </c>
      <c r="S11" s="88">
        <f>IF(YEAR(S$4)&gt;='Input|General'!$G$13,IF(YEAR(S$4)&lt;='Input|General'!$G$14,S$4,""),"")</f>
        <v>48000</v>
      </c>
      <c r="T11" s="88" t="str">
        <f>IF(YEAR(T$4)&gt;='Input|General'!$G$13,IF(YEAR(T$4)&lt;='Input|General'!$G$14,T$4,""),"")</f>
        <v/>
      </c>
      <c r="V11" s="76" t="s">
        <v>51</v>
      </c>
      <c r="W11" s="77"/>
      <c r="X11" s="77"/>
    </row>
    <row r="12" spans="1:24">
      <c r="C12" s="6"/>
      <c r="D12" s="17"/>
      <c r="E12" s="17"/>
      <c r="F12" s="17"/>
      <c r="H12" s="17"/>
      <c r="I12" s="17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V12" s="6"/>
    </row>
    <row r="13" spans="1:24">
      <c r="C13" s="12" t="str">
        <f>'Calc|Opex forecast'!C106</f>
        <v>Total forecast opex, excluding category specific forecasts</v>
      </c>
      <c r="D13" s="20" t="s">
        <v>96</v>
      </c>
      <c r="E13" s="13" t="str">
        <f>$E$8</f>
        <v>$millions</v>
      </c>
      <c r="F13" s="87">
        <f>$F$8</f>
        <v>46174</v>
      </c>
      <c r="H13" s="17"/>
      <c r="I13" s="17"/>
      <c r="J13" s="93">
        <f>IF(J11="",0,'Calc|Opex forecast'!J106*INDEX('Input|Rate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0</v>
      </c>
      <c r="K13" s="93">
        <f>IF(K11="",0,'Calc|Opex forecast'!K106*INDEX('Input|Rate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0</v>
      </c>
      <c r="L13" s="93">
        <f>IF(L11="",0,'Calc|Opex forecast'!L106*INDEX('Input|Rate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0</v>
      </c>
      <c r="M13" s="93">
        <f>IF(M11="",0,'Calc|Opex forecast'!M106*INDEX('Input|Rate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0</v>
      </c>
      <c r="N13" s="93">
        <f>IF(N11="",0,'Calc|Opex forecast'!N106*INDEX('Input|Rate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0</v>
      </c>
      <c r="O13" s="93">
        <f ca="1">IF(O11="",0,'Calc|Opex forecast'!O106*INDEX('Input|Rate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114.63537052376934</v>
      </c>
      <c r="P13" s="93">
        <f ca="1">IF(P11="",0,'Calc|Opex forecast'!P106*INDEX('Input|Rate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123.05453471472377</v>
      </c>
      <c r="Q13" s="93">
        <f ca="1">IF(Q11="",0,'Calc|Opex forecast'!Q106*INDEX('Input|Rate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128.39261621648086</v>
      </c>
      <c r="R13" s="93">
        <f ca="1">IF(R11="",0,'Calc|Opex forecast'!R106*INDEX('Input|Rate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130.15356522543908</v>
      </c>
      <c r="S13" s="93">
        <f ca="1">IF(S11="",0,'Calc|Opex forecast'!S106*INDEX('Input|Rate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134.7597970969282</v>
      </c>
      <c r="T13" s="93">
        <f>IF(T11="",0,'Calc|Opex forecast'!T106*INDEX('Input|Rate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0</v>
      </c>
      <c r="U13" s="12"/>
      <c r="V13" s="80"/>
    </row>
    <row r="14" spans="1:24">
      <c r="C14" s="12" t="str">
        <f>'Input|Step changes'!C29</f>
        <v>Innovation fund</v>
      </c>
      <c r="D14" s="20" t="s">
        <v>96</v>
      </c>
      <c r="E14" s="13" t="str">
        <f t="shared" ref="E14:E18" si="0">$E$8</f>
        <v>$millions</v>
      </c>
      <c r="F14" s="87">
        <f t="shared" ref="F14:F18" si="1">$F$8</f>
        <v>46174</v>
      </c>
      <c r="H14" s="17"/>
      <c r="I14" s="17"/>
      <c r="J14" s="93">
        <f>IF(J$11="",0,'Calc|Opex forecast'!J94*INDEX('Input|Rate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</v>
      </c>
      <c r="K14" s="93">
        <f>IF(K$11="",0,'Calc|Opex forecast'!K94*INDEX('Input|Rate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</v>
      </c>
      <c r="L14" s="93">
        <f>IF(L$11="",0,'Calc|Opex forecast'!L94*INDEX('Input|Rate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</v>
      </c>
      <c r="M14" s="93">
        <f>IF(M$11="",0,'Calc|Opex forecast'!M94*INDEX('Input|Rate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</v>
      </c>
      <c r="N14" s="93">
        <f>IF(N$11="",0,'Calc|Opex forecast'!N94*INDEX('Input|Rate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</v>
      </c>
      <c r="O14" s="93">
        <f>IF(O$11="",0,'Calc|Opex forecast'!O94*INDEX('Input|Rate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0.39996560518731983</v>
      </c>
      <c r="P14" s="93">
        <f>IF(P$11="",0,'Calc|Opex forecast'!P94*INDEX('Input|Rate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0.39996560518731983</v>
      </c>
      <c r="Q14" s="93">
        <f>IF(Q$11="",0,'Calc|Opex forecast'!Q94*INDEX('Input|Rate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0.39996560518731983</v>
      </c>
      <c r="R14" s="93">
        <f>IF(R$11="",0,'Calc|Opex forecast'!R94*INDEX('Input|Rate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0.39996560518731983</v>
      </c>
      <c r="S14" s="93">
        <f>IF(S$11="",0,'Calc|Opex forecast'!S94*INDEX('Input|Rate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0.39996560518731983</v>
      </c>
      <c r="T14" s="93">
        <f>IF(T$11="",0,'Calc|Opex forecast'!T94*INDEX('Input|Rate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</v>
      </c>
      <c r="U14" s="12"/>
      <c r="V14" s="80"/>
    </row>
    <row r="15" spans="1:24">
      <c r="C15" s="12" t="str">
        <f>'Input|Step changes'!C30</f>
        <v>Guaranteed Service Level payments</v>
      </c>
      <c r="D15" s="20" t="s">
        <v>96</v>
      </c>
      <c r="E15" s="13" t="str">
        <f t="shared" si="0"/>
        <v>$millions</v>
      </c>
      <c r="F15" s="87">
        <f t="shared" si="1"/>
        <v>46174</v>
      </c>
      <c r="H15" s="17"/>
      <c r="I15" s="17"/>
      <c r="J15" s="93">
        <f>IF(J$11="",0,'Calc|Opex forecast'!J95*INDEX('Input|Rate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</v>
      </c>
      <c r="K15" s="93">
        <f>IF(K$11="",0,'Calc|Opex forecast'!K95*INDEX('Input|Rate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</v>
      </c>
      <c r="L15" s="93">
        <f>IF(L$11="",0,'Calc|Opex forecast'!L95*INDEX('Input|Rate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</v>
      </c>
      <c r="M15" s="93">
        <f>IF(M$11="",0,'Calc|Opex forecast'!M95*INDEX('Input|Rate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</v>
      </c>
      <c r="N15" s="93">
        <f>IF(N$11="",0,'Calc|Opex forecast'!N95*INDEX('Input|Rate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</v>
      </c>
      <c r="O15" s="93">
        <f>IF(O$11="",0,'Calc|Opex forecast'!O95*INDEX('Input|Rate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0.23899163656796218</v>
      </c>
      <c r="P15" s="93">
        <f>IF(P$11="",0,'Calc|Opex forecast'!P95*INDEX('Input|Rate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0.23899163656796218</v>
      </c>
      <c r="Q15" s="93">
        <f>IF(Q$11="",0,'Calc|Opex forecast'!Q95*INDEX('Input|Rate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0.23899163656796218</v>
      </c>
      <c r="R15" s="93">
        <f>IF(R$11="",0,'Calc|Opex forecast'!R95*INDEX('Input|Rate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0.23899163656796218</v>
      </c>
      <c r="S15" s="93">
        <f>IF(S$11="",0,'Calc|Opex forecast'!S95*INDEX('Input|Rate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0.23899163656796218</v>
      </c>
      <c r="T15" s="93">
        <f>IF(T$11="",0,'Calc|Opex forecast'!T95*INDEX('Input|Rate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</v>
      </c>
      <c r="U15" s="12"/>
      <c r="V15" s="80"/>
    </row>
    <row r="16" spans="1:24">
      <c r="C16" s="12">
        <f>'Input|Step changes'!C31</f>
        <v>0</v>
      </c>
      <c r="D16" s="20" t="s">
        <v>96</v>
      </c>
      <c r="E16" s="13" t="str">
        <f t="shared" si="0"/>
        <v>$millions</v>
      </c>
      <c r="F16" s="87">
        <f t="shared" si="1"/>
        <v>46174</v>
      </c>
      <c r="H16" s="17"/>
      <c r="I16" s="17"/>
      <c r="J16" s="93">
        <f>IF(J$11="",0,'Calc|Opex forecast'!J96*INDEX('Input|Rate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K16" s="93">
        <f>IF(K$11="",0,'Calc|Opex forecast'!K96*INDEX('Input|Rate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L16" s="93">
        <f>IF(L$11="",0,'Calc|Opex forecast'!L96*INDEX('Input|Rate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M16" s="93">
        <f>IF(M$11="",0,'Calc|Opex forecast'!M96*INDEX('Input|Rate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N16" s="93">
        <f>IF(N$11="",0,'Calc|Opex forecast'!N96*INDEX('Input|Rate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O16" s="93">
        <f>IF(O$11="",0,'Calc|Opex forecast'!O96*INDEX('Input|Rate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P16" s="93">
        <f>IF(P$11="",0,'Calc|Opex forecast'!P96*INDEX('Input|Rate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Q16" s="93">
        <f>IF(Q$11="",0,'Calc|Opex forecast'!Q96*INDEX('Input|Rate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R16" s="93">
        <f>IF(R$11="",0,'Calc|Opex forecast'!R96*INDEX('Input|Rate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S16" s="93">
        <f>IF(S$11="",0,'Calc|Opex forecast'!S96*INDEX('Input|Rate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T16" s="93">
        <f>IF(T$11="",0,'Calc|Opex forecast'!T96*INDEX('Input|Rate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U16" s="12"/>
      <c r="V16" s="80"/>
    </row>
    <row r="17" spans="1:24">
      <c r="C17" s="12">
        <f>'Input|Step changes'!C32</f>
        <v>0</v>
      </c>
      <c r="D17" s="20" t="s">
        <v>96</v>
      </c>
      <c r="E17" s="13" t="str">
        <f t="shared" si="0"/>
        <v>$millions</v>
      </c>
      <c r="F17" s="87">
        <f t="shared" si="1"/>
        <v>46174</v>
      </c>
      <c r="H17" s="17"/>
      <c r="I17" s="17"/>
      <c r="J17" s="93">
        <f>IF(J$11="",0,'Calc|Opex forecast'!J97*INDEX('Input|Rate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K17" s="93">
        <f>IF(K$11="",0,'Calc|Opex forecast'!K97*INDEX('Input|Rate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L17" s="93">
        <f>IF(L$11="",0,'Calc|Opex forecast'!L97*INDEX('Input|Rate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M17" s="93">
        <f>IF(M$11="",0,'Calc|Opex forecast'!M97*INDEX('Input|Rate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N17" s="93">
        <f>IF(N$11="",0,'Calc|Opex forecast'!N97*INDEX('Input|Rate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O17" s="93">
        <f>IF(O$11="",0,'Calc|Opex forecast'!O97*INDEX('Input|Rate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P17" s="93">
        <f>IF(P$11="",0,'Calc|Opex forecast'!P97*INDEX('Input|Rate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Q17" s="93">
        <f>IF(Q$11="",0,'Calc|Opex forecast'!Q97*INDEX('Input|Rate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R17" s="93">
        <f>IF(R$11="",0,'Calc|Opex forecast'!R97*INDEX('Input|Rate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S17" s="93">
        <f>IF(S$11="",0,'Calc|Opex forecast'!S97*INDEX('Input|Rate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T17" s="93">
        <f>IF(T$11="",0,'Calc|Opex forecast'!T97*INDEX('Input|Rate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U17" s="12"/>
      <c r="V17" s="101"/>
    </row>
    <row r="18" spans="1:24">
      <c r="C18" s="12">
        <f>'Input|Step changes'!C33</f>
        <v>0</v>
      </c>
      <c r="D18" s="20" t="s">
        <v>96</v>
      </c>
      <c r="E18" s="13" t="str">
        <f t="shared" si="0"/>
        <v>$millions</v>
      </c>
      <c r="F18" s="87">
        <f t="shared" si="1"/>
        <v>46174</v>
      </c>
      <c r="H18" s="17"/>
      <c r="I18" s="17"/>
      <c r="J18" s="93">
        <f>IF(J$11="",0,'Calc|Opex forecast'!J98*INDEX('Input|Rate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K18" s="93">
        <f>IF(K$11="",0,'Calc|Opex forecast'!K98*INDEX('Input|Rate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L18" s="93">
        <f>IF(L$11="",0,'Calc|Opex forecast'!L98*INDEX('Input|Rate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M18" s="93">
        <f>IF(M$11="",0,'Calc|Opex forecast'!M98*INDEX('Input|Rate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N18" s="93">
        <f>IF(N$11="",0,'Calc|Opex forecast'!N98*INDEX('Input|Rate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O18" s="93">
        <f>IF(O$11="",0,'Calc|Opex forecast'!O98*INDEX('Input|Rate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P18" s="93">
        <f>IF(P$11="",0,'Calc|Opex forecast'!P98*INDEX('Input|Rate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Q18" s="93">
        <f>IF(Q$11="",0,'Calc|Opex forecast'!Q98*INDEX('Input|Rate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R18" s="93">
        <f>IF(R$11="",0,'Calc|Opex forecast'!R98*INDEX('Input|Rate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S18" s="93">
        <f>IF(S$11="",0,'Calc|Opex forecast'!S98*INDEX('Input|Rate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T18" s="93">
        <f>IF(T$11="",0,'Calc|Opex forecast'!T98*INDEX('Input|Rate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U18" s="12"/>
      <c r="V18" s="101"/>
    </row>
    <row r="19" spans="1:24">
      <c r="D19" s="20"/>
      <c r="H19" s="17"/>
      <c r="I19" s="17"/>
      <c r="S19" s="19"/>
      <c r="T19" s="19"/>
    </row>
    <row r="20" spans="1:24" customFormat="1" ht="12.75">
      <c r="A20" s="28"/>
      <c r="B20" s="32" t="s">
        <v>21</v>
      </c>
      <c r="C20" s="28"/>
      <c r="D20" s="28"/>
      <c r="E20" s="28"/>
      <c r="F20" s="29"/>
      <c r="G20" s="29"/>
      <c r="H20" s="29"/>
      <c r="I20" s="29"/>
      <c r="J20" s="30"/>
      <c r="K20" s="31"/>
      <c r="L20" s="30"/>
      <c r="M20" s="31"/>
      <c r="N20" s="30"/>
      <c r="O20" s="30"/>
      <c r="P20" s="30"/>
      <c r="Q20" s="30"/>
      <c r="R20" s="30"/>
      <c r="S20" s="30"/>
      <c r="T20" s="30"/>
      <c r="U20" s="30"/>
      <c r="V20" s="30"/>
      <c r="W20" s="31"/>
      <c r="X20" s="31"/>
    </row>
    <row r="21" spans="1:24">
      <c r="D21" s="5"/>
      <c r="E21" s="5"/>
      <c r="F21" s="5"/>
      <c r="G21" s="5"/>
      <c r="H21" s="5"/>
      <c r="I21" s="5"/>
    </row>
    <row r="22" spans="1:24">
      <c r="D22" s="5"/>
      <c r="E22" s="5"/>
      <c r="F22" s="5"/>
      <c r="G22" s="5"/>
      <c r="H22" s="5"/>
      <c r="I22" s="5"/>
    </row>
    <row r="23" spans="1:24">
      <c r="D23" s="5"/>
      <c r="E23" s="5"/>
      <c r="F23" s="5"/>
      <c r="G23" s="5"/>
      <c r="H23" s="5"/>
      <c r="I23" s="5"/>
      <c r="O23" s="235"/>
    </row>
    <row r="24" spans="1:24">
      <c r="D24" s="5"/>
      <c r="E24" s="5"/>
      <c r="F24" s="5"/>
      <c r="G24" s="5"/>
      <c r="H24" s="5"/>
      <c r="I24" s="5"/>
    </row>
    <row r="25" spans="1:24">
      <c r="D25" s="5"/>
      <c r="E25" s="5"/>
      <c r="F25" s="5"/>
      <c r="G25" s="5"/>
      <c r="H25" s="5"/>
      <c r="I25" s="5"/>
    </row>
    <row r="26" spans="1:24">
      <c r="D26" s="5"/>
      <c r="E26" s="5"/>
      <c r="F26" s="5"/>
      <c r="G26" s="5"/>
      <c r="H26" s="5"/>
      <c r="I26" s="5"/>
    </row>
  </sheetData>
  <mergeCells count="1">
    <mergeCell ref="N3:S3"/>
  </mergeCells>
  <conditionalFormatting sqref="J11:T11">
    <cfRule type="expression" dxfId="17" priority="7">
      <formula>J$11=J$4</formula>
    </cfRule>
  </conditionalFormatting>
  <conditionalFormatting sqref="J13:T18">
    <cfRule type="expression" dxfId="16" priority="3">
      <formula>AND($C13=0,J$11=J$4)</formula>
    </cfRule>
    <cfRule type="expression" dxfId="15" priority="4">
      <formula>NOT(J$11=J$4)</formula>
    </cfRule>
    <cfRule type="expression" dxfId="14" priority="5">
      <formula>J$11=J$4</formula>
    </cfRule>
  </conditionalFormatting>
  <conditionalFormatting sqref="S1:T1">
    <cfRule type="cellIs" dxfId="13" priority="1" operator="equal">
      <formula>"Check"</formula>
    </cfRule>
    <cfRule type="cellIs" dxfId="12" priority="2" operator="equal">
      <formula>"Ok"</formula>
    </cfRule>
  </conditionalFormatting>
  <conditionalFormatting sqref="W1">
    <cfRule type="cellIs" dxfId="11" priority="13" operator="equal">
      <formula>"Check"</formula>
    </cfRule>
    <cfRule type="cellIs" dxfId="10" priority="14" operator="equal">
      <formula>"Ok"</formula>
    </cfRule>
  </conditionalFormatting>
  <dataValidations disablePrompts="1" count="3"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  <dataValidation type="list" allowBlank="1" showInputMessage="1" showErrorMessage="1" sqref="F13:F18" xr:uid="{00000000-0002-0000-0800-000000000000}">
      <formula1>$G$23:$G$28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customProperties>
    <customPr name="EpmWorksheetKeyString_GUID" r:id="rId2"/>
  </customProperties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17</vt:i4>
      </vt:variant>
    </vt:vector>
  </HeadingPairs>
  <TitlesOfParts>
    <vt:vector size="28" baseType="lpstr">
      <vt:lpstr>Index</vt:lpstr>
      <vt:lpstr>Change Log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2025-11-26T23:10:27Z</dcterms:created>
  <dcterms:modified xsi:type="dcterms:W3CDTF">2025-11-27T01:09:09Z</dcterms:modified>
</cp:coreProperties>
</file>