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onlineeportal.sharepoint.com/sites/Teams_JENPriceReset2026-2031ExternalCollaboration-JEN-RevisedProposalZSS-HK/Shared Documents/JEN - Revised Proposal ZSS - HK/Final version of the BC and CBAM/"/>
    </mc:Choice>
  </mc:AlternateContent>
  <xr:revisionPtr revIDLastSave="40" documentId="8_{33B5B130-EA84-46B0-A9DF-C62AD447506B}" xr6:coauthVersionLast="47" xr6:coauthVersionMax="47" xr10:uidLastSave="{F0F58741-70CC-480E-802C-1C9939AFFC4E}"/>
  <bookViews>
    <workbookView xWindow="-90" yWindow="0" windowWidth="19380" windowHeight="20970" tabRatio="556" activeTab="9" xr2:uid="{5EEA26CC-B3F5-42CE-A2EC-8F6C0ABD05DB}"/>
  </bookViews>
  <sheets>
    <sheet name="Revision" sheetId="18" r:id="rId1"/>
    <sheet name="Summary" sheetId="17" r:id="rId2"/>
    <sheet name="Option 1" sheetId="3" r:id="rId3"/>
    <sheet name="Option 2" sheetId="10" r:id="rId4"/>
    <sheet name="Option 3" sheetId="11" r:id="rId5"/>
    <sheet name="Option 4" sheetId="12" r:id="rId6"/>
    <sheet name="Option 5" sheetId="13" r:id="rId7"/>
    <sheet name="Transformer PoF" sheetId="14" r:id="rId8"/>
    <sheet name="66kV CB PoF" sheetId="15" r:id="rId9"/>
    <sheet name="22kV CB PoF" sheetId="16"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2" i="16" l="1" a="1"/>
  <c r="B42" i="16" s="1"/>
  <c r="S2" i="10"/>
  <c r="T2" i="10"/>
  <c r="U2" i="10"/>
  <c r="V2" i="10"/>
  <c r="W2" i="10"/>
  <c r="X2" i="10"/>
  <c r="Y2" i="10"/>
  <c r="Z2" i="10"/>
  <c r="AA2" i="10"/>
  <c r="AB2" i="10"/>
  <c r="S3" i="10"/>
  <c r="T3" i="10"/>
  <c r="U3" i="10"/>
  <c r="V3" i="10"/>
  <c r="W3" i="10"/>
  <c r="X3" i="10"/>
  <c r="Y3" i="10"/>
  <c r="Z3" i="10"/>
  <c r="AA3" i="10"/>
  <c r="AB3" i="10"/>
  <c r="O2" i="10"/>
  <c r="P2" i="10"/>
  <c r="Q2" i="10"/>
  <c r="O3" i="10"/>
  <c r="P3" i="10"/>
  <c r="Q3" i="10"/>
  <c r="R3" i="10"/>
  <c r="R2" i="10"/>
  <c r="K3" i="10"/>
  <c r="J2" i="10"/>
  <c r="A9" i="17"/>
  <c r="A26" i="17"/>
  <c r="A27" i="17"/>
  <c r="A25" i="17"/>
  <c r="A21" i="17"/>
  <c r="A22" i="17"/>
  <c r="A20" i="17"/>
  <c r="A16" i="17"/>
  <c r="A17" i="17"/>
  <c r="A15" i="17"/>
  <c r="A11" i="17"/>
  <c r="A12" i="17"/>
  <c r="A10" i="17"/>
  <c r="A6" i="17"/>
  <c r="A7" i="17"/>
  <c r="A5" i="17"/>
  <c r="N7" i="13" l="1"/>
  <c r="O7" i="13"/>
  <c r="P7" i="13"/>
  <c r="Q7" i="13"/>
  <c r="R7" i="13"/>
  <c r="S7" i="13"/>
  <c r="T7" i="13"/>
  <c r="U7" i="13"/>
  <c r="V7" i="13"/>
  <c r="W7" i="13"/>
  <c r="X7" i="13"/>
  <c r="Y7" i="13"/>
  <c r="Z7" i="13"/>
  <c r="AA7" i="13"/>
  <c r="AB7" i="13"/>
  <c r="M7" i="13"/>
  <c r="J7" i="13"/>
  <c r="K7" i="13"/>
  <c r="L7" i="13"/>
  <c r="I7" i="13"/>
  <c r="R4" i="13"/>
  <c r="S4" i="13"/>
  <c r="T4" i="13"/>
  <c r="U4" i="13"/>
  <c r="V4" i="13"/>
  <c r="W4" i="13"/>
  <c r="X4" i="13"/>
  <c r="Y4" i="13"/>
  <c r="Z4" i="13"/>
  <c r="AA4" i="13"/>
  <c r="AB4" i="13"/>
  <c r="R3" i="13"/>
  <c r="S3" i="13"/>
  <c r="T3" i="13"/>
  <c r="U3" i="13"/>
  <c r="V3" i="13"/>
  <c r="W3" i="13"/>
  <c r="X3" i="13"/>
  <c r="Y3" i="13"/>
  <c r="Z3" i="13"/>
  <c r="AA3" i="13"/>
  <c r="AB3" i="13"/>
  <c r="Q4" i="13"/>
  <c r="Q3" i="13"/>
  <c r="J4" i="13"/>
  <c r="K4" i="13"/>
  <c r="L4" i="13"/>
  <c r="M4" i="13"/>
  <c r="N4" i="13"/>
  <c r="O4" i="13"/>
  <c r="P4" i="13"/>
  <c r="J3" i="13"/>
  <c r="K3" i="13"/>
  <c r="L3" i="13"/>
  <c r="M3" i="13"/>
  <c r="N3" i="13"/>
  <c r="O3" i="13"/>
  <c r="P3" i="13"/>
  <c r="I4" i="13"/>
  <c r="I3" i="13"/>
  <c r="R7" i="12"/>
  <c r="S7" i="12"/>
  <c r="T7" i="12"/>
  <c r="U7" i="12"/>
  <c r="V7" i="12"/>
  <c r="W7" i="12"/>
  <c r="X7" i="12"/>
  <c r="Y7" i="12"/>
  <c r="Z7" i="12"/>
  <c r="AA7" i="12"/>
  <c r="AB7" i="12"/>
  <c r="Q7" i="12"/>
  <c r="J7" i="12"/>
  <c r="K7" i="12"/>
  <c r="L7" i="12"/>
  <c r="M7" i="12"/>
  <c r="N7" i="12"/>
  <c r="O7" i="12"/>
  <c r="P7" i="12"/>
  <c r="I7" i="12"/>
  <c r="N3" i="12"/>
  <c r="O3" i="12"/>
  <c r="P3" i="12"/>
  <c r="Q3" i="12"/>
  <c r="R3" i="12"/>
  <c r="S3" i="12"/>
  <c r="T3" i="12"/>
  <c r="U3" i="12"/>
  <c r="V3" i="12"/>
  <c r="W3" i="12"/>
  <c r="X3" i="12"/>
  <c r="Y3" i="12"/>
  <c r="Z3" i="12"/>
  <c r="AA3" i="12"/>
  <c r="AB3" i="12"/>
  <c r="N4" i="12"/>
  <c r="O4" i="12"/>
  <c r="P4" i="12"/>
  <c r="Q4" i="12"/>
  <c r="R4" i="12"/>
  <c r="S4" i="12"/>
  <c r="T4" i="12"/>
  <c r="U4" i="12"/>
  <c r="V4" i="12"/>
  <c r="W4" i="12"/>
  <c r="X4" i="12"/>
  <c r="Y4" i="12"/>
  <c r="Z4" i="12"/>
  <c r="AA4" i="12"/>
  <c r="AB4" i="12"/>
  <c r="M4" i="12"/>
  <c r="M3" i="12"/>
  <c r="J4" i="12"/>
  <c r="K4" i="12"/>
  <c r="L4" i="12"/>
  <c r="J3" i="12"/>
  <c r="K3" i="12"/>
  <c r="L3" i="12"/>
  <c r="I4" i="12"/>
  <c r="I3" i="12"/>
  <c r="N7" i="11"/>
  <c r="O7" i="11"/>
  <c r="P7" i="11"/>
  <c r="Q7" i="11"/>
  <c r="R7" i="11"/>
  <c r="S7" i="11"/>
  <c r="T7" i="11"/>
  <c r="U7" i="11"/>
  <c r="V7" i="11"/>
  <c r="W7" i="11"/>
  <c r="X7" i="11"/>
  <c r="Y7" i="11"/>
  <c r="Z7" i="11"/>
  <c r="AA7" i="11"/>
  <c r="AB7" i="11"/>
  <c r="M7" i="11"/>
  <c r="N4" i="11"/>
  <c r="O4" i="11"/>
  <c r="P4" i="11"/>
  <c r="Q4" i="11"/>
  <c r="R4" i="11"/>
  <c r="S4" i="11"/>
  <c r="T4" i="11"/>
  <c r="U4" i="11"/>
  <c r="V4" i="11"/>
  <c r="W4" i="11"/>
  <c r="X4" i="11"/>
  <c r="Y4" i="11"/>
  <c r="Z4" i="11"/>
  <c r="AA4" i="11"/>
  <c r="AB4" i="11"/>
  <c r="N3" i="11"/>
  <c r="O3" i="11"/>
  <c r="P3" i="11"/>
  <c r="Q3" i="11"/>
  <c r="R3" i="11"/>
  <c r="S3" i="11"/>
  <c r="T3" i="11"/>
  <c r="U3" i="11"/>
  <c r="V3" i="11"/>
  <c r="W3" i="11"/>
  <c r="X3" i="11"/>
  <c r="Y3" i="11"/>
  <c r="Z3" i="11"/>
  <c r="AA3" i="11"/>
  <c r="AB3" i="11"/>
  <c r="M4" i="11"/>
  <c r="M3" i="11"/>
  <c r="J7" i="11"/>
  <c r="K7" i="11"/>
  <c r="L7" i="11"/>
  <c r="J4" i="11"/>
  <c r="K4" i="11"/>
  <c r="L4" i="11"/>
  <c r="J3" i="11"/>
  <c r="K3" i="11"/>
  <c r="L3" i="11"/>
  <c r="I7" i="11"/>
  <c r="I4" i="11"/>
  <c r="I3" i="11"/>
  <c r="AB6" i="10"/>
  <c r="AA6" i="10"/>
  <c r="Z6" i="10"/>
  <c r="Y6" i="10"/>
  <c r="X6" i="10"/>
  <c r="W6" i="10"/>
  <c r="V6" i="10"/>
  <c r="U6" i="10"/>
  <c r="T6" i="10"/>
  <c r="S6" i="10"/>
  <c r="R6" i="10"/>
  <c r="Q6" i="10"/>
  <c r="P6" i="10"/>
  <c r="O6" i="10"/>
  <c r="N6" i="10"/>
  <c r="M6" i="10"/>
  <c r="L6" i="10"/>
  <c r="K6" i="10"/>
  <c r="J6" i="10"/>
  <c r="I6" i="10"/>
  <c r="J7" i="3"/>
  <c r="K7" i="3"/>
  <c r="L7" i="3"/>
  <c r="M7" i="3"/>
  <c r="N7" i="3"/>
  <c r="O7" i="3"/>
  <c r="P7" i="3"/>
  <c r="Q7" i="3"/>
  <c r="R7" i="3"/>
  <c r="S7" i="3"/>
  <c r="T7" i="3"/>
  <c r="U7" i="3"/>
  <c r="V7" i="3"/>
  <c r="W7" i="3"/>
  <c r="X7" i="3"/>
  <c r="Y7" i="3"/>
  <c r="Z7" i="3"/>
  <c r="AA7" i="3"/>
  <c r="AB7" i="3"/>
  <c r="I7" i="3"/>
  <c r="L3" i="10"/>
  <c r="M3" i="10"/>
  <c r="N3" i="10"/>
  <c r="J3" i="10"/>
  <c r="I3" i="10"/>
  <c r="K2" i="10"/>
  <c r="L2" i="10"/>
  <c r="M2" i="10"/>
  <c r="N2" i="10"/>
  <c r="I2" i="10"/>
  <c r="R39" i="3" l="1"/>
  <c r="S39" i="3"/>
  <c r="T39" i="3"/>
  <c r="U39" i="3"/>
  <c r="V39" i="3"/>
  <c r="Y39" i="3"/>
  <c r="Z39" i="3"/>
  <c r="I3" i="3"/>
  <c r="J3" i="3"/>
  <c r="J4" i="3" s="1"/>
  <c r="K3" i="3"/>
  <c r="L3" i="3"/>
  <c r="M3" i="3"/>
  <c r="N3" i="3"/>
  <c r="O3" i="3"/>
  <c r="P3" i="3"/>
  <c r="Q3" i="3"/>
  <c r="R3" i="3"/>
  <c r="S3" i="3"/>
  <c r="T3" i="3"/>
  <c r="U3" i="3"/>
  <c r="V3" i="3"/>
  <c r="W3" i="3"/>
  <c r="X3" i="3"/>
  <c r="Y3" i="3"/>
  <c r="Z3" i="3"/>
  <c r="AA3" i="3"/>
  <c r="AB3" i="3"/>
  <c r="B38" i="16"/>
  <c r="B35" i="16"/>
  <c r="C33" i="16"/>
  <c r="C31" i="16"/>
  <c r="D31" i="16" s="1"/>
  <c r="E31" i="16" s="1"/>
  <c r="F31" i="16" s="1"/>
  <c r="G31" i="16" s="1"/>
  <c r="H31" i="16" s="1"/>
  <c r="I31" i="16" s="1"/>
  <c r="J31" i="16" s="1"/>
  <c r="K31" i="16" s="1"/>
  <c r="L31" i="16" s="1"/>
  <c r="M31" i="16" s="1"/>
  <c r="N31" i="16" s="1"/>
  <c r="O31" i="16" s="1"/>
  <c r="P31" i="16" s="1"/>
  <c r="Q31" i="16" s="1"/>
  <c r="R31" i="16" s="1"/>
  <c r="S31" i="16" s="1"/>
  <c r="T31" i="16" s="1"/>
  <c r="U31" i="16" s="1"/>
  <c r="V31" i="16" s="1"/>
  <c r="W31" i="16" s="1"/>
  <c r="X31" i="16" s="1"/>
  <c r="Y31" i="16" s="1"/>
  <c r="Z31" i="16" s="1"/>
  <c r="AA31" i="16" s="1"/>
  <c r="AB31" i="16" s="1"/>
  <c r="AC31" i="16" s="1"/>
  <c r="AD31" i="16" s="1"/>
  <c r="AE31" i="16" s="1"/>
  <c r="AF31" i="16" s="1"/>
  <c r="AG31" i="16" s="1"/>
  <c r="AH31" i="16" s="1"/>
  <c r="AI31" i="16" s="1"/>
  <c r="AJ31" i="16" s="1"/>
  <c r="AK31" i="16" s="1"/>
  <c r="AL31" i="16" s="1"/>
  <c r="AM31" i="16" s="1"/>
  <c r="AN31" i="16" s="1"/>
  <c r="AO31" i="16" s="1"/>
  <c r="AP31" i="16" s="1"/>
  <c r="AQ31" i="16" s="1"/>
  <c r="AR31" i="16" s="1"/>
  <c r="AS31" i="16" s="1"/>
  <c r="AT31" i="16" s="1"/>
  <c r="AU31" i="16" s="1"/>
  <c r="AV31" i="16" s="1"/>
  <c r="AW31" i="16" s="1"/>
  <c r="AX31" i="16" s="1"/>
  <c r="AY31" i="16" s="1"/>
  <c r="AZ31" i="16" s="1"/>
  <c r="BA31" i="16" s="1"/>
  <c r="BB31" i="16" s="1"/>
  <c r="BC31" i="16" s="1"/>
  <c r="BD31" i="16" s="1"/>
  <c r="BE31" i="16" s="1"/>
  <c r="BF31" i="16" s="1"/>
  <c r="BG31" i="16" s="1"/>
  <c r="BH31" i="16" s="1"/>
  <c r="BI31" i="16" s="1"/>
  <c r="BJ31" i="16" s="1"/>
  <c r="BK31" i="16" s="1"/>
  <c r="BL31" i="16" s="1"/>
  <c r="BM31" i="16" s="1"/>
  <c r="BN31" i="16" s="1"/>
  <c r="BO31" i="16" s="1"/>
  <c r="BP31" i="16" s="1"/>
  <c r="BQ31" i="16" s="1"/>
  <c r="BR31" i="16" s="1"/>
  <c r="BS31" i="16" s="1"/>
  <c r="BT31" i="16" s="1"/>
  <c r="BU31" i="16" s="1"/>
  <c r="BV31" i="16" s="1"/>
  <c r="BW31" i="16" s="1"/>
  <c r="BX31" i="16" s="1"/>
  <c r="BY31" i="16" s="1"/>
  <c r="BZ31" i="16" s="1"/>
  <c r="CA31" i="16" s="1"/>
  <c r="CB31" i="16" s="1"/>
  <c r="CC31" i="16" s="1"/>
  <c r="CD31" i="16" s="1"/>
  <c r="CE31" i="16" s="1"/>
  <c r="CF31" i="16" s="1"/>
  <c r="CG31" i="16" s="1"/>
  <c r="C3" i="17"/>
  <c r="D3" i="17"/>
  <c r="E3" i="17"/>
  <c r="F3" i="17"/>
  <c r="G3" i="17"/>
  <c r="H3" i="17"/>
  <c r="I3" i="17"/>
  <c r="J3" i="17"/>
  <c r="K3" i="17"/>
  <c r="L3" i="17"/>
  <c r="M3" i="17"/>
  <c r="N3" i="17"/>
  <c r="O3" i="17"/>
  <c r="P3" i="17"/>
  <c r="Q3" i="17"/>
  <c r="R3" i="17"/>
  <c r="S3" i="17"/>
  <c r="T3" i="17"/>
  <c r="U3" i="17"/>
  <c r="B3" i="17"/>
  <c r="A24" i="17"/>
  <c r="A19" i="17"/>
  <c r="A14" i="17"/>
  <c r="A4" i="17"/>
  <c r="BZ32" i="15"/>
  <c r="CA32" i="15"/>
  <c r="CB32" i="15"/>
  <c r="CC32" i="15"/>
  <c r="CD32" i="15"/>
  <c r="CE32" i="15"/>
  <c r="CF32" i="15"/>
  <c r="C32" i="15"/>
  <c r="BY32" i="15"/>
  <c r="BX32" i="15"/>
  <c r="BW32" i="15"/>
  <c r="BV32" i="15"/>
  <c r="BU32" i="15"/>
  <c r="BT32" i="15"/>
  <c r="BS32" i="15"/>
  <c r="BR32" i="15"/>
  <c r="BQ32" i="15"/>
  <c r="BP32" i="15"/>
  <c r="BO32" i="15"/>
  <c r="BN32" i="15"/>
  <c r="BM32" i="15"/>
  <c r="BL32" i="15"/>
  <c r="BK32" i="15"/>
  <c r="BJ32" i="15"/>
  <c r="BI32" i="15"/>
  <c r="BH32" i="15"/>
  <c r="BG32" i="15"/>
  <c r="BF32" i="15"/>
  <c r="BE32" i="15"/>
  <c r="BD32" i="15"/>
  <c r="BC32" i="15"/>
  <c r="BB32" i="15"/>
  <c r="BA32" i="15"/>
  <c r="AZ32" i="15"/>
  <c r="AY32" i="15"/>
  <c r="AX32" i="15"/>
  <c r="AW32" i="15"/>
  <c r="AV32" i="15"/>
  <c r="AU32" i="15"/>
  <c r="AT32" i="15"/>
  <c r="AS32" i="15"/>
  <c r="AR32" i="15"/>
  <c r="AQ32" i="15"/>
  <c r="AP32" i="15"/>
  <c r="AO32" i="15"/>
  <c r="AN32" i="15"/>
  <c r="AM32" i="15"/>
  <c r="AL32" i="15"/>
  <c r="AK32" i="15"/>
  <c r="AJ32" i="15"/>
  <c r="AI32" i="15"/>
  <c r="AH32" i="15"/>
  <c r="AG32" i="15"/>
  <c r="AF32" i="15"/>
  <c r="AE32" i="15"/>
  <c r="AD32" i="15"/>
  <c r="AC32" i="15"/>
  <c r="AB32" i="15"/>
  <c r="AA32" i="15"/>
  <c r="Z32" i="15"/>
  <c r="Y32" i="15"/>
  <c r="X32" i="15"/>
  <c r="W32" i="15"/>
  <c r="V32" i="15"/>
  <c r="U32" i="15"/>
  <c r="T32" i="15"/>
  <c r="S32" i="15"/>
  <c r="R32" i="15"/>
  <c r="Q32" i="15"/>
  <c r="P32" i="15"/>
  <c r="O32" i="15"/>
  <c r="N32" i="15"/>
  <c r="M32" i="15"/>
  <c r="L32" i="15"/>
  <c r="K32" i="15"/>
  <c r="J32" i="15"/>
  <c r="I32" i="15"/>
  <c r="H32" i="15"/>
  <c r="G32" i="15"/>
  <c r="F32" i="15"/>
  <c r="E32" i="15"/>
  <c r="D32" i="15"/>
  <c r="B32" i="15"/>
  <c r="C33" i="14"/>
  <c r="D33" i="14"/>
  <c r="E33" i="14"/>
  <c r="F33" i="14"/>
  <c r="G33" i="14"/>
  <c r="H33" i="14"/>
  <c r="I33" i="14"/>
  <c r="J33" i="14"/>
  <c r="K33" i="14"/>
  <c r="L33" i="14"/>
  <c r="M33" i="14"/>
  <c r="N33" i="14"/>
  <c r="O33" i="14"/>
  <c r="P33" i="14"/>
  <c r="Q33" i="14"/>
  <c r="R33" i="14"/>
  <c r="S33" i="14"/>
  <c r="T33" i="14"/>
  <c r="T34" i="14" s="1"/>
  <c r="U33" i="14"/>
  <c r="V33" i="14"/>
  <c r="W33" i="14"/>
  <c r="X33" i="14"/>
  <c r="Y33" i="14"/>
  <c r="Z33" i="14"/>
  <c r="AA33" i="14"/>
  <c r="AB33" i="14"/>
  <c r="AC33" i="14"/>
  <c r="AD33" i="14"/>
  <c r="AE33" i="14"/>
  <c r="AF33" i="14"/>
  <c r="AG33" i="14"/>
  <c r="AH33" i="14"/>
  <c r="AI33" i="14"/>
  <c r="AJ33" i="14"/>
  <c r="AK33" i="14"/>
  <c r="AL33" i="14"/>
  <c r="AL34" i="14" s="1"/>
  <c r="AM33" i="14"/>
  <c r="AN33" i="14"/>
  <c r="AO33" i="14"/>
  <c r="AP33" i="14"/>
  <c r="AQ33" i="14"/>
  <c r="AR33" i="14"/>
  <c r="AS33" i="14"/>
  <c r="AT33" i="14"/>
  <c r="AU33" i="14"/>
  <c r="AV33" i="14"/>
  <c r="AW33" i="14"/>
  <c r="AX33" i="14"/>
  <c r="AY33" i="14"/>
  <c r="AZ33" i="14"/>
  <c r="BA33" i="14"/>
  <c r="BB33" i="14"/>
  <c r="BC33" i="14"/>
  <c r="BD33" i="14"/>
  <c r="BD34" i="14" s="1"/>
  <c r="BE33" i="14"/>
  <c r="BF33" i="14"/>
  <c r="BG33" i="14"/>
  <c r="BH33" i="14"/>
  <c r="BI33" i="14"/>
  <c r="BJ33" i="14"/>
  <c r="BK33" i="14"/>
  <c r="BL33" i="14"/>
  <c r="BM33" i="14"/>
  <c r="BN33" i="14"/>
  <c r="BO33" i="14"/>
  <c r="BP33" i="14"/>
  <c r="BQ33" i="14"/>
  <c r="BR33" i="14"/>
  <c r="BS33" i="14"/>
  <c r="BT33" i="14"/>
  <c r="BU33" i="14"/>
  <c r="BV33" i="14"/>
  <c r="BV34" i="14" s="1"/>
  <c r="BW33" i="14"/>
  <c r="BX33" i="14"/>
  <c r="BY33" i="14"/>
  <c r="BZ33" i="14"/>
  <c r="CA33" i="14"/>
  <c r="CB33" i="14"/>
  <c r="CC33" i="14"/>
  <c r="CD33" i="14"/>
  <c r="CE33" i="14"/>
  <c r="CF33" i="14"/>
  <c r="CG33" i="14"/>
  <c r="CH33" i="14"/>
  <c r="CI33" i="14"/>
  <c r="CJ33" i="14"/>
  <c r="CK33" i="14"/>
  <c r="CL33" i="14"/>
  <c r="CM33" i="14"/>
  <c r="CN33" i="14"/>
  <c r="CN34" i="14" s="1"/>
  <c r="CO33" i="14"/>
  <c r="CP33" i="14"/>
  <c r="CQ33" i="14"/>
  <c r="CR33" i="14"/>
  <c r="CS33" i="14"/>
  <c r="CT33" i="14"/>
  <c r="CU33" i="14"/>
  <c r="CV33" i="14"/>
  <c r="CW33" i="14"/>
  <c r="CX33" i="14"/>
  <c r="CY33" i="14"/>
  <c r="CZ33" i="14"/>
  <c r="DA33" i="14"/>
  <c r="DB33" i="14"/>
  <c r="DC33" i="14"/>
  <c r="DD33" i="14"/>
  <c r="DE33" i="14"/>
  <c r="DF33" i="14"/>
  <c r="DF34" i="14" s="1"/>
  <c r="DG33" i="14"/>
  <c r="DH33" i="14"/>
  <c r="DI33" i="14"/>
  <c r="DJ33" i="14"/>
  <c r="DK33" i="14"/>
  <c r="DL33" i="14"/>
  <c r="DM33" i="14"/>
  <c r="DN33" i="14"/>
  <c r="DO33" i="14"/>
  <c r="DP33" i="14"/>
  <c r="DQ33" i="14"/>
  <c r="DR33" i="14"/>
  <c r="DS33" i="14"/>
  <c r="DT33" i="14"/>
  <c r="DU33" i="14"/>
  <c r="DV33" i="14"/>
  <c r="DW33" i="14"/>
  <c r="DX33" i="14"/>
  <c r="DX34" i="14" s="1"/>
  <c r="DY33" i="14"/>
  <c r="DZ33" i="14"/>
  <c r="EA33" i="14"/>
  <c r="EB33" i="14"/>
  <c r="EC33" i="14"/>
  <c r="ED33" i="14"/>
  <c r="EE33" i="14"/>
  <c r="EF33" i="14"/>
  <c r="EG33" i="14"/>
  <c r="EH33" i="14"/>
  <c r="EI33" i="14"/>
  <c r="EJ33" i="14"/>
  <c r="EK33" i="14"/>
  <c r="EL33" i="14"/>
  <c r="EM33" i="14"/>
  <c r="EN33" i="14"/>
  <c r="EO33" i="14"/>
  <c r="EP33" i="14"/>
  <c r="EP34" i="14" s="1"/>
  <c r="EQ33" i="14"/>
  <c r="ER33" i="14"/>
  <c r="ES33" i="14"/>
  <c r="ET33" i="14"/>
  <c r="EU33" i="14"/>
  <c r="EV33" i="14"/>
  <c r="B33" i="14"/>
  <c r="EV32" i="14"/>
  <c r="EU32" i="14"/>
  <c r="ET32" i="14"/>
  <c r="ES32" i="14"/>
  <c r="ER32" i="14"/>
  <c r="EQ32" i="14"/>
  <c r="EP32" i="14"/>
  <c r="EO32" i="14"/>
  <c r="EN32" i="14"/>
  <c r="EM32" i="14"/>
  <c r="EL32" i="14"/>
  <c r="EK32" i="14"/>
  <c r="EJ32" i="14"/>
  <c r="EI32" i="14"/>
  <c r="EH32" i="14"/>
  <c r="EG32" i="14"/>
  <c r="EF32" i="14"/>
  <c r="EE32" i="14"/>
  <c r="ED32" i="14"/>
  <c r="EC32" i="14"/>
  <c r="EB32" i="14"/>
  <c r="EA32" i="14"/>
  <c r="DZ32" i="14"/>
  <c r="DY32" i="14"/>
  <c r="DX32" i="14"/>
  <c r="DW32" i="14"/>
  <c r="DV32" i="14"/>
  <c r="DU32" i="14"/>
  <c r="DT32" i="14"/>
  <c r="DS32" i="14"/>
  <c r="DR32" i="14"/>
  <c r="DQ32" i="14"/>
  <c r="DP32" i="14"/>
  <c r="DO32" i="14"/>
  <c r="DN32" i="14"/>
  <c r="DM32" i="14"/>
  <c r="DL32" i="14"/>
  <c r="DK32" i="14"/>
  <c r="DJ32" i="14"/>
  <c r="DI32" i="14"/>
  <c r="DH32" i="14"/>
  <c r="DG32" i="14"/>
  <c r="DF32" i="14"/>
  <c r="DE32" i="14"/>
  <c r="DD32" i="14"/>
  <c r="DC32" i="14"/>
  <c r="DB32" i="14"/>
  <c r="DA32" i="14"/>
  <c r="CZ32" i="14"/>
  <c r="CY32" i="14"/>
  <c r="CX32" i="14"/>
  <c r="CW32" i="14"/>
  <c r="CV32" i="14"/>
  <c r="CU32" i="14"/>
  <c r="CT32" i="14"/>
  <c r="CS32" i="14"/>
  <c r="CR32" i="14"/>
  <c r="CQ32" i="14"/>
  <c r="CP32" i="14"/>
  <c r="CO32" i="14"/>
  <c r="CN32" i="14"/>
  <c r="CM32" i="14"/>
  <c r="CL32" i="14"/>
  <c r="CK32" i="14"/>
  <c r="CJ32" i="14"/>
  <c r="CI32" i="14"/>
  <c r="CH32" i="14"/>
  <c r="CG32" i="14"/>
  <c r="CF32" i="14"/>
  <c r="CE32" i="14"/>
  <c r="CD32" i="14"/>
  <c r="CC32" i="14"/>
  <c r="CB32" i="14"/>
  <c r="CA32" i="14"/>
  <c r="BZ32" i="14"/>
  <c r="BY32" i="14"/>
  <c r="BX32" i="14"/>
  <c r="BW32" i="14"/>
  <c r="BV32" i="14"/>
  <c r="BU32" i="14"/>
  <c r="BT32" i="14"/>
  <c r="BS32" i="14"/>
  <c r="BR32" i="14"/>
  <c r="BQ32" i="14"/>
  <c r="BP32" i="14"/>
  <c r="BO32" i="14"/>
  <c r="BN32" i="14"/>
  <c r="BM32" i="14"/>
  <c r="BL32" i="14"/>
  <c r="BK32" i="14"/>
  <c r="BJ32" i="14"/>
  <c r="BI32" i="14"/>
  <c r="BH32" i="14"/>
  <c r="BG32" i="14"/>
  <c r="BF32" i="14"/>
  <c r="BE32" i="14"/>
  <c r="BD32" i="14"/>
  <c r="BC32" i="14"/>
  <c r="BB32" i="14"/>
  <c r="BA32" i="14"/>
  <c r="AZ32" i="14"/>
  <c r="AY32" i="14"/>
  <c r="AX32" i="14"/>
  <c r="AW32" i="14"/>
  <c r="AV32" i="14"/>
  <c r="AU32" i="14"/>
  <c r="AT32" i="14"/>
  <c r="AS32" i="14"/>
  <c r="AR32" i="14"/>
  <c r="AQ32" i="14"/>
  <c r="AP32" i="14"/>
  <c r="AO32" i="14"/>
  <c r="AN32" i="14"/>
  <c r="AM32" i="14"/>
  <c r="AL32" i="14"/>
  <c r="AK32" i="14"/>
  <c r="AJ32" i="14"/>
  <c r="AI32" i="14"/>
  <c r="AH32" i="14"/>
  <c r="AG32" i="14"/>
  <c r="AF32" i="14"/>
  <c r="AE32" i="14"/>
  <c r="AD32" i="14"/>
  <c r="AC32" i="14"/>
  <c r="AB32" i="14"/>
  <c r="AA32" i="14"/>
  <c r="Z32" i="14"/>
  <c r="Y32" i="14"/>
  <c r="X32" i="14"/>
  <c r="W32" i="14"/>
  <c r="V32" i="14"/>
  <c r="U32" i="14"/>
  <c r="T32" i="14"/>
  <c r="S32" i="14"/>
  <c r="R32" i="14"/>
  <c r="Q32" i="14"/>
  <c r="P32" i="14"/>
  <c r="O32" i="14"/>
  <c r="N32" i="14"/>
  <c r="M32" i="14"/>
  <c r="L32" i="14"/>
  <c r="K32" i="14"/>
  <c r="J32" i="14"/>
  <c r="I32" i="14"/>
  <c r="H32" i="14"/>
  <c r="G32" i="14"/>
  <c r="F32" i="14"/>
  <c r="E32" i="14"/>
  <c r="D32" i="14"/>
  <c r="C32" i="14"/>
  <c r="B32" i="14"/>
  <c r="I5" i="13"/>
  <c r="I15" i="13" s="1"/>
  <c r="I41" i="13" s="1"/>
  <c r="AB5" i="13"/>
  <c r="AB15" i="13" s="1"/>
  <c r="AB41" i="13" s="1"/>
  <c r="AA5" i="13"/>
  <c r="AA15" i="13" s="1"/>
  <c r="AA41" i="13" s="1"/>
  <c r="Z5" i="13"/>
  <c r="Z15" i="13" s="1"/>
  <c r="Z41" i="13" s="1"/>
  <c r="Y5" i="13"/>
  <c r="Y15" i="13" s="1"/>
  <c r="Y41" i="13" s="1"/>
  <c r="X5" i="13"/>
  <c r="W5" i="13"/>
  <c r="V5" i="13"/>
  <c r="U5" i="13"/>
  <c r="U15" i="13" s="1"/>
  <c r="U41" i="13" s="1"/>
  <c r="T5" i="13"/>
  <c r="T15" i="13" s="1"/>
  <c r="T41" i="13" s="1"/>
  <c r="S5" i="13"/>
  <c r="S15" i="13" s="1"/>
  <c r="S41" i="13" s="1"/>
  <c r="R5" i="13"/>
  <c r="R15" i="13" s="1"/>
  <c r="R41" i="13" s="1"/>
  <c r="Q5" i="13"/>
  <c r="Q15" i="13" s="1"/>
  <c r="Q41" i="13" s="1"/>
  <c r="AB39" i="13"/>
  <c r="AA39" i="13"/>
  <c r="Z39" i="13"/>
  <c r="Y39" i="13"/>
  <c r="X39" i="13"/>
  <c r="W39" i="13"/>
  <c r="V39" i="13"/>
  <c r="U39" i="13"/>
  <c r="T39" i="13"/>
  <c r="S39" i="13"/>
  <c r="R39" i="13"/>
  <c r="Q39" i="13"/>
  <c r="P39" i="13"/>
  <c r="O39" i="13"/>
  <c r="N39" i="13"/>
  <c r="M39" i="13"/>
  <c r="L39" i="13"/>
  <c r="K39" i="13"/>
  <c r="J39" i="13"/>
  <c r="I39" i="13"/>
  <c r="H7" i="13"/>
  <c r="X15" i="13"/>
  <c r="X41" i="13" s="1"/>
  <c r="P5" i="13"/>
  <c r="P15" i="13" s="1"/>
  <c r="P41" i="13" s="1"/>
  <c r="O5" i="13"/>
  <c r="O15" i="13" s="1"/>
  <c r="O41" i="13" s="1"/>
  <c r="N5" i="13"/>
  <c r="N15" i="13" s="1"/>
  <c r="N41" i="13" s="1"/>
  <c r="M5" i="13"/>
  <c r="M15" i="13" s="1"/>
  <c r="M41" i="13" s="1"/>
  <c r="L5" i="13"/>
  <c r="L15" i="13" s="1"/>
  <c r="L41" i="13" s="1"/>
  <c r="K5" i="13"/>
  <c r="K15" i="13" s="1"/>
  <c r="K41" i="13" s="1"/>
  <c r="J5" i="13"/>
  <c r="J15" i="13" s="1"/>
  <c r="J41" i="13" s="1"/>
  <c r="H5" i="13"/>
  <c r="AB5" i="12"/>
  <c r="AA5" i="12"/>
  <c r="AA15" i="12" s="1"/>
  <c r="AA41" i="12" s="1"/>
  <c r="Z5" i="12"/>
  <c r="Y5" i="12"/>
  <c r="Y15" i="12" s="1"/>
  <c r="Y41" i="12" s="1"/>
  <c r="X5" i="12"/>
  <c r="X15" i="12" s="1"/>
  <c r="X41" i="12" s="1"/>
  <c r="W5" i="12"/>
  <c r="W15" i="12" s="1"/>
  <c r="W41" i="12" s="1"/>
  <c r="V5" i="12"/>
  <c r="V15" i="12" s="1"/>
  <c r="V41" i="12" s="1"/>
  <c r="U5" i="12"/>
  <c r="U15" i="12" s="1"/>
  <c r="U41" i="12" s="1"/>
  <c r="T5" i="12"/>
  <c r="T15" i="12" s="1"/>
  <c r="T41" i="12" s="1"/>
  <c r="S5" i="12"/>
  <c r="R5" i="12"/>
  <c r="R15" i="12" s="1"/>
  <c r="R41" i="12" s="1"/>
  <c r="Q5" i="12"/>
  <c r="Q15" i="12" s="1"/>
  <c r="Q41" i="12" s="1"/>
  <c r="P5" i="12"/>
  <c r="P15" i="12" s="1"/>
  <c r="P41" i="12" s="1"/>
  <c r="O5" i="12"/>
  <c r="O15" i="12" s="1"/>
  <c r="O41" i="12" s="1"/>
  <c r="N5" i="12"/>
  <c r="N15" i="12" s="1"/>
  <c r="N41" i="12" s="1"/>
  <c r="M5" i="12"/>
  <c r="M15" i="12" s="1"/>
  <c r="M41" i="12" s="1"/>
  <c r="AB39" i="12"/>
  <c r="AA39" i="12"/>
  <c r="Z39" i="12"/>
  <c r="Y39" i="12"/>
  <c r="X39" i="12"/>
  <c r="W39" i="12"/>
  <c r="V39" i="12"/>
  <c r="U39" i="12"/>
  <c r="T39" i="12"/>
  <c r="S39" i="12"/>
  <c r="R39" i="12"/>
  <c r="Q39" i="12"/>
  <c r="P39" i="12"/>
  <c r="O39" i="12"/>
  <c r="N39" i="12"/>
  <c r="M39" i="12"/>
  <c r="L39" i="12"/>
  <c r="K39" i="12"/>
  <c r="J39" i="12"/>
  <c r="I39" i="12"/>
  <c r="H7" i="12"/>
  <c r="AB15" i="12"/>
  <c r="AB41" i="12" s="1"/>
  <c r="Z15" i="12"/>
  <c r="Z41" i="12" s="1"/>
  <c r="L5" i="12"/>
  <c r="L15" i="12" s="1"/>
  <c r="L41" i="12" s="1"/>
  <c r="K5" i="12"/>
  <c r="K15" i="12" s="1"/>
  <c r="K41" i="12" s="1"/>
  <c r="J5" i="12"/>
  <c r="J15" i="12" s="1"/>
  <c r="J41" i="12" s="1"/>
  <c r="I5" i="12"/>
  <c r="I15" i="12" s="1"/>
  <c r="I41" i="12" s="1"/>
  <c r="H5" i="12"/>
  <c r="AB39" i="11"/>
  <c r="AA39" i="11"/>
  <c r="Z39" i="11"/>
  <c r="Y39" i="11"/>
  <c r="X39" i="11"/>
  <c r="W39" i="11"/>
  <c r="V39" i="11"/>
  <c r="U39" i="11"/>
  <c r="T39" i="11"/>
  <c r="S39" i="11"/>
  <c r="R39" i="11"/>
  <c r="Q39" i="11"/>
  <c r="P39" i="11"/>
  <c r="O39" i="11"/>
  <c r="N39" i="11"/>
  <c r="M39" i="11"/>
  <c r="L39" i="11"/>
  <c r="K39" i="11"/>
  <c r="J39" i="11"/>
  <c r="I39" i="11"/>
  <c r="H7" i="11"/>
  <c r="AB5" i="11"/>
  <c r="AB15" i="11" s="1"/>
  <c r="AB41" i="11" s="1"/>
  <c r="AA5" i="11"/>
  <c r="AA15" i="11" s="1"/>
  <c r="AA41" i="11" s="1"/>
  <c r="Z5" i="11"/>
  <c r="Z15" i="11" s="1"/>
  <c r="Z41" i="11" s="1"/>
  <c r="Y5" i="11"/>
  <c r="Y15" i="11" s="1"/>
  <c r="Y41" i="11" s="1"/>
  <c r="X5" i="11"/>
  <c r="X15" i="11" s="1"/>
  <c r="X41" i="11" s="1"/>
  <c r="W5" i="11"/>
  <c r="W15" i="11" s="1"/>
  <c r="W41" i="11" s="1"/>
  <c r="V5" i="11"/>
  <c r="V15" i="11" s="1"/>
  <c r="V41" i="11" s="1"/>
  <c r="U5" i="11"/>
  <c r="U15" i="11" s="1"/>
  <c r="U41" i="11" s="1"/>
  <c r="T5" i="11"/>
  <c r="T15" i="11" s="1"/>
  <c r="T41" i="11" s="1"/>
  <c r="S5" i="11"/>
  <c r="S15" i="11" s="1"/>
  <c r="S41" i="11" s="1"/>
  <c r="R5" i="11"/>
  <c r="R15" i="11" s="1"/>
  <c r="R41" i="11" s="1"/>
  <c r="Q5" i="11"/>
  <c r="Q15" i="11" s="1"/>
  <c r="Q41" i="11" s="1"/>
  <c r="P5" i="11"/>
  <c r="P15" i="11" s="1"/>
  <c r="P41" i="11" s="1"/>
  <c r="O5" i="11"/>
  <c r="O15" i="11" s="1"/>
  <c r="O41" i="11" s="1"/>
  <c r="N5" i="11"/>
  <c r="N15" i="11" s="1"/>
  <c r="N41" i="11" s="1"/>
  <c r="M5" i="11"/>
  <c r="M15" i="11" s="1"/>
  <c r="M41" i="11" s="1"/>
  <c r="L5" i="11"/>
  <c r="L15" i="11" s="1"/>
  <c r="L41" i="11" s="1"/>
  <c r="K5" i="11"/>
  <c r="K15" i="11" s="1"/>
  <c r="K41" i="11" s="1"/>
  <c r="J5" i="11"/>
  <c r="J15" i="11" s="1"/>
  <c r="J41" i="11" s="1"/>
  <c r="I5" i="11"/>
  <c r="I15" i="11" s="1"/>
  <c r="I41" i="11" s="1"/>
  <c r="H5" i="11"/>
  <c r="AB38" i="10"/>
  <c r="AA38" i="10"/>
  <c r="Z38" i="10"/>
  <c r="Y38" i="10"/>
  <c r="X38" i="10"/>
  <c r="W38" i="10"/>
  <c r="V38" i="10"/>
  <c r="U38" i="10"/>
  <c r="T38" i="10"/>
  <c r="S38" i="10"/>
  <c r="R38" i="10"/>
  <c r="Q38" i="10"/>
  <c r="P38" i="10"/>
  <c r="O38" i="10"/>
  <c r="N38" i="10"/>
  <c r="M38" i="10"/>
  <c r="L38" i="10"/>
  <c r="K38" i="10"/>
  <c r="J38" i="10"/>
  <c r="I38" i="10"/>
  <c r="H6" i="10"/>
  <c r="AB4" i="10"/>
  <c r="AB14" i="10" s="1"/>
  <c r="AB40" i="10" s="1"/>
  <c r="AA4" i="10"/>
  <c r="AA14" i="10" s="1"/>
  <c r="AA40" i="10" s="1"/>
  <c r="Z4" i="10"/>
  <c r="Z14" i="10" s="1"/>
  <c r="Z40" i="10" s="1"/>
  <c r="Y4" i="10"/>
  <c r="Y14" i="10" s="1"/>
  <c r="Y40" i="10" s="1"/>
  <c r="X4" i="10"/>
  <c r="X14" i="10" s="1"/>
  <c r="X40" i="10" s="1"/>
  <c r="W4" i="10"/>
  <c r="W14" i="10" s="1"/>
  <c r="W40" i="10" s="1"/>
  <c r="V4" i="10"/>
  <c r="V14" i="10" s="1"/>
  <c r="V40" i="10" s="1"/>
  <c r="U4" i="10"/>
  <c r="U14" i="10" s="1"/>
  <c r="U40" i="10" s="1"/>
  <c r="T4" i="10"/>
  <c r="S4" i="10"/>
  <c r="R4" i="10"/>
  <c r="R14" i="10" s="1"/>
  <c r="R40" i="10" s="1"/>
  <c r="Q4" i="10"/>
  <c r="Q14" i="10" s="1"/>
  <c r="Q40" i="10" s="1"/>
  <c r="P4" i="10"/>
  <c r="P14" i="10" s="1"/>
  <c r="P40" i="10" s="1"/>
  <c r="O4" i="10"/>
  <c r="O14" i="10" s="1"/>
  <c r="O40" i="10" s="1"/>
  <c r="N4" i="10"/>
  <c r="N14" i="10" s="1"/>
  <c r="N40" i="10" s="1"/>
  <c r="M4" i="10"/>
  <c r="M14" i="10" s="1"/>
  <c r="M40" i="10" s="1"/>
  <c r="L4" i="10"/>
  <c r="L14" i="10" s="1"/>
  <c r="L40" i="10" s="1"/>
  <c r="K4" i="10"/>
  <c r="K14" i="10" s="1"/>
  <c r="K40" i="10" s="1"/>
  <c r="J4" i="10"/>
  <c r="J14" i="10" s="1"/>
  <c r="J40" i="10" s="1"/>
  <c r="I4" i="10"/>
  <c r="I14" i="10" s="1"/>
  <c r="I40" i="10" s="1"/>
  <c r="H4" i="10"/>
  <c r="J39" i="3"/>
  <c r="K39" i="3"/>
  <c r="L39" i="3"/>
  <c r="M39" i="3"/>
  <c r="N39" i="3"/>
  <c r="O39" i="3"/>
  <c r="P39" i="3"/>
  <c r="Q39" i="3"/>
  <c r="AB39" i="3"/>
  <c r="I39" i="3"/>
  <c r="U4" i="3" l="1"/>
  <c r="M4" i="3"/>
  <c r="AB4" i="3"/>
  <c r="T4" i="3"/>
  <c r="L4" i="3"/>
  <c r="AA4" i="3"/>
  <c r="S4" i="3"/>
  <c r="K4" i="3"/>
  <c r="Y4" i="3"/>
  <c r="Q4" i="3"/>
  <c r="I4" i="3"/>
  <c r="X4" i="3"/>
  <c r="P4" i="3"/>
  <c r="Z4" i="3"/>
  <c r="O4" i="3"/>
  <c r="W4" i="3"/>
  <c r="V4" i="3"/>
  <c r="N4" i="3"/>
  <c r="R4" i="3"/>
  <c r="S14" i="10"/>
  <c r="S40" i="10" s="1"/>
  <c r="X39" i="3"/>
  <c r="W39" i="3"/>
  <c r="AA39" i="3"/>
  <c r="C38" i="16"/>
  <c r="D33" i="16"/>
  <c r="C35" i="16"/>
  <c r="CC34" i="14"/>
  <c r="J34" i="14"/>
  <c r="AB34" i="14"/>
  <c r="AT34" i="14"/>
  <c r="BL34" i="14"/>
  <c r="CD34" i="14"/>
  <c r="CV34" i="14"/>
  <c r="DN34" i="14"/>
  <c r="EF34" i="14"/>
  <c r="EE34" i="14"/>
  <c r="CU34" i="14"/>
  <c r="AA34" i="14"/>
  <c r="AS34" i="14"/>
  <c r="K34" i="14"/>
  <c r="AC34" i="14"/>
  <c r="AU34" i="14"/>
  <c r="BM34" i="14"/>
  <c r="CE34" i="14"/>
  <c r="CW34" i="14"/>
  <c r="DO34" i="14"/>
  <c r="EG34" i="14"/>
  <c r="L34" i="14"/>
  <c r="AD34" i="14"/>
  <c r="AV34" i="14"/>
  <c r="BN34" i="14"/>
  <c r="CF34" i="14"/>
  <c r="CX34" i="14"/>
  <c r="DP34" i="14"/>
  <c r="EH34" i="14"/>
  <c r="M34" i="14"/>
  <c r="AE34" i="14"/>
  <c r="AW34" i="14"/>
  <c r="BO34" i="14"/>
  <c r="CG34" i="14"/>
  <c r="CY34" i="14"/>
  <c r="DQ34" i="14"/>
  <c r="EI34" i="14"/>
  <c r="N34" i="14"/>
  <c r="AF34" i="14"/>
  <c r="AX34" i="14"/>
  <c r="BP34" i="14"/>
  <c r="CH34" i="14"/>
  <c r="CZ34" i="14"/>
  <c r="DR34" i="14"/>
  <c r="EJ34" i="14"/>
  <c r="I34" i="14"/>
  <c r="BK34" i="14"/>
  <c r="DM34" i="14"/>
  <c r="C34" i="14"/>
  <c r="U34" i="14"/>
  <c r="AM34" i="14"/>
  <c r="BE34" i="14"/>
  <c r="BW34" i="14"/>
  <c r="CO34" i="14"/>
  <c r="DG34" i="14"/>
  <c r="DY34" i="14"/>
  <c r="EQ34" i="14"/>
  <c r="D34" i="14"/>
  <c r="V34" i="14"/>
  <c r="AN34" i="14"/>
  <c r="BF34" i="14"/>
  <c r="BX34" i="14"/>
  <c r="CP34" i="14"/>
  <c r="DH34" i="14"/>
  <c r="DZ34" i="14"/>
  <c r="ER34" i="14"/>
  <c r="O34" i="14"/>
  <c r="AG34" i="14"/>
  <c r="AY34" i="14"/>
  <c r="BQ34" i="14"/>
  <c r="CI34" i="14"/>
  <c r="DA34" i="14"/>
  <c r="DS34" i="14"/>
  <c r="EK34" i="14"/>
  <c r="E34" i="14"/>
  <c r="W34" i="14"/>
  <c r="AO34" i="14"/>
  <c r="BG34" i="14"/>
  <c r="BY34" i="14"/>
  <c r="CQ34" i="14"/>
  <c r="DI34" i="14"/>
  <c r="EA34" i="14"/>
  <c r="ES34" i="14"/>
  <c r="P34" i="14"/>
  <c r="AH34" i="14"/>
  <c r="AZ34" i="14"/>
  <c r="BR34" i="14"/>
  <c r="CJ34" i="14"/>
  <c r="DB34" i="14"/>
  <c r="DT34" i="14"/>
  <c r="EL34" i="14"/>
  <c r="F34" i="14"/>
  <c r="X34" i="14"/>
  <c r="AP34" i="14"/>
  <c r="BH34" i="14"/>
  <c r="BZ34" i="14"/>
  <c r="CR34" i="14"/>
  <c r="DJ34" i="14"/>
  <c r="EB34" i="14"/>
  <c r="ET34" i="14"/>
  <c r="Q34" i="14"/>
  <c r="AI34" i="14"/>
  <c r="BA34" i="14"/>
  <c r="BS34" i="14"/>
  <c r="CK34" i="14"/>
  <c r="DC34" i="14"/>
  <c r="DU34" i="14"/>
  <c r="EM34" i="14"/>
  <c r="G34" i="14"/>
  <c r="Y34" i="14"/>
  <c r="AQ34" i="14"/>
  <c r="BI34" i="14"/>
  <c r="CA34" i="14"/>
  <c r="CS34" i="14"/>
  <c r="DK34" i="14"/>
  <c r="EC34" i="14"/>
  <c r="EU34" i="14"/>
  <c r="R34" i="14"/>
  <c r="AJ34" i="14"/>
  <c r="BB34" i="14"/>
  <c r="BT34" i="14"/>
  <c r="CL34" i="14"/>
  <c r="DD34" i="14"/>
  <c r="DV34" i="14"/>
  <c r="EN34" i="14"/>
  <c r="H34" i="14"/>
  <c r="Z34" i="14"/>
  <c r="AR34" i="14"/>
  <c r="BJ34" i="14"/>
  <c r="CB34" i="14"/>
  <c r="CT34" i="14"/>
  <c r="DL34" i="14"/>
  <c r="ED34" i="14"/>
  <c r="EV34" i="14"/>
  <c r="S34" i="14"/>
  <c r="AK34" i="14"/>
  <c r="BC34" i="14"/>
  <c r="BU34" i="14"/>
  <c r="CM34" i="14"/>
  <c r="DE34" i="14"/>
  <c r="DW34" i="14"/>
  <c r="EO34" i="14"/>
  <c r="V15" i="13"/>
  <c r="V41" i="13" s="1"/>
  <c r="W15" i="13"/>
  <c r="W41" i="13" s="1"/>
  <c r="S15" i="12"/>
  <c r="S41" i="12" s="1"/>
  <c r="T14" i="10"/>
  <c r="T40" i="10" s="1"/>
  <c r="D38" i="16" l="1"/>
  <c r="D35" i="16"/>
  <c r="E33" i="16"/>
  <c r="E38" i="16" l="1"/>
  <c r="E35" i="16"/>
  <c r="F33" i="16"/>
  <c r="F38" i="16" l="1"/>
  <c r="F35" i="16"/>
  <c r="G33" i="16"/>
  <c r="G38" i="16" l="1"/>
  <c r="G35" i="16"/>
  <c r="H33" i="16"/>
  <c r="H7" i="3"/>
  <c r="H38" i="16" l="1"/>
  <c r="H35" i="16"/>
  <c r="I33" i="16"/>
  <c r="AB5" i="3"/>
  <c r="AB15" i="3" l="1"/>
  <c r="AB41" i="3" s="1"/>
  <c r="I38" i="16"/>
  <c r="I35" i="16"/>
  <c r="J33" i="16"/>
  <c r="AA5" i="3"/>
  <c r="Z5" i="3"/>
  <c r="Y5" i="3"/>
  <c r="X5" i="3"/>
  <c r="W5" i="3"/>
  <c r="V5" i="3"/>
  <c r="U5" i="3"/>
  <c r="T5" i="3"/>
  <c r="S5" i="3"/>
  <c r="R5" i="3"/>
  <c r="Q5" i="3"/>
  <c r="P5" i="3"/>
  <c r="O5" i="3"/>
  <c r="N5" i="3"/>
  <c r="M5" i="3"/>
  <c r="L5" i="3"/>
  <c r="K5" i="3"/>
  <c r="I5" i="3"/>
  <c r="J5" i="3"/>
  <c r="H5" i="3"/>
  <c r="J15" i="3" l="1"/>
  <c r="J41" i="3" s="1"/>
  <c r="I15" i="3"/>
  <c r="I41" i="3" s="1"/>
  <c r="K15" i="3"/>
  <c r="K41" i="3" s="1"/>
  <c r="V15" i="3"/>
  <c r="V41" i="3" s="1"/>
  <c r="Y15" i="3"/>
  <c r="Y41" i="3" s="1"/>
  <c r="Z15" i="3"/>
  <c r="Z41" i="3" s="1"/>
  <c r="AA15" i="3"/>
  <c r="AA41" i="3" s="1"/>
  <c r="O15" i="3"/>
  <c r="O41" i="3" s="1"/>
  <c r="Q15" i="3"/>
  <c r="Q41" i="3" s="1"/>
  <c r="R15" i="3"/>
  <c r="R41" i="3" s="1"/>
  <c r="S15" i="3"/>
  <c r="S41" i="3" s="1"/>
  <c r="L15" i="3"/>
  <c r="L41" i="3" s="1"/>
  <c r="T15" i="3"/>
  <c r="T41" i="3" s="1"/>
  <c r="M15" i="3"/>
  <c r="M41" i="3" s="1"/>
  <c r="U15" i="3"/>
  <c r="U41" i="3" s="1"/>
  <c r="N15" i="3"/>
  <c r="N41" i="3" s="1"/>
  <c r="W15" i="3"/>
  <c r="W41" i="3" s="1"/>
  <c r="P15" i="3"/>
  <c r="P41" i="3" s="1"/>
  <c r="X15" i="3"/>
  <c r="X41" i="3" s="1"/>
  <c r="J38" i="16"/>
  <c r="J35" i="16"/>
  <c r="K33" i="16"/>
  <c r="K38" i="16" l="1"/>
  <c r="K35" i="16"/>
  <c r="L33" i="16"/>
  <c r="M33" i="16" l="1"/>
  <c r="L35" i="16"/>
  <c r="L38" i="16"/>
  <c r="M35" i="16" l="1"/>
  <c r="N33" i="16"/>
  <c r="M38" i="16"/>
  <c r="Q10" i="17" l="1"/>
  <c r="R10" i="17"/>
  <c r="N35" i="16"/>
  <c r="O33" i="16"/>
  <c r="N38" i="16"/>
  <c r="G25" i="17" l="1"/>
  <c r="K20" i="17"/>
  <c r="G15" i="17"/>
  <c r="T10" i="17"/>
  <c r="P10" i="17"/>
  <c r="N10" i="17"/>
  <c r="O10" i="17"/>
  <c r="U10" i="17"/>
  <c r="S10" i="17"/>
  <c r="M10" i="17"/>
  <c r="O5" i="17"/>
  <c r="S5" i="17"/>
  <c r="N5" i="17"/>
  <c r="T5" i="17"/>
  <c r="R5" i="17"/>
  <c r="M5" i="17"/>
  <c r="P5" i="17"/>
  <c r="Q5" i="17"/>
  <c r="U5" i="17"/>
  <c r="P33" i="16"/>
  <c r="O35" i="16"/>
  <c r="O38" i="16"/>
  <c r="P35" i="16" l="1"/>
  <c r="Q33" i="16"/>
  <c r="P38" i="16"/>
  <c r="Q35" i="16" l="1"/>
  <c r="R33" i="16"/>
  <c r="Q38" i="16"/>
  <c r="S33" i="16" l="1"/>
  <c r="R35" i="16"/>
  <c r="R38" i="16"/>
  <c r="S38" i="16" l="1"/>
  <c r="S35" i="16"/>
  <c r="T33" i="16"/>
  <c r="T38" i="16" l="1"/>
  <c r="U33" i="16"/>
  <c r="T35" i="16"/>
  <c r="U38" i="16" l="1"/>
  <c r="V33" i="16"/>
  <c r="U35" i="16"/>
  <c r="V38" i="16" l="1"/>
  <c r="W33" i="16"/>
  <c r="V35" i="16"/>
  <c r="W38" i="16" l="1"/>
  <c r="W35" i="16"/>
  <c r="X33" i="16"/>
  <c r="X38" i="16" l="1"/>
  <c r="X35" i="16"/>
  <c r="Y33" i="16"/>
  <c r="Y38" i="16" l="1"/>
  <c r="Z33" i="16"/>
  <c r="Y35" i="16"/>
  <c r="Z38" i="16" l="1"/>
  <c r="Z35" i="16"/>
  <c r="AA33" i="16"/>
  <c r="AA38" i="16" l="1"/>
  <c r="AA35" i="16"/>
  <c r="AB33" i="16"/>
  <c r="AB38" i="16" l="1"/>
  <c r="AB35" i="16"/>
  <c r="AC33" i="16"/>
  <c r="AC38" i="16" l="1"/>
  <c r="AC35" i="16"/>
  <c r="AD33" i="16"/>
  <c r="AE33" i="16" l="1"/>
  <c r="AD35" i="16"/>
  <c r="AD38" i="16"/>
  <c r="AE35" i="16" l="1"/>
  <c r="AF33" i="16"/>
  <c r="AE38" i="16"/>
  <c r="AF35" i="16" l="1"/>
  <c r="AG33" i="16"/>
  <c r="AF38" i="16"/>
  <c r="AH33" i="16" l="1"/>
  <c r="AG35" i="16"/>
  <c r="AG38" i="16"/>
  <c r="AH35" i="16" l="1"/>
  <c r="AI33" i="16"/>
  <c r="AH38" i="16"/>
  <c r="AI35" i="16" l="1"/>
  <c r="AJ33" i="16"/>
  <c r="AI38" i="16"/>
  <c r="AK33" i="16" l="1"/>
  <c r="AJ35" i="16"/>
  <c r="AJ38" i="16"/>
  <c r="AL33" i="16" l="1"/>
  <c r="AK38" i="16"/>
  <c r="AK35" i="16"/>
  <c r="AL38" i="16" l="1"/>
  <c r="AL35" i="16"/>
  <c r="AM33" i="16"/>
  <c r="AM38" i="16" l="1"/>
  <c r="AN33" i="16"/>
  <c r="AM35" i="16"/>
  <c r="AN38" i="16" l="1"/>
  <c r="AO33" i="16"/>
  <c r="AN35" i="16"/>
  <c r="AO38" i="16" l="1"/>
  <c r="AP33" i="16"/>
  <c r="AO35" i="16"/>
  <c r="AP38" i="16" l="1"/>
  <c r="AQ33" i="16"/>
  <c r="AP35" i="16"/>
  <c r="AQ38" i="16" l="1"/>
  <c r="AR33" i="16"/>
  <c r="AQ35" i="16"/>
  <c r="AR38" i="16" l="1"/>
  <c r="AR35" i="16"/>
  <c r="AS33" i="16"/>
  <c r="AS38" i="16" l="1"/>
  <c r="AS35" i="16"/>
  <c r="AT33" i="16"/>
  <c r="AT38" i="16" l="1"/>
  <c r="AT35" i="16"/>
  <c r="AU33" i="16"/>
  <c r="AU38" i="16" l="1"/>
  <c r="AU35" i="16"/>
  <c r="AV33" i="16"/>
  <c r="AW33" i="16" l="1"/>
  <c r="AV35" i="16"/>
  <c r="AV38" i="16"/>
  <c r="AW35" i="16" l="1"/>
  <c r="AX33" i="16"/>
  <c r="AW38" i="16"/>
  <c r="AX35" i="16" l="1"/>
  <c r="AY33" i="16"/>
  <c r="AX38" i="16"/>
  <c r="AY35" i="16" l="1"/>
  <c r="AZ33" i="16"/>
  <c r="AY38" i="16"/>
  <c r="AZ35" i="16" l="1"/>
  <c r="BA33" i="16"/>
  <c r="AZ38" i="16"/>
  <c r="BA35" i="16" l="1"/>
  <c r="BB33" i="16"/>
  <c r="BA38" i="16"/>
  <c r="BC33" i="16" l="1"/>
  <c r="BB38" i="16"/>
  <c r="BB35" i="16"/>
  <c r="BC38" i="16" l="1"/>
  <c r="BC35" i="16"/>
  <c r="BD33" i="16"/>
  <c r="BD38" i="16" l="1"/>
  <c r="BD35" i="16"/>
  <c r="BE33" i="16"/>
  <c r="BE38" i="16" l="1"/>
  <c r="BE35" i="16"/>
  <c r="BF33" i="16"/>
  <c r="BF38" i="16" l="1"/>
  <c r="BF35" i="16"/>
  <c r="BG33" i="16"/>
  <c r="BG38" i="16" l="1"/>
  <c r="BG35" i="16"/>
  <c r="BH33" i="16"/>
  <c r="BH38" i="16" l="1"/>
  <c r="BI33" i="16"/>
  <c r="BH35" i="16"/>
  <c r="BI38" i="16" l="1"/>
  <c r="BJ33" i="16"/>
  <c r="BI35" i="16"/>
  <c r="BJ38" i="16" l="1"/>
  <c r="BJ35" i="16"/>
  <c r="BK33" i="16"/>
  <c r="BK38" i="16" l="1"/>
  <c r="BK35" i="16"/>
  <c r="BL33" i="16"/>
  <c r="BL38" i="16" l="1"/>
  <c r="BL35" i="16"/>
  <c r="BM33" i="16"/>
  <c r="BM38" i="16" l="1"/>
  <c r="BM35" i="16"/>
  <c r="BN33" i="16"/>
  <c r="BN35" i="16" l="1"/>
  <c r="BO33" i="16"/>
  <c r="BN38" i="16"/>
  <c r="BO35" i="16" l="1"/>
  <c r="BP33" i="16"/>
  <c r="BO38" i="16"/>
  <c r="BP35" i="16" l="1"/>
  <c r="BQ33" i="16"/>
  <c r="BP38" i="16"/>
  <c r="BQ35" i="16" l="1"/>
  <c r="BR33" i="16"/>
  <c r="BQ38" i="16"/>
  <c r="BR35" i="16" l="1"/>
  <c r="BS33" i="16"/>
  <c r="BR38" i="16"/>
  <c r="BS35" i="16" l="1"/>
  <c r="BT33" i="16"/>
  <c r="BS38" i="16"/>
  <c r="BU33" i="16" l="1"/>
  <c r="BT38" i="16"/>
  <c r="BT35" i="16"/>
  <c r="BV33" i="16" l="1"/>
  <c r="BW33" i="16" s="1"/>
  <c r="BU35" i="16"/>
  <c r="BU38" i="16"/>
  <c r="BW35" i="16" l="1"/>
  <c r="BW36" i="16" s="1"/>
  <c r="BX33" i="16"/>
  <c r="BV38" i="16"/>
  <c r="BV35" i="16"/>
  <c r="BV36" i="16" s="1"/>
  <c r="BV37" i="16" s="1"/>
  <c r="BV39" i="16" s="1"/>
  <c r="BX35" i="16" l="1"/>
  <c r="BX36" i="16" s="1"/>
  <c r="BX37" i="16" s="1"/>
  <c r="BX39" i="16" s="1"/>
  <c r="BY33" i="16"/>
  <c r="BX38" i="16"/>
  <c r="BW38" i="16"/>
  <c r="BW37" i="16"/>
  <c r="BW39" i="16" s="1"/>
  <c r="B36" i="16"/>
  <c r="B37" i="16" s="1"/>
  <c r="B39" i="16" s="1"/>
  <c r="C36" i="16"/>
  <c r="C37" i="16" s="1"/>
  <c r="C39" i="16" s="1"/>
  <c r="D36" i="16"/>
  <c r="D37" i="16" s="1"/>
  <c r="D39" i="16" s="1"/>
  <c r="E36" i="16"/>
  <c r="E37" i="16" s="1"/>
  <c r="E39" i="16" s="1"/>
  <c r="F36" i="16"/>
  <c r="F37" i="16" s="1"/>
  <c r="F39" i="16" s="1"/>
  <c r="G36" i="16"/>
  <c r="G37" i="16" s="1"/>
  <c r="G39" i="16" s="1"/>
  <c r="H36" i="16"/>
  <c r="H37" i="16" s="1"/>
  <c r="H39" i="16" s="1"/>
  <c r="I36" i="16"/>
  <c r="I37" i="16" s="1"/>
  <c r="I39" i="16" s="1"/>
  <c r="J36" i="16"/>
  <c r="J37" i="16" s="1"/>
  <c r="J39" i="16" s="1"/>
  <c r="K36" i="16"/>
  <c r="K37" i="16" s="1"/>
  <c r="K39" i="16" s="1"/>
  <c r="L36" i="16"/>
  <c r="L37" i="16" s="1"/>
  <c r="L39" i="16" s="1"/>
  <c r="M36" i="16"/>
  <c r="M37" i="16" s="1"/>
  <c r="M39" i="16" s="1"/>
  <c r="N36" i="16"/>
  <c r="N37" i="16" s="1"/>
  <c r="N39" i="16" s="1"/>
  <c r="O36" i="16"/>
  <c r="O37" i="16" s="1"/>
  <c r="O39" i="16" s="1"/>
  <c r="P36" i="16"/>
  <c r="P37" i="16" s="1"/>
  <c r="P39" i="16" s="1"/>
  <c r="Q36" i="16"/>
  <c r="Q37" i="16" s="1"/>
  <c r="Q39" i="16" s="1"/>
  <c r="R36" i="16"/>
  <c r="R37" i="16" s="1"/>
  <c r="R39" i="16" s="1"/>
  <c r="S36" i="16"/>
  <c r="S37" i="16" s="1"/>
  <c r="S39" i="16" s="1"/>
  <c r="T36" i="16"/>
  <c r="T37" i="16" s="1"/>
  <c r="T39" i="16" s="1"/>
  <c r="U36" i="16"/>
  <c r="U37" i="16" s="1"/>
  <c r="U39" i="16" s="1"/>
  <c r="V36" i="16"/>
  <c r="V37" i="16" s="1"/>
  <c r="V39" i="16" s="1"/>
  <c r="W36" i="16"/>
  <c r="W37" i="16" s="1"/>
  <c r="W39" i="16" s="1"/>
  <c r="X36" i="16"/>
  <c r="X37" i="16" s="1"/>
  <c r="X39" i="16" s="1"/>
  <c r="Y36" i="16"/>
  <c r="Y37" i="16" s="1"/>
  <c r="Y39" i="16" s="1"/>
  <c r="Z36" i="16"/>
  <c r="Z37" i="16" s="1"/>
  <c r="Z39" i="16" s="1"/>
  <c r="AA36" i="16"/>
  <c r="AA37" i="16" s="1"/>
  <c r="AA39" i="16" s="1"/>
  <c r="AB36" i="16"/>
  <c r="AB37" i="16" s="1"/>
  <c r="AB39" i="16" s="1"/>
  <c r="AC36" i="16"/>
  <c r="AC37" i="16" s="1"/>
  <c r="AC39" i="16" s="1"/>
  <c r="AD36" i="16"/>
  <c r="AD37" i="16" s="1"/>
  <c r="AD39" i="16" s="1"/>
  <c r="AE36" i="16"/>
  <c r="AE37" i="16" s="1"/>
  <c r="AE39" i="16" s="1"/>
  <c r="AF36" i="16"/>
  <c r="AF37" i="16" s="1"/>
  <c r="AF39" i="16" s="1"/>
  <c r="AG36" i="16"/>
  <c r="AG37" i="16" s="1"/>
  <c r="AG39" i="16" s="1"/>
  <c r="AH36" i="16"/>
  <c r="AH37" i="16" s="1"/>
  <c r="AH39" i="16" s="1"/>
  <c r="AI36" i="16"/>
  <c r="AI37" i="16" s="1"/>
  <c r="AI39" i="16" s="1"/>
  <c r="AJ36" i="16"/>
  <c r="AJ37" i="16" s="1"/>
  <c r="AJ39" i="16" s="1"/>
  <c r="AK36" i="16"/>
  <c r="AK37" i="16" s="1"/>
  <c r="AK39" i="16" s="1"/>
  <c r="AL36" i="16"/>
  <c r="AL37" i="16" s="1"/>
  <c r="AL39" i="16" s="1"/>
  <c r="AM36" i="16"/>
  <c r="AM37" i="16" s="1"/>
  <c r="AM39" i="16" s="1"/>
  <c r="AN36" i="16"/>
  <c r="AN37" i="16" s="1"/>
  <c r="AN39" i="16" s="1"/>
  <c r="AO36" i="16"/>
  <c r="AO37" i="16" s="1"/>
  <c r="AO39" i="16" s="1"/>
  <c r="AP36" i="16"/>
  <c r="AP37" i="16" s="1"/>
  <c r="AP39" i="16" s="1"/>
  <c r="AQ36" i="16"/>
  <c r="AQ37" i="16" s="1"/>
  <c r="AQ39" i="16" s="1"/>
  <c r="AR36" i="16"/>
  <c r="AR37" i="16" s="1"/>
  <c r="AR39" i="16" s="1"/>
  <c r="AS36" i="16"/>
  <c r="AS37" i="16" s="1"/>
  <c r="AS39" i="16" s="1"/>
  <c r="AT36" i="16"/>
  <c r="AT37" i="16" s="1"/>
  <c r="AT39" i="16" s="1"/>
  <c r="AU36" i="16"/>
  <c r="AU37" i="16" s="1"/>
  <c r="AU39" i="16" s="1"/>
  <c r="AV36" i="16"/>
  <c r="AV37" i="16" s="1"/>
  <c r="AV39" i="16" s="1"/>
  <c r="AW36" i="16"/>
  <c r="AW37" i="16" s="1"/>
  <c r="AW39" i="16" s="1"/>
  <c r="AX36" i="16"/>
  <c r="AX37" i="16" s="1"/>
  <c r="AX39" i="16" s="1"/>
  <c r="AY36" i="16"/>
  <c r="AY37" i="16" s="1"/>
  <c r="AY39" i="16" s="1"/>
  <c r="AZ36" i="16"/>
  <c r="AZ37" i="16" s="1"/>
  <c r="AZ39" i="16" s="1"/>
  <c r="BA36" i="16"/>
  <c r="BA37" i="16" s="1"/>
  <c r="BA39" i="16" s="1"/>
  <c r="BB36" i="16"/>
  <c r="BB37" i="16" s="1"/>
  <c r="BB39" i="16" s="1"/>
  <c r="BC36" i="16"/>
  <c r="BC37" i="16" s="1"/>
  <c r="BC39" i="16" s="1"/>
  <c r="BD36" i="16"/>
  <c r="BD37" i="16" s="1"/>
  <c r="BD39" i="16" s="1"/>
  <c r="BE36" i="16"/>
  <c r="BE37" i="16" s="1"/>
  <c r="BE39" i="16" s="1"/>
  <c r="BF36" i="16"/>
  <c r="BF37" i="16" s="1"/>
  <c r="BF39" i="16" s="1"/>
  <c r="BG36" i="16"/>
  <c r="BG37" i="16" s="1"/>
  <c r="BG39" i="16" s="1"/>
  <c r="BH36" i="16"/>
  <c r="BH37" i="16" s="1"/>
  <c r="BH39" i="16" s="1"/>
  <c r="BI36" i="16"/>
  <c r="BI37" i="16" s="1"/>
  <c r="BI39" i="16" s="1"/>
  <c r="BJ36" i="16"/>
  <c r="BJ37" i="16" s="1"/>
  <c r="BJ39" i="16" s="1"/>
  <c r="BK36" i="16"/>
  <c r="BK37" i="16" s="1"/>
  <c r="BK39" i="16" s="1"/>
  <c r="BL36" i="16"/>
  <c r="BL37" i="16" s="1"/>
  <c r="BL39" i="16" s="1"/>
  <c r="BM36" i="16"/>
  <c r="BM37" i="16" s="1"/>
  <c r="BM39" i="16" s="1"/>
  <c r="BN36" i="16"/>
  <c r="BN37" i="16" s="1"/>
  <c r="BN39" i="16" s="1"/>
  <c r="BO36" i="16"/>
  <c r="BO37" i="16" s="1"/>
  <c r="BO39" i="16" s="1"/>
  <c r="BP36" i="16"/>
  <c r="BP37" i="16" s="1"/>
  <c r="BP39" i="16" s="1"/>
  <c r="BQ36" i="16"/>
  <c r="BQ37" i="16" s="1"/>
  <c r="BQ39" i="16" s="1"/>
  <c r="BR36" i="16"/>
  <c r="BR37" i="16" s="1"/>
  <c r="BR39" i="16" s="1"/>
  <c r="BS36" i="16"/>
  <c r="BS37" i="16" s="1"/>
  <c r="BS39" i="16" s="1"/>
  <c r="BT36" i="16"/>
  <c r="BT37" i="16" s="1"/>
  <c r="BT39" i="16" s="1"/>
  <c r="BU36" i="16"/>
  <c r="BU37" i="16" s="1"/>
  <c r="BU39" i="16" s="1"/>
  <c r="B40" i="16" l="1"/>
  <c r="BZ33" i="16"/>
  <c r="BY35" i="16"/>
  <c r="BY36" i="16" s="1"/>
  <c r="BY37" i="16" s="1"/>
  <c r="BY39" i="16" s="1"/>
  <c r="BY38" i="16"/>
  <c r="B41" i="16"/>
  <c r="CA33" i="16" l="1"/>
  <c r="BZ35" i="16"/>
  <c r="BZ38" i="16"/>
  <c r="BZ36" i="16" l="1"/>
  <c r="BZ37" i="16" s="1"/>
  <c r="BZ39" i="16" s="1"/>
  <c r="CB33" i="16"/>
  <c r="CA35" i="16"/>
  <c r="CA36" i="16" s="1"/>
  <c r="CA37" i="16" s="1"/>
  <c r="CA39" i="16" s="1"/>
  <c r="CA38" i="16"/>
  <c r="CC33" i="16" l="1"/>
  <c r="CB38" i="16"/>
  <c r="CB35" i="16"/>
  <c r="CB36" i="16" s="1"/>
  <c r="CB37" i="16" s="1"/>
  <c r="CB39" i="16" s="1"/>
  <c r="J20" i="17"/>
  <c r="F25" i="17"/>
  <c r="F15" i="17"/>
  <c r="CD33" i="16" l="1"/>
  <c r="CC35" i="16"/>
  <c r="CC36" i="16" s="1"/>
  <c r="CC37" i="16" s="1"/>
  <c r="CC39" i="16" s="1"/>
  <c r="CC38" i="16"/>
  <c r="D5" i="17"/>
  <c r="E15" i="17"/>
  <c r="L10" i="17"/>
  <c r="K25" i="17"/>
  <c r="E20" i="17"/>
  <c r="L5" i="17"/>
  <c r="S20" i="17"/>
  <c r="U25" i="17"/>
  <c r="I25" i="17"/>
  <c r="U15" i="17"/>
  <c r="R15" i="17"/>
  <c r="E25" i="17"/>
  <c r="M15" i="17"/>
  <c r="M25" i="17"/>
  <c r="J5" i="17"/>
  <c r="L20" i="17"/>
  <c r="R20" i="17"/>
  <c r="I5" i="17"/>
  <c r="L15" i="17"/>
  <c r="K5" i="17"/>
  <c r="I20" i="17"/>
  <c r="C10" i="17"/>
  <c r="F20" i="17"/>
  <c r="O15" i="17"/>
  <c r="G20" i="17"/>
  <c r="C5" i="17"/>
  <c r="N20" i="17"/>
  <c r="F5" i="17"/>
  <c r="B20" i="17"/>
  <c r="G10" i="17"/>
  <c r="B25" i="17"/>
  <c r="M20" i="17"/>
  <c r="T20" i="17"/>
  <c r="D25" i="17"/>
  <c r="P25" i="17"/>
  <c r="P15" i="17"/>
  <c r="D10" i="17"/>
  <c r="E10" i="17"/>
  <c r="D15" i="17"/>
  <c r="D20" i="17"/>
  <c r="J10" i="17"/>
  <c r="H25" i="17"/>
  <c r="N25" i="17"/>
  <c r="H15" i="17"/>
  <c r="K10" i="17"/>
  <c r="L25" i="17"/>
  <c r="O25" i="17"/>
  <c r="J25" i="17"/>
  <c r="T15" i="17"/>
  <c r="C25" i="17"/>
  <c r="J15" i="17"/>
  <c r="F10" i="17"/>
  <c r="T25" i="17"/>
  <c r="C15" i="17"/>
  <c r="H20" i="17"/>
  <c r="U20" i="17"/>
  <c r="G5" i="17"/>
  <c r="R25" i="17"/>
  <c r="Q20" i="17"/>
  <c r="E5" i="17"/>
  <c r="K15" i="17"/>
  <c r="O20" i="17"/>
  <c r="N15" i="17"/>
  <c r="P20" i="17"/>
  <c r="I10" i="17"/>
  <c r="C20" i="17"/>
  <c r="H5" i="17"/>
  <c r="Q25" i="17"/>
  <c r="B5" i="17"/>
  <c r="S25" i="17"/>
  <c r="H10" i="17"/>
  <c r="Q15" i="17"/>
  <c r="I15" i="17"/>
  <c r="B15" i="17"/>
  <c r="S15" i="17"/>
  <c r="CE33" i="16" l="1"/>
  <c r="CD35" i="16"/>
  <c r="CD36" i="16" s="1"/>
  <c r="CD37" i="16" s="1"/>
  <c r="CD39" i="16" s="1"/>
  <c r="CD38" i="16"/>
  <c r="B10" i="17"/>
  <c r="CF33" i="16" l="1"/>
  <c r="CE38" i="16"/>
  <c r="CE35" i="16"/>
  <c r="CE36" i="16" s="1"/>
  <c r="CE37" i="16" s="1"/>
  <c r="CE39" i="16" s="1"/>
  <c r="CF35" i="16" l="1"/>
  <c r="CF36" i="16" s="1"/>
  <c r="CF37" i="16" s="1"/>
  <c r="CF39" i="16" s="1"/>
  <c r="CF38" i="16"/>
  <c r="CG33" i="16"/>
  <c r="CG35" i="16" l="1"/>
  <c r="CG38" i="16"/>
  <c r="CG36" i="16" l="1"/>
  <c r="CG37" i="16" s="1"/>
  <c r="CG39" i="16" s="1"/>
  <c r="A42" i="16" l="1"/>
  <c r="BX44" i="16"/>
  <c r="BY44" i="16"/>
  <c r="C44" i="16"/>
  <c r="B44" i="16"/>
  <c r="BZ44" i="16"/>
  <c r="L44" i="16"/>
  <c r="BN44" i="16"/>
  <c r="AV44" i="16"/>
  <c r="AQ44" i="16"/>
  <c r="N44" i="16"/>
  <c r="I44" i="16"/>
  <c r="W44" i="16"/>
  <c r="U44" i="16"/>
  <c r="S44" i="16"/>
  <c r="AX44" i="16"/>
  <c r="BL44" i="16"/>
  <c r="H44" i="16"/>
  <c r="AU44" i="16"/>
  <c r="Y44" i="16"/>
  <c r="AE44" i="16"/>
  <c r="AR44" i="16"/>
  <c r="E44" i="16"/>
  <c r="BV44" i="16"/>
  <c r="BW44" i="16"/>
  <c r="BO44" i="16"/>
  <c r="AW44" i="16"/>
  <c r="P44" i="16"/>
  <c r="AO44" i="16"/>
  <c r="AK44" i="16"/>
  <c r="BB44" i="16"/>
  <c r="AJ44" i="16"/>
  <c r="R44" i="16"/>
  <c r="K44" i="16"/>
  <c r="X44" i="16"/>
  <c r="AD44" i="16"/>
  <c r="BI44" i="16"/>
  <c r="BF44" i="16"/>
  <c r="BD44" i="16"/>
  <c r="AL44" i="16"/>
  <c r="AZ44" i="16"/>
  <c r="BK44" i="16"/>
  <c r="AC44" i="16"/>
  <c r="V44" i="16"/>
  <c r="AA44" i="16"/>
  <c r="D44" i="16"/>
  <c r="CA44" i="16"/>
  <c r="Q44" i="16"/>
  <c r="BA44" i="16"/>
  <c r="BS44" i="16"/>
  <c r="AB44" i="16"/>
  <c r="BG44" i="16"/>
  <c r="BM44" i="16"/>
  <c r="G44" i="16"/>
  <c r="AN44" i="16"/>
  <c r="BR44" i="16"/>
  <c r="AH44" i="16"/>
  <c r="AM44" i="16"/>
  <c r="BH44" i="16"/>
  <c r="T44" i="16"/>
  <c r="BT44" i="16"/>
  <c r="AP44" i="16"/>
  <c r="BU44" i="16"/>
  <c r="O44" i="16"/>
  <c r="BJ44" i="16"/>
  <c r="J44" i="16"/>
  <c r="F44" i="16"/>
  <c r="AG44" i="16"/>
  <c r="BQ44" i="16"/>
  <c r="AY44" i="16"/>
  <c r="AT44" i="16"/>
  <c r="BP44" i="16"/>
  <c r="AF44" i="16"/>
  <c r="AI44" i="16"/>
  <c r="BC44" i="16"/>
  <c r="M44" i="16"/>
  <c r="Z44" i="16"/>
  <c r="AS44" i="16"/>
  <c r="BE44" i="16"/>
  <c r="CB44" i="16"/>
  <c r="CC44" i="16"/>
  <c r="CD44" i="16"/>
  <c r="CE44" i="16"/>
  <c r="CF44" i="16"/>
  <c r="CG44" i="16"/>
  <c r="Q5" i="10" l="1"/>
  <c r="Q6" i="3"/>
  <c r="W6" i="3"/>
  <c r="W5" i="10"/>
  <c r="P6" i="13"/>
  <c r="T6" i="12"/>
  <c r="P6" i="11"/>
  <c r="W6" i="11"/>
  <c r="W6" i="13"/>
  <c r="AA6" i="12"/>
  <c r="N5" i="10"/>
  <c r="N6" i="3"/>
  <c r="N6" i="12"/>
  <c r="J5" i="10"/>
  <c r="J6" i="12"/>
  <c r="J6" i="13"/>
  <c r="J6" i="11"/>
  <c r="J6" i="3"/>
  <c r="S6" i="12"/>
  <c r="O6" i="11"/>
  <c r="O6" i="13"/>
  <c r="Q6" i="12"/>
  <c r="M6" i="11"/>
  <c r="M6" i="13"/>
  <c r="AB6" i="13"/>
  <c r="AB6" i="11"/>
  <c r="V6" i="12"/>
  <c r="R6" i="13"/>
  <c r="R6" i="11"/>
  <c r="V6" i="3"/>
  <c r="V5" i="10"/>
  <c r="M6" i="3"/>
  <c r="M5" i="10"/>
  <c r="M6" i="12"/>
  <c r="AA6" i="11"/>
  <c r="AA6" i="13"/>
  <c r="T6" i="11"/>
  <c r="T6" i="13"/>
  <c r="X6" i="12"/>
  <c r="N6" i="13"/>
  <c r="N6" i="11"/>
  <c r="R6" i="12"/>
  <c r="X5" i="10"/>
  <c r="X6" i="3"/>
  <c r="I6" i="3"/>
  <c r="I5" i="10"/>
  <c r="I6" i="12"/>
  <c r="I6" i="13"/>
  <c r="I6" i="11"/>
  <c r="Y6" i="13"/>
  <c r="Y6" i="11"/>
  <c r="U6" i="3"/>
  <c r="U5" i="10"/>
  <c r="L6" i="12"/>
  <c r="L5" i="10"/>
  <c r="L6" i="13"/>
  <c r="L6" i="11"/>
  <c r="L6" i="3"/>
  <c r="AB6" i="3"/>
  <c r="AB5" i="10"/>
  <c r="AA6" i="3"/>
  <c r="AA5" i="10"/>
  <c r="Z6" i="3"/>
  <c r="Z5" i="10"/>
  <c r="Y6" i="12"/>
  <c r="U6" i="13"/>
  <c r="U6" i="11"/>
  <c r="O6" i="3"/>
  <c r="O6" i="12"/>
  <c r="O5" i="10"/>
  <c r="V6" i="11"/>
  <c r="V6" i="13"/>
  <c r="Z6" i="12"/>
  <c r="K5" i="10"/>
  <c r="K6" i="12"/>
  <c r="K6" i="11"/>
  <c r="K6" i="3"/>
  <c r="K6" i="13"/>
  <c r="W6" i="12"/>
  <c r="S6" i="11"/>
  <c r="S6" i="13"/>
  <c r="T6" i="3"/>
  <c r="T5" i="10"/>
  <c r="Z6" i="11"/>
  <c r="Z6" i="13"/>
  <c r="R6" i="3"/>
  <c r="R5" i="10"/>
  <c r="P5" i="10"/>
  <c r="P6" i="3"/>
  <c r="P6" i="12"/>
  <c r="X6" i="13"/>
  <c r="X6" i="11"/>
  <c r="AB6" i="12"/>
  <c r="U6" i="12"/>
  <c r="Q6" i="11"/>
  <c r="Q6" i="13"/>
  <c r="Y6" i="3"/>
  <c r="Y5" i="10"/>
  <c r="S5" i="10"/>
  <c r="S6" i="3"/>
  <c r="Q21" i="13" l="1"/>
  <c r="Q27" i="13"/>
  <c r="Q33" i="13"/>
  <c r="M27" i="3"/>
  <c r="M33" i="3"/>
  <c r="M21" i="3"/>
  <c r="J27" i="13"/>
  <c r="J21" i="13"/>
  <c r="J33" i="13"/>
  <c r="Q21" i="11"/>
  <c r="Q27" i="11"/>
  <c r="Q33" i="11"/>
  <c r="W21" i="12"/>
  <c r="W33" i="12"/>
  <c r="W27" i="12"/>
  <c r="V33" i="11"/>
  <c r="V21" i="11"/>
  <c r="V27" i="11"/>
  <c r="Z27" i="3"/>
  <c r="Z33" i="3"/>
  <c r="Z21" i="3"/>
  <c r="L26" i="10"/>
  <c r="L32" i="10"/>
  <c r="L20" i="10"/>
  <c r="I27" i="12"/>
  <c r="I33" i="12"/>
  <c r="I21" i="12"/>
  <c r="X33" i="12"/>
  <c r="X27" i="12"/>
  <c r="X21" i="12"/>
  <c r="V26" i="10"/>
  <c r="V20" i="10"/>
  <c r="V32" i="10"/>
  <c r="M33" i="11"/>
  <c r="M27" i="11"/>
  <c r="M21" i="11"/>
  <c r="J27" i="12"/>
  <c r="J21" i="12"/>
  <c r="J33" i="12"/>
  <c r="P33" i="11"/>
  <c r="P21" i="11"/>
  <c r="P27" i="11"/>
  <c r="Z20" i="10"/>
  <c r="Z32" i="10"/>
  <c r="Z26" i="10"/>
  <c r="I27" i="13"/>
  <c r="I21" i="13"/>
  <c r="I33" i="13"/>
  <c r="M33" i="13"/>
  <c r="M27" i="13"/>
  <c r="M21" i="13"/>
  <c r="W33" i="11"/>
  <c r="W21" i="11"/>
  <c r="W27" i="11"/>
  <c r="R20" i="10"/>
  <c r="R26" i="10"/>
  <c r="R32" i="10"/>
  <c r="U27" i="12"/>
  <c r="U33" i="12"/>
  <c r="U21" i="12"/>
  <c r="R27" i="3"/>
  <c r="R33" i="3"/>
  <c r="R21" i="3"/>
  <c r="K27" i="13"/>
  <c r="K33" i="13"/>
  <c r="K21" i="13"/>
  <c r="O20" i="10"/>
  <c r="O32" i="10"/>
  <c r="O26" i="10"/>
  <c r="AA32" i="10"/>
  <c r="AA20" i="10"/>
  <c r="AA26" i="10"/>
  <c r="L33" i="12"/>
  <c r="L21" i="12"/>
  <c r="L27" i="12"/>
  <c r="I20" i="10"/>
  <c r="I26" i="10"/>
  <c r="I32" i="10"/>
  <c r="T27" i="13"/>
  <c r="T21" i="13"/>
  <c r="T33" i="13"/>
  <c r="V27" i="3"/>
  <c r="V33" i="3"/>
  <c r="V21" i="3"/>
  <c r="Q21" i="12"/>
  <c r="Q33" i="12"/>
  <c r="Q27" i="12"/>
  <c r="J20" i="10"/>
  <c r="J32" i="10"/>
  <c r="J26" i="10"/>
  <c r="T33" i="12"/>
  <c r="T21" i="12"/>
  <c r="T27" i="12"/>
  <c r="I33" i="3"/>
  <c r="I21" i="3"/>
  <c r="I27" i="3"/>
  <c r="T21" i="11"/>
  <c r="T27" i="11"/>
  <c r="T33" i="11"/>
  <c r="R27" i="11"/>
  <c r="R33" i="11"/>
  <c r="R21" i="11"/>
  <c r="O33" i="13"/>
  <c r="O27" i="13"/>
  <c r="O21" i="13"/>
  <c r="N33" i="12"/>
  <c r="N21" i="12"/>
  <c r="N27" i="12"/>
  <c r="P27" i="13"/>
  <c r="P33" i="13"/>
  <c r="P21" i="13"/>
  <c r="S33" i="11"/>
  <c r="S27" i="11"/>
  <c r="S21" i="11"/>
  <c r="V33" i="13"/>
  <c r="V21" i="13"/>
  <c r="V27" i="13"/>
  <c r="N33" i="13"/>
  <c r="N27" i="13"/>
  <c r="N21" i="13"/>
  <c r="Z33" i="13"/>
  <c r="Z21" i="13"/>
  <c r="Z27" i="13"/>
  <c r="O27" i="12"/>
  <c r="O21" i="12"/>
  <c r="O33" i="12"/>
  <c r="AA33" i="3"/>
  <c r="AA27" i="3"/>
  <c r="AA21" i="3"/>
  <c r="X21" i="11"/>
  <c r="X27" i="11"/>
  <c r="X33" i="11"/>
  <c r="O33" i="3"/>
  <c r="O21" i="3"/>
  <c r="O27" i="3"/>
  <c r="AB20" i="10"/>
  <c r="AB32" i="10"/>
  <c r="AB26" i="10"/>
  <c r="U33" i="3"/>
  <c r="U27" i="3"/>
  <c r="U21" i="3"/>
  <c r="X27" i="3"/>
  <c r="X33" i="3"/>
  <c r="X21" i="3"/>
  <c r="AA21" i="13"/>
  <c r="AA27" i="13"/>
  <c r="AA33" i="13"/>
  <c r="R21" i="13"/>
  <c r="R27" i="13"/>
  <c r="R33" i="13"/>
  <c r="O33" i="11"/>
  <c r="O27" i="11"/>
  <c r="O21" i="11"/>
  <c r="N33" i="3"/>
  <c r="N21" i="3"/>
  <c r="N27" i="3"/>
  <c r="W26" i="10"/>
  <c r="W32" i="10"/>
  <c r="W20" i="10"/>
  <c r="K33" i="11"/>
  <c r="K27" i="11"/>
  <c r="K21" i="11"/>
  <c r="T32" i="10"/>
  <c r="T20" i="10"/>
  <c r="T26" i="10"/>
  <c r="AB27" i="3"/>
  <c r="AB33" i="3"/>
  <c r="AB21" i="3"/>
  <c r="Y21" i="11"/>
  <c r="Y33" i="11"/>
  <c r="Y27" i="11"/>
  <c r="X32" i="10"/>
  <c r="X26" i="10"/>
  <c r="X20" i="10"/>
  <c r="AA33" i="11"/>
  <c r="AA21" i="11"/>
  <c r="AA27" i="11"/>
  <c r="V33" i="12"/>
  <c r="V27" i="12"/>
  <c r="V21" i="12"/>
  <c r="S27" i="12"/>
  <c r="S33" i="12"/>
  <c r="S21" i="12"/>
  <c r="N32" i="10"/>
  <c r="N26" i="10"/>
  <c r="N20" i="10"/>
  <c r="W33" i="3"/>
  <c r="W27" i="3"/>
  <c r="W21" i="3"/>
  <c r="L33" i="13"/>
  <c r="L27" i="13"/>
  <c r="L21" i="13"/>
  <c r="AB27" i="12"/>
  <c r="AB21" i="12"/>
  <c r="AB33" i="12"/>
  <c r="K33" i="3"/>
  <c r="K27" i="3"/>
  <c r="K21" i="3"/>
  <c r="U32" i="10"/>
  <c r="U20" i="10"/>
  <c r="U26" i="10"/>
  <c r="S27" i="3"/>
  <c r="S33" i="3"/>
  <c r="S21" i="3"/>
  <c r="S26" i="10"/>
  <c r="S20" i="10"/>
  <c r="S32" i="10"/>
  <c r="U21" i="11"/>
  <c r="U33" i="11"/>
  <c r="U27" i="11"/>
  <c r="P33" i="12"/>
  <c r="P21" i="12"/>
  <c r="P27" i="12"/>
  <c r="K26" i="10"/>
  <c r="K20" i="10"/>
  <c r="K32" i="10"/>
  <c r="Y27" i="13"/>
  <c r="Y21" i="13"/>
  <c r="Y33" i="13"/>
  <c r="R21" i="12"/>
  <c r="R33" i="12"/>
  <c r="R27" i="12"/>
  <c r="M33" i="12"/>
  <c r="M21" i="12"/>
  <c r="M27" i="12"/>
  <c r="AB27" i="11"/>
  <c r="AB21" i="11"/>
  <c r="AB33" i="11"/>
  <c r="J27" i="3"/>
  <c r="J33" i="3"/>
  <c r="J21" i="3"/>
  <c r="AA33" i="12"/>
  <c r="AA27" i="12"/>
  <c r="AA21" i="12"/>
  <c r="Q27" i="3"/>
  <c r="Q33" i="3"/>
  <c r="Q21" i="3"/>
  <c r="P26" i="10"/>
  <c r="P20" i="10"/>
  <c r="P32" i="10"/>
  <c r="Z27" i="11"/>
  <c r="Z21" i="11"/>
  <c r="Z33" i="11"/>
  <c r="X33" i="13"/>
  <c r="X21" i="13"/>
  <c r="X27" i="13"/>
  <c r="K27" i="12"/>
  <c r="K21" i="12"/>
  <c r="K33" i="12"/>
  <c r="Y20" i="10"/>
  <c r="Y32" i="10"/>
  <c r="Y26" i="10"/>
  <c r="T33" i="3"/>
  <c r="T27" i="3"/>
  <c r="T21" i="3"/>
  <c r="U33" i="13"/>
  <c r="U27" i="13"/>
  <c r="U21" i="13"/>
  <c r="L21" i="3"/>
  <c r="L33" i="3"/>
  <c r="L27" i="3"/>
  <c r="Y27" i="3"/>
  <c r="Y33" i="3"/>
  <c r="Y21" i="3"/>
  <c r="P33" i="3"/>
  <c r="P27" i="3"/>
  <c r="P21" i="3"/>
  <c r="S27" i="13"/>
  <c r="S33" i="13"/>
  <c r="S21" i="13"/>
  <c r="Z27" i="12"/>
  <c r="Z21" i="12"/>
  <c r="Z33" i="12"/>
  <c r="Y21" i="12"/>
  <c r="Y27" i="12"/>
  <c r="Y33" i="12"/>
  <c r="L33" i="11"/>
  <c r="L27" i="11"/>
  <c r="L21" i="11"/>
  <c r="I21" i="11"/>
  <c r="I33" i="11"/>
  <c r="I27" i="11"/>
  <c r="N33" i="11"/>
  <c r="N21" i="11"/>
  <c r="N27" i="11"/>
  <c r="M32" i="10"/>
  <c r="M20" i="10"/>
  <c r="M26" i="10"/>
  <c r="AB27" i="13"/>
  <c r="AB21" i="13"/>
  <c r="AB33" i="13"/>
  <c r="J27" i="11"/>
  <c r="J21" i="11"/>
  <c r="J33" i="11"/>
  <c r="W21" i="13"/>
  <c r="W33" i="13"/>
  <c r="W27" i="13"/>
  <c r="Q20" i="10"/>
  <c r="Q26" i="10"/>
  <c r="Q32" i="10"/>
  <c r="L41" i="10" l="1"/>
  <c r="T42" i="13"/>
  <c r="T43" i="13" s="1"/>
  <c r="M27" i="17" s="1"/>
  <c r="J42" i="13"/>
  <c r="M42" i="12"/>
  <c r="J42" i="12"/>
  <c r="AA42" i="11"/>
  <c r="AA43" i="11" s="1"/>
  <c r="T17" i="17" s="1"/>
  <c r="AB41" i="10"/>
  <c r="AB42" i="10" s="1"/>
  <c r="U12" i="17" s="1"/>
  <c r="V41" i="10"/>
  <c r="V42" i="10" s="1"/>
  <c r="O12" i="17" s="1"/>
  <c r="U41" i="10"/>
  <c r="U42" i="10" s="1"/>
  <c r="N12" i="17" s="1"/>
  <c r="Y42" i="3"/>
  <c r="R6" i="17" s="1"/>
  <c r="Z42" i="12"/>
  <c r="S21" i="17" s="1"/>
  <c r="J41" i="10"/>
  <c r="J42" i="10" s="1"/>
  <c r="C12" i="17" s="1"/>
  <c r="I42" i="11"/>
  <c r="I43" i="11" s="1"/>
  <c r="B17" i="17" s="1"/>
  <c r="R42" i="11"/>
  <c r="K16" i="17" s="1"/>
  <c r="X42" i="12"/>
  <c r="X43" i="12" s="1"/>
  <c r="Q22" i="17" s="1"/>
  <c r="M42" i="3"/>
  <c r="M43" i="3" s="1"/>
  <c r="F7" i="17" s="1"/>
  <c r="U42" i="11"/>
  <c r="U43" i="11" s="1"/>
  <c r="N17" i="17" s="1"/>
  <c r="U42" i="3"/>
  <c r="U43" i="3" s="1"/>
  <c r="N7" i="17" s="1"/>
  <c r="I42" i="12"/>
  <c r="B21" i="17" s="1"/>
  <c r="L42" i="13"/>
  <c r="L43" i="13" s="1"/>
  <c r="E27" i="17" s="1"/>
  <c r="AB42" i="3"/>
  <c r="U6" i="17" s="1"/>
  <c r="X42" i="3"/>
  <c r="N42" i="13"/>
  <c r="N43" i="13" s="1"/>
  <c r="G27" i="17" s="1"/>
  <c r="T42" i="12"/>
  <c r="T43" i="12" s="1"/>
  <c r="M22" i="17" s="1"/>
  <c r="V42" i="3"/>
  <c r="V43" i="3" s="1"/>
  <c r="O7" i="17" s="1"/>
  <c r="U42" i="12"/>
  <c r="U43" i="12" s="1"/>
  <c r="N22" i="17" s="1"/>
  <c r="M42" i="11"/>
  <c r="F16" i="17" s="1"/>
  <c r="Y42" i="13"/>
  <c r="Y43" i="13" s="1"/>
  <c r="R27" i="17" s="1"/>
  <c r="S42" i="13"/>
  <c r="S41" i="10"/>
  <c r="S42" i="10" s="1"/>
  <c r="L12" i="17" s="1"/>
  <c r="K42" i="3"/>
  <c r="K43" i="3" s="1"/>
  <c r="D7" i="17" s="1"/>
  <c r="X41" i="10"/>
  <c r="X42" i="10" s="1"/>
  <c r="Q12" i="17" s="1"/>
  <c r="O42" i="3"/>
  <c r="O43" i="3" s="1"/>
  <c r="H7" i="17" s="1"/>
  <c r="Z42" i="3"/>
  <c r="S6" i="17" s="1"/>
  <c r="N42" i="3"/>
  <c r="G6" i="17" s="1"/>
  <c r="M42" i="13"/>
  <c r="M43" i="13" s="1"/>
  <c r="F27" i="17" s="1"/>
  <c r="P42" i="12"/>
  <c r="P43" i="12" s="1"/>
  <c r="I22" i="17" s="1"/>
  <c r="Q41" i="10"/>
  <c r="AB42" i="13"/>
  <c r="AB43" i="13" s="1"/>
  <c r="U27" i="17" s="1"/>
  <c r="Y42" i="12"/>
  <c r="Y43" i="12" s="1"/>
  <c r="R22" i="17" s="1"/>
  <c r="U42" i="13"/>
  <c r="Y41" i="10"/>
  <c r="Y42" i="10" s="1"/>
  <c r="R12" i="17" s="1"/>
  <c r="Y42" i="11"/>
  <c r="R16" i="17" s="1"/>
  <c r="AA42" i="13"/>
  <c r="AA43" i="13" s="1"/>
  <c r="T27" i="17" s="1"/>
  <c r="T42" i="11"/>
  <c r="T43" i="11" s="1"/>
  <c r="M17" i="17" s="1"/>
  <c r="J43" i="13"/>
  <c r="C27" i="17" s="1"/>
  <c r="C26" i="17"/>
  <c r="W42" i="13"/>
  <c r="M41" i="10"/>
  <c r="L42" i="11"/>
  <c r="T42" i="3"/>
  <c r="P41" i="10"/>
  <c r="J42" i="3"/>
  <c r="K41" i="10"/>
  <c r="S42" i="12"/>
  <c r="W41" i="10"/>
  <c r="P42" i="13"/>
  <c r="I42" i="3"/>
  <c r="AA41" i="10"/>
  <c r="R42" i="3"/>
  <c r="R41" i="10"/>
  <c r="I42" i="13"/>
  <c r="Q42" i="10"/>
  <c r="J12" i="17" s="1"/>
  <c r="J11" i="17"/>
  <c r="R21" i="17"/>
  <c r="L42" i="10"/>
  <c r="E12" i="17" s="1"/>
  <c r="E11" i="17"/>
  <c r="S43" i="13"/>
  <c r="L27" i="17" s="1"/>
  <c r="L26" i="17"/>
  <c r="J43" i="12"/>
  <c r="C22" i="17" s="1"/>
  <c r="C21" i="17"/>
  <c r="X42" i="13"/>
  <c r="Q42" i="3"/>
  <c r="W42" i="3"/>
  <c r="O42" i="12"/>
  <c r="Q42" i="12"/>
  <c r="W42" i="11"/>
  <c r="W42" i="12"/>
  <c r="K42" i="12"/>
  <c r="Q6" i="17"/>
  <c r="X43" i="3"/>
  <c r="Q7" i="17" s="1"/>
  <c r="J42" i="11"/>
  <c r="R42" i="12"/>
  <c r="S42" i="3"/>
  <c r="V42" i="12"/>
  <c r="T41" i="10"/>
  <c r="R42" i="13"/>
  <c r="V42" i="13"/>
  <c r="I41" i="10"/>
  <c r="U26" i="17"/>
  <c r="M43" i="12"/>
  <c r="F22" i="17" s="1"/>
  <c r="F21" i="17"/>
  <c r="E26" i="17"/>
  <c r="M26" i="17"/>
  <c r="N42" i="11"/>
  <c r="P42" i="3"/>
  <c r="L42" i="3"/>
  <c r="AB42" i="11"/>
  <c r="N42" i="12"/>
  <c r="O41" i="10"/>
  <c r="Z41" i="10"/>
  <c r="I43" i="12"/>
  <c r="B22" i="17" s="1"/>
  <c r="U43" i="13"/>
  <c r="N27" i="17" s="1"/>
  <c r="N26" i="17"/>
  <c r="Z42" i="11"/>
  <c r="AA42" i="12"/>
  <c r="R26" i="17"/>
  <c r="AB42" i="12"/>
  <c r="N41" i="10"/>
  <c r="K42" i="11"/>
  <c r="X42" i="11"/>
  <c r="Z42" i="13"/>
  <c r="S42" i="11"/>
  <c r="L42" i="12"/>
  <c r="K42" i="13"/>
  <c r="Q42" i="11"/>
  <c r="O42" i="11"/>
  <c r="AA42" i="3"/>
  <c r="O42" i="13"/>
  <c r="P42" i="11"/>
  <c r="V42" i="11"/>
  <c r="Q42" i="13"/>
  <c r="Y43" i="3" l="1"/>
  <c r="R7" i="17" s="1"/>
  <c r="G26" i="17"/>
  <c r="M21" i="17"/>
  <c r="M16" i="17"/>
  <c r="Y43" i="11"/>
  <c r="R17" i="17" s="1"/>
  <c r="T16" i="17"/>
  <c r="U11" i="17"/>
  <c r="AB43" i="3"/>
  <c r="U7" i="17" s="1"/>
  <c r="N43" i="3"/>
  <c r="G7" i="17" s="1"/>
  <c r="O11" i="17"/>
  <c r="N11" i="17"/>
  <c r="I21" i="17"/>
  <c r="Q21" i="17"/>
  <c r="M43" i="11"/>
  <c r="F17" i="17" s="1"/>
  <c r="B16" i="17"/>
  <c r="R43" i="11"/>
  <c r="K17" i="17" s="1"/>
  <c r="L11" i="17"/>
  <c r="C11" i="17"/>
  <c r="D6" i="17"/>
  <c r="Z43" i="12"/>
  <c r="S22" i="17" s="1"/>
  <c r="N16" i="17"/>
  <c r="R11" i="17"/>
  <c r="O6" i="17"/>
  <c r="N6" i="17"/>
  <c r="H6" i="17"/>
  <c r="F6" i="17"/>
  <c r="Z43" i="3"/>
  <c r="S7" i="17" s="1"/>
  <c r="N21" i="17"/>
  <c r="Q11" i="17"/>
  <c r="T26" i="17"/>
  <c r="F26" i="17"/>
  <c r="Q43" i="12"/>
  <c r="J22" i="17" s="1"/>
  <c r="J21" i="17"/>
  <c r="R42" i="10"/>
  <c r="K12" i="17" s="1"/>
  <c r="K11" i="17"/>
  <c r="J43" i="3"/>
  <c r="C7" i="17" s="1"/>
  <c r="C6" i="17"/>
  <c r="P43" i="11"/>
  <c r="I17" i="17" s="1"/>
  <c r="I16" i="17"/>
  <c r="K43" i="11"/>
  <c r="D17" i="17" s="1"/>
  <c r="D16" i="17"/>
  <c r="O42" i="10"/>
  <c r="H12" i="17" s="1"/>
  <c r="H11" i="17"/>
  <c r="I42" i="10"/>
  <c r="B12" i="17" s="1"/>
  <c r="B11" i="17"/>
  <c r="V43" i="12"/>
  <c r="O22" i="17" s="1"/>
  <c r="O21" i="17"/>
  <c r="K43" i="12"/>
  <c r="D22" i="17" s="1"/>
  <c r="D21" i="17"/>
  <c r="O43" i="12"/>
  <c r="H22" i="17" s="1"/>
  <c r="H21" i="17"/>
  <c r="R43" i="3"/>
  <c r="K7" i="17" s="1"/>
  <c r="K6" i="17"/>
  <c r="P42" i="10"/>
  <c r="I12" i="17" s="1"/>
  <c r="I11" i="17"/>
  <c r="AA42" i="10"/>
  <c r="T12" i="17" s="1"/>
  <c r="T11" i="17"/>
  <c r="M6" i="17"/>
  <c r="T43" i="3"/>
  <c r="M7" i="17" s="1"/>
  <c r="S43" i="3"/>
  <c r="L7" i="17" s="1"/>
  <c r="L6" i="17"/>
  <c r="Q43" i="11"/>
  <c r="J17" i="17" s="1"/>
  <c r="J16" i="17"/>
  <c r="AB43" i="12"/>
  <c r="U22" i="17" s="1"/>
  <c r="U21" i="17"/>
  <c r="I43" i="3"/>
  <c r="B7" i="17" s="1"/>
  <c r="B6" i="17"/>
  <c r="L43" i="11"/>
  <c r="E17" i="17" s="1"/>
  <c r="E16" i="17"/>
  <c r="W43" i="12"/>
  <c r="P22" i="17" s="1"/>
  <c r="P21" i="17"/>
  <c r="P6" i="17"/>
  <c r="W43" i="3"/>
  <c r="P7" i="17" s="1"/>
  <c r="P43" i="13"/>
  <c r="I27" i="17" s="1"/>
  <c r="I26" i="17"/>
  <c r="M42" i="10"/>
  <c r="F12" i="17" s="1"/>
  <c r="F11" i="17"/>
  <c r="O43" i="11"/>
  <c r="H17" i="17" s="1"/>
  <c r="H16" i="17"/>
  <c r="N43" i="11"/>
  <c r="G17" i="17" s="1"/>
  <c r="G16" i="17"/>
  <c r="N42" i="10"/>
  <c r="G12" i="17" s="1"/>
  <c r="G11" i="17"/>
  <c r="O43" i="13"/>
  <c r="H27" i="17" s="1"/>
  <c r="H26" i="17"/>
  <c r="K43" i="13"/>
  <c r="D27" i="17" s="1"/>
  <c r="D26" i="17"/>
  <c r="T6" i="17"/>
  <c r="AA43" i="3"/>
  <c r="T7" i="17" s="1"/>
  <c r="L43" i="12"/>
  <c r="E22" i="17" s="1"/>
  <c r="E21" i="17"/>
  <c r="AB43" i="11"/>
  <c r="U17" i="17" s="1"/>
  <c r="U16" i="17"/>
  <c r="R43" i="12"/>
  <c r="K22" i="17" s="1"/>
  <c r="K21" i="17"/>
  <c r="Q43" i="3"/>
  <c r="J7" i="17" s="1"/>
  <c r="J6" i="17"/>
  <c r="W42" i="10"/>
  <c r="P12" i="17" s="1"/>
  <c r="P11" i="17"/>
  <c r="W43" i="13"/>
  <c r="P27" i="17" s="1"/>
  <c r="P26" i="17"/>
  <c r="V43" i="11"/>
  <c r="O17" i="17" s="1"/>
  <c r="O16" i="17"/>
  <c r="X43" i="11"/>
  <c r="Q17" i="17" s="1"/>
  <c r="Q16" i="17"/>
  <c r="T42" i="10"/>
  <c r="M12" i="17" s="1"/>
  <c r="M11" i="17"/>
  <c r="N43" i="12"/>
  <c r="G22" i="17" s="1"/>
  <c r="G21" i="17"/>
  <c r="S43" i="11"/>
  <c r="L17" i="17" s="1"/>
  <c r="L16" i="17"/>
  <c r="AA43" i="12"/>
  <c r="T22" i="17" s="1"/>
  <c r="T21" i="17"/>
  <c r="Z42" i="10"/>
  <c r="S12" i="17" s="1"/>
  <c r="S11" i="17"/>
  <c r="L43" i="3"/>
  <c r="E7" i="17" s="1"/>
  <c r="E6" i="17"/>
  <c r="V43" i="13"/>
  <c r="O27" i="17" s="1"/>
  <c r="O26" i="17"/>
  <c r="J43" i="11"/>
  <c r="C17" i="17" s="1"/>
  <c r="C16" i="17"/>
  <c r="X43" i="13"/>
  <c r="Q27" i="17" s="1"/>
  <c r="Q26" i="17"/>
  <c r="S43" i="12"/>
  <c r="L22" i="17" s="1"/>
  <c r="L21" i="17"/>
  <c r="Q43" i="13"/>
  <c r="J27" i="17" s="1"/>
  <c r="J26" i="17"/>
  <c r="Z43" i="13"/>
  <c r="S27" i="17" s="1"/>
  <c r="S26" i="17"/>
  <c r="Z43" i="11"/>
  <c r="S17" i="17" s="1"/>
  <c r="S16" i="17"/>
  <c r="P43" i="3"/>
  <c r="I7" i="17" s="1"/>
  <c r="I6" i="17"/>
  <c r="R43" i="13"/>
  <c r="K27" i="17" s="1"/>
  <c r="K26" i="17"/>
  <c r="W43" i="11"/>
  <c r="P17" i="17" s="1"/>
  <c r="P16" i="17"/>
  <c r="I43" i="13"/>
  <c r="B27" i="17" s="1"/>
  <c r="B26" i="17"/>
  <c r="K42" i="10"/>
  <c r="D12" i="17" s="1"/>
  <c r="D11" i="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<sst xmlns="http://schemas.openxmlformats.org/spreadsheetml/2006/main" count="295" uniqueCount="75">
  <si>
    <t>Revision History</t>
  </si>
  <si>
    <t>Revision</t>
  </si>
  <si>
    <t>Date</t>
  </si>
  <si>
    <t>Comments</t>
  </si>
  <si>
    <t>First Issue</t>
  </si>
  <si>
    <t>Transformer, 66kV and 22kV CB PoF's updated</t>
  </si>
  <si>
    <t>Transformer, 66kV and 22kV CB PoF's tabs added</t>
  </si>
  <si>
    <t>Modified asset quantities for Failure of Feeder Circuit Breaker and 66kV Circuit Breaker</t>
  </si>
  <si>
    <t>Added Summary tab with transformer and switchgear quantified risk splits</t>
  </si>
  <si>
    <t>Quantities and Cost of Consequences cells linked to cells in Notes tab</t>
  </si>
  <si>
    <t>Content in Notes tab have been reorganised</t>
  </si>
  <si>
    <t>Safety risk event probability accounts for likelihood of fault and explosion</t>
  </si>
  <si>
    <t>VCR rates updated</t>
  </si>
  <si>
    <t>PoF for 40% increase in scale factors for 22kV switchgear  have been calculated</t>
  </si>
  <si>
    <t>Summary of quantified risks - CN ZSS</t>
  </si>
  <si>
    <t xml:space="preserve"> </t>
  </si>
  <si>
    <t>Items</t>
  </si>
  <si>
    <t>Probability of Failure</t>
  </si>
  <si>
    <t>Failure of Transformers No.1</t>
  </si>
  <si>
    <t>Failure of Transformers No.2</t>
  </si>
  <si>
    <t xml:space="preserve">Failure of Transformers No.1 and No.2 </t>
  </si>
  <si>
    <t>Failure of 22kV Circuit Breaker</t>
  </si>
  <si>
    <t>Failure of 66kV Circuit Breaker</t>
  </si>
  <si>
    <t>Option 1  - Do Nothing</t>
  </si>
  <si>
    <t>Years</t>
  </si>
  <si>
    <t>Item</t>
  </si>
  <si>
    <t>Fault Scenario</t>
  </si>
  <si>
    <t>Risk</t>
  </si>
  <si>
    <t>Assets Quantities</t>
  </si>
  <si>
    <t xml:space="preserve">Event Probability </t>
  </si>
  <si>
    <t>CoC</t>
  </si>
  <si>
    <t>LoC</t>
  </si>
  <si>
    <t>Failure of Transformer No.1 and No.2</t>
  </si>
  <si>
    <t>Unserved Energy (N-2 Bus Outage)</t>
  </si>
  <si>
    <t>VCR ($/MWh)</t>
  </si>
  <si>
    <t>Duration in minutes</t>
  </si>
  <si>
    <t>Unserved Energy at risk (MWh)</t>
  </si>
  <si>
    <t>Cost Expected Unserved Energy at risk ($)</t>
  </si>
  <si>
    <t>Failure of Feeder Circuit Breaker</t>
  </si>
  <si>
    <t>Unserved Energy (N-1 Bus Outage)</t>
  </si>
  <si>
    <t>Failure of Transformer Incomer Circuit Breakers</t>
  </si>
  <si>
    <t>Failure of 22kV Bus Tie Circuit Breakers</t>
  </si>
  <si>
    <t>Failure of 66kV Bus Tie Circuit Breakers</t>
  </si>
  <si>
    <t>Transformers Risks</t>
  </si>
  <si>
    <t>Switchgear Risks</t>
  </si>
  <si>
    <t>Total</t>
  </si>
  <si>
    <t>Option 2  -  Transformer Refurbishment with Deferred ZSS Redevelopment;</t>
  </si>
  <si>
    <t>Option 3  - ZSS Redevelopment</t>
  </si>
  <si>
    <t>Unserved Energy (N-1)</t>
  </si>
  <si>
    <t>Option 4  - Staged ZSS Redevelopment, Prioritising Transformer Replacement</t>
  </si>
  <si>
    <t>Option 5 - Staged ZSS Redevelopment, Prioritising Switchgear and Protection Relay Replacement</t>
  </si>
  <si>
    <t>Failures</t>
  </si>
  <si>
    <t>β</t>
  </si>
  <si>
    <t>η</t>
  </si>
  <si>
    <t>Retirements</t>
  </si>
  <si>
    <t>Asset Age</t>
  </si>
  <si>
    <t>Year start Actual</t>
  </si>
  <si>
    <t>Aust failures</t>
  </si>
  <si>
    <t>Aust retirement</t>
  </si>
  <si>
    <t>Aust both</t>
  </si>
  <si>
    <t>Probability of Failures</t>
  </si>
  <si>
    <t>Year</t>
  </si>
  <si>
    <t>Asset Age in Days in A1 year</t>
  </si>
  <si>
    <t>days in service</t>
  </si>
  <si>
    <t>failures per year</t>
  </si>
  <si>
    <t>Failure time (t)</t>
  </si>
  <si>
    <t>Median Rank</t>
  </si>
  <si>
    <t>1/1-MR</t>
  </si>
  <si>
    <t>ln(days in service)</t>
  </si>
  <si>
    <t>ln(ln(1/(1-MR)))</t>
  </si>
  <si>
    <r>
      <t>Beta(</t>
    </r>
    <r>
      <rPr>
        <b/>
        <sz val="11"/>
        <color theme="1"/>
        <rFont val="Aptos Narrow"/>
        <family val="2"/>
      </rPr>
      <t>β)</t>
    </r>
    <r>
      <rPr>
        <b/>
        <sz val="11"/>
        <color theme="1"/>
        <rFont val="Aptos Narrow"/>
        <family val="2"/>
        <scheme val="minor"/>
      </rPr>
      <t xml:space="preserve"> =@LINEST(G2:G75,F2:F75,True,False)</t>
    </r>
  </si>
  <si>
    <t>Intercept =@index(LINEST(G2:G75,F2:F75),2)</t>
  </si>
  <si>
    <t xml:space="preserve">total Failures in 75 years = 15  in a population of 158 </t>
  </si>
  <si>
    <t>PoF = 1-(1-Weibull.Dist( C2,$J$2,$L$2,TRUE))</t>
  </si>
  <si>
    <r>
      <rPr>
        <b/>
        <u/>
        <sz val="11"/>
        <color theme="1"/>
        <rFont val="Aptos Narrow"/>
        <family val="2"/>
        <scheme val="minor"/>
      </rPr>
      <t>Note:</t>
    </r>
    <r>
      <rPr>
        <sz val="11"/>
        <color theme="1"/>
        <rFont val="Aptos Narrow"/>
        <family val="2"/>
        <scheme val="minor"/>
      </rPr>
      <t xml:space="preserve">
- The data here has been derived from available Jemena SAP data and based on existing fleet of 22kV Switchboards and total number of CBs in those boards. 158 Items and failure rate (based on industry norms) is 15 units in 75 years or 0.2 failures per annum ie 1 every 5 years on average.
- The Weibull distribution scale factor values in the report, Review of Assets for Replacement of Substations within Jemena’s Network (VIC-JEM-008-R1|V1.0), differ from this spreadsheet. The report’s calculation includes operating years up to year 2035, while this spreadsheet includes operating years up to year 2045. This affects the asset’s ‘characteristic life’ and decreases the Probability of Failure. These lower values have been used in the cost-benefits analysis and business case.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</si>
</sst>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0.000%"/>
    <numFmt numFmtId="165" formatCode="0.0%"/>
  </numFmts>
  <fonts count="8" x14ac:knownFonts="1">
    <font>
      <sz val="11"/>
      <color theme="1"/>
      <name val="Aptos Narrow"/>
      <family val="2"/>
      <scheme val="minor"/>
    </font>
    <font>
      <sz val="11"/>
      <color theme="1"/>
      <name val="Aptos Narrow"/>
      <family val="2"/>
      <scheme val="minor"/>
    </font>
    <font>
      <b/>
      <sz val="11"/>
      <color theme="1"/>
      <name val="Aptos Narrow"/>
      <family val="2"/>
      <scheme val="minor"/>
    </font>
    <font>
      <b/>
      <u/>
      <sz val="11"/>
      <color theme="1"/>
      <name val="Aptos Narrow"/>
      <family val="2"/>
      <scheme val="minor"/>
    </font>
    <font>
      <sz val="11"/>
      <color rgb="FF006100"/>
      <name val="Aptos Narrow"/>
      <family val="2"/>
      <scheme val="minor"/>
    </font>
    <font>
      <b/>
      <sz val="11"/>
      <color theme="1"/>
      <name val="Aptos Narrow"/>
      <family val="2"/>
    </font>
    <font>
      <sz val="11"/>
      <name val="Aptos Narrow"/>
      <family val="2"/>
      <scheme val="minor"/>
    </font>
    <font>
      <b/>
      <u/>
      <sz val="14"/>
      <color theme="1"/>
      <name val="Aptos Narrow"/>
      <family val="2"/>
      <scheme val="minor"/>
    </font>
  </fonts>
  <fills count="4">
    <fill>
      <patternFill patternType="none"/>
    </fill>
    <fill>
      <patternFill patternType="gray125"/>
    </fill>
    <fill>
      <patternFill patternType="solid">
        <fgColor rgb="FFC6EFCE"/>
      </patternFill>
    </fill>
    <fill>
      <patternFill patternType="solid">
        <fgColor theme="2" tint="-9.9978637043366805E-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double">
        <color auto="1"/>
      </top>
      <bottom style="double">
        <color auto="1"/>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4" fillId="2" borderId="0" applyNumberFormat="0" applyBorder="0" applyAlignment="0" applyProtection="0"/>
  </cellStyleXfs>
  <cellXfs count="84">
    <xf numFmtId="0" fontId="0" fillId="0" borderId="0" xfId="0"/>
    <xf numFmtId="44" fontId="0" fillId="0" borderId="1" xfId="2" applyFont="1" applyBorder="1"/>
    <xf numFmtId="0" fontId="0" fillId="0" borderId="1" xfId="0" applyBorder="1"/>
    <xf numFmtId="0" fontId="0" fillId="0" borderId="2" xfId="0" applyBorder="1"/>
    <xf numFmtId="0" fontId="2" fillId="0" borderId="0" xfId="0" applyFont="1"/>
    <xf numFmtId="0" fontId="0" fillId="0" borderId="0" xfId="0" applyAlignment="1">
      <alignment horizontal="right"/>
    </xf>
    <xf numFmtId="0" fontId="0" fillId="0" borderId="0" xfId="0" applyAlignment="1">
      <alignment horizontal="center" vertical="center"/>
    </xf>
    <xf numFmtId="44" fontId="0" fillId="0" borderId="0" xfId="2" applyFont="1" applyFill="1" applyBorder="1"/>
    <xf numFmtId="0" fontId="0" fillId="0" borderId="1" xfId="0" applyBorder="1" applyAlignment="1">
      <alignment horizontal="center" vertical="center"/>
    </xf>
    <xf numFmtId="44" fontId="0" fillId="0" borderId="1" xfId="2" applyFont="1" applyBorder="1" applyAlignment="1">
      <alignment horizontal="center" vertical="center"/>
    </xf>
    <xf numFmtId="0" fontId="2" fillId="0" borderId="1" xfId="0" applyFont="1" applyBorder="1"/>
    <xf numFmtId="0" fontId="2" fillId="0" borderId="1" xfId="0" applyFont="1" applyBorder="1" applyAlignment="1">
      <alignment horizontal="left" vertical="center"/>
    </xf>
    <xf numFmtId="0" fontId="2" fillId="0" borderId="1" xfId="0" applyFont="1" applyBorder="1" applyAlignment="1">
      <alignment horizontal="left"/>
    </xf>
    <xf numFmtId="43" fontId="0" fillId="0" borderId="1" xfId="1" applyFont="1" applyBorder="1"/>
    <xf numFmtId="0" fontId="0" fillId="0" borderId="0" xfId="0" applyAlignment="1">
      <alignment horizontal="left"/>
    </xf>
    <xf numFmtId="164" fontId="0" fillId="0" borderId="1" xfId="3" applyNumberFormat="1" applyFont="1" applyBorder="1"/>
    <xf numFmtId="164" fontId="0" fillId="0" borderId="1" xfId="0" applyNumberFormat="1" applyBorder="1"/>
    <xf numFmtId="44" fontId="0" fillId="0" borderId="0" xfId="2" applyFont="1" applyFill="1"/>
    <xf numFmtId="2" fontId="0" fillId="0" borderId="1" xfId="0" applyNumberFormat="1" applyBorder="1"/>
    <xf numFmtId="0" fontId="2" fillId="0" borderId="4" xfId="0" applyFont="1" applyBorder="1"/>
    <xf numFmtId="0" fontId="0" fillId="0" borderId="4" xfId="0" applyBorder="1"/>
    <xf numFmtId="0" fontId="2" fillId="0" borderId="5" xfId="0" applyFont="1" applyBorder="1"/>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0" fillId="0" borderId="8" xfId="0" applyBorder="1" applyAlignment="1">
      <alignment horizontal="center" vertical="center"/>
    </xf>
    <xf numFmtId="0" fontId="0" fillId="0" borderId="9" xfId="0" applyBorder="1"/>
    <xf numFmtId="2" fontId="0" fillId="0" borderId="9" xfId="0" applyNumberFormat="1" applyBorder="1"/>
    <xf numFmtId="43" fontId="0" fillId="0" borderId="9" xfId="1" applyFont="1" applyBorder="1"/>
    <xf numFmtId="0" fontId="0" fillId="0" borderId="10" xfId="0" applyBorder="1" applyAlignment="1">
      <alignment horizontal="center" vertical="center"/>
    </xf>
    <xf numFmtId="0" fontId="0" fillId="0" borderId="11" xfId="0" applyBorder="1"/>
    <xf numFmtId="0" fontId="0" fillId="0" borderId="5" xfId="0" applyBorder="1" applyAlignment="1">
      <alignment horizontal="center" vertical="center"/>
    </xf>
    <xf numFmtId="0" fontId="0" fillId="0" borderId="6" xfId="0" applyBorder="1"/>
    <xf numFmtId="0" fontId="2" fillId="0" borderId="6" xfId="0" applyFont="1" applyBorder="1"/>
    <xf numFmtId="0" fontId="0" fillId="0" borderId="6" xfId="0" applyBorder="1" applyAlignment="1">
      <alignment horizontal="center" vertical="center"/>
    </xf>
    <xf numFmtId="0" fontId="0" fillId="0" borderId="8" xfId="0" applyBorder="1"/>
    <xf numFmtId="0" fontId="0" fillId="0" borderId="10" xfId="0" applyBorder="1"/>
    <xf numFmtId="0" fontId="0" fillId="0" borderId="16" xfId="0" applyBorder="1"/>
    <xf numFmtId="164" fontId="4" fillId="2" borderId="1" xfId="4" applyNumberFormat="1" applyBorder="1"/>
    <xf numFmtId="164" fontId="0" fillId="0" borderId="0" xfId="3" applyNumberFormat="1" applyFont="1" applyBorder="1"/>
    <xf numFmtId="0" fontId="0" fillId="0" borderId="0" xfId="0" applyAlignment="1">
      <alignment wrapText="1"/>
    </xf>
    <xf numFmtId="0" fontId="5" fillId="0" borderId="0" xfId="0" applyFont="1" applyAlignment="1">
      <alignment horizontal="center" vertical="center" wrapText="1"/>
    </xf>
    <xf numFmtId="0" fontId="2" fillId="0" borderId="0" xfId="0" applyFont="1" applyAlignment="1">
      <alignment horizontal="center" vertical="center"/>
    </xf>
    <xf numFmtId="14" fontId="0" fillId="0" borderId="0" xfId="0" applyNumberFormat="1"/>
    <xf numFmtId="0" fontId="0" fillId="0" borderId="0" xfId="0" applyAlignment="1">
      <alignment horizontal="right" vertical="center"/>
    </xf>
    <xf numFmtId="164" fontId="2" fillId="0" borderId="1" xfId="3" applyNumberFormat="1" applyFont="1" applyBorder="1" applyAlignment="1">
      <alignment horizontal="left" vertical="center"/>
    </xf>
    <xf numFmtId="164" fontId="0" fillId="0" borderId="1" xfId="3" applyNumberFormat="1" applyFont="1" applyBorder="1" applyAlignment="1">
      <alignment horizontal="center" vertical="center"/>
    </xf>
    <xf numFmtId="164" fontId="0" fillId="0" borderId="1" xfId="3" applyNumberFormat="1" applyFont="1" applyFill="1" applyBorder="1" applyAlignment="1">
      <alignment horizontal="center" vertical="center"/>
    </xf>
    <xf numFmtId="0" fontId="2" fillId="0" borderId="1" xfId="0" applyFont="1" applyBorder="1" applyAlignment="1">
      <alignment horizontal="left" vertical="center" wrapText="1"/>
    </xf>
    <xf numFmtId="1" fontId="0" fillId="0" borderId="1" xfId="0" applyNumberFormat="1" applyBorder="1"/>
    <xf numFmtId="0" fontId="2" fillId="0" borderId="1" xfId="0" applyFont="1" applyBorder="1" applyAlignment="1">
      <alignment horizontal="left" wrapText="1"/>
    </xf>
    <xf numFmtId="164" fontId="2" fillId="0" borderId="1" xfId="3" applyNumberFormat="1" applyFont="1" applyFill="1" applyBorder="1" applyAlignment="1">
      <alignment horizontal="left" vertical="center" wrapText="1"/>
    </xf>
    <xf numFmtId="0" fontId="2" fillId="0" borderId="1" xfId="0" applyFont="1" applyBorder="1" applyAlignment="1">
      <alignment horizontal="left" vertical="top" wrapText="1"/>
    </xf>
    <xf numFmtId="164" fontId="6" fillId="0" borderId="1" xfId="4" applyNumberFormat="1" applyFont="1" applyFill="1" applyBorder="1"/>
    <xf numFmtId="0" fontId="7" fillId="0" borderId="0" xfId="0" applyFont="1"/>
    <xf numFmtId="0" fontId="0" fillId="0" borderId="0" xfId="0" applyAlignment="1">
      <alignment vertical="top"/>
    </xf>
    <xf numFmtId="165" fontId="0" fillId="0" borderId="0" xfId="3" applyNumberFormat="1" applyFont="1"/>
    <xf numFmtId="0" fontId="0" fillId="0" borderId="2" xfId="0" applyBorder="1" applyAlignment="1">
      <alignment wrapText="1"/>
    </xf>
    <xf numFmtId="44" fontId="0" fillId="3" borderId="3" xfId="0" applyNumberFormat="1" applyFill="1" applyBorder="1"/>
    <xf numFmtId="44" fontId="3" fillId="0" borderId="1" xfId="2" applyFont="1" applyBorder="1"/>
    <xf numFmtId="44" fontId="2" fillId="0" borderId="1" xfId="2" applyFont="1" applyBorder="1" applyAlignment="1">
      <alignment vertical="center" wrapText="1"/>
    </xf>
    <xf numFmtId="44" fontId="0" fillId="0" borderId="1" xfId="2" applyFont="1" applyBorder="1" applyAlignment="1">
      <alignment vertical="center" wrapText="1"/>
    </xf>
    <xf numFmtId="44" fontId="0" fillId="3" borderId="1" xfId="2" applyFont="1" applyFill="1" applyBorder="1"/>
    <xf numFmtId="44" fontId="0" fillId="3" borderId="1" xfId="2" applyFont="1" applyFill="1" applyBorder="1" applyAlignment="1">
      <alignment vertical="center" wrapText="1"/>
    </xf>
    <xf numFmtId="0" fontId="2" fillId="0" borderId="1" xfId="2" applyNumberFormat="1" applyFont="1" applyBorder="1" applyAlignment="1">
      <alignment horizontal="center" vertical="center"/>
    </xf>
    <xf numFmtId="14" fontId="0" fillId="0" borderId="4" xfId="0" applyNumberFormat="1" applyBorder="1" applyAlignment="1">
      <alignment horizontal="center" vertical="center"/>
    </xf>
    <xf numFmtId="0" fontId="0" fillId="0" borderId="2" xfId="0" applyBorder="1" applyAlignment="1">
      <alignment horizontal="center" vertical="center"/>
    </xf>
    <xf numFmtId="14" fontId="0" fillId="0" borderId="1" xfId="0" applyNumberFormat="1" applyBorder="1" applyAlignment="1">
      <alignment horizontal="center" vertical="center"/>
    </xf>
    <xf numFmtId="0" fontId="0" fillId="0" borderId="4" xfId="0" applyBorder="1" applyAlignment="1">
      <alignment horizontal="center" vertical="center"/>
    </xf>
    <xf numFmtId="44" fontId="0" fillId="0" borderId="11" xfId="2" applyFont="1" applyBorder="1"/>
    <xf numFmtId="44" fontId="0" fillId="0" borderId="12" xfId="2" applyFont="1" applyBorder="1"/>
    <xf numFmtId="44" fontId="0" fillId="0" borderId="6" xfId="2" applyFont="1" applyBorder="1"/>
    <xf numFmtId="0" fontId="0" fillId="0" borderId="7" xfId="0" applyBorder="1"/>
    <xf numFmtId="0" fontId="2" fillId="0" borderId="17" xfId="0" applyFont="1" applyBorder="1"/>
    <xf numFmtId="0" fontId="2" fillId="0" borderId="18" xfId="0" applyFont="1" applyBorder="1" applyAlignment="1">
      <alignment horizontal="center" vertical="center"/>
    </xf>
    <xf numFmtId="0" fontId="2" fillId="0" borderId="19" xfId="0" applyFont="1" applyBorder="1" applyAlignment="1">
      <alignment horizontal="center" vertical="center"/>
    </xf>
    <xf numFmtId="0" fontId="0" fillId="0" borderId="13" xfId="0" applyBorder="1" applyAlignment="1">
      <alignment horizontal="left"/>
    </xf>
    <xf numFmtId="0" fontId="0" fillId="0" borderId="14" xfId="0" applyBorder="1" applyAlignment="1">
      <alignment horizontal="left"/>
    </xf>
    <xf numFmtId="0" fontId="0" fillId="0" borderId="15" xfId="0" applyBorder="1" applyAlignment="1">
      <alignment horizontal="left"/>
    </xf>
    <xf numFmtId="0" fontId="2" fillId="0" borderId="13" xfId="0" applyFont="1" applyBorder="1" applyAlignment="1">
      <alignment horizontal="left"/>
    </xf>
    <xf numFmtId="0" fontId="2" fillId="0" borderId="14" xfId="0" applyFont="1" applyBorder="1" applyAlignment="1">
      <alignment horizontal="left"/>
    </xf>
    <xf numFmtId="0" fontId="2" fillId="0" borderId="15" xfId="0" applyFont="1" applyBorder="1" applyAlignment="1">
      <alignment horizontal="left"/>
    </xf>
    <xf numFmtId="0" fontId="2" fillId="0" borderId="4" xfId="0" applyFont="1" applyBorder="1" applyAlignment="1">
      <alignment horizontal="center"/>
    </xf>
    <xf numFmtId="0" fontId="0" fillId="0" borderId="0" xfId="0" applyAlignment="1">
      <alignment horizontal="left" vertical="top" wrapText="1"/>
    </xf>
    <xf numFmtId="0" fontId="0" fillId="0" borderId="0" xfId="0" applyAlignment="1">
      <alignment vertical="top" wrapText="1"/>
    </xf>
  </cellXfs>
  <cellStyles count="5">
    <cellStyle name="Comma" xfId="1" builtinId="3"/>
    <cellStyle name="Currency" xfId="2" builtinId="4"/>
    <cellStyle name="Good" xfId="4" builtinId="26"/>
    <cellStyle name="Normal" xfId="0" builtinId="0"/>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chemeClr val="accent1"/>
              </a:solidFill>
              <a:round/>
            </a:ln>
            <a:effectLst/>
          </c:spPr>
          <c:marker>
            <c:symbol val="none"/>
          </c:marker>
          <c:cat>
            <c:numRef>
              <c:f>'Transformer PoF'!$C$31:$CD$31</c:f>
              <c:numCache>
                <c:formatCode>General</c:formatCode>
                <c:ptCount val="80"/>
                <c:pt idx="0">
                  <c:v>1967</c:v>
                </c:pt>
                <c:pt idx="1">
                  <c:v>1968</c:v>
                </c:pt>
                <c:pt idx="2">
                  <c:v>1969</c:v>
                </c:pt>
                <c:pt idx="3">
                  <c:v>1970</c:v>
                </c:pt>
                <c:pt idx="4">
                  <c:v>1971</c:v>
                </c:pt>
                <c:pt idx="5">
                  <c:v>1972</c:v>
                </c:pt>
                <c:pt idx="6">
                  <c:v>1973</c:v>
                </c:pt>
                <c:pt idx="7">
                  <c:v>1974</c:v>
                </c:pt>
                <c:pt idx="8">
                  <c:v>1975</c:v>
                </c:pt>
                <c:pt idx="9">
                  <c:v>1976</c:v>
                </c:pt>
                <c:pt idx="10">
                  <c:v>1977</c:v>
                </c:pt>
                <c:pt idx="11">
                  <c:v>1978</c:v>
                </c:pt>
                <c:pt idx="12">
                  <c:v>1979</c:v>
                </c:pt>
                <c:pt idx="13">
                  <c:v>1980</c:v>
                </c:pt>
                <c:pt idx="14">
                  <c:v>1981</c:v>
                </c:pt>
                <c:pt idx="15">
                  <c:v>1982</c:v>
                </c:pt>
                <c:pt idx="16">
                  <c:v>1983</c:v>
                </c:pt>
                <c:pt idx="17">
                  <c:v>1984</c:v>
                </c:pt>
                <c:pt idx="18">
                  <c:v>1985</c:v>
                </c:pt>
                <c:pt idx="19">
                  <c:v>1986</c:v>
                </c:pt>
                <c:pt idx="20">
                  <c:v>1987</c:v>
                </c:pt>
                <c:pt idx="21">
                  <c:v>1988</c:v>
                </c:pt>
                <c:pt idx="22">
                  <c:v>1989</c:v>
                </c:pt>
                <c:pt idx="23">
                  <c:v>1990</c:v>
                </c:pt>
                <c:pt idx="24">
                  <c:v>1991</c:v>
                </c:pt>
                <c:pt idx="25">
                  <c:v>1992</c:v>
                </c:pt>
                <c:pt idx="26">
                  <c:v>1993</c:v>
                </c:pt>
                <c:pt idx="27">
                  <c:v>1994</c:v>
                </c:pt>
                <c:pt idx="28">
                  <c:v>1995</c:v>
                </c:pt>
                <c:pt idx="29">
                  <c:v>1996</c:v>
                </c:pt>
                <c:pt idx="30">
                  <c:v>1997</c:v>
                </c:pt>
                <c:pt idx="31">
                  <c:v>1998</c:v>
                </c:pt>
                <c:pt idx="32">
                  <c:v>1999</c:v>
                </c:pt>
                <c:pt idx="33">
                  <c:v>2000</c:v>
                </c:pt>
                <c:pt idx="34">
                  <c:v>2001</c:v>
                </c:pt>
                <c:pt idx="35">
                  <c:v>2002</c:v>
                </c:pt>
                <c:pt idx="36">
                  <c:v>2003</c:v>
                </c:pt>
                <c:pt idx="37">
                  <c:v>2004</c:v>
                </c:pt>
                <c:pt idx="38">
                  <c:v>2005</c:v>
                </c:pt>
                <c:pt idx="39">
                  <c:v>2006</c:v>
                </c:pt>
                <c:pt idx="40">
                  <c:v>2007</c:v>
                </c:pt>
                <c:pt idx="41">
                  <c:v>2008</c:v>
                </c:pt>
                <c:pt idx="42">
                  <c:v>2009</c:v>
                </c:pt>
                <c:pt idx="43">
                  <c:v>2010</c:v>
                </c:pt>
                <c:pt idx="44">
                  <c:v>2011</c:v>
                </c:pt>
                <c:pt idx="45">
                  <c:v>2012</c:v>
                </c:pt>
                <c:pt idx="46">
                  <c:v>2013</c:v>
                </c:pt>
                <c:pt idx="47">
                  <c:v>2014</c:v>
                </c:pt>
                <c:pt idx="48">
                  <c:v>2015</c:v>
                </c:pt>
                <c:pt idx="49">
                  <c:v>2016</c:v>
                </c:pt>
                <c:pt idx="50">
                  <c:v>2017</c:v>
                </c:pt>
                <c:pt idx="51">
                  <c:v>2018</c:v>
                </c:pt>
                <c:pt idx="52">
                  <c:v>2019</c:v>
                </c:pt>
                <c:pt idx="53">
                  <c:v>2020</c:v>
                </c:pt>
                <c:pt idx="54">
                  <c:v>2021</c:v>
                </c:pt>
                <c:pt idx="55">
                  <c:v>2022</c:v>
                </c:pt>
                <c:pt idx="56">
                  <c:v>2023</c:v>
                </c:pt>
                <c:pt idx="57">
                  <c:v>2024</c:v>
                </c:pt>
                <c:pt idx="58">
                  <c:v>2025</c:v>
                </c:pt>
                <c:pt idx="59">
                  <c:v>2026</c:v>
                </c:pt>
                <c:pt idx="60">
                  <c:v>2027</c:v>
                </c:pt>
                <c:pt idx="61">
                  <c:v>2028</c:v>
                </c:pt>
                <c:pt idx="62">
                  <c:v>2029</c:v>
                </c:pt>
                <c:pt idx="63">
                  <c:v>2030</c:v>
                </c:pt>
                <c:pt idx="64">
                  <c:v>2031</c:v>
                </c:pt>
                <c:pt idx="65">
                  <c:v>2032</c:v>
                </c:pt>
                <c:pt idx="66">
                  <c:v>2033</c:v>
                </c:pt>
                <c:pt idx="67">
                  <c:v>2034</c:v>
                </c:pt>
                <c:pt idx="68">
                  <c:v>2035</c:v>
                </c:pt>
                <c:pt idx="69">
                  <c:v>2036</c:v>
                </c:pt>
                <c:pt idx="70">
                  <c:v>2037</c:v>
                </c:pt>
                <c:pt idx="71">
                  <c:v>2038</c:v>
                </c:pt>
                <c:pt idx="72">
                  <c:v>2039</c:v>
                </c:pt>
                <c:pt idx="73">
                  <c:v>2040</c:v>
                </c:pt>
                <c:pt idx="74">
                  <c:v>2041</c:v>
                </c:pt>
                <c:pt idx="75">
                  <c:v>2042</c:v>
                </c:pt>
                <c:pt idx="76">
                  <c:v>2043</c:v>
                </c:pt>
                <c:pt idx="77">
                  <c:v>2044</c:v>
                </c:pt>
                <c:pt idx="78">
                  <c:v>2045</c:v>
                </c:pt>
                <c:pt idx="79">
                  <c:v>2046</c:v>
                </c:pt>
              </c:numCache>
            </c:numRef>
          </c:cat>
          <c:val>
            <c:numRef>
              <c:f>'Transformer PoF'!$C$34:$CD$34</c:f>
              <c:numCache>
                <c:formatCode>0.000%</c:formatCode>
                <c:ptCount val="80"/>
                <c:pt idx="0">
                  <c:v>8.2523711791060439E-4</c:v>
                </c:pt>
                <c:pt idx="1">
                  <c:v>1.3353785321036371E-3</c:v>
                </c:pt>
                <c:pt idx="2">
                  <c:v>1.7846167416402103E-3</c:v>
                </c:pt>
                <c:pt idx="3">
                  <c:v>2.2030029665924822E-3</c:v>
                </c:pt>
                <c:pt idx="4">
                  <c:v>2.6037611167927244E-3</c:v>
                </c:pt>
                <c:pt idx="5">
                  <c:v>2.9948954746031875E-3</c:v>
                </c:pt>
                <c:pt idx="6">
                  <c:v>3.3822374995676752E-3</c:v>
                </c:pt>
                <c:pt idx="7">
                  <c:v>3.7705831484352581E-3</c:v>
                </c:pt>
                <c:pt idx="8">
                  <c:v>4.164209852727363E-3</c:v>
                </c:pt>
                <c:pt idx="9">
                  <c:v>4.5671451095996574E-3</c:v>
                </c:pt>
                <c:pt idx="10">
                  <c:v>4.9833211205362327E-3</c:v>
                </c:pt>
                <c:pt idx="11">
                  <c:v>5.4166719251718121E-3</c:v>
                </c:pt>
                <c:pt idx="12">
                  <c:v>5.8711994401846601E-3</c:v>
                </c:pt>
                <c:pt idx="13">
                  <c:v>6.3510218144384734E-3</c:v>
                </c:pt>
                <c:pt idx="14">
                  <c:v>6.8604113590763349E-3</c:v>
                </c:pt>
                <c:pt idx="15">
                  <c:v>7.4038261833900831E-3</c:v>
                </c:pt>
                <c:pt idx="16">
                  <c:v>7.9859379806522801E-3</c:v>
                </c:pt>
                <c:pt idx="17">
                  <c:v>8.6116574521133415E-3</c:v>
                </c:pt>
                <c:pt idx="18">
                  <c:v>9.2861582912885376E-3</c:v>
                </c:pt>
                <c:pt idx="19">
                  <c:v>1.0014900301847929E-2</c:v>
                </c:pt>
                <c:pt idx="20">
                  <c:v>1.0803651999134911E-2</c:v>
                </c:pt>
                <c:pt idx="21">
                  <c:v>1.1658512896778217E-2</c:v>
                </c:pt>
                <c:pt idx="22">
                  <c:v>1.2585935576892804E-2</c:v>
                </c:pt>
                <c:pt idx="23">
                  <c:v>1.3592747567702679E-2</c:v>
                </c:pt>
                <c:pt idx="24">
                  <c:v>1.4686172995530322E-2</c:v>
                </c:pt>
                <c:pt idx="25">
                  <c:v>1.587385393239249E-2</c:v>
                </c:pt>
                <c:pt idx="26">
                  <c:v>1.716387132167585E-2</c:v>
                </c:pt>
                <c:pt idx="27">
                  <c:v>1.8564765329809108E-2</c:v>
                </c:pt>
                <c:pt idx="28">
                  <c:v>2.0085554939613615E-2</c:v>
                </c:pt>
                <c:pt idx="29">
                  <c:v>2.1735756569901676E-2</c:v>
                </c:pt>
                <c:pt idx="30">
                  <c:v>2.3525401475047114E-2</c:v>
                </c:pt>
                <c:pt idx="31">
                  <c:v>2.5465051647128312E-2</c:v>
                </c:pt>
                <c:pt idx="32">
                  <c:v>2.7565813911483827E-2</c:v>
                </c:pt>
                <c:pt idx="33">
                  <c:v>2.9839351873940489E-2</c:v>
                </c:pt>
                <c:pt idx="34">
                  <c:v>3.2297895344517769E-2</c:v>
                </c:pt>
                <c:pt idx="35">
                  <c:v>3.4954246828118984E-2</c:v>
                </c:pt>
                <c:pt idx="36">
                  <c:v>3.7821784637773082E-2</c:v>
                </c:pt>
                <c:pt idx="37">
                  <c:v>4.0914462150649866E-2</c:v>
                </c:pt>
                <c:pt idx="38">
                  <c:v>4.4246802691737419E-2</c:v>
                </c:pt>
                <c:pt idx="39">
                  <c:v>4.7833889495219273E-2</c:v>
                </c:pt>
                <c:pt idx="40">
                  <c:v>5.1691350159888683E-2</c:v>
                </c:pt>
                <c:pt idx="41">
                  <c:v>5.5835334983117213E-2</c:v>
                </c:pt>
                <c:pt idx="42">
                  <c:v>6.0282488528892064E-2</c:v>
                </c:pt>
                <c:pt idx="43">
                  <c:v>6.5049913760309441E-2</c:v>
                </c:pt>
                <c:pt idx="44">
                  <c:v>7.0155128046890503E-2</c:v>
                </c:pt>
                <c:pt idx="45">
                  <c:v>7.5616010343592444E-2</c:v>
                </c:pt>
                <c:pt idx="46">
                  <c:v>8.1450738832974379E-2</c:v>
                </c:pt>
                <c:pt idx="47">
                  <c:v>8.7677718326453435E-2</c:v>
                </c:pt>
                <c:pt idx="48">
                  <c:v>9.4315496736832483E-2</c:v>
                </c:pt>
                <c:pt idx="49">
                  <c:v>0.10138266996445955</c:v>
                </c:pt>
                <c:pt idx="50">
                  <c:v>0.10889777458569405</c:v>
                </c:pt>
                <c:pt idx="51">
                  <c:v>0.11687916779723106</c:v>
                </c:pt>
                <c:pt idx="52">
                  <c:v>0.12534489415569772</c:v>
                </c:pt>
                <c:pt idx="53">
                  <c:v>0.13431253876133664</c:v>
                </c:pt>
                <c:pt idx="54">
                  <c:v>0.14379906666998865</c:v>
                </c:pt>
                <c:pt idx="55">
                  <c:v>0.15382064848138033</c:v>
                </c:pt>
                <c:pt idx="56">
                  <c:v>0.16439247224613407</c:v>
                </c:pt>
                <c:pt idx="57">
                  <c:v>0.17552854206079038</c:v>
                </c:pt>
                <c:pt idx="58">
                  <c:v>0.18724146398098773</c:v>
                </c:pt>
                <c:pt idx="59">
                  <c:v>0.19954222017860579</c:v>
                </c:pt>
                <c:pt idx="60">
                  <c:v>0.21243993259928096</c:v>
                </c:pt>
                <c:pt idx="61">
                  <c:v>0.22594161774143395</c:v>
                </c:pt>
                <c:pt idx="62">
                  <c:v>0.24005193457483476</c:v>
                </c:pt>
                <c:pt idx="63">
                  <c:v>0.25477292804247575</c:v>
                </c:pt>
                <c:pt idx="64">
                  <c:v>0.27010377103926531</c:v>
                </c:pt>
                <c:pt idx="65">
                  <c:v>0.28604050822819482</c:v>
                </c:pt>
                <c:pt idx="66">
                  <c:v>0.30257580553059282</c:v>
                </c:pt>
                <c:pt idx="67">
                  <c:v>0.31969870960122759</c:v>
                </c:pt>
                <c:pt idx="68">
                  <c:v>0.33739442205849157</c:v>
                </c:pt>
                <c:pt idx="69">
                  <c:v>0.35564409366956029</c:v>
                </c:pt>
                <c:pt idx="70">
                  <c:v>0.37442464407297282</c:v>
                </c:pt>
                <c:pt idx="71">
                  <c:v>0.39370861293704507</c:v>
                </c:pt>
                <c:pt idx="72">
                  <c:v>0.41346404868073872</c:v>
                </c:pt>
                <c:pt idx="73">
                  <c:v>0.43365444100135186</c:v>
                </c:pt>
                <c:pt idx="74">
                  <c:v>0.45423870343720707</c:v>
                </c:pt>
                <c:pt idx="75">
                  <c:v>0.47517121201979517</c:v>
                </c:pt>
                <c:pt idx="76">
                  <c:v>0.4964019057158181</c:v>
                </c:pt>
                <c:pt idx="77">
                  <c:v>0.51787645380445602</c:v>
                </c:pt>
                <c:pt idx="78">
                  <c:v>0.53953649456139563</c:v>
                </c:pt>
                <c:pt idx="79">
                  <c:v>0.56131994861578138</c:v>
                </c:pt>
              </c:numCache>
            </c:numRef>
          </c:val>
          <c:smooth val="0"/>
          <c:extLst>
            <c:ext xmlns:c16="http://schemas.microsoft.com/office/drawing/2014/chart" uri="{C3380CC4-5D6E-409C-BE32-E72D297353CC}">
              <c16:uniqueId val="{00000000-44C8-4CA2-9AA2-119977DE7DFF}"/>
            </c:ext>
          </c:extLst>
        </c:ser>
        <c:dLbls>
          <c:showLegendKey val="0"/>
          <c:showVal val="0"/>
          <c:showCatName val="0"/>
          <c:showSerName val="0"/>
          <c:showPercent val="0"/>
          <c:showBubbleSize val="0"/>
        </c:dLbls>
        <c:smooth val="0"/>
        <c:axId val="775811024"/>
        <c:axId val="775809104"/>
      </c:lineChart>
      <c:catAx>
        <c:axId val="77581102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AU"/>
                  <a:t>Years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5809104"/>
        <c:crosses val="autoZero"/>
        <c:auto val="1"/>
        <c:lblAlgn val="ctr"/>
        <c:lblOffset val="100"/>
        <c:noMultiLvlLbl val="0"/>
      </c:catAx>
      <c:valAx>
        <c:axId val="77580910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AU"/>
                  <a:t>PoF</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581102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Probability of Failure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'66kV CB PoF'!$B$31:$CD$31</c:f>
              <c:numCache>
                <c:formatCode>General</c:formatCode>
                <c:ptCount val="81"/>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pt idx="54">
                  <c:v>2020</c:v>
                </c:pt>
                <c:pt idx="55">
                  <c:v>2021</c:v>
                </c:pt>
                <c:pt idx="56">
                  <c:v>2022</c:v>
                </c:pt>
                <c:pt idx="57">
                  <c:v>2023</c:v>
                </c:pt>
                <c:pt idx="58">
                  <c:v>2024</c:v>
                </c:pt>
                <c:pt idx="59">
                  <c:v>2025</c:v>
                </c:pt>
                <c:pt idx="60">
                  <c:v>2026</c:v>
                </c:pt>
                <c:pt idx="61">
                  <c:v>2027</c:v>
                </c:pt>
                <c:pt idx="62">
                  <c:v>2028</c:v>
                </c:pt>
                <c:pt idx="63">
                  <c:v>2029</c:v>
                </c:pt>
                <c:pt idx="64">
                  <c:v>2030</c:v>
                </c:pt>
                <c:pt idx="65">
                  <c:v>2031</c:v>
                </c:pt>
                <c:pt idx="66">
                  <c:v>2032</c:v>
                </c:pt>
                <c:pt idx="67">
                  <c:v>2033</c:v>
                </c:pt>
                <c:pt idx="68">
                  <c:v>2034</c:v>
                </c:pt>
                <c:pt idx="69">
                  <c:v>2035</c:v>
                </c:pt>
                <c:pt idx="70">
                  <c:v>2036</c:v>
                </c:pt>
                <c:pt idx="71">
                  <c:v>2037</c:v>
                </c:pt>
                <c:pt idx="72">
                  <c:v>2038</c:v>
                </c:pt>
                <c:pt idx="73">
                  <c:v>2039</c:v>
                </c:pt>
                <c:pt idx="74">
                  <c:v>2040</c:v>
                </c:pt>
                <c:pt idx="75">
                  <c:v>2041</c:v>
                </c:pt>
                <c:pt idx="76">
                  <c:v>2042</c:v>
                </c:pt>
                <c:pt idx="77">
                  <c:v>2043</c:v>
                </c:pt>
                <c:pt idx="78">
                  <c:v>2044</c:v>
                </c:pt>
                <c:pt idx="79">
                  <c:v>2045</c:v>
                </c:pt>
                <c:pt idx="80">
                  <c:v>2046</c:v>
                </c:pt>
              </c:numCache>
            </c:numRef>
          </c:cat>
          <c:val>
            <c:numRef>
              <c:f>'66kV CB PoF'!$B$32:$CD$32</c:f>
              <c:numCache>
                <c:formatCode>0.000%</c:formatCode>
                <c:ptCount val="81"/>
                <c:pt idx="0">
                  <c:v>0</c:v>
                </c:pt>
                <c:pt idx="1">
                  <c:v>1.6358965878593423E-6</c:v>
                </c:pt>
                <c:pt idx="2">
                  <c:v>1.8507900994668702E-5</c:v>
                </c:pt>
                <c:pt idx="3">
                  <c:v>7.6500448431326973E-5</c:v>
                </c:pt>
                <c:pt idx="4">
                  <c:v>2.0937301292933697E-4</c:v>
                </c:pt>
                <c:pt idx="5">
                  <c:v>4.5714284917985903E-4</c:v>
                </c:pt>
                <c:pt idx="6">
                  <c:v>8.6516241199630084E-4</c:v>
                </c:pt>
                <c:pt idx="7">
                  <c:v>1.4834640030850776E-3</c:v>
                </c:pt>
                <c:pt idx="8">
                  <c:v>2.3662293056855299E-3</c:v>
                </c:pt>
                <c:pt idx="9">
                  <c:v>3.5713163896232691E-3</c:v>
                </c:pt>
                <c:pt idx="10">
                  <c:v>5.1598056992464558E-3</c:v>
                </c:pt>
                <c:pt idx="11">
                  <c:v>7.1955401900609672E-3</c:v>
                </c:pt>
                <c:pt idx="12">
                  <c:v>9.7446422246076914E-3</c:v>
                </c:pt>
                <c:pt idx="13">
                  <c:v>1.2874994443887178E-2</c:v>
                </c:pt>
                <c:pt idx="14">
                  <c:v>1.6655675054973007E-2</c:v>
                </c:pt>
                <c:pt idx="15">
                  <c:v>2.115634052314852E-2</c:v>
                </c:pt>
                <c:pt idx="16">
                  <c:v>2.6446550898867716E-2</c:v>
                </c:pt>
                <c:pt idx="17">
                  <c:v>3.2595035153529128E-2</c:v>
                </c:pt>
                <c:pt idx="18">
                  <c:v>3.966889606296653E-2</c:v>
                </c:pt>
                <c:pt idx="19">
                  <c:v>4.7732756430881151E-2</c:v>
                </c:pt>
                <c:pt idx="20">
                  <c:v>5.6847850818568912E-2</c:v>
                </c:pt>
                <c:pt idx="21">
                  <c:v>6.7071069448554343E-2</c:v>
                </c:pt>
                <c:pt idx="22">
                  <c:v>7.8453963562831186E-2</c:v>
                </c:pt>
                <c:pt idx="23">
                  <c:v>9.104172420661294E-2</c:v>
                </c:pt>
                <c:pt idx="24">
                  <c:v>0.10487214912297538</c:v>
                </c:pt>
                <c:pt idx="25">
                  <c:v>0.11997461511257301</c:v>
                </c:pt>
                <c:pt idx="26">
                  <c:v>0.13636907574988033</c:v>
                </c:pt>
                <c:pt idx="27">
                  <c:v>0.15406510665311401</c:v>
                </c:pt>
                <c:pt idx="28">
                  <c:v>0.17306102246741994</c:v>
                </c:pt>
                <c:pt idx="29">
                  <c:v>0.19334309122001225</c:v>
                </c:pt>
                <c:pt idx="30">
                  <c:v>0.21488487261776745</c:v>
                </c:pt>
                <c:pt idx="31">
                  <c:v>0.23764670705979385</c:v>
                </c:pt>
                <c:pt idx="32">
                  <c:v>0.26157538151504856</c:v>
                </c:pt>
                <c:pt idx="33">
                  <c:v>0.28660399686849702</c:v>
                </c:pt>
                <c:pt idx="34">
                  <c:v>0.31265205879168589</c:v>
                </c:pt>
                <c:pt idx="35">
                  <c:v>0.33962581059872676</c:v>
                </c:pt>
                <c:pt idx="36">
                  <c:v>0.36741882189882191</c:v>
                </c:pt>
                <c:pt idx="37">
                  <c:v>0.39591284118928494</c:v>
                </c:pt>
                <c:pt idx="38">
                  <c:v>0.42497891393729348</c:v>
                </c:pt>
                <c:pt idx="39">
                  <c:v>0.45447876031791279</c:v>
                </c:pt>
                <c:pt idx="40">
                  <c:v>0.48426639880968714</c:v>
                </c:pt>
                <c:pt idx="41">
                  <c:v>0.51418999355064576</c:v>
                </c:pt>
                <c:pt idx="42">
                  <c:v>0.54409389502861072</c:v>
                </c:pt>
                <c:pt idx="43">
                  <c:v>0.57382083566096753</c:v>
                </c:pt>
                <c:pt idx="44">
                  <c:v>0.60321423447721179</c:v>
                </c:pt>
                <c:pt idx="45">
                  <c:v>0.63212055882855767</c:v>
                </c:pt>
                <c:pt idx="46">
                  <c:v>0.66039168617831434</c:v>
                </c:pt>
                <c:pt idx="47">
                  <c:v>0.68788720590833319</c:v>
                </c:pt>
                <c:pt idx="48">
                  <c:v>0.7144765999899747</c:v>
                </c:pt>
                <c:pt idx="49">
                  <c:v>0.74004124251606607</c:v>
                </c:pt>
                <c:pt idx="50">
                  <c:v>0.76447616158088039</c:v>
                </c:pt>
                <c:pt idx="51">
                  <c:v>0.78769151282498384</c:v>
                </c:pt>
                <c:pt idx="52">
                  <c:v>0.80961372200649384</c:v>
                </c:pt>
                <c:pt idx="53">
                  <c:v>0.83018626397169537</c:v>
                </c:pt>
                <c:pt idx="54">
                  <c:v>0.84937005700899171</c:v>
                </c:pt>
                <c:pt idx="55">
                  <c:v>0.86714346430828881</c:v>
                </c:pt>
                <c:pt idx="56">
                  <c:v>0.88350190755674207</c:v>
                </c:pt>
                <c:pt idx="57">
                  <c:v>0.89845711097010972</c:v>
                </c:pt>
                <c:pt idx="58">
                  <c:v>0.91203600665519868</c:v>
                </c:pt>
                <c:pt idx="59">
                  <c:v>0.92427934350948104</c:v>
                </c:pt>
                <c:pt idx="60">
                  <c:v>0.93524005133213539</c:v>
                </c:pt>
                <c:pt idx="61">
                  <c:v>0.94498141898338883</c:v>
                </c:pt>
                <c:pt idx="62">
                  <c:v>0.95357514994817749</c:v>
                </c:pt>
                <c:pt idx="63">
                  <c:v>0.96109936034676624</c:v>
                </c:pt>
                <c:pt idx="64">
                  <c:v>0.96763658326245916</c:v>
                </c:pt>
                <c:pt idx="65">
                  <c:v>0.97327183936282624</c:v>
                </c:pt>
                <c:pt idx="66">
                  <c:v>0.97809082746847964</c:v>
                </c:pt>
                <c:pt idx="67">
                  <c:v>0.98217828039826038</c:v>
                </c:pt>
                <c:pt idx="68">
                  <c:v>0.98561652162005764</c:v>
                </c:pt>
                <c:pt idx="69">
                  <c:v>0.9884842475550073</c:v>
                </c:pt>
                <c:pt idx="70">
                  <c:v>0.99085554943434617</c:v>
                </c:pt>
                <c:pt idx="71">
                  <c:v>0.99279917798735617</c:v>
                </c:pt>
                <c:pt idx="72">
                  <c:v>0.99437804448064993</c:v>
                </c:pt>
                <c:pt idx="73">
                  <c:v>0.9956489431761022</c:v>
                </c:pt>
                <c:pt idx="74">
                  <c:v>0.99666247345305981</c:v>
                </c:pt>
                <c:pt idx="75">
                  <c:v>0.99746313484605842</c:v>
                </c:pt>
                <c:pt idx="76">
                  <c:v>0.9980895651456253</c:v>
                </c:pt>
                <c:pt idx="77">
                  <c:v>0.9985748904358891</c:v>
                </c:pt>
                <c:pt idx="78">
                  <c:v>0.99894715633032882</c:v>
                </c:pt>
                <c:pt idx="79">
                  <c:v>0.99922981146430967</c:v>
                </c:pt>
                <c:pt idx="80">
                  <c:v>0.99944221720277138</c:v>
                </c:pt>
              </c:numCache>
            </c:numRef>
          </c:val>
          <c:smooth val="0"/>
          <c:extLst>
            <c:ext xmlns:c16="http://schemas.microsoft.com/office/drawing/2014/chart" uri="{C3380CC4-5D6E-409C-BE32-E72D297353CC}">
              <c16:uniqueId val="{00000000-A9C3-4504-AAD9-FF7DF5742BD0}"/>
            </c:ext>
          </c:extLst>
        </c:ser>
        <c:dLbls>
          <c:showLegendKey val="0"/>
          <c:showVal val="0"/>
          <c:showCatName val="0"/>
          <c:showSerName val="0"/>
          <c:showPercent val="0"/>
          <c:showBubbleSize val="0"/>
        </c:dLbls>
        <c:smooth val="0"/>
        <c:axId val="471076320"/>
        <c:axId val="471074880"/>
      </c:lineChart>
      <c:catAx>
        <c:axId val="471076320"/>
        <c:scaling>
          <c:orientation val="minMax"/>
        </c:scaling>
        <c:delete val="0"/>
        <c:axPos val="b"/>
        <c:title>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1074880"/>
        <c:crosses val="autoZero"/>
        <c:auto val="1"/>
        <c:lblAlgn val="ctr"/>
        <c:lblOffset val="100"/>
        <c:noMultiLvlLbl val="0"/>
      </c:catAx>
      <c:valAx>
        <c:axId val="471074880"/>
        <c:scaling>
          <c:orientation val="minMax"/>
        </c:scaling>
        <c:delete val="0"/>
        <c:axPos val="l"/>
        <c:majorGridlines>
          <c:spPr>
            <a:ln w="9525" cap="flat" cmpd="sng" algn="ctr">
              <a:solidFill>
                <a:schemeClr val="tx1">
                  <a:lumMod val="15000"/>
                  <a:lumOff val="85000"/>
                </a:schemeClr>
              </a:solidFill>
              <a:round/>
            </a:ln>
            <a:effectLst/>
          </c:spPr>
        </c:majorGridlines>
        <c:title>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10763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Probability of Failure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'22kV CB PoF'!$B$31:$CG$31</c:f>
              <c:numCache>
                <c:formatCode>General</c:formatCode>
                <c:ptCount val="84"/>
                <c:pt idx="0">
                  <c:v>1962</c:v>
                </c:pt>
                <c:pt idx="1">
                  <c:v>1963</c:v>
                </c:pt>
                <c:pt idx="2">
                  <c:v>1964</c:v>
                </c:pt>
                <c:pt idx="3">
                  <c:v>1965</c:v>
                </c:pt>
                <c:pt idx="4">
                  <c:v>1966</c:v>
                </c:pt>
                <c:pt idx="5">
                  <c:v>1967</c:v>
                </c:pt>
                <c:pt idx="6">
                  <c:v>1968</c:v>
                </c:pt>
                <c:pt idx="7">
                  <c:v>1969</c:v>
                </c:pt>
                <c:pt idx="8">
                  <c:v>1970</c:v>
                </c:pt>
                <c:pt idx="9">
                  <c:v>1971</c:v>
                </c:pt>
                <c:pt idx="10">
                  <c:v>1972</c:v>
                </c:pt>
                <c:pt idx="11">
                  <c:v>1973</c:v>
                </c:pt>
                <c:pt idx="12">
                  <c:v>1974</c:v>
                </c:pt>
                <c:pt idx="13">
                  <c:v>1975</c:v>
                </c:pt>
                <c:pt idx="14">
                  <c:v>1976</c:v>
                </c:pt>
                <c:pt idx="15">
                  <c:v>1977</c:v>
                </c:pt>
                <c:pt idx="16">
                  <c:v>1978</c:v>
                </c:pt>
                <c:pt idx="17">
                  <c:v>1979</c:v>
                </c:pt>
                <c:pt idx="18">
                  <c:v>1980</c:v>
                </c:pt>
                <c:pt idx="19">
                  <c:v>1981</c:v>
                </c:pt>
                <c:pt idx="20">
                  <c:v>1982</c:v>
                </c:pt>
                <c:pt idx="21">
                  <c:v>1983</c:v>
                </c:pt>
                <c:pt idx="22">
                  <c:v>1984</c:v>
                </c:pt>
                <c:pt idx="23">
                  <c:v>1985</c:v>
                </c:pt>
                <c:pt idx="24">
                  <c:v>1986</c:v>
                </c:pt>
                <c:pt idx="25">
                  <c:v>1987</c:v>
                </c:pt>
                <c:pt idx="26">
                  <c:v>1988</c:v>
                </c:pt>
                <c:pt idx="27">
                  <c:v>1989</c:v>
                </c:pt>
                <c:pt idx="28">
                  <c:v>1990</c:v>
                </c:pt>
                <c:pt idx="29">
                  <c:v>1991</c:v>
                </c:pt>
                <c:pt idx="30">
                  <c:v>1992</c:v>
                </c:pt>
                <c:pt idx="31">
                  <c:v>1993</c:v>
                </c:pt>
                <c:pt idx="32">
                  <c:v>1994</c:v>
                </c:pt>
                <c:pt idx="33">
                  <c:v>1995</c:v>
                </c:pt>
                <c:pt idx="34">
                  <c:v>1996</c:v>
                </c:pt>
                <c:pt idx="35">
                  <c:v>1997</c:v>
                </c:pt>
                <c:pt idx="36">
                  <c:v>1998</c:v>
                </c:pt>
                <c:pt idx="37">
                  <c:v>1999</c:v>
                </c:pt>
                <c:pt idx="38">
                  <c:v>2000</c:v>
                </c:pt>
                <c:pt idx="39">
                  <c:v>2001</c:v>
                </c:pt>
                <c:pt idx="40">
                  <c:v>2002</c:v>
                </c:pt>
                <c:pt idx="41">
                  <c:v>2003</c:v>
                </c:pt>
                <c:pt idx="42">
                  <c:v>2004</c:v>
                </c:pt>
                <c:pt idx="43">
                  <c:v>2005</c:v>
                </c:pt>
                <c:pt idx="44">
                  <c:v>2006</c:v>
                </c:pt>
                <c:pt idx="45">
                  <c:v>2007</c:v>
                </c:pt>
                <c:pt idx="46">
                  <c:v>2008</c:v>
                </c:pt>
                <c:pt idx="47">
                  <c:v>2009</c:v>
                </c:pt>
                <c:pt idx="48">
                  <c:v>2010</c:v>
                </c:pt>
                <c:pt idx="49">
                  <c:v>2011</c:v>
                </c:pt>
                <c:pt idx="50">
                  <c:v>2012</c:v>
                </c:pt>
                <c:pt idx="51">
                  <c:v>2013</c:v>
                </c:pt>
                <c:pt idx="52">
                  <c:v>2014</c:v>
                </c:pt>
                <c:pt idx="53">
                  <c:v>2015</c:v>
                </c:pt>
                <c:pt idx="54">
                  <c:v>2016</c:v>
                </c:pt>
                <c:pt idx="55">
                  <c:v>2017</c:v>
                </c:pt>
                <c:pt idx="56">
                  <c:v>2018</c:v>
                </c:pt>
                <c:pt idx="57">
                  <c:v>2019</c:v>
                </c:pt>
                <c:pt idx="58">
                  <c:v>2020</c:v>
                </c:pt>
                <c:pt idx="59">
                  <c:v>2021</c:v>
                </c:pt>
                <c:pt idx="60">
                  <c:v>2022</c:v>
                </c:pt>
                <c:pt idx="61">
                  <c:v>2023</c:v>
                </c:pt>
                <c:pt idx="62">
                  <c:v>2024</c:v>
                </c:pt>
                <c:pt idx="63">
                  <c:v>2025</c:v>
                </c:pt>
                <c:pt idx="64">
                  <c:v>2026</c:v>
                </c:pt>
                <c:pt idx="65">
                  <c:v>2027</c:v>
                </c:pt>
                <c:pt idx="66">
                  <c:v>2028</c:v>
                </c:pt>
                <c:pt idx="67">
                  <c:v>2029</c:v>
                </c:pt>
                <c:pt idx="68">
                  <c:v>2030</c:v>
                </c:pt>
                <c:pt idx="69">
                  <c:v>2031</c:v>
                </c:pt>
                <c:pt idx="70">
                  <c:v>2032</c:v>
                </c:pt>
                <c:pt idx="71">
                  <c:v>2033</c:v>
                </c:pt>
                <c:pt idx="72">
                  <c:v>2034</c:v>
                </c:pt>
                <c:pt idx="73">
                  <c:v>2035</c:v>
                </c:pt>
                <c:pt idx="74">
                  <c:v>2036</c:v>
                </c:pt>
                <c:pt idx="75">
                  <c:v>2037</c:v>
                </c:pt>
                <c:pt idx="76">
                  <c:v>2038</c:v>
                </c:pt>
                <c:pt idx="77">
                  <c:v>2039</c:v>
                </c:pt>
                <c:pt idx="78">
                  <c:v>2040</c:v>
                </c:pt>
                <c:pt idx="79">
                  <c:v>2041</c:v>
                </c:pt>
                <c:pt idx="80">
                  <c:v>2042</c:v>
                </c:pt>
                <c:pt idx="81">
                  <c:v>2043</c:v>
                </c:pt>
                <c:pt idx="82">
                  <c:v>2044</c:v>
                </c:pt>
                <c:pt idx="83">
                  <c:v>2045</c:v>
                </c:pt>
              </c:numCache>
            </c:numRef>
          </c:cat>
          <c:val>
            <c:numRef>
              <c:f>'22kV CB PoF'!$B$44:$CG$44</c:f>
              <c:numCache>
                <c:formatCode>0.000%</c:formatCode>
                <c:ptCount val="84"/>
                <c:pt idx="0">
                  <c:v>5.1486473466311189E-5</c:v>
                </c:pt>
                <c:pt idx="1">
                  <c:v>2.0541767959477264E-2</c:v>
                </c:pt>
                <c:pt idx="2">
                  <c:v>4.1115770505141147E-2</c:v>
                </c:pt>
                <c:pt idx="3">
                  <c:v>6.1373825433406526E-2</c:v>
                </c:pt>
                <c:pt idx="4">
                  <c:v>8.131306498651758E-2</c:v>
                </c:pt>
                <c:pt idx="5">
                  <c:v>0.10090861182782163</c:v>
                </c:pt>
                <c:pt idx="6">
                  <c:v>0.12020094815780913</c:v>
                </c:pt>
                <c:pt idx="7">
                  <c:v>0.13907940373249661</c:v>
                </c:pt>
                <c:pt idx="8">
                  <c:v>0.15759563672467214</c:v>
                </c:pt>
                <c:pt idx="9">
                  <c:v>0.17575038780153629</c:v>
                </c:pt>
                <c:pt idx="10">
                  <c:v>0.19359416225444648</c:v>
                </c:pt>
                <c:pt idx="11">
                  <c:v>0.21103272832523379</c:v>
                </c:pt>
                <c:pt idx="12">
                  <c:v>0.22811931866593882</c:v>
                </c:pt>
                <c:pt idx="13">
                  <c:v>0.24485843536736607</c:v>
                </c:pt>
                <c:pt idx="14">
                  <c:v>0.26129940647267058</c:v>
                </c:pt>
                <c:pt idx="15">
                  <c:v>0.27735754097703524</c:v>
                </c:pt>
                <c:pt idx="16">
                  <c:v>0.29308355514735673</c:v>
                </c:pt>
                <c:pt idx="17">
                  <c:v>0.30848290952906376</c:v>
                </c:pt>
                <c:pt idx="18">
                  <c:v>0.32360202675078065</c:v>
                </c:pt>
                <c:pt idx="19">
                  <c:v>0.33836390327515509</c:v>
                </c:pt>
                <c:pt idx="20">
                  <c:v>0.35281591364607068</c:v>
                </c:pt>
                <c:pt idx="21">
                  <c:v>0.36696369086615166</c:v>
                </c:pt>
                <c:pt idx="22">
                  <c:v>0.38085039345700411</c:v>
                </c:pt>
                <c:pt idx="23">
                  <c:v>0.39440574496386227</c:v>
                </c:pt>
                <c:pt idx="24">
                  <c:v>0.40767365056975102</c:v>
                </c:pt>
                <c:pt idx="25">
                  <c:v>0.42065962060898676</c:v>
                </c:pt>
                <c:pt idx="26">
                  <c:v>0.43340355717016577</c:v>
                </c:pt>
                <c:pt idx="27">
                  <c:v>0.44584122990460462</c:v>
                </c:pt>
                <c:pt idx="28">
                  <c:v>0.4580131659339528</c:v>
                </c:pt>
                <c:pt idx="29">
                  <c:v>0.46992462783429889</c:v>
                </c:pt>
                <c:pt idx="30">
                  <c:v>0.48161239500518027</c:v>
                </c:pt>
                <c:pt idx="31">
                  <c:v>0.49301772759945606</c:v>
                </c:pt>
                <c:pt idx="32">
                  <c:v>0.50417794625592738</c:v>
                </c:pt>
                <c:pt idx="33">
                  <c:v>0.5150980125569633</c:v>
                </c:pt>
                <c:pt idx="34">
                  <c:v>0.52581176371664262</c:v>
                </c:pt>
                <c:pt idx="35">
                  <c:v>0.53626546824531895</c:v>
                </c:pt>
                <c:pt idx="36">
                  <c:v>0.54649344096816899</c:v>
                </c:pt>
                <c:pt idx="37">
                  <c:v>0.55650032355270862</c:v>
                </c:pt>
                <c:pt idx="38">
                  <c:v>0.56631720666136109</c:v>
                </c:pt>
                <c:pt idx="39">
                  <c:v>0.57589493687136672</c:v>
                </c:pt>
                <c:pt idx="40">
                  <c:v>0.58526503104392902</c:v>
                </c:pt>
                <c:pt idx="41">
                  <c:v>0.59443180966932629</c:v>
                </c:pt>
                <c:pt idx="42">
                  <c:v>0.60342381345907636</c:v>
                </c:pt>
                <c:pt idx="43">
                  <c:v>0.61219607786917962</c:v>
                </c:pt>
                <c:pt idx="44">
                  <c:v>0.62077752658702046</c:v>
                </c:pt>
                <c:pt idx="45">
                  <c:v>0.62917216711083979</c:v>
                </c:pt>
                <c:pt idx="46">
                  <c:v>0.63740618101329072</c:v>
                </c:pt>
                <c:pt idx="47">
                  <c:v>0.6454384382601448</c:v>
                </c:pt>
                <c:pt idx="48">
                  <c:v>0.65329546611914124</c:v>
                </c:pt>
                <c:pt idx="49">
                  <c:v>0.66098097235820341</c:v>
                </c:pt>
                <c:pt idx="50">
                  <c:v>0.6685189611696889</c:v>
                </c:pt>
                <c:pt idx="51">
                  <c:v>0.67587181325693724</c:v>
                </c:pt>
                <c:pt idx="52">
                  <c:v>0.68306384580603496</c:v>
                </c:pt>
                <c:pt idx="53">
                  <c:v>0.69009848273195284</c:v>
                </c:pt>
                <c:pt idx="54">
                  <c:v>0.69699772206294586</c:v>
                </c:pt>
                <c:pt idx="55">
                  <c:v>0.70372715889777537</c:v>
                </c:pt>
                <c:pt idx="56">
                  <c:v>0.71030907524829412</c:v>
                </c:pt>
                <c:pt idx="57">
                  <c:v>0.71674662822807167</c:v>
                </c:pt>
                <c:pt idx="58">
                  <c:v>0.72305996983948151</c:v>
                </c:pt>
                <c:pt idx="59">
                  <c:v>0.72921763809740092</c:v>
                </c:pt>
                <c:pt idx="60">
                  <c:v>0.73524004305240853</c:v>
                </c:pt>
                <c:pt idx="61">
                  <c:v>0.74113009237629779</c:v>
                </c:pt>
                <c:pt idx="62">
                  <c:v>0.74690624109958548</c:v>
                </c:pt>
                <c:pt idx="63">
                  <c:v>0.75253972134709535</c:v>
                </c:pt>
                <c:pt idx="64">
                  <c:v>0.75804922288526244</c:v>
                </c:pt>
                <c:pt idx="65">
                  <c:v>0.76343742108525259</c:v>
                </c:pt>
                <c:pt idx="66">
                  <c:v>0.76872121226732537</c:v>
                </c:pt>
                <c:pt idx="67">
                  <c:v>0.7738742946057674</c:v>
                </c:pt>
                <c:pt idx="68">
                  <c:v>0.77891377812134177</c:v>
                </c:pt>
                <c:pt idx="69">
                  <c:v>0.78384212248838703</c:v>
                </c:pt>
                <c:pt idx="70">
                  <c:v>0.78867479324371725</c:v>
                </c:pt>
                <c:pt idx="71">
                  <c:v>0.79338774556722602</c:v>
                </c:pt>
                <c:pt idx="72">
                  <c:v>0.79799663966217771</c:v>
                </c:pt>
                <c:pt idx="73">
                  <c:v>0.80250373538423958</c:v>
                </c:pt>
                <c:pt idx="74">
                  <c:v>0.80691124505176048</c:v>
                </c:pt>
                <c:pt idx="75">
                  <c:v>0.81123301097173728</c:v>
                </c:pt>
                <c:pt idx="76">
                  <c:v>0.81544754172550737</c:v>
                </c:pt>
                <c:pt idx="77">
                  <c:v>0.8195688529705365</c:v>
                </c:pt>
                <c:pt idx="78">
                  <c:v>0.82359897587763742</c:v>
                </c:pt>
                <c:pt idx="79">
                  <c:v>0.82753989857378851</c:v>
                </c:pt>
                <c:pt idx="80">
                  <c:v>0.83140400689620597</c:v>
                </c:pt>
                <c:pt idx="81">
                  <c:v>0.8351720943882246</c:v>
                </c:pt>
                <c:pt idx="82">
                  <c:v>0.83885670133357959</c:v>
                </c:pt>
                <c:pt idx="83">
                  <c:v>0.84245965200064687</c:v>
                </c:pt>
              </c:numCache>
            </c:numRef>
          </c:val>
          <c:smooth val="0"/>
          <c:extLst>
            <c:ext xmlns:c16="http://schemas.microsoft.com/office/drawing/2014/chart" uri="{C3380CC4-5D6E-409C-BE32-E72D297353CC}">
              <c16:uniqueId val="{00000000-50B5-485F-86AB-DE7CC13D9246}"/>
            </c:ext>
          </c:extLst>
        </c:ser>
        <c:dLbls>
          <c:showLegendKey val="0"/>
          <c:showVal val="0"/>
          <c:showCatName val="0"/>
          <c:showSerName val="0"/>
          <c:showPercent val="0"/>
          <c:showBubbleSize val="0"/>
        </c:dLbls>
        <c:smooth val="0"/>
        <c:axId val="755229872"/>
        <c:axId val="755230352"/>
      </c:lineChart>
      <c:catAx>
        <c:axId val="7552298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5230352"/>
        <c:crosses val="autoZero"/>
        <c:auto val="1"/>
        <c:lblAlgn val="ctr"/>
        <c:lblOffset val="100"/>
        <c:noMultiLvlLbl val="0"/>
      </c:catAx>
      <c:valAx>
        <c:axId val="755230352"/>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52298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n-US" sz="1400" b="0" i="0" u="none" strike="noStrike" kern="1200" spc="0" baseline="0">
                <a:solidFill>
                  <a:sysClr val="windowText" lastClr="000000">
                    <a:lumMod val="65000"/>
                    <a:lumOff val="35000"/>
                  </a:sysClr>
                </a:solidFill>
              </a:rPr>
              <a:t>ln(ln(1/(1-MR)))</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scatterChart>
        <c:scatterStyle val="lineMarker"/>
        <c:varyColors val="0"/>
        <c:ser>
          <c:idx val="0"/>
          <c:order val="0"/>
          <c:spPr>
            <a:ln w="381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0"/>
            <c:dispEq val="1"/>
            <c:trendlineLbl>
              <c:layout>
                <c:manualLayout>
                  <c:x val="-0.11669625740304931"/>
                  <c:y val="1.5433816933231041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1"/>
            <c:dispEq val="0"/>
            <c:trendlineLbl>
              <c:layout>
                <c:manualLayout>
                  <c:x val="-0.12766654320361129"/>
                  <c:y val="5.0984857123075461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'22kV CB PoF'!$B$38:$CG$38</c:f>
              <c:numCache>
                <c:formatCode>General</c:formatCode>
                <c:ptCount val="84"/>
                <c:pt idx="0">
                  <c:v>0</c:v>
                </c:pt>
                <c:pt idx="1">
                  <c:v>5.9026333334013659</c:v>
                </c:pt>
                <c:pt idx="2">
                  <c:v>6.5957805139613113</c:v>
                </c:pt>
                <c:pt idx="3">
                  <c:v>7.00033446027523</c:v>
                </c:pt>
                <c:pt idx="4">
                  <c:v>7.2875606403097235</c:v>
                </c:pt>
                <c:pt idx="5">
                  <c:v>7.5104305563780063</c:v>
                </c:pt>
                <c:pt idx="6">
                  <c:v>7.6930257484178881</c:v>
                </c:pt>
                <c:pt idx="7">
                  <c:v>7.8469809821387884</c:v>
                </c:pt>
                <c:pt idx="8">
                  <c:v>7.9803657651112463</c:v>
                </c:pt>
                <c:pt idx="9">
                  <c:v>8.0980347561760713</c:v>
                </c:pt>
                <c:pt idx="10">
                  <c:v>8.2035777369379517</c:v>
                </c:pt>
                <c:pt idx="11">
                  <c:v>8.2987883944492005</c:v>
                </c:pt>
                <c:pt idx="12">
                  <c:v>8.3857168286278512</c:v>
                </c:pt>
                <c:pt idx="13">
                  <c:v>8.4656893485491214</c:v>
                </c:pt>
                <c:pt idx="14">
                  <c:v>8.5399326783857266</c:v>
                </c:pt>
                <c:pt idx="15">
                  <c:v>8.6088603799420618</c:v>
                </c:pt>
                <c:pt idx="16">
                  <c:v>8.6733418739061694</c:v>
                </c:pt>
                <c:pt idx="17">
                  <c:v>8.7339161749275238</c:v>
                </c:pt>
                <c:pt idx="18">
                  <c:v>8.7911819367360167</c:v>
                </c:pt>
                <c:pt idx="19">
                  <c:v>8.8452011353395843</c:v>
                </c:pt>
                <c:pt idx="20">
                  <c:v>8.8964512073552271</c:v>
                </c:pt>
                <c:pt idx="21">
                  <c:v>8.9452022639592972</c:v>
                </c:pt>
                <c:pt idx="22">
                  <c:v>8.9918111582127178</c:v>
                </c:pt>
                <c:pt idx="23">
                  <c:v>9.0362250517293266</c:v>
                </c:pt>
                <c:pt idx="24">
                  <c:v>9.0787499515885859</c:v>
                </c:pt>
                <c:pt idx="25">
                  <c:v>9.119540007649686</c:v>
                </c:pt>
                <c:pt idx="26">
                  <c:v>9.1588365291090668</c:v>
                </c:pt>
                <c:pt idx="27">
                  <c:v>9.1965456609539942</c:v>
                </c:pt>
                <c:pt idx="28">
                  <c:v>9.2328843364110771</c:v>
                </c:pt>
                <c:pt idx="29">
                  <c:v>9.2679486845964956</c:v>
                </c:pt>
                <c:pt idx="30">
                  <c:v>9.3019163154633926</c:v>
                </c:pt>
                <c:pt idx="31">
                  <c:v>9.3346796462317894</c:v>
                </c:pt>
                <c:pt idx="32">
                  <c:v>9.366403507607771</c:v>
                </c:pt>
                <c:pt idx="33">
                  <c:v>9.3971518340429903</c:v>
                </c:pt>
                <c:pt idx="34">
                  <c:v>9.4270633554874692</c:v>
                </c:pt>
                <c:pt idx="35">
                  <c:v>9.4560278877252877</c:v>
                </c:pt>
                <c:pt idx="36">
                  <c:v>9.4841770376059102</c:v>
                </c:pt>
                <c:pt idx="37">
                  <c:v>9.5115554587105482</c:v>
                </c:pt>
                <c:pt idx="38">
                  <c:v>9.5382762775751093</c:v>
                </c:pt>
                <c:pt idx="39">
                  <c:v>9.564231444538299</c:v>
                </c:pt>
                <c:pt idx="40">
                  <c:v>9.5895299486720837</c:v>
                </c:pt>
                <c:pt idx="41">
                  <c:v>9.6142041987173741</c:v>
                </c:pt>
                <c:pt idx="42">
                  <c:v>9.6383494445192408</c:v>
                </c:pt>
                <c:pt idx="43">
                  <c:v>9.6618617518430323</c:v>
                </c:pt>
                <c:pt idx="44">
                  <c:v>9.6848339064947702</c:v>
                </c:pt>
                <c:pt idx="45">
                  <c:v>9.7072901702065248</c:v>
                </c:pt>
                <c:pt idx="46">
                  <c:v>9.7293127208779424</c:v>
                </c:pt>
                <c:pt idx="47">
                  <c:v>9.7508024648704801</c:v>
                </c:pt>
                <c:pt idx="48">
                  <c:v>9.771840098470129</c:v>
                </c:pt>
                <c:pt idx="49">
                  <c:v>9.7924442537428042</c:v>
                </c:pt>
                <c:pt idx="50">
                  <c:v>9.8126871882096314</c:v>
                </c:pt>
                <c:pt idx="51">
                  <c:v>9.8324747852897083</c:v>
                </c:pt>
                <c:pt idx="52">
                  <c:v>9.8518784188028974</c:v>
                </c:pt>
                <c:pt idx="53">
                  <c:v>9.8709127066039493</c:v>
                </c:pt>
                <c:pt idx="54">
                  <c:v>9.8896421457140757</c:v>
                </c:pt>
                <c:pt idx="55">
                  <c:v>9.9079774578089808</c:v>
                </c:pt>
                <c:pt idx="56">
                  <c:v>9.9259826303634995</c:v>
                </c:pt>
                <c:pt idx="57">
                  <c:v>9.9436693421689597</c:v>
                </c:pt>
                <c:pt idx="58">
                  <c:v>9.961095865156441</c:v>
                </c:pt>
                <c:pt idx="59">
                  <c:v>9.9781774981675717</c:v>
                </c:pt>
                <c:pt idx="60">
                  <c:v>9.9949722426583065</c:v>
                </c:pt>
                <c:pt idx="61">
                  <c:v>10.011489576337405</c:v>
                </c:pt>
                <c:pt idx="62">
                  <c:v>10.027782671807735</c:v>
                </c:pt>
                <c:pt idx="63">
                  <c:v>10.043771097983184</c:v>
                </c:pt>
                <c:pt idx="64">
                  <c:v>10.059507911994038</c:v>
                </c:pt>
                <c:pt idx="65">
                  <c:v>10.075000910613479</c:v>
                </c:pt>
                <c:pt idx="66">
                  <c:v>10.090299014602934</c:v>
                </c:pt>
                <c:pt idx="67">
                  <c:v>10.105325748023002</c:v>
                </c:pt>
                <c:pt idx="68">
                  <c:v>10.120130017507979</c:v>
                </c:pt>
                <c:pt idx="69">
                  <c:v>10.134718314032957</c:v>
                </c:pt>
                <c:pt idx="70">
                  <c:v>10.149135959190406</c:v>
                </c:pt>
                <c:pt idx="71">
                  <c:v>10.163310128108829</c:v>
                </c:pt>
                <c:pt idx="72">
                  <c:v>10.177286194629282</c:v>
                </c:pt>
                <c:pt idx="73">
                  <c:v>10.191069619987575</c:v>
                </c:pt>
                <c:pt idx="74">
                  <c:v>10.20466564265568</c:v>
                </c:pt>
                <c:pt idx="75">
                  <c:v>10.218115793972515</c:v>
                </c:pt>
                <c:pt idx="76">
                  <c:v>10.231351414620741</c:v>
                </c:pt>
                <c:pt idx="77">
                  <c:v>10.244414139506722</c:v>
                </c:pt>
                <c:pt idx="78">
                  <c:v>10.257308427491955</c:v>
                </c:pt>
                <c:pt idx="79">
                  <c:v>10.270038567145066</c:v>
                </c:pt>
                <c:pt idx="80">
                  <c:v>10.282642907853932</c:v>
                </c:pt>
                <c:pt idx="81">
                  <c:v>10.295056555452181</c:v>
                </c:pt>
                <c:pt idx="82">
                  <c:v>10.307317991967832</c:v>
                </c:pt>
                <c:pt idx="83">
                  <c:v>10.31943090493192</c:v>
                </c:pt>
              </c:numCache>
            </c:numRef>
          </c:xVal>
          <c:yVal>
            <c:numRef>
              <c:f>'22kV CB PoF'!$B$39:$CG$39</c:f>
              <c:numCache>
                <c:formatCode>General</c:formatCode>
                <c:ptCount val="84"/>
                <c:pt idx="0">
                  <c:v>-11.800503782030646</c:v>
                </c:pt>
                <c:pt idx="1">
                  <c:v>-5.8964999890544769</c:v>
                </c:pt>
                <c:pt idx="2">
                  <c:v>-5.2019754427199887</c:v>
                </c:pt>
                <c:pt idx="3">
                  <c:v>-4.7960447354205318</c:v>
                </c:pt>
                <c:pt idx="4">
                  <c:v>-4.5074386245125879</c:v>
                </c:pt>
                <c:pt idx="5">
                  <c:v>-4.283185591872738</c:v>
                </c:pt>
                <c:pt idx="6">
                  <c:v>-4.0992002790858297</c:v>
                </c:pt>
                <c:pt idx="7">
                  <c:v>-3.9438555006372651</c:v>
                </c:pt>
                <c:pt idx="8">
                  <c:v>-3.8090779390234633</c:v>
                </c:pt>
                <c:pt idx="9">
                  <c:v>-3.6900129190951363</c:v>
                </c:pt>
                <c:pt idx="10">
                  <c:v>-3.5830668046226313</c:v>
                </c:pt>
                <c:pt idx="11">
                  <c:v>-3.4864535593474746</c:v>
                </c:pt>
                <c:pt idx="12">
                  <c:v>-3.3981192374390541</c:v>
                </c:pt>
                <c:pt idx="13">
                  <c:v>-3.3167375129938401</c:v>
                </c:pt>
                <c:pt idx="14">
                  <c:v>-3.2410777703145928</c:v>
                </c:pt>
                <c:pt idx="15">
                  <c:v>-3.1707341704220733</c:v>
                </c:pt>
                <c:pt idx="16">
                  <c:v>-3.1048334099892694</c:v>
                </c:pt>
                <c:pt idx="17">
                  <c:v>-3.0428364569958193</c:v>
                </c:pt>
                <c:pt idx="18">
                  <c:v>-2.9841407285111665</c:v>
                </c:pt>
                <c:pt idx="19">
                  <c:v>-2.9286920448615184</c:v>
                </c:pt>
                <c:pt idx="20">
                  <c:v>-2.8760090492932369</c:v>
                </c:pt>
                <c:pt idx="21">
                  <c:v>-2.8258216126925064</c:v>
                </c:pt>
                <c:pt idx="22">
                  <c:v>-2.777768914319227</c:v>
                </c:pt>
                <c:pt idx="23">
                  <c:v>-2.731911663927729</c:v>
                </c:pt>
                <c:pt idx="24">
                  <c:v>-2.6879398960074368</c:v>
                </c:pt>
                <c:pt idx="25">
                  <c:v>-2.6456994421697297</c:v>
                </c:pt>
                <c:pt idx="26">
                  <c:v>-2.6049449862311831</c:v>
                </c:pt>
                <c:pt idx="27">
                  <c:v>-2.5657783311812059</c:v>
                </c:pt>
                <c:pt idx="28">
                  <c:v>-2.5279785462440532</c:v>
                </c:pt>
                <c:pt idx="29">
                  <c:v>-2.4914494831553231</c:v>
                </c:pt>
                <c:pt idx="30">
                  <c:v>-2.4560094848095786</c:v>
                </c:pt>
                <c:pt idx="31">
                  <c:v>-2.4217741601980922</c:v>
                </c:pt>
                <c:pt idx="32">
                  <c:v>-2.3885746410961328</c:v>
                </c:pt>
                <c:pt idx="33">
                  <c:v>-2.356346973256644</c:v>
                </c:pt>
                <c:pt idx="34">
                  <c:v>-2.324948338524981</c:v>
                </c:pt>
                <c:pt idx="35">
                  <c:v>-2.2944970272430414</c:v>
                </c:pt>
                <c:pt idx="36">
                  <c:v>-2.2648573541924448</c:v>
                </c:pt>
                <c:pt idx="37">
                  <c:v>-2.2359846453193395</c:v>
                </c:pt>
                <c:pt idx="38">
                  <c:v>-2.207761643912928</c:v>
                </c:pt>
                <c:pt idx="39">
                  <c:v>-2.1803045874116185</c:v>
                </c:pt>
                <c:pt idx="40">
                  <c:v>-2.1535003666128598</c:v>
                </c:pt>
                <c:pt idx="41">
                  <c:v>-2.1273165515940176</c:v>
                </c:pt>
                <c:pt idx="42">
                  <c:v>-2.1016537194144997</c:v>
                </c:pt>
                <c:pt idx="43">
                  <c:v>-2.0766240755326733</c:v>
                </c:pt>
                <c:pt idx="44">
                  <c:v>-2.0521306713067102</c:v>
                </c:pt>
                <c:pt idx="45">
                  <c:v>-2.0281492230799771</c:v>
                </c:pt>
                <c:pt idx="46">
                  <c:v>-2.0045933359523236</c:v>
                </c:pt>
                <c:pt idx="47">
                  <c:v>-1.9815704600897865</c:v>
                </c:pt>
                <c:pt idx="48">
                  <c:v>-1.9589956926881182</c:v>
                </c:pt>
                <c:pt idx="49">
                  <c:v>-1.9368503789781806</c:v>
                </c:pt>
                <c:pt idx="50">
                  <c:v>-1.9150579995133166</c:v>
                </c:pt>
                <c:pt idx="51">
                  <c:v>-1.8937211146275437</c:v>
                </c:pt>
                <c:pt idx="52">
                  <c:v>-1.8727640992876731</c:v>
                </c:pt>
                <c:pt idx="53">
                  <c:v>-1.8521723121190561</c:v>
                </c:pt>
                <c:pt idx="54">
                  <c:v>-1.8318769481924151</c:v>
                </c:pt>
                <c:pt idx="55">
                  <c:v>-1.8119758188003194</c:v>
                </c:pt>
                <c:pt idx="56">
                  <c:v>-1.7924006395098095</c:v>
                </c:pt>
                <c:pt idx="57">
                  <c:v>-1.7731397071525712</c:v>
                </c:pt>
                <c:pt idx="58">
                  <c:v>-1.7541303948100386</c:v>
                </c:pt>
                <c:pt idx="59">
                  <c:v>-1.7354660278845666</c:v>
                </c:pt>
                <c:pt idx="60">
                  <c:v>-1.7170842611285051</c:v>
                </c:pt>
                <c:pt idx="61">
                  <c:v>-1.6989755915560543</c:v>
                </c:pt>
                <c:pt idx="62">
                  <c:v>-1.6810824433591571</c:v>
                </c:pt>
                <c:pt idx="63">
                  <c:v>-1.6634939652786018</c:v>
                </c:pt>
                <c:pt idx="64">
                  <c:v>-1.646152708429047</c:v>
                </c:pt>
                <c:pt idx="65">
                  <c:v>-1.6290508498144953</c:v>
                </c:pt>
                <c:pt idx="66">
                  <c:v>-1.6121350160687578</c:v>
                </c:pt>
                <c:pt idx="67">
                  <c:v>-1.5954904964097567</c:v>
                </c:pt>
                <c:pt idx="68">
                  <c:v>-1.5790639433117926</c:v>
                </c:pt>
                <c:pt idx="69">
                  <c:v>-1.5628488385824828</c:v>
                </c:pt>
                <c:pt idx="70">
                  <c:v>-1.546795357397293</c:v>
                </c:pt>
                <c:pt idx="71">
                  <c:v>-1.5309852358252694</c:v>
                </c:pt>
                <c:pt idx="72">
                  <c:v>-1.5153686087791745</c:v>
                </c:pt>
                <c:pt idx="73">
                  <c:v>-1.4999399867595156</c:v>
                </c:pt>
                <c:pt idx="74">
                  <c:v>-1.4846941027607166</c:v>
                </c:pt>
                <c:pt idx="75">
                  <c:v>-1.4695848571363024</c:v>
                </c:pt>
                <c:pt idx="76">
                  <c:v>-1.454689946141855</c:v>
                </c:pt>
                <c:pt idx="77">
                  <c:v>-1.4399631789036971</c:v>
                </c:pt>
                <c:pt idx="78">
                  <c:v>-1.4254000669105324</c:v>
                </c:pt>
                <c:pt idx="79">
                  <c:v>-1.4109962916558427</c:v>
                </c:pt>
                <c:pt idx="80">
                  <c:v>-1.3967088682749453</c:v>
                </c:pt>
                <c:pt idx="81">
                  <c:v>-1.38261185751156</c:v>
                </c:pt>
                <c:pt idx="82">
                  <c:v>-1.3686621545715902</c:v>
                </c:pt>
                <c:pt idx="83">
                  <c:v>-1.3548560407941219</c:v>
                </c:pt>
              </c:numCache>
            </c:numRef>
          </c:yVal>
          <c:smooth val="0"/>
          <c:extLst>
            <c:ext xmlns:c16="http://schemas.microsoft.com/office/drawing/2014/chart" uri="{C3380CC4-5D6E-409C-BE32-E72D297353CC}">
              <c16:uniqueId val="{00000000-7A15-47C5-B91D-5BE1B3D6647E}"/>
            </c:ext>
          </c:extLst>
        </c:ser>
        <c:dLbls>
          <c:showLegendKey val="0"/>
          <c:showVal val="0"/>
          <c:showCatName val="0"/>
          <c:showSerName val="0"/>
          <c:showPercent val="0"/>
          <c:showBubbleSize val="0"/>
        </c:dLbls>
        <c:axId val="583275904"/>
        <c:axId val="583277824"/>
      </c:scatterChart>
      <c:valAx>
        <c:axId val="583275904"/>
        <c:scaling>
          <c:orientation val="minMax"/>
          <c:min val="4"/>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3277824"/>
        <c:crosses val="autoZero"/>
        <c:crossBetween val="midCat"/>
      </c:valAx>
      <c:valAx>
        <c:axId val="583277824"/>
        <c:scaling>
          <c:orientation val="minMax"/>
          <c:min val="-8"/>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3275904"/>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image" Target="../media/image1.png"/><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xdr:col>
      <xdr:colOff>380999</xdr:colOff>
      <xdr:row>0</xdr:row>
      <xdr:rowOff>0</xdr:rowOff>
    </xdr:from>
    <xdr:to>
      <xdr:col>30</xdr:col>
      <xdr:colOff>504825</xdr:colOff>
      <xdr:row>28</xdr:row>
      <xdr:rowOff>123824</xdr:rowOff>
    </xdr:to>
    <xdr:graphicFrame macro="">
      <xdr:nvGraphicFramePr>
        <xdr:cNvPr id="2" name="Chart 1">
          <a:extLst>
            <a:ext uri="{FF2B5EF4-FFF2-40B4-BE49-F238E27FC236}">
              <a16:creationId xmlns:a16="http://schemas.microsoft.com/office/drawing/2014/main" id="{2F13908F-1574-94FF-F730-D47C618165C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600074</xdr:colOff>
      <xdr:row>0</xdr:row>
      <xdr:rowOff>176212</xdr:rowOff>
    </xdr:from>
    <xdr:to>
      <xdr:col>30</xdr:col>
      <xdr:colOff>533399</xdr:colOff>
      <xdr:row>28</xdr:row>
      <xdr:rowOff>133350</xdr:rowOff>
    </xdr:to>
    <xdr:graphicFrame macro="">
      <xdr:nvGraphicFramePr>
        <xdr:cNvPr id="2" name="Chart 1">
          <a:extLst>
            <a:ext uri="{FF2B5EF4-FFF2-40B4-BE49-F238E27FC236}">
              <a16:creationId xmlns:a16="http://schemas.microsoft.com/office/drawing/2014/main" id="{ED1817BD-571B-B16A-D61D-6F01FA18597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428625</xdr:colOff>
      <xdr:row>1</xdr:row>
      <xdr:rowOff>38100</xdr:rowOff>
    </xdr:from>
    <xdr:to>
      <xdr:col>19</xdr:col>
      <xdr:colOff>514350</xdr:colOff>
      <xdr:row>29</xdr:row>
      <xdr:rowOff>19050</xdr:rowOff>
    </xdr:to>
    <xdr:graphicFrame macro="">
      <xdr:nvGraphicFramePr>
        <xdr:cNvPr id="2" name="Chart 1">
          <a:extLst>
            <a:ext uri="{FF2B5EF4-FFF2-40B4-BE49-F238E27FC236}">
              <a16:creationId xmlns:a16="http://schemas.microsoft.com/office/drawing/2014/main" id="{CB01A83E-67ED-6D89-74E5-0C141FEBE22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952500</xdr:colOff>
      <xdr:row>39</xdr:row>
      <xdr:rowOff>295275</xdr:rowOff>
    </xdr:from>
    <xdr:to>
      <xdr:col>0</xdr:col>
      <xdr:colOff>2011889</xdr:colOff>
      <xdr:row>39</xdr:row>
      <xdr:rowOff>740833</xdr:rowOff>
    </xdr:to>
    <xdr:pic>
      <xdr:nvPicPr>
        <xdr:cNvPr id="3" name="Picture 2">
          <a:extLst>
            <a:ext uri="{FF2B5EF4-FFF2-40B4-BE49-F238E27FC236}">
              <a16:creationId xmlns:a16="http://schemas.microsoft.com/office/drawing/2014/main" id="{1B46BC7E-167B-445B-98D0-792C0FDB0561}"/>
            </a:ext>
          </a:extLst>
        </xdr:cNvPr>
        <xdr:cNvPicPr>
          <a:picLocks noChangeAspect="1"/>
        </xdr:cNvPicPr>
      </xdr:nvPicPr>
      <xdr:blipFill>
        <a:blip xmlns:r="http://schemas.openxmlformats.org/officeDocument/2006/relationships" r:embed="rId2"/>
        <a:stretch>
          <a:fillRect/>
        </a:stretch>
      </xdr:blipFill>
      <xdr:spPr>
        <a:xfrm>
          <a:off x="952500" y="7724775"/>
          <a:ext cx="1056214" cy="445558"/>
        </a:xfrm>
        <a:prstGeom prst="rect">
          <a:avLst/>
        </a:prstGeom>
      </xdr:spPr>
    </xdr:pic>
    <xdr:clientData/>
  </xdr:twoCellAnchor>
  <xdr:twoCellAnchor>
    <xdr:from>
      <xdr:col>20</xdr:col>
      <xdr:colOff>2041</xdr:colOff>
      <xdr:row>0</xdr:row>
      <xdr:rowOff>189819</xdr:rowOff>
    </xdr:from>
    <xdr:to>
      <xdr:col>42</xdr:col>
      <xdr:colOff>38100</xdr:colOff>
      <xdr:row>29</xdr:row>
      <xdr:rowOff>23812</xdr:rowOff>
    </xdr:to>
    <xdr:graphicFrame macro="">
      <xdr:nvGraphicFramePr>
        <xdr:cNvPr id="4" name="Chart 3">
          <a:extLst>
            <a:ext uri="{FF2B5EF4-FFF2-40B4-BE49-F238E27FC236}">
              <a16:creationId xmlns:a16="http://schemas.microsoft.com/office/drawing/2014/main" id="{5EA027C4-F85A-952B-BF77-CE9AD095F9B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C54EC-886C-4B11-9067-9BA93442F13D}">
  <dimension ref="A1:C13"/>
  <sheetViews>
    <sheetView zoomScale="125" zoomScaleNormal="180" workbookViewId="0">
      <selection activeCell="C19" sqref="C19"/>
    </sheetView>
  </sheetViews>
  <sheetFormatPr defaultRowHeight="14.5" x14ac:dyDescent="0.35"/>
  <cols>
    <col min="2" max="2" width="13.1796875" customWidth="1"/>
    <col min="3" max="3" width="68.26953125" customWidth="1"/>
  </cols>
  <sheetData>
    <row r="1" spans="1:3" ht="18.5" x14ac:dyDescent="0.45">
      <c r="A1" s="53" t="s">
        <v>0</v>
      </c>
      <c r="B1" s="53"/>
    </row>
    <row r="3" spans="1:3" x14ac:dyDescent="0.35">
      <c r="A3" s="10" t="s">
        <v>1</v>
      </c>
      <c r="B3" s="10" t="s">
        <v>2</v>
      </c>
      <c r="C3" s="10" t="s">
        <v>3</v>
      </c>
    </row>
    <row r="4" spans="1:3" x14ac:dyDescent="0.35">
      <c r="A4" s="8">
        <v>0.1</v>
      </c>
      <c r="B4" s="66">
        <v>45960</v>
      </c>
      <c r="C4" s="2" t="s">
        <v>4</v>
      </c>
    </row>
    <row r="5" spans="1:3" x14ac:dyDescent="0.35">
      <c r="A5" s="67">
        <v>0.2</v>
      </c>
      <c r="B5" s="64">
        <v>45974</v>
      </c>
      <c r="C5" s="20" t="s">
        <v>5</v>
      </c>
    </row>
    <row r="6" spans="1:3" x14ac:dyDescent="0.35">
      <c r="A6" s="3"/>
      <c r="B6" s="65"/>
      <c r="C6" s="3" t="s">
        <v>6</v>
      </c>
    </row>
    <row r="7" spans="1:3" ht="29" x14ac:dyDescent="0.35">
      <c r="A7" s="3"/>
      <c r="B7" s="65"/>
      <c r="C7" s="56" t="s">
        <v>7</v>
      </c>
    </row>
    <row r="8" spans="1:3" x14ac:dyDescent="0.35">
      <c r="A8" s="3"/>
      <c r="B8" s="65"/>
      <c r="C8" s="3" t="s">
        <v>8</v>
      </c>
    </row>
    <row r="9" spans="1:3" x14ac:dyDescent="0.35">
      <c r="A9" s="3"/>
      <c r="B9" s="65"/>
      <c r="C9" s="3" t="s">
        <v>9</v>
      </c>
    </row>
    <row r="10" spans="1:3" x14ac:dyDescent="0.35">
      <c r="A10" s="3"/>
      <c r="B10" s="65"/>
      <c r="C10" s="3" t="s">
        <v>10</v>
      </c>
    </row>
    <row r="11" spans="1:3" x14ac:dyDescent="0.35">
      <c r="A11" s="3"/>
      <c r="B11" s="65"/>
      <c r="C11" s="3" t="s">
        <v>11</v>
      </c>
    </row>
    <row r="12" spans="1:3" x14ac:dyDescent="0.35">
      <c r="A12" s="3"/>
      <c r="B12" s="65"/>
      <c r="C12" s="3" t="s">
        <v>12</v>
      </c>
    </row>
    <row r="13" spans="1:3" x14ac:dyDescent="0.35">
      <c r="A13" s="36"/>
      <c r="B13" s="36"/>
      <c r="C13" s="36" t="s">
        <v>13</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77AEE7-6081-4E4A-A58E-41A47A3620B0}">
  <dimension ref="A31:CG57"/>
  <sheetViews>
    <sheetView tabSelected="1" topLeftCell="A36" zoomScale="160" zoomScaleNormal="160" workbookViewId="0">
      <selection activeCell="A47" sqref="A47:D57"/>
    </sheetView>
  </sheetViews>
  <sheetFormatPr defaultRowHeight="14.5" x14ac:dyDescent="0.35"/>
  <cols>
    <col min="1" max="1" width="47.81640625" customWidth="1"/>
    <col min="2" max="9" width="9" customWidth="1"/>
  </cols>
  <sheetData>
    <row r="31" spans="1:85" x14ac:dyDescent="0.35">
      <c r="A31" s="11" t="s">
        <v>61</v>
      </c>
      <c r="B31" s="2">
        <v>1962</v>
      </c>
      <c r="C31" s="2">
        <f t="shared" ref="C31:AH31" si="0">B31+1</f>
        <v>1963</v>
      </c>
      <c r="D31" s="2">
        <f t="shared" si="0"/>
        <v>1964</v>
      </c>
      <c r="E31" s="2">
        <f t="shared" si="0"/>
        <v>1965</v>
      </c>
      <c r="F31" s="2">
        <f t="shared" si="0"/>
        <v>1966</v>
      </c>
      <c r="G31" s="2">
        <f t="shared" si="0"/>
        <v>1967</v>
      </c>
      <c r="H31" s="2">
        <f t="shared" si="0"/>
        <v>1968</v>
      </c>
      <c r="I31" s="2">
        <f t="shared" si="0"/>
        <v>1969</v>
      </c>
      <c r="J31" s="2">
        <f t="shared" si="0"/>
        <v>1970</v>
      </c>
      <c r="K31" s="2">
        <f t="shared" si="0"/>
        <v>1971</v>
      </c>
      <c r="L31" s="2">
        <f t="shared" si="0"/>
        <v>1972</v>
      </c>
      <c r="M31" s="2">
        <f t="shared" si="0"/>
        <v>1973</v>
      </c>
      <c r="N31" s="2">
        <f t="shared" si="0"/>
        <v>1974</v>
      </c>
      <c r="O31" s="2">
        <f t="shared" si="0"/>
        <v>1975</v>
      </c>
      <c r="P31" s="2">
        <f t="shared" si="0"/>
        <v>1976</v>
      </c>
      <c r="Q31" s="2">
        <f t="shared" si="0"/>
        <v>1977</v>
      </c>
      <c r="R31" s="2">
        <f t="shared" si="0"/>
        <v>1978</v>
      </c>
      <c r="S31" s="2">
        <f t="shared" si="0"/>
        <v>1979</v>
      </c>
      <c r="T31" s="2">
        <f t="shared" si="0"/>
        <v>1980</v>
      </c>
      <c r="U31" s="2">
        <f t="shared" si="0"/>
        <v>1981</v>
      </c>
      <c r="V31" s="2">
        <f t="shared" si="0"/>
        <v>1982</v>
      </c>
      <c r="W31" s="2">
        <f t="shared" si="0"/>
        <v>1983</v>
      </c>
      <c r="X31" s="2">
        <f t="shared" si="0"/>
        <v>1984</v>
      </c>
      <c r="Y31" s="2">
        <f t="shared" si="0"/>
        <v>1985</v>
      </c>
      <c r="Z31" s="2">
        <f t="shared" si="0"/>
        <v>1986</v>
      </c>
      <c r="AA31" s="2">
        <f t="shared" si="0"/>
        <v>1987</v>
      </c>
      <c r="AB31" s="2">
        <f t="shared" si="0"/>
        <v>1988</v>
      </c>
      <c r="AC31" s="2">
        <f t="shared" si="0"/>
        <v>1989</v>
      </c>
      <c r="AD31" s="2">
        <f t="shared" si="0"/>
        <v>1990</v>
      </c>
      <c r="AE31" s="2">
        <f t="shared" si="0"/>
        <v>1991</v>
      </c>
      <c r="AF31" s="2">
        <f t="shared" si="0"/>
        <v>1992</v>
      </c>
      <c r="AG31" s="2">
        <f t="shared" si="0"/>
        <v>1993</v>
      </c>
      <c r="AH31" s="2">
        <f t="shared" si="0"/>
        <v>1994</v>
      </c>
      <c r="AI31" s="2">
        <f t="shared" ref="AI31:BN31" si="1">AH31+1</f>
        <v>1995</v>
      </c>
      <c r="AJ31" s="2">
        <f t="shared" si="1"/>
        <v>1996</v>
      </c>
      <c r="AK31" s="2">
        <f t="shared" si="1"/>
        <v>1997</v>
      </c>
      <c r="AL31" s="2">
        <f t="shared" si="1"/>
        <v>1998</v>
      </c>
      <c r="AM31" s="2">
        <f t="shared" si="1"/>
        <v>1999</v>
      </c>
      <c r="AN31" s="2">
        <f t="shared" si="1"/>
        <v>2000</v>
      </c>
      <c r="AO31" s="2">
        <f t="shared" si="1"/>
        <v>2001</v>
      </c>
      <c r="AP31" s="2">
        <f t="shared" si="1"/>
        <v>2002</v>
      </c>
      <c r="AQ31" s="2">
        <f t="shared" si="1"/>
        <v>2003</v>
      </c>
      <c r="AR31" s="2">
        <f t="shared" si="1"/>
        <v>2004</v>
      </c>
      <c r="AS31" s="2">
        <f t="shared" si="1"/>
        <v>2005</v>
      </c>
      <c r="AT31" s="2">
        <f t="shared" si="1"/>
        <v>2006</v>
      </c>
      <c r="AU31" s="2">
        <f t="shared" si="1"/>
        <v>2007</v>
      </c>
      <c r="AV31" s="2">
        <f t="shared" si="1"/>
        <v>2008</v>
      </c>
      <c r="AW31" s="2">
        <f t="shared" si="1"/>
        <v>2009</v>
      </c>
      <c r="AX31" s="2">
        <f t="shared" si="1"/>
        <v>2010</v>
      </c>
      <c r="AY31" s="2">
        <f t="shared" si="1"/>
        <v>2011</v>
      </c>
      <c r="AZ31" s="2">
        <f t="shared" si="1"/>
        <v>2012</v>
      </c>
      <c r="BA31" s="2">
        <f t="shared" si="1"/>
        <v>2013</v>
      </c>
      <c r="BB31" s="2">
        <f t="shared" si="1"/>
        <v>2014</v>
      </c>
      <c r="BC31" s="2">
        <f t="shared" si="1"/>
        <v>2015</v>
      </c>
      <c r="BD31" s="2">
        <f t="shared" si="1"/>
        <v>2016</v>
      </c>
      <c r="BE31" s="2">
        <f t="shared" si="1"/>
        <v>2017</v>
      </c>
      <c r="BF31" s="2">
        <f t="shared" si="1"/>
        <v>2018</v>
      </c>
      <c r="BG31" s="2">
        <f t="shared" si="1"/>
        <v>2019</v>
      </c>
      <c r="BH31" s="2">
        <f t="shared" si="1"/>
        <v>2020</v>
      </c>
      <c r="BI31" s="2">
        <f t="shared" si="1"/>
        <v>2021</v>
      </c>
      <c r="BJ31" s="2">
        <f t="shared" si="1"/>
        <v>2022</v>
      </c>
      <c r="BK31" s="2">
        <f t="shared" si="1"/>
        <v>2023</v>
      </c>
      <c r="BL31" s="2">
        <f t="shared" si="1"/>
        <v>2024</v>
      </c>
      <c r="BM31" s="2">
        <f t="shared" si="1"/>
        <v>2025</v>
      </c>
      <c r="BN31" s="2">
        <f t="shared" si="1"/>
        <v>2026</v>
      </c>
      <c r="BO31" s="2">
        <f t="shared" ref="BO31:BW31" si="2">BN31+1</f>
        <v>2027</v>
      </c>
      <c r="BP31" s="2">
        <f t="shared" si="2"/>
        <v>2028</v>
      </c>
      <c r="BQ31" s="2">
        <f t="shared" si="2"/>
        <v>2029</v>
      </c>
      <c r="BR31" s="2">
        <f t="shared" si="2"/>
        <v>2030</v>
      </c>
      <c r="BS31" s="2">
        <f t="shared" si="2"/>
        <v>2031</v>
      </c>
      <c r="BT31" s="2">
        <f t="shared" si="2"/>
        <v>2032</v>
      </c>
      <c r="BU31" s="2">
        <f t="shared" si="2"/>
        <v>2033</v>
      </c>
      <c r="BV31" s="2">
        <f t="shared" si="2"/>
        <v>2034</v>
      </c>
      <c r="BW31" s="2">
        <f t="shared" si="2"/>
        <v>2035</v>
      </c>
      <c r="BX31" s="2">
        <f t="shared" ref="BX31:CF31" si="3">BW31+1</f>
        <v>2036</v>
      </c>
      <c r="BY31" s="2">
        <f t="shared" si="3"/>
        <v>2037</v>
      </c>
      <c r="BZ31" s="2">
        <f t="shared" si="3"/>
        <v>2038</v>
      </c>
      <c r="CA31" s="2">
        <f t="shared" si="3"/>
        <v>2039</v>
      </c>
      <c r="CB31" s="2">
        <f t="shared" si="3"/>
        <v>2040</v>
      </c>
      <c r="CC31" s="2">
        <f t="shared" si="3"/>
        <v>2041</v>
      </c>
      <c r="CD31" s="2">
        <f t="shared" si="3"/>
        <v>2042</v>
      </c>
      <c r="CE31" s="2">
        <f t="shared" si="3"/>
        <v>2043</v>
      </c>
      <c r="CF31" s="2">
        <f t="shared" si="3"/>
        <v>2044</v>
      </c>
      <c r="CG31" s="2">
        <f>CF31+1</f>
        <v>2045</v>
      </c>
    </row>
    <row r="32" spans="1:85" x14ac:dyDescent="0.35">
      <c r="A32" s="47" t="s">
        <v>62</v>
      </c>
      <c r="B32" s="2">
        <v>365</v>
      </c>
      <c r="C32" s="2">
        <v>365</v>
      </c>
      <c r="D32" s="2">
        <v>366</v>
      </c>
      <c r="E32" s="2">
        <v>365</v>
      </c>
      <c r="F32" s="2">
        <v>365</v>
      </c>
      <c r="G32" s="2">
        <v>365</v>
      </c>
      <c r="H32" s="2">
        <v>366</v>
      </c>
      <c r="I32" s="2">
        <v>365</v>
      </c>
      <c r="J32" s="2">
        <v>365</v>
      </c>
      <c r="K32" s="2">
        <v>365</v>
      </c>
      <c r="L32" s="2">
        <v>366</v>
      </c>
      <c r="M32" s="2">
        <v>365</v>
      </c>
      <c r="N32" s="2">
        <v>365</v>
      </c>
      <c r="O32" s="2">
        <v>365</v>
      </c>
      <c r="P32" s="2">
        <v>366</v>
      </c>
      <c r="Q32" s="2">
        <v>365</v>
      </c>
      <c r="R32" s="2">
        <v>365</v>
      </c>
      <c r="S32" s="2">
        <v>365</v>
      </c>
      <c r="T32" s="2">
        <v>366</v>
      </c>
      <c r="U32" s="2">
        <v>365</v>
      </c>
      <c r="V32" s="2">
        <v>365</v>
      </c>
      <c r="W32" s="2">
        <v>365</v>
      </c>
      <c r="X32" s="2">
        <v>366</v>
      </c>
      <c r="Y32" s="2">
        <v>365</v>
      </c>
      <c r="Z32" s="2">
        <v>365</v>
      </c>
      <c r="AA32" s="2">
        <v>365</v>
      </c>
      <c r="AB32" s="2">
        <v>366</v>
      </c>
      <c r="AC32" s="2">
        <v>365</v>
      </c>
      <c r="AD32" s="2">
        <v>365</v>
      </c>
      <c r="AE32" s="2">
        <v>365</v>
      </c>
      <c r="AF32" s="2">
        <v>366</v>
      </c>
      <c r="AG32" s="2">
        <v>365</v>
      </c>
      <c r="AH32" s="2">
        <v>365</v>
      </c>
      <c r="AI32" s="2">
        <v>365</v>
      </c>
      <c r="AJ32" s="2">
        <v>366</v>
      </c>
      <c r="AK32" s="2">
        <v>365</v>
      </c>
      <c r="AL32" s="2">
        <v>365</v>
      </c>
      <c r="AM32" s="2">
        <v>365</v>
      </c>
      <c r="AN32" s="2">
        <v>366</v>
      </c>
      <c r="AO32" s="2">
        <v>365</v>
      </c>
      <c r="AP32" s="2">
        <v>365</v>
      </c>
      <c r="AQ32" s="2">
        <v>365</v>
      </c>
      <c r="AR32" s="2">
        <v>366</v>
      </c>
      <c r="AS32" s="2">
        <v>365</v>
      </c>
      <c r="AT32" s="2">
        <v>365</v>
      </c>
      <c r="AU32" s="2">
        <v>365</v>
      </c>
      <c r="AV32" s="2">
        <v>366</v>
      </c>
      <c r="AW32" s="2">
        <v>365</v>
      </c>
      <c r="AX32" s="2">
        <v>365</v>
      </c>
      <c r="AY32" s="2">
        <v>365</v>
      </c>
      <c r="AZ32" s="2">
        <v>366</v>
      </c>
      <c r="BA32" s="2">
        <v>365</v>
      </c>
      <c r="BB32" s="2">
        <v>365</v>
      </c>
      <c r="BC32" s="2">
        <v>365</v>
      </c>
      <c r="BD32" s="2">
        <v>366</v>
      </c>
      <c r="BE32" s="2">
        <v>365</v>
      </c>
      <c r="BF32" s="2">
        <v>365</v>
      </c>
      <c r="BG32" s="2">
        <v>365</v>
      </c>
      <c r="BH32" s="2">
        <v>366</v>
      </c>
      <c r="BI32" s="2">
        <v>365</v>
      </c>
      <c r="BJ32" s="2">
        <v>365</v>
      </c>
      <c r="BK32" s="2">
        <v>365</v>
      </c>
      <c r="BL32" s="2">
        <v>366</v>
      </c>
      <c r="BM32" s="2">
        <v>365</v>
      </c>
      <c r="BN32" s="2">
        <v>365</v>
      </c>
      <c r="BO32" s="2">
        <v>365</v>
      </c>
      <c r="BP32" s="2">
        <v>366</v>
      </c>
      <c r="BQ32" s="2">
        <v>365</v>
      </c>
      <c r="BR32" s="2">
        <v>365</v>
      </c>
      <c r="BS32" s="2">
        <v>365</v>
      </c>
      <c r="BT32" s="2">
        <v>366</v>
      </c>
      <c r="BU32" s="2">
        <v>365</v>
      </c>
      <c r="BV32" s="2">
        <v>365</v>
      </c>
      <c r="BW32" s="2">
        <v>365</v>
      </c>
      <c r="BX32" s="2">
        <v>365</v>
      </c>
      <c r="BY32" s="2">
        <v>366</v>
      </c>
      <c r="BZ32" s="2">
        <v>365</v>
      </c>
      <c r="CA32" s="2">
        <v>365</v>
      </c>
      <c r="CB32" s="2">
        <v>365</v>
      </c>
      <c r="CC32" s="2">
        <v>365</v>
      </c>
      <c r="CD32" s="2">
        <v>366</v>
      </c>
      <c r="CE32" s="2">
        <v>365</v>
      </c>
      <c r="CF32" s="2">
        <v>365</v>
      </c>
      <c r="CG32" s="2">
        <v>365</v>
      </c>
    </row>
    <row r="33" spans="1:85" x14ac:dyDescent="0.35">
      <c r="A33" s="47" t="s">
        <v>63</v>
      </c>
      <c r="B33" s="8">
        <v>1</v>
      </c>
      <c r="C33" s="8">
        <f t="shared" ref="C33:AH33" si="4">B33+C32</f>
        <v>366</v>
      </c>
      <c r="D33" s="8">
        <f t="shared" si="4"/>
        <v>732</v>
      </c>
      <c r="E33" s="8">
        <f t="shared" si="4"/>
        <v>1097</v>
      </c>
      <c r="F33" s="8">
        <f t="shared" si="4"/>
        <v>1462</v>
      </c>
      <c r="G33" s="8">
        <f t="shared" si="4"/>
        <v>1827</v>
      </c>
      <c r="H33" s="8">
        <f t="shared" si="4"/>
        <v>2193</v>
      </c>
      <c r="I33" s="8">
        <f t="shared" si="4"/>
        <v>2558</v>
      </c>
      <c r="J33" s="8">
        <f t="shared" si="4"/>
        <v>2923</v>
      </c>
      <c r="K33" s="8">
        <f t="shared" si="4"/>
        <v>3288</v>
      </c>
      <c r="L33" s="8">
        <f t="shared" si="4"/>
        <v>3654</v>
      </c>
      <c r="M33" s="8">
        <f t="shared" si="4"/>
        <v>4019</v>
      </c>
      <c r="N33" s="8">
        <f t="shared" si="4"/>
        <v>4384</v>
      </c>
      <c r="O33" s="8">
        <f t="shared" si="4"/>
        <v>4749</v>
      </c>
      <c r="P33" s="8">
        <f t="shared" si="4"/>
        <v>5115</v>
      </c>
      <c r="Q33" s="8">
        <f t="shared" si="4"/>
        <v>5480</v>
      </c>
      <c r="R33" s="8">
        <f t="shared" si="4"/>
        <v>5845</v>
      </c>
      <c r="S33" s="8">
        <f t="shared" si="4"/>
        <v>6210</v>
      </c>
      <c r="T33" s="8">
        <f t="shared" si="4"/>
        <v>6576</v>
      </c>
      <c r="U33" s="8">
        <f t="shared" si="4"/>
        <v>6941</v>
      </c>
      <c r="V33" s="8">
        <f t="shared" si="4"/>
        <v>7306</v>
      </c>
      <c r="W33" s="8">
        <f t="shared" si="4"/>
        <v>7671</v>
      </c>
      <c r="X33" s="8">
        <f t="shared" si="4"/>
        <v>8037</v>
      </c>
      <c r="Y33" s="8">
        <f t="shared" si="4"/>
        <v>8402</v>
      </c>
      <c r="Z33" s="8">
        <f t="shared" si="4"/>
        <v>8767</v>
      </c>
      <c r="AA33" s="8">
        <f t="shared" si="4"/>
        <v>9132</v>
      </c>
      <c r="AB33" s="8">
        <f t="shared" si="4"/>
        <v>9498</v>
      </c>
      <c r="AC33" s="8">
        <f t="shared" si="4"/>
        <v>9863</v>
      </c>
      <c r="AD33" s="8">
        <f t="shared" si="4"/>
        <v>10228</v>
      </c>
      <c r="AE33" s="8">
        <f t="shared" si="4"/>
        <v>10593</v>
      </c>
      <c r="AF33" s="8">
        <f t="shared" si="4"/>
        <v>10959</v>
      </c>
      <c r="AG33" s="8">
        <f t="shared" si="4"/>
        <v>11324</v>
      </c>
      <c r="AH33" s="8">
        <f t="shared" si="4"/>
        <v>11689</v>
      </c>
      <c r="AI33" s="8">
        <f t="shared" ref="AI33:BN33" si="5">AH33+AI32</f>
        <v>12054</v>
      </c>
      <c r="AJ33" s="8">
        <f t="shared" si="5"/>
        <v>12420</v>
      </c>
      <c r="AK33" s="8">
        <f t="shared" si="5"/>
        <v>12785</v>
      </c>
      <c r="AL33" s="8">
        <f t="shared" si="5"/>
        <v>13150</v>
      </c>
      <c r="AM33" s="8">
        <f t="shared" si="5"/>
        <v>13515</v>
      </c>
      <c r="AN33" s="8">
        <f t="shared" si="5"/>
        <v>13881</v>
      </c>
      <c r="AO33" s="8">
        <f t="shared" si="5"/>
        <v>14246</v>
      </c>
      <c r="AP33" s="8">
        <f t="shared" si="5"/>
        <v>14611</v>
      </c>
      <c r="AQ33" s="8">
        <f t="shared" si="5"/>
        <v>14976</v>
      </c>
      <c r="AR33" s="8">
        <f t="shared" si="5"/>
        <v>15342</v>
      </c>
      <c r="AS33" s="8">
        <f t="shared" si="5"/>
        <v>15707</v>
      </c>
      <c r="AT33" s="8">
        <f t="shared" si="5"/>
        <v>16072</v>
      </c>
      <c r="AU33" s="8">
        <f t="shared" si="5"/>
        <v>16437</v>
      </c>
      <c r="AV33" s="8">
        <f t="shared" si="5"/>
        <v>16803</v>
      </c>
      <c r="AW33" s="8">
        <f t="shared" si="5"/>
        <v>17168</v>
      </c>
      <c r="AX33" s="8">
        <f t="shared" si="5"/>
        <v>17533</v>
      </c>
      <c r="AY33" s="8">
        <f t="shared" si="5"/>
        <v>17898</v>
      </c>
      <c r="AZ33" s="8">
        <f t="shared" si="5"/>
        <v>18264</v>
      </c>
      <c r="BA33" s="8">
        <f t="shared" si="5"/>
        <v>18629</v>
      </c>
      <c r="BB33" s="8">
        <f t="shared" si="5"/>
        <v>18994</v>
      </c>
      <c r="BC33" s="8">
        <f t="shared" si="5"/>
        <v>19359</v>
      </c>
      <c r="BD33" s="8">
        <f t="shared" si="5"/>
        <v>19725</v>
      </c>
      <c r="BE33" s="8">
        <f t="shared" si="5"/>
        <v>20090</v>
      </c>
      <c r="BF33" s="8">
        <f t="shared" si="5"/>
        <v>20455</v>
      </c>
      <c r="BG33" s="8">
        <f t="shared" si="5"/>
        <v>20820</v>
      </c>
      <c r="BH33" s="8">
        <f t="shared" si="5"/>
        <v>21186</v>
      </c>
      <c r="BI33" s="8">
        <f t="shared" si="5"/>
        <v>21551</v>
      </c>
      <c r="BJ33" s="8">
        <f t="shared" si="5"/>
        <v>21916</v>
      </c>
      <c r="BK33" s="8">
        <f t="shared" si="5"/>
        <v>22281</v>
      </c>
      <c r="BL33" s="8">
        <f t="shared" si="5"/>
        <v>22647</v>
      </c>
      <c r="BM33" s="8">
        <f t="shared" si="5"/>
        <v>23012</v>
      </c>
      <c r="BN33" s="8">
        <f t="shared" si="5"/>
        <v>23377</v>
      </c>
      <c r="BO33" s="8">
        <f t="shared" ref="BO33:BW33" si="6">BN33+BO32</f>
        <v>23742</v>
      </c>
      <c r="BP33" s="8">
        <f t="shared" si="6"/>
        <v>24108</v>
      </c>
      <c r="BQ33" s="8">
        <f t="shared" si="6"/>
        <v>24473</v>
      </c>
      <c r="BR33" s="8">
        <f t="shared" si="6"/>
        <v>24838</v>
      </c>
      <c r="BS33" s="8">
        <f t="shared" si="6"/>
        <v>25203</v>
      </c>
      <c r="BT33" s="8">
        <f t="shared" si="6"/>
        <v>25569</v>
      </c>
      <c r="BU33" s="8">
        <f t="shared" si="6"/>
        <v>25934</v>
      </c>
      <c r="BV33" s="8">
        <f t="shared" si="6"/>
        <v>26299</v>
      </c>
      <c r="BW33" s="8">
        <f t="shared" si="6"/>
        <v>26664</v>
      </c>
      <c r="BX33" s="8">
        <f t="shared" ref="BX33:CF33" si="7">BW33+BX32</f>
        <v>27029</v>
      </c>
      <c r="BY33" s="8">
        <f t="shared" si="7"/>
        <v>27395</v>
      </c>
      <c r="BZ33" s="8">
        <f t="shared" si="7"/>
        <v>27760</v>
      </c>
      <c r="CA33" s="8">
        <f t="shared" si="7"/>
        <v>28125</v>
      </c>
      <c r="CB33" s="8">
        <f t="shared" si="7"/>
        <v>28490</v>
      </c>
      <c r="CC33" s="8">
        <f t="shared" si="7"/>
        <v>28855</v>
      </c>
      <c r="CD33" s="8">
        <f t="shared" si="7"/>
        <v>29221</v>
      </c>
      <c r="CE33" s="8">
        <f t="shared" si="7"/>
        <v>29586</v>
      </c>
      <c r="CF33" s="8">
        <f t="shared" si="7"/>
        <v>29951</v>
      </c>
      <c r="CG33" s="8">
        <f>CF33+CG32</f>
        <v>30316</v>
      </c>
    </row>
    <row r="34" spans="1:85" x14ac:dyDescent="0.35">
      <c r="A34" s="47" t="s">
        <v>64</v>
      </c>
      <c r="B34" s="8">
        <v>0.2</v>
      </c>
      <c r="C34" s="8">
        <v>0.2</v>
      </c>
      <c r="D34" s="8">
        <v>0.2</v>
      </c>
      <c r="E34" s="8">
        <v>0.2</v>
      </c>
      <c r="F34" s="8">
        <v>0.2</v>
      </c>
      <c r="G34" s="8">
        <v>0.2</v>
      </c>
      <c r="H34" s="8">
        <v>0.2</v>
      </c>
      <c r="I34" s="8">
        <v>0.2</v>
      </c>
      <c r="J34" s="8">
        <v>0.2</v>
      </c>
      <c r="K34" s="8">
        <v>0.2</v>
      </c>
      <c r="L34" s="8">
        <v>0.2</v>
      </c>
      <c r="M34" s="8">
        <v>0.2</v>
      </c>
      <c r="N34" s="8">
        <v>0.2</v>
      </c>
      <c r="O34" s="8">
        <v>0.2</v>
      </c>
      <c r="P34" s="8">
        <v>0.2</v>
      </c>
      <c r="Q34" s="8">
        <v>0.2</v>
      </c>
      <c r="R34" s="8">
        <v>0.2</v>
      </c>
      <c r="S34" s="8">
        <v>0.2</v>
      </c>
      <c r="T34" s="8">
        <v>0.2</v>
      </c>
      <c r="U34" s="8">
        <v>0.2</v>
      </c>
      <c r="V34" s="8">
        <v>0.2</v>
      </c>
      <c r="W34" s="8">
        <v>0.2</v>
      </c>
      <c r="X34" s="8">
        <v>0.2</v>
      </c>
      <c r="Y34" s="8">
        <v>0.2</v>
      </c>
      <c r="Z34" s="8">
        <v>0.2</v>
      </c>
      <c r="AA34" s="8">
        <v>0.2</v>
      </c>
      <c r="AB34" s="8">
        <v>0.2</v>
      </c>
      <c r="AC34" s="8">
        <v>0.2</v>
      </c>
      <c r="AD34" s="8">
        <v>0.2</v>
      </c>
      <c r="AE34" s="8">
        <v>0.2</v>
      </c>
      <c r="AF34" s="8">
        <v>0.2</v>
      </c>
      <c r="AG34" s="8">
        <v>0.2</v>
      </c>
      <c r="AH34" s="8">
        <v>0.2</v>
      </c>
      <c r="AI34" s="8">
        <v>0.2</v>
      </c>
      <c r="AJ34" s="8">
        <v>0.2</v>
      </c>
      <c r="AK34" s="8">
        <v>0.2</v>
      </c>
      <c r="AL34" s="8">
        <v>0.2</v>
      </c>
      <c r="AM34" s="8">
        <v>0.2</v>
      </c>
      <c r="AN34" s="8">
        <v>0.2</v>
      </c>
      <c r="AO34" s="8">
        <v>0.2</v>
      </c>
      <c r="AP34" s="8">
        <v>0.2</v>
      </c>
      <c r="AQ34" s="8">
        <v>0.2</v>
      </c>
      <c r="AR34" s="8">
        <v>0.2</v>
      </c>
      <c r="AS34" s="8">
        <v>0.2</v>
      </c>
      <c r="AT34" s="8">
        <v>0.2</v>
      </c>
      <c r="AU34" s="8">
        <v>0.2</v>
      </c>
      <c r="AV34" s="8">
        <v>0.2</v>
      </c>
      <c r="AW34" s="8">
        <v>0.2</v>
      </c>
      <c r="AX34" s="8">
        <v>0.2</v>
      </c>
      <c r="AY34" s="8">
        <v>0.2</v>
      </c>
      <c r="AZ34" s="8">
        <v>0.2</v>
      </c>
      <c r="BA34" s="8">
        <v>0.2</v>
      </c>
      <c r="BB34" s="8">
        <v>0.2</v>
      </c>
      <c r="BC34" s="8">
        <v>0.2</v>
      </c>
      <c r="BD34" s="8">
        <v>0.2</v>
      </c>
      <c r="BE34" s="8">
        <v>0.2</v>
      </c>
      <c r="BF34" s="8">
        <v>0.2</v>
      </c>
      <c r="BG34" s="8">
        <v>0.2</v>
      </c>
      <c r="BH34" s="8">
        <v>0.2</v>
      </c>
      <c r="BI34" s="8">
        <v>0.2</v>
      </c>
      <c r="BJ34" s="8">
        <v>0.2</v>
      </c>
      <c r="BK34" s="8">
        <v>0.2</v>
      </c>
      <c r="BL34" s="8">
        <v>0.2</v>
      </c>
      <c r="BM34" s="8">
        <v>0.2</v>
      </c>
      <c r="BN34" s="8">
        <v>0.2</v>
      </c>
      <c r="BO34" s="8">
        <v>0.2</v>
      </c>
      <c r="BP34" s="8">
        <v>0.2</v>
      </c>
      <c r="BQ34" s="8">
        <v>0.2</v>
      </c>
      <c r="BR34" s="8">
        <v>0.2</v>
      </c>
      <c r="BS34" s="8">
        <v>0.2</v>
      </c>
      <c r="BT34" s="8">
        <v>0.2</v>
      </c>
      <c r="BU34" s="8">
        <v>0.2</v>
      </c>
      <c r="BV34" s="8">
        <v>0.2</v>
      </c>
      <c r="BW34" s="8">
        <v>0.2</v>
      </c>
      <c r="BX34" s="8">
        <v>0.2</v>
      </c>
      <c r="BY34" s="8">
        <v>0.2</v>
      </c>
      <c r="BZ34" s="8">
        <v>0.2</v>
      </c>
      <c r="CA34" s="8">
        <v>0.2</v>
      </c>
      <c r="CB34" s="8">
        <v>0.2</v>
      </c>
      <c r="CC34" s="8">
        <v>0.2</v>
      </c>
      <c r="CD34" s="8">
        <v>0.2</v>
      </c>
      <c r="CE34" s="8">
        <v>0.2</v>
      </c>
      <c r="CF34" s="8">
        <v>0.2</v>
      </c>
      <c r="CG34" s="8">
        <v>0.2</v>
      </c>
    </row>
    <row r="35" spans="1:85" x14ac:dyDescent="0.35">
      <c r="A35" s="11" t="s">
        <v>65</v>
      </c>
      <c r="B35" s="8">
        <f t="shared" ref="B35:AG35" si="8">B33*B34</f>
        <v>0.2</v>
      </c>
      <c r="C35" s="8">
        <f t="shared" si="8"/>
        <v>73.2</v>
      </c>
      <c r="D35" s="8">
        <f t="shared" si="8"/>
        <v>146.4</v>
      </c>
      <c r="E35" s="8">
        <f t="shared" si="8"/>
        <v>219.4</v>
      </c>
      <c r="F35" s="8">
        <f t="shared" si="8"/>
        <v>292.40000000000003</v>
      </c>
      <c r="G35" s="8">
        <f t="shared" si="8"/>
        <v>365.40000000000003</v>
      </c>
      <c r="H35" s="8">
        <f t="shared" si="8"/>
        <v>438.6</v>
      </c>
      <c r="I35" s="8">
        <f t="shared" si="8"/>
        <v>511.6</v>
      </c>
      <c r="J35" s="8">
        <f t="shared" si="8"/>
        <v>584.6</v>
      </c>
      <c r="K35" s="8">
        <f t="shared" si="8"/>
        <v>657.6</v>
      </c>
      <c r="L35" s="8">
        <f t="shared" si="8"/>
        <v>730.80000000000007</v>
      </c>
      <c r="M35" s="8">
        <f t="shared" si="8"/>
        <v>803.80000000000007</v>
      </c>
      <c r="N35" s="8">
        <f t="shared" si="8"/>
        <v>876.80000000000007</v>
      </c>
      <c r="O35" s="8">
        <f t="shared" si="8"/>
        <v>949.80000000000007</v>
      </c>
      <c r="P35" s="8">
        <f t="shared" si="8"/>
        <v>1023</v>
      </c>
      <c r="Q35" s="8">
        <f t="shared" si="8"/>
        <v>1096</v>
      </c>
      <c r="R35" s="8">
        <f t="shared" si="8"/>
        <v>1169</v>
      </c>
      <c r="S35" s="8">
        <f t="shared" si="8"/>
        <v>1242</v>
      </c>
      <c r="T35" s="8">
        <f t="shared" si="8"/>
        <v>1315.2</v>
      </c>
      <c r="U35" s="8">
        <f t="shared" si="8"/>
        <v>1388.2</v>
      </c>
      <c r="V35" s="8">
        <f t="shared" si="8"/>
        <v>1461.2</v>
      </c>
      <c r="W35" s="8">
        <f t="shared" si="8"/>
        <v>1534.2</v>
      </c>
      <c r="X35" s="8">
        <f t="shared" si="8"/>
        <v>1607.4</v>
      </c>
      <c r="Y35" s="8">
        <f t="shared" si="8"/>
        <v>1680.4</v>
      </c>
      <c r="Z35" s="8">
        <f t="shared" si="8"/>
        <v>1753.4</v>
      </c>
      <c r="AA35" s="8">
        <f t="shared" si="8"/>
        <v>1826.4</v>
      </c>
      <c r="AB35" s="8">
        <f t="shared" si="8"/>
        <v>1899.6000000000001</v>
      </c>
      <c r="AC35" s="8">
        <f t="shared" si="8"/>
        <v>1972.6000000000001</v>
      </c>
      <c r="AD35" s="8">
        <f t="shared" si="8"/>
        <v>2045.6000000000001</v>
      </c>
      <c r="AE35" s="8">
        <f t="shared" si="8"/>
        <v>2118.6</v>
      </c>
      <c r="AF35" s="8">
        <f t="shared" si="8"/>
        <v>2191.8000000000002</v>
      </c>
      <c r="AG35" s="8">
        <f t="shared" si="8"/>
        <v>2264.8000000000002</v>
      </c>
      <c r="AH35" s="8">
        <f t="shared" ref="AH35:BM35" si="9">AH33*AH34</f>
        <v>2337.8000000000002</v>
      </c>
      <c r="AI35" s="8">
        <f t="shared" si="9"/>
        <v>2410.8000000000002</v>
      </c>
      <c r="AJ35" s="8">
        <f t="shared" si="9"/>
        <v>2484</v>
      </c>
      <c r="AK35" s="8">
        <f t="shared" si="9"/>
        <v>2557</v>
      </c>
      <c r="AL35" s="8">
        <f t="shared" si="9"/>
        <v>2630</v>
      </c>
      <c r="AM35" s="8">
        <f t="shared" si="9"/>
        <v>2703</v>
      </c>
      <c r="AN35" s="8">
        <f t="shared" si="9"/>
        <v>2776.2000000000003</v>
      </c>
      <c r="AO35" s="8">
        <f t="shared" si="9"/>
        <v>2849.2000000000003</v>
      </c>
      <c r="AP35" s="8">
        <f t="shared" si="9"/>
        <v>2922.2000000000003</v>
      </c>
      <c r="AQ35" s="8">
        <f t="shared" si="9"/>
        <v>2995.2000000000003</v>
      </c>
      <c r="AR35" s="8">
        <f t="shared" si="9"/>
        <v>3068.4</v>
      </c>
      <c r="AS35" s="8">
        <f t="shared" si="9"/>
        <v>3141.4</v>
      </c>
      <c r="AT35" s="8">
        <f t="shared" si="9"/>
        <v>3214.4</v>
      </c>
      <c r="AU35" s="8">
        <f t="shared" si="9"/>
        <v>3287.4</v>
      </c>
      <c r="AV35" s="8">
        <f t="shared" si="9"/>
        <v>3360.6000000000004</v>
      </c>
      <c r="AW35" s="8">
        <f t="shared" si="9"/>
        <v>3433.6000000000004</v>
      </c>
      <c r="AX35" s="8">
        <f t="shared" si="9"/>
        <v>3506.6000000000004</v>
      </c>
      <c r="AY35" s="8">
        <f t="shared" si="9"/>
        <v>3579.6000000000004</v>
      </c>
      <c r="AZ35" s="8">
        <f t="shared" si="9"/>
        <v>3652.8</v>
      </c>
      <c r="BA35" s="8">
        <f t="shared" si="9"/>
        <v>3725.8</v>
      </c>
      <c r="BB35" s="8">
        <f t="shared" si="9"/>
        <v>3798.8</v>
      </c>
      <c r="BC35" s="8">
        <f t="shared" si="9"/>
        <v>3871.8</v>
      </c>
      <c r="BD35" s="8">
        <f t="shared" si="9"/>
        <v>3945</v>
      </c>
      <c r="BE35" s="8">
        <f t="shared" si="9"/>
        <v>4018</v>
      </c>
      <c r="BF35" s="8">
        <f t="shared" si="9"/>
        <v>4091</v>
      </c>
      <c r="BG35" s="8">
        <f t="shared" si="9"/>
        <v>4164</v>
      </c>
      <c r="BH35" s="8">
        <f t="shared" si="9"/>
        <v>4237.2</v>
      </c>
      <c r="BI35" s="8">
        <f t="shared" si="9"/>
        <v>4310.2</v>
      </c>
      <c r="BJ35" s="8">
        <f t="shared" si="9"/>
        <v>4383.2</v>
      </c>
      <c r="BK35" s="8">
        <f t="shared" si="9"/>
        <v>4456.2</v>
      </c>
      <c r="BL35" s="8">
        <f t="shared" si="9"/>
        <v>4529.4000000000005</v>
      </c>
      <c r="BM35" s="8">
        <f t="shared" si="9"/>
        <v>4602.4000000000005</v>
      </c>
      <c r="BN35" s="8">
        <f t="shared" ref="BN35:BW35" si="10">BN33*BN34</f>
        <v>4675.4000000000005</v>
      </c>
      <c r="BO35" s="8">
        <f t="shared" si="10"/>
        <v>4748.4000000000005</v>
      </c>
      <c r="BP35" s="8">
        <f t="shared" si="10"/>
        <v>4821.6000000000004</v>
      </c>
      <c r="BQ35" s="8">
        <f t="shared" si="10"/>
        <v>4894.6000000000004</v>
      </c>
      <c r="BR35" s="8">
        <f t="shared" si="10"/>
        <v>4967.6000000000004</v>
      </c>
      <c r="BS35" s="8">
        <f t="shared" si="10"/>
        <v>5040.6000000000004</v>
      </c>
      <c r="BT35" s="8">
        <f t="shared" si="10"/>
        <v>5113.8</v>
      </c>
      <c r="BU35" s="8">
        <f t="shared" si="10"/>
        <v>5186.8</v>
      </c>
      <c r="BV35" s="8">
        <f t="shared" si="10"/>
        <v>5259.8</v>
      </c>
      <c r="BW35" s="8">
        <f t="shared" si="10"/>
        <v>5332.8</v>
      </c>
      <c r="BX35" s="8">
        <f t="shared" ref="BX35:CG35" si="11">BX33*BX34</f>
        <v>5405.8</v>
      </c>
      <c r="BY35" s="8">
        <f t="shared" si="11"/>
        <v>5479</v>
      </c>
      <c r="BZ35" s="8">
        <f t="shared" si="11"/>
        <v>5552</v>
      </c>
      <c r="CA35" s="8">
        <f t="shared" si="11"/>
        <v>5625</v>
      </c>
      <c r="CB35" s="8">
        <f t="shared" si="11"/>
        <v>5698</v>
      </c>
      <c r="CC35" s="8">
        <f t="shared" si="11"/>
        <v>5771</v>
      </c>
      <c r="CD35" s="8">
        <f t="shared" si="11"/>
        <v>5844.2000000000007</v>
      </c>
      <c r="CE35" s="8">
        <f t="shared" si="11"/>
        <v>5917.2000000000007</v>
      </c>
      <c r="CF35" s="8">
        <f t="shared" si="11"/>
        <v>5990.2000000000007</v>
      </c>
      <c r="CG35" s="8">
        <f t="shared" si="11"/>
        <v>6063.2000000000007</v>
      </c>
    </row>
    <row r="36" spans="1:85" x14ac:dyDescent="0.35">
      <c r="A36" s="11" t="s">
        <v>66</v>
      </c>
      <c r="B36" s="8">
        <f t="shared" ref="B36:AG36" si="12">(B$35)/($BW$33)</f>
        <v>7.500750075007501E-6</v>
      </c>
      <c r="C36" s="8">
        <f t="shared" si="12"/>
        <v>2.7452745274527453E-3</v>
      </c>
      <c r="D36" s="8">
        <f t="shared" si="12"/>
        <v>5.4905490549054907E-3</v>
      </c>
      <c r="E36" s="8">
        <f t="shared" si="12"/>
        <v>8.2283228322832282E-3</v>
      </c>
      <c r="F36" s="8">
        <f t="shared" si="12"/>
        <v>1.0966096609660967E-2</v>
      </c>
      <c r="G36" s="8">
        <f t="shared" si="12"/>
        <v>1.3703870387038705E-2</v>
      </c>
      <c r="H36" s="8">
        <f t="shared" si="12"/>
        <v>1.644914491449145E-2</v>
      </c>
      <c r="I36" s="8">
        <f t="shared" si="12"/>
        <v>1.9186918691869188E-2</v>
      </c>
      <c r="J36" s="8">
        <f t="shared" si="12"/>
        <v>2.1924692469246925E-2</v>
      </c>
      <c r="K36" s="8">
        <f t="shared" si="12"/>
        <v>2.4662466246624663E-2</v>
      </c>
      <c r="L36" s="8">
        <f t="shared" si="12"/>
        <v>2.740774077407741E-2</v>
      </c>
      <c r="M36" s="8">
        <f t="shared" si="12"/>
        <v>3.0145514551455147E-2</v>
      </c>
      <c r="N36" s="8">
        <f t="shared" si="12"/>
        <v>3.2883288328832888E-2</v>
      </c>
      <c r="O36" s="8">
        <f t="shared" si="12"/>
        <v>3.5621062106210626E-2</v>
      </c>
      <c r="P36" s="8">
        <f t="shared" si="12"/>
        <v>3.8366336633663366E-2</v>
      </c>
      <c r="Q36" s="8">
        <f t="shared" si="12"/>
        <v>4.1104110411041103E-2</v>
      </c>
      <c r="R36" s="8">
        <f t="shared" si="12"/>
        <v>4.3841884188418841E-2</v>
      </c>
      <c r="S36" s="8">
        <f t="shared" si="12"/>
        <v>4.6579657965796578E-2</v>
      </c>
      <c r="T36" s="8">
        <f t="shared" si="12"/>
        <v>4.9324932493249325E-2</v>
      </c>
      <c r="U36" s="8">
        <f t="shared" si="12"/>
        <v>5.2062706270627063E-2</v>
      </c>
      <c r="V36" s="8">
        <f t="shared" si="12"/>
        <v>5.48004800480048E-2</v>
      </c>
      <c r="W36" s="8">
        <f t="shared" si="12"/>
        <v>5.7538253825382538E-2</v>
      </c>
      <c r="X36" s="8">
        <f t="shared" si="12"/>
        <v>6.0283528352835285E-2</v>
      </c>
      <c r="Y36" s="8">
        <f t="shared" si="12"/>
        <v>6.3021302130213022E-2</v>
      </c>
      <c r="Z36" s="8">
        <f t="shared" si="12"/>
        <v>6.5759075907590767E-2</v>
      </c>
      <c r="AA36" s="8">
        <f t="shared" si="12"/>
        <v>6.8496849684968497E-2</v>
      </c>
      <c r="AB36" s="8">
        <f t="shared" si="12"/>
        <v>7.1242124212421251E-2</v>
      </c>
      <c r="AC36" s="8">
        <f t="shared" si="12"/>
        <v>7.3979897989798982E-2</v>
      </c>
      <c r="AD36" s="8">
        <f t="shared" si="12"/>
        <v>7.6717671767176726E-2</v>
      </c>
      <c r="AE36" s="8">
        <f t="shared" si="12"/>
        <v>7.9455445544554457E-2</v>
      </c>
      <c r="AF36" s="8">
        <f t="shared" si="12"/>
        <v>8.2200720072007211E-2</v>
      </c>
      <c r="AG36" s="8">
        <f t="shared" si="12"/>
        <v>8.4938493849384941E-2</v>
      </c>
      <c r="AH36" s="8">
        <f t="shared" ref="AH36:BM36" si="13">(AH$35)/($BW$33)</f>
        <v>8.7676267626762686E-2</v>
      </c>
      <c r="AI36" s="8">
        <f t="shared" si="13"/>
        <v>9.0414041404140416E-2</v>
      </c>
      <c r="AJ36" s="8">
        <f t="shared" si="13"/>
        <v>9.3159315931593156E-2</v>
      </c>
      <c r="AK36" s="8">
        <f t="shared" si="13"/>
        <v>9.5897089708970901E-2</v>
      </c>
      <c r="AL36" s="8">
        <f t="shared" si="13"/>
        <v>9.8634863486348631E-2</v>
      </c>
      <c r="AM36" s="8">
        <f t="shared" si="13"/>
        <v>0.10137263726372638</v>
      </c>
      <c r="AN36" s="8">
        <f t="shared" si="13"/>
        <v>0.10411791179117913</v>
      </c>
      <c r="AO36" s="8">
        <f t="shared" si="13"/>
        <v>0.10685568556855686</v>
      </c>
      <c r="AP36" s="8">
        <f t="shared" si="13"/>
        <v>0.1095934593459346</v>
      </c>
      <c r="AQ36" s="8">
        <f t="shared" si="13"/>
        <v>0.11233123312331234</v>
      </c>
      <c r="AR36" s="8">
        <f t="shared" si="13"/>
        <v>0.11507650765076508</v>
      </c>
      <c r="AS36" s="8">
        <f t="shared" si="13"/>
        <v>0.11781428142814282</v>
      </c>
      <c r="AT36" s="8">
        <f t="shared" si="13"/>
        <v>0.12055205520552055</v>
      </c>
      <c r="AU36" s="8">
        <f t="shared" si="13"/>
        <v>0.12328982898289829</v>
      </c>
      <c r="AV36" s="8">
        <f t="shared" si="13"/>
        <v>0.12603510351035105</v>
      </c>
      <c r="AW36" s="8">
        <f t="shared" si="13"/>
        <v>0.12877287728772879</v>
      </c>
      <c r="AX36" s="8">
        <f t="shared" si="13"/>
        <v>0.13151065106510654</v>
      </c>
      <c r="AY36" s="8">
        <f t="shared" si="13"/>
        <v>0.13424842484248425</v>
      </c>
      <c r="AZ36" s="8">
        <f t="shared" si="13"/>
        <v>0.13699369936993699</v>
      </c>
      <c r="BA36" s="8">
        <f t="shared" si="13"/>
        <v>0.13973147314731474</v>
      </c>
      <c r="BB36" s="8">
        <f t="shared" si="13"/>
        <v>0.14246924692469248</v>
      </c>
      <c r="BC36" s="8">
        <f t="shared" si="13"/>
        <v>0.14520702070207023</v>
      </c>
      <c r="BD36" s="8">
        <f t="shared" si="13"/>
        <v>0.14795229522952294</v>
      </c>
      <c r="BE36" s="8">
        <f t="shared" si="13"/>
        <v>0.15069006900690068</v>
      </c>
      <c r="BF36" s="8">
        <f t="shared" si="13"/>
        <v>0.15342784278427843</v>
      </c>
      <c r="BG36" s="8">
        <f t="shared" si="13"/>
        <v>0.15616561656165617</v>
      </c>
      <c r="BH36" s="8">
        <f t="shared" si="13"/>
        <v>0.15891089108910891</v>
      </c>
      <c r="BI36" s="8">
        <f t="shared" si="13"/>
        <v>0.16164866486648663</v>
      </c>
      <c r="BJ36" s="8">
        <f t="shared" si="13"/>
        <v>0.16438643864386437</v>
      </c>
      <c r="BK36" s="8">
        <f t="shared" si="13"/>
        <v>0.16712421242124212</v>
      </c>
      <c r="BL36" s="8">
        <f t="shared" si="13"/>
        <v>0.16986948694869489</v>
      </c>
      <c r="BM36" s="8">
        <f t="shared" si="13"/>
        <v>0.17260726072607263</v>
      </c>
      <c r="BN36" s="8">
        <f t="shared" ref="BN36:BW36" si="14">(BN$35)/($BW$33)</f>
        <v>0.17534503450345038</v>
      </c>
      <c r="BO36" s="8">
        <f t="shared" si="14"/>
        <v>0.17808280828082809</v>
      </c>
      <c r="BP36" s="8">
        <f t="shared" si="14"/>
        <v>0.18082808280828083</v>
      </c>
      <c r="BQ36" s="8">
        <f t="shared" si="14"/>
        <v>0.18356585658565858</v>
      </c>
      <c r="BR36" s="8">
        <f t="shared" si="14"/>
        <v>0.18630363036303632</v>
      </c>
      <c r="BS36" s="8">
        <f t="shared" si="14"/>
        <v>0.18904140414041407</v>
      </c>
      <c r="BT36" s="8">
        <f t="shared" si="14"/>
        <v>0.19178667866786681</v>
      </c>
      <c r="BU36" s="8">
        <f t="shared" si="14"/>
        <v>0.19452445244524452</v>
      </c>
      <c r="BV36" s="8">
        <f t="shared" si="14"/>
        <v>0.19726222622262227</v>
      </c>
      <c r="BW36" s="8">
        <f t="shared" si="14"/>
        <v>0.2</v>
      </c>
      <c r="BX36" s="8">
        <f t="shared" ref="BX36:CG36" si="15">(BX$35)/($BW$33)</f>
        <v>0.20273777377737776</v>
      </c>
      <c r="BY36" s="8">
        <f t="shared" si="15"/>
        <v>0.2054830483048305</v>
      </c>
      <c r="BZ36" s="8">
        <f t="shared" si="15"/>
        <v>0.20822082208220821</v>
      </c>
      <c r="CA36" s="8">
        <f t="shared" si="15"/>
        <v>0.21095859585958596</v>
      </c>
      <c r="CB36" s="8">
        <f t="shared" si="15"/>
        <v>0.2136963696369637</v>
      </c>
      <c r="CC36" s="8">
        <f t="shared" si="15"/>
        <v>0.21643414341434145</v>
      </c>
      <c r="CD36" s="8">
        <f t="shared" si="15"/>
        <v>0.21917941794179421</v>
      </c>
      <c r="CE36" s="8">
        <f t="shared" si="15"/>
        <v>0.22191719171917196</v>
      </c>
      <c r="CF36" s="8">
        <f t="shared" si="15"/>
        <v>0.22465496549654967</v>
      </c>
      <c r="CG36" s="8">
        <f t="shared" si="15"/>
        <v>0.22739273927392742</v>
      </c>
    </row>
    <row r="37" spans="1:85" x14ac:dyDescent="0.35">
      <c r="A37" s="11" t="s">
        <v>67</v>
      </c>
      <c r="B37" s="8">
        <f t="shared" ref="B37:AG37" si="16">1/(1-B36)</f>
        <v>1.0000075008063367</v>
      </c>
      <c r="C37" s="8">
        <f t="shared" si="16"/>
        <v>1.0027528318064896</v>
      </c>
      <c r="D37" s="8">
        <f t="shared" si="16"/>
        <v>1.0055208616164359</v>
      </c>
      <c r="E37" s="8">
        <f t="shared" si="16"/>
        <v>1.0082965898519924</v>
      </c>
      <c r="F37" s="8">
        <f t="shared" si="16"/>
        <v>1.0110876852371491</v>
      </c>
      <c r="G37" s="8">
        <f t="shared" si="16"/>
        <v>1.013894275740914</v>
      </c>
      <c r="H37" s="8">
        <f t="shared" si="16"/>
        <v>1.0167242444347846</v>
      </c>
      <c r="I37" s="8">
        <f t="shared" si="16"/>
        <v>1.0195622581483916</v>
      </c>
      <c r="J37" s="8">
        <f t="shared" si="16"/>
        <v>1.0224161598809789</v>
      </c>
      <c r="K37" s="8">
        <f t="shared" si="16"/>
        <v>1.0252860834256183</v>
      </c>
      <c r="L37" s="8">
        <f t="shared" si="16"/>
        <v>1.0281800934709175</v>
      </c>
      <c r="M37" s="8">
        <f t="shared" si="16"/>
        <v>1.0310825128962653</v>
      </c>
      <c r="N37" s="8">
        <f t="shared" si="16"/>
        <v>1.0340013650183038</v>
      </c>
      <c r="O37" s="8">
        <f t="shared" si="16"/>
        <v>1.0369367897892994</v>
      </c>
      <c r="P37" s="8">
        <f t="shared" si="16"/>
        <v>1.03989703989704</v>
      </c>
      <c r="Q37" s="8">
        <f t="shared" si="16"/>
        <v>1.0428660826032541</v>
      </c>
      <c r="R37" s="8">
        <f t="shared" si="16"/>
        <v>1.0458521278682094</v>
      </c>
      <c r="S37" s="8">
        <f t="shared" si="16"/>
        <v>1.048855322161907</v>
      </c>
      <c r="T37" s="8">
        <f t="shared" si="16"/>
        <v>1.0518841128574135</v>
      </c>
      <c r="U37" s="8">
        <f t="shared" si="16"/>
        <v>1.0549220993994255</v>
      </c>
      <c r="V37" s="8">
        <f t="shared" si="16"/>
        <v>1.0579776850191247</v>
      </c>
      <c r="W37" s="8">
        <f t="shared" si="16"/>
        <v>1.0610510230881265</v>
      </c>
      <c r="X37" s="8">
        <f t="shared" si="16"/>
        <v>1.0641507626733075</v>
      </c>
      <c r="Y37" s="8">
        <f t="shared" si="16"/>
        <v>1.0672601226404521</v>
      </c>
      <c r="Z37" s="8">
        <f t="shared" si="16"/>
        <v>1.070387706438223</v>
      </c>
      <c r="AA37" s="8">
        <f t="shared" si="16"/>
        <v>1.0735336747511837</v>
      </c>
      <c r="AB37" s="8">
        <f t="shared" si="16"/>
        <v>1.0767068856907496</v>
      </c>
      <c r="AC37" s="8">
        <f t="shared" si="16"/>
        <v>1.0798901641867209</v>
      </c>
      <c r="AD37" s="8">
        <f t="shared" si="16"/>
        <v>1.083092321190654</v>
      </c>
      <c r="AE37" s="8">
        <f t="shared" si="16"/>
        <v>1.0863135251411669</v>
      </c>
      <c r="AF37" s="8">
        <f t="shared" si="16"/>
        <v>1.0895628509083777</v>
      </c>
      <c r="AG37" s="8">
        <f t="shared" si="16"/>
        <v>1.0928227154988688</v>
      </c>
      <c r="AH37" s="8">
        <f t="shared" ref="AH37:BM37" si="17">1/(1-AH36)</f>
        <v>1.0961021450123736</v>
      </c>
      <c r="AI37" s="8">
        <f t="shared" si="17"/>
        <v>1.0994013161149869</v>
      </c>
      <c r="AJ37" s="8">
        <f t="shared" si="17"/>
        <v>1.1027295285359802</v>
      </c>
      <c r="AK37" s="8">
        <f t="shared" si="17"/>
        <v>1.1060687767038619</v>
      </c>
      <c r="AL37" s="8">
        <f t="shared" si="17"/>
        <v>1.1094283098943163</v>
      </c>
      <c r="AM37" s="8">
        <f t="shared" si="17"/>
        <v>1.1128083135094529</v>
      </c>
      <c r="AN37" s="8">
        <f t="shared" si="17"/>
        <v>1.1162183206490341</v>
      </c>
      <c r="AO37" s="8">
        <f t="shared" si="17"/>
        <v>1.1196398878008633</v>
      </c>
      <c r="AP37" s="8">
        <f t="shared" si="17"/>
        <v>1.1230824958511991</v>
      </c>
      <c r="AQ37" s="8">
        <f t="shared" si="17"/>
        <v>1.1265463394848916</v>
      </c>
      <c r="AR37" s="8">
        <f t="shared" si="17"/>
        <v>1.1300411941209378</v>
      </c>
      <c r="AS37" s="8">
        <f t="shared" si="17"/>
        <v>1.1335481621929548</v>
      </c>
      <c r="AT37" s="8">
        <f t="shared" si="17"/>
        <v>1.1370769650655022</v>
      </c>
      <c r="AU37" s="8">
        <f t="shared" si="17"/>
        <v>1.140627807294474</v>
      </c>
      <c r="AV37" s="8">
        <f t="shared" si="17"/>
        <v>1.1442107160328536</v>
      </c>
      <c r="AW37" s="8">
        <f t="shared" si="17"/>
        <v>1.1478063227495008</v>
      </c>
      <c r="AX37" s="8">
        <f t="shared" si="17"/>
        <v>1.1514245986164249</v>
      </c>
      <c r="AY37" s="8">
        <f t="shared" si="17"/>
        <v>1.155065758694183</v>
      </c>
      <c r="AZ37" s="8">
        <f t="shared" si="17"/>
        <v>1.1587400917813935</v>
      </c>
      <c r="BA37" s="8">
        <f t="shared" si="17"/>
        <v>1.1624277406248091</v>
      </c>
      <c r="BB37" s="8">
        <f t="shared" si="17"/>
        <v>1.1661389360250511</v>
      </c>
      <c r="BC37" s="8">
        <f t="shared" si="17"/>
        <v>1.1698739042303947</v>
      </c>
      <c r="BD37" s="8">
        <f t="shared" si="17"/>
        <v>1.1736432061270301</v>
      </c>
      <c r="BE37" s="8">
        <f t="shared" si="17"/>
        <v>1.1774264770820453</v>
      </c>
      <c r="BF37" s="8">
        <f t="shared" si="17"/>
        <v>1.1812342178709077</v>
      </c>
      <c r="BG37" s="8">
        <f t="shared" si="17"/>
        <v>1.1850666666666667</v>
      </c>
      <c r="BH37" s="8">
        <f t="shared" si="17"/>
        <v>1.1889346674514421</v>
      </c>
      <c r="BI37" s="8">
        <f t="shared" si="17"/>
        <v>1.1928173285973749</v>
      </c>
      <c r="BJ37" s="8">
        <f t="shared" si="17"/>
        <v>1.1967254317618756</v>
      </c>
      <c r="BK37" s="8">
        <f t="shared" si="17"/>
        <v>1.2006592278388675</v>
      </c>
      <c r="BL37" s="8">
        <f t="shared" si="17"/>
        <v>1.2046298555203165</v>
      </c>
      <c r="BM37" s="8">
        <f t="shared" si="17"/>
        <v>1.2086158755484644</v>
      </c>
      <c r="BN37" s="8">
        <f t="shared" ref="BN37:BW37" si="18">1/(1-BN36)</f>
        <v>1.2126283619693843</v>
      </c>
      <c r="BO37" s="8">
        <f t="shared" si="18"/>
        <v>1.2166675792586104</v>
      </c>
      <c r="BP37" s="8">
        <f t="shared" si="18"/>
        <v>1.2207449730798814</v>
      </c>
      <c r="BQ37" s="8">
        <f t="shared" si="18"/>
        <v>1.2248385348241109</v>
      </c>
      <c r="BR37" s="8">
        <f t="shared" si="18"/>
        <v>1.2289596430744272</v>
      </c>
      <c r="BS37" s="8">
        <f t="shared" si="18"/>
        <v>1.2331085768195567</v>
      </c>
      <c r="BT37" s="8">
        <f t="shared" si="18"/>
        <v>1.2372971016510288</v>
      </c>
      <c r="BU37" s="8">
        <f t="shared" si="18"/>
        <v>1.2415026167284375</v>
      </c>
      <c r="BV37" s="8">
        <f t="shared" si="18"/>
        <v>1.2457368180076807</v>
      </c>
      <c r="BW37" s="8">
        <f t="shared" si="18"/>
        <v>1.25</v>
      </c>
      <c r="BX37" s="8">
        <f t="shared" ref="BX37:CG37" si="19">1/(1-BX36)</f>
        <v>1.2542924612620072</v>
      </c>
      <c r="BY37" s="8">
        <f t="shared" si="19"/>
        <v>1.2586263865942884</v>
      </c>
      <c r="BZ37" s="8">
        <f t="shared" si="19"/>
        <v>1.2629784009094354</v>
      </c>
      <c r="CA37" s="8">
        <f t="shared" si="19"/>
        <v>1.2673606159988593</v>
      </c>
      <c r="CB37" s="8">
        <f t="shared" si="19"/>
        <v>1.2717733473242392</v>
      </c>
      <c r="CC37" s="8">
        <f t="shared" si="19"/>
        <v>1.2762169147561384</v>
      </c>
      <c r="CD37" s="8">
        <f t="shared" si="19"/>
        <v>1.2807039452828557</v>
      </c>
      <c r="CE37" s="8">
        <f t="shared" si="19"/>
        <v>1.2852102492914572</v>
      </c>
      <c r="CF37" s="8">
        <f t="shared" si="19"/>
        <v>1.2897483771730405</v>
      </c>
      <c r="CG37" s="8">
        <f t="shared" si="19"/>
        <v>1.2943186672362239</v>
      </c>
    </row>
    <row r="38" spans="1:85" x14ac:dyDescent="0.35">
      <c r="A38" s="11" t="s">
        <v>68</v>
      </c>
      <c r="B38" s="8">
        <f t="shared" ref="B38:AG38" si="20">LN(B33)</f>
        <v>0</v>
      </c>
      <c r="C38" s="8">
        <f t="shared" si="20"/>
        <v>5.9026333334013659</v>
      </c>
      <c r="D38" s="8">
        <f t="shared" si="20"/>
        <v>6.5957805139613113</v>
      </c>
      <c r="E38" s="8">
        <f t="shared" si="20"/>
        <v>7.00033446027523</v>
      </c>
      <c r="F38" s="8">
        <f t="shared" si="20"/>
        <v>7.2875606403097235</v>
      </c>
      <c r="G38" s="8">
        <f t="shared" si="20"/>
        <v>7.5104305563780063</v>
      </c>
      <c r="H38" s="8">
        <f t="shared" si="20"/>
        <v>7.6930257484178881</v>
      </c>
      <c r="I38" s="8">
        <f t="shared" si="20"/>
        <v>7.8469809821387884</v>
      </c>
      <c r="J38" s="8">
        <f t="shared" si="20"/>
        <v>7.9803657651112463</v>
      </c>
      <c r="K38" s="8">
        <f t="shared" si="20"/>
        <v>8.0980347561760713</v>
      </c>
      <c r="L38" s="8">
        <f t="shared" si="20"/>
        <v>8.2035777369379517</v>
      </c>
      <c r="M38" s="8">
        <f t="shared" si="20"/>
        <v>8.2987883944492005</v>
      </c>
      <c r="N38" s="8">
        <f t="shared" si="20"/>
        <v>8.3857168286278512</v>
      </c>
      <c r="O38" s="8">
        <f t="shared" si="20"/>
        <v>8.4656893485491214</v>
      </c>
      <c r="P38" s="8">
        <f t="shared" si="20"/>
        <v>8.5399326783857266</v>
      </c>
      <c r="Q38" s="8">
        <f t="shared" si="20"/>
        <v>8.6088603799420618</v>
      </c>
      <c r="R38" s="8">
        <f t="shared" si="20"/>
        <v>8.6733418739061694</v>
      </c>
      <c r="S38" s="8">
        <f t="shared" si="20"/>
        <v>8.7339161749275238</v>
      </c>
      <c r="T38" s="8">
        <f t="shared" si="20"/>
        <v>8.7911819367360167</v>
      </c>
      <c r="U38" s="8">
        <f t="shared" si="20"/>
        <v>8.8452011353395843</v>
      </c>
      <c r="V38" s="8">
        <f t="shared" si="20"/>
        <v>8.8964512073552271</v>
      </c>
      <c r="W38" s="8">
        <f t="shared" si="20"/>
        <v>8.9452022639592972</v>
      </c>
      <c r="X38" s="8">
        <f t="shared" si="20"/>
        <v>8.9918111582127178</v>
      </c>
      <c r="Y38" s="8">
        <f t="shared" si="20"/>
        <v>9.0362250517293266</v>
      </c>
      <c r="Z38" s="8">
        <f t="shared" si="20"/>
        <v>9.0787499515885859</v>
      </c>
      <c r="AA38" s="8">
        <f t="shared" si="20"/>
        <v>9.119540007649686</v>
      </c>
      <c r="AB38" s="8">
        <f t="shared" si="20"/>
        <v>9.1588365291090668</v>
      </c>
      <c r="AC38" s="8">
        <f t="shared" si="20"/>
        <v>9.1965456609539942</v>
      </c>
      <c r="AD38" s="8">
        <f t="shared" si="20"/>
        <v>9.2328843364110771</v>
      </c>
      <c r="AE38" s="8">
        <f t="shared" si="20"/>
        <v>9.2679486845964956</v>
      </c>
      <c r="AF38" s="8">
        <f t="shared" si="20"/>
        <v>9.3019163154633926</v>
      </c>
      <c r="AG38" s="8">
        <f t="shared" si="20"/>
        <v>9.3346796462317894</v>
      </c>
      <c r="AH38" s="8">
        <f t="shared" ref="AH38:BM38" si="21">LN(AH33)</f>
        <v>9.366403507607771</v>
      </c>
      <c r="AI38" s="8">
        <f t="shared" si="21"/>
        <v>9.3971518340429903</v>
      </c>
      <c r="AJ38" s="8">
        <f t="shared" si="21"/>
        <v>9.4270633554874692</v>
      </c>
      <c r="AK38" s="8">
        <f t="shared" si="21"/>
        <v>9.4560278877252877</v>
      </c>
      <c r="AL38" s="8">
        <f t="shared" si="21"/>
        <v>9.4841770376059102</v>
      </c>
      <c r="AM38" s="8">
        <f t="shared" si="21"/>
        <v>9.5115554587105482</v>
      </c>
      <c r="AN38" s="8">
        <f t="shared" si="21"/>
        <v>9.5382762775751093</v>
      </c>
      <c r="AO38" s="8">
        <f t="shared" si="21"/>
        <v>9.564231444538299</v>
      </c>
      <c r="AP38" s="8">
        <f t="shared" si="21"/>
        <v>9.5895299486720837</v>
      </c>
      <c r="AQ38" s="8">
        <f t="shared" si="21"/>
        <v>9.6142041987173741</v>
      </c>
      <c r="AR38" s="8">
        <f t="shared" si="21"/>
        <v>9.6383494445192408</v>
      </c>
      <c r="AS38" s="8">
        <f t="shared" si="21"/>
        <v>9.6618617518430323</v>
      </c>
      <c r="AT38" s="8">
        <f t="shared" si="21"/>
        <v>9.6848339064947702</v>
      </c>
      <c r="AU38" s="8">
        <f t="shared" si="21"/>
        <v>9.7072901702065248</v>
      </c>
      <c r="AV38" s="8">
        <f t="shared" si="21"/>
        <v>9.7293127208779424</v>
      </c>
      <c r="AW38" s="8">
        <f t="shared" si="21"/>
        <v>9.7508024648704801</v>
      </c>
      <c r="AX38" s="8">
        <f t="shared" si="21"/>
        <v>9.771840098470129</v>
      </c>
      <c r="AY38" s="8">
        <f t="shared" si="21"/>
        <v>9.7924442537428042</v>
      </c>
      <c r="AZ38" s="8">
        <f t="shared" si="21"/>
        <v>9.8126871882096314</v>
      </c>
      <c r="BA38" s="8">
        <f t="shared" si="21"/>
        <v>9.8324747852897083</v>
      </c>
      <c r="BB38" s="8">
        <f t="shared" si="21"/>
        <v>9.8518784188028974</v>
      </c>
      <c r="BC38" s="8">
        <f t="shared" si="21"/>
        <v>9.8709127066039493</v>
      </c>
      <c r="BD38" s="8">
        <f t="shared" si="21"/>
        <v>9.8896421457140757</v>
      </c>
      <c r="BE38" s="8">
        <f t="shared" si="21"/>
        <v>9.9079774578089808</v>
      </c>
      <c r="BF38" s="8">
        <f t="shared" si="21"/>
        <v>9.9259826303634995</v>
      </c>
      <c r="BG38" s="8">
        <f t="shared" si="21"/>
        <v>9.9436693421689597</v>
      </c>
      <c r="BH38" s="8">
        <f t="shared" si="21"/>
        <v>9.961095865156441</v>
      </c>
      <c r="BI38" s="8">
        <f t="shared" si="21"/>
        <v>9.9781774981675717</v>
      </c>
      <c r="BJ38" s="8">
        <f t="shared" si="21"/>
        <v>9.9949722426583065</v>
      </c>
      <c r="BK38" s="8">
        <f t="shared" si="21"/>
        <v>10.011489576337405</v>
      </c>
      <c r="BL38" s="8">
        <f t="shared" si="21"/>
        <v>10.027782671807735</v>
      </c>
      <c r="BM38" s="8">
        <f t="shared" si="21"/>
        <v>10.043771097983184</v>
      </c>
      <c r="BN38" s="8">
        <f t="shared" ref="BN38:BW38" si="22">LN(BN33)</f>
        <v>10.059507911994038</v>
      </c>
      <c r="BO38" s="8">
        <f t="shared" si="22"/>
        <v>10.075000910613479</v>
      </c>
      <c r="BP38" s="8">
        <f t="shared" si="22"/>
        <v>10.090299014602934</v>
      </c>
      <c r="BQ38" s="8">
        <f t="shared" si="22"/>
        <v>10.105325748023002</v>
      </c>
      <c r="BR38" s="8">
        <f t="shared" si="22"/>
        <v>10.120130017507979</v>
      </c>
      <c r="BS38" s="8">
        <f t="shared" si="22"/>
        <v>10.134718314032957</v>
      </c>
      <c r="BT38" s="8">
        <f t="shared" si="22"/>
        <v>10.149135959190406</v>
      </c>
      <c r="BU38" s="8">
        <f t="shared" si="22"/>
        <v>10.163310128108829</v>
      </c>
      <c r="BV38" s="8">
        <f t="shared" si="22"/>
        <v>10.177286194629282</v>
      </c>
      <c r="BW38" s="8">
        <f t="shared" si="22"/>
        <v>10.191069619987575</v>
      </c>
      <c r="BX38" s="8">
        <f t="shared" ref="BX38:CG38" si="23">LN(BX33)</f>
        <v>10.20466564265568</v>
      </c>
      <c r="BY38" s="8">
        <f t="shared" si="23"/>
        <v>10.218115793972515</v>
      </c>
      <c r="BZ38" s="8">
        <f t="shared" si="23"/>
        <v>10.231351414620741</v>
      </c>
      <c r="CA38" s="8">
        <f t="shared" si="23"/>
        <v>10.244414139506722</v>
      </c>
      <c r="CB38" s="8">
        <f t="shared" si="23"/>
        <v>10.257308427491955</v>
      </c>
      <c r="CC38" s="8">
        <f t="shared" si="23"/>
        <v>10.270038567145066</v>
      </c>
      <c r="CD38" s="8">
        <f t="shared" si="23"/>
        <v>10.282642907853932</v>
      </c>
      <c r="CE38" s="8">
        <f t="shared" si="23"/>
        <v>10.295056555452181</v>
      </c>
      <c r="CF38" s="8">
        <f t="shared" si="23"/>
        <v>10.307317991967832</v>
      </c>
      <c r="CG38" s="8">
        <f t="shared" si="23"/>
        <v>10.31943090493192</v>
      </c>
    </row>
    <row r="39" spans="1:85" x14ac:dyDescent="0.35">
      <c r="A39" s="11" t="s">
        <v>69</v>
      </c>
      <c r="B39" s="8">
        <f t="shared" ref="B39:AG39" si="24">LN(LN(B37))</f>
        <v>-11.800503782030646</v>
      </c>
      <c r="C39" s="8">
        <f t="shared" si="24"/>
        <v>-5.8964999890544769</v>
      </c>
      <c r="D39" s="8">
        <f t="shared" si="24"/>
        <v>-5.2019754427199887</v>
      </c>
      <c r="E39" s="8">
        <f t="shared" si="24"/>
        <v>-4.7960447354205318</v>
      </c>
      <c r="F39" s="8">
        <f t="shared" si="24"/>
        <v>-4.5074386245125879</v>
      </c>
      <c r="G39" s="8">
        <f t="shared" si="24"/>
        <v>-4.283185591872738</v>
      </c>
      <c r="H39" s="8">
        <f t="shared" si="24"/>
        <v>-4.0992002790858297</v>
      </c>
      <c r="I39" s="8">
        <f t="shared" si="24"/>
        <v>-3.9438555006372651</v>
      </c>
      <c r="J39" s="8">
        <f t="shared" si="24"/>
        <v>-3.8090779390234633</v>
      </c>
      <c r="K39" s="8">
        <f t="shared" si="24"/>
        <v>-3.6900129190951363</v>
      </c>
      <c r="L39" s="8">
        <f t="shared" si="24"/>
        <v>-3.5830668046226313</v>
      </c>
      <c r="M39" s="8">
        <f t="shared" si="24"/>
        <v>-3.4864535593474746</v>
      </c>
      <c r="N39" s="8">
        <f t="shared" si="24"/>
        <v>-3.3981192374390541</v>
      </c>
      <c r="O39" s="8">
        <f t="shared" si="24"/>
        <v>-3.3167375129938401</v>
      </c>
      <c r="P39" s="8">
        <f t="shared" si="24"/>
        <v>-3.2410777703145928</v>
      </c>
      <c r="Q39" s="8">
        <f t="shared" si="24"/>
        <v>-3.1707341704220733</v>
      </c>
      <c r="R39" s="8">
        <f t="shared" si="24"/>
        <v>-3.1048334099892694</v>
      </c>
      <c r="S39" s="8">
        <f t="shared" si="24"/>
        <v>-3.0428364569958193</v>
      </c>
      <c r="T39" s="8">
        <f t="shared" si="24"/>
        <v>-2.9841407285111665</v>
      </c>
      <c r="U39" s="8">
        <f t="shared" si="24"/>
        <v>-2.9286920448615184</v>
      </c>
      <c r="V39" s="8">
        <f t="shared" si="24"/>
        <v>-2.8760090492932369</v>
      </c>
      <c r="W39" s="8">
        <f t="shared" si="24"/>
        <v>-2.8258216126925064</v>
      </c>
      <c r="X39" s="8">
        <f t="shared" si="24"/>
        <v>-2.777768914319227</v>
      </c>
      <c r="Y39" s="8">
        <f t="shared" si="24"/>
        <v>-2.731911663927729</v>
      </c>
      <c r="Z39" s="8">
        <f t="shared" si="24"/>
        <v>-2.6879398960074368</v>
      </c>
      <c r="AA39" s="8">
        <f t="shared" si="24"/>
        <v>-2.6456994421697297</v>
      </c>
      <c r="AB39" s="8">
        <f t="shared" si="24"/>
        <v>-2.6049449862311831</v>
      </c>
      <c r="AC39" s="8">
        <f t="shared" si="24"/>
        <v>-2.5657783311812059</v>
      </c>
      <c r="AD39" s="8">
        <f t="shared" si="24"/>
        <v>-2.5279785462440532</v>
      </c>
      <c r="AE39" s="8">
        <f t="shared" si="24"/>
        <v>-2.4914494831553231</v>
      </c>
      <c r="AF39" s="8">
        <f t="shared" si="24"/>
        <v>-2.4560094848095786</v>
      </c>
      <c r="AG39" s="8">
        <f t="shared" si="24"/>
        <v>-2.4217741601980922</v>
      </c>
      <c r="AH39" s="8">
        <f t="shared" ref="AH39:BM39" si="25">LN(LN(AH37))</f>
        <v>-2.3885746410961328</v>
      </c>
      <c r="AI39" s="8">
        <f t="shared" si="25"/>
        <v>-2.356346973256644</v>
      </c>
      <c r="AJ39" s="8">
        <f t="shared" si="25"/>
        <v>-2.324948338524981</v>
      </c>
      <c r="AK39" s="8">
        <f t="shared" si="25"/>
        <v>-2.2944970272430414</v>
      </c>
      <c r="AL39" s="8">
        <f t="shared" si="25"/>
        <v>-2.2648573541924448</v>
      </c>
      <c r="AM39" s="8">
        <f t="shared" si="25"/>
        <v>-2.2359846453193395</v>
      </c>
      <c r="AN39" s="8">
        <f t="shared" si="25"/>
        <v>-2.207761643912928</v>
      </c>
      <c r="AO39" s="8">
        <f t="shared" si="25"/>
        <v>-2.1803045874116185</v>
      </c>
      <c r="AP39" s="8">
        <f t="shared" si="25"/>
        <v>-2.1535003666128598</v>
      </c>
      <c r="AQ39" s="8">
        <f t="shared" si="25"/>
        <v>-2.1273165515940176</v>
      </c>
      <c r="AR39" s="8">
        <f t="shared" si="25"/>
        <v>-2.1016537194144997</v>
      </c>
      <c r="AS39" s="8">
        <f t="shared" si="25"/>
        <v>-2.0766240755326733</v>
      </c>
      <c r="AT39" s="8">
        <f t="shared" si="25"/>
        <v>-2.0521306713067102</v>
      </c>
      <c r="AU39" s="8">
        <f t="shared" si="25"/>
        <v>-2.0281492230799771</v>
      </c>
      <c r="AV39" s="8">
        <f t="shared" si="25"/>
        <v>-2.0045933359523236</v>
      </c>
      <c r="AW39" s="8">
        <f t="shared" si="25"/>
        <v>-1.9815704600897865</v>
      </c>
      <c r="AX39" s="8">
        <f t="shared" si="25"/>
        <v>-1.9589956926881182</v>
      </c>
      <c r="AY39" s="8">
        <f t="shared" si="25"/>
        <v>-1.9368503789781806</v>
      </c>
      <c r="AZ39" s="8">
        <f t="shared" si="25"/>
        <v>-1.9150579995133166</v>
      </c>
      <c r="BA39" s="8">
        <f t="shared" si="25"/>
        <v>-1.8937211146275437</v>
      </c>
      <c r="BB39" s="8">
        <f t="shared" si="25"/>
        <v>-1.8727640992876731</v>
      </c>
      <c r="BC39" s="8">
        <f t="shared" si="25"/>
        <v>-1.8521723121190561</v>
      </c>
      <c r="BD39" s="8">
        <f t="shared" si="25"/>
        <v>-1.8318769481924151</v>
      </c>
      <c r="BE39" s="8">
        <f t="shared" si="25"/>
        <v>-1.8119758188003194</v>
      </c>
      <c r="BF39" s="8">
        <f t="shared" si="25"/>
        <v>-1.7924006395098095</v>
      </c>
      <c r="BG39" s="8">
        <f t="shared" si="25"/>
        <v>-1.7731397071525712</v>
      </c>
      <c r="BH39" s="8">
        <f t="shared" si="25"/>
        <v>-1.7541303948100386</v>
      </c>
      <c r="BI39" s="8">
        <f t="shared" si="25"/>
        <v>-1.7354660278845666</v>
      </c>
      <c r="BJ39" s="8">
        <f t="shared" si="25"/>
        <v>-1.7170842611285051</v>
      </c>
      <c r="BK39" s="8">
        <f t="shared" si="25"/>
        <v>-1.6989755915560543</v>
      </c>
      <c r="BL39" s="8">
        <f t="shared" si="25"/>
        <v>-1.6810824433591571</v>
      </c>
      <c r="BM39" s="8">
        <f t="shared" si="25"/>
        <v>-1.6634939652786018</v>
      </c>
      <c r="BN39" s="8">
        <f t="shared" ref="BN39:BW39" si="26">LN(LN(BN37))</f>
        <v>-1.646152708429047</v>
      </c>
      <c r="BO39" s="8">
        <f t="shared" si="26"/>
        <v>-1.6290508498144953</v>
      </c>
      <c r="BP39" s="8">
        <f t="shared" si="26"/>
        <v>-1.6121350160687578</v>
      </c>
      <c r="BQ39" s="8">
        <f t="shared" si="26"/>
        <v>-1.5954904964097567</v>
      </c>
      <c r="BR39" s="8">
        <f t="shared" si="26"/>
        <v>-1.5790639433117926</v>
      </c>
      <c r="BS39" s="8">
        <f t="shared" si="26"/>
        <v>-1.5628488385824828</v>
      </c>
      <c r="BT39" s="8">
        <f t="shared" si="26"/>
        <v>-1.546795357397293</v>
      </c>
      <c r="BU39" s="8">
        <f t="shared" si="26"/>
        <v>-1.5309852358252694</v>
      </c>
      <c r="BV39" s="8">
        <f t="shared" si="26"/>
        <v>-1.5153686087791745</v>
      </c>
      <c r="BW39" s="8">
        <f t="shared" si="26"/>
        <v>-1.4999399867595156</v>
      </c>
      <c r="BX39" s="8">
        <f t="shared" ref="BX39:CG39" si="27">LN(LN(BX37))</f>
        <v>-1.4846941027607166</v>
      </c>
      <c r="BY39" s="8">
        <f t="shared" si="27"/>
        <v>-1.4695848571363024</v>
      </c>
      <c r="BZ39" s="8">
        <f t="shared" si="27"/>
        <v>-1.454689946141855</v>
      </c>
      <c r="CA39" s="8">
        <f t="shared" si="27"/>
        <v>-1.4399631789036971</v>
      </c>
      <c r="CB39" s="8">
        <f t="shared" si="27"/>
        <v>-1.4254000669105324</v>
      </c>
      <c r="CC39" s="8">
        <f t="shared" si="27"/>
        <v>-1.4109962916558427</v>
      </c>
      <c r="CD39" s="8">
        <f t="shared" si="27"/>
        <v>-1.3967088682749453</v>
      </c>
      <c r="CE39" s="8">
        <f t="shared" si="27"/>
        <v>-1.38261185751156</v>
      </c>
      <c r="CF39" s="8">
        <f t="shared" si="27"/>
        <v>-1.3686621545715902</v>
      </c>
      <c r="CG39" s="8">
        <f t="shared" si="27"/>
        <v>-1.3548560407941219</v>
      </c>
    </row>
    <row r="40" spans="1:85" ht="66" customHeight="1" x14ac:dyDescent="0.35">
      <c r="A40" s="51" t="s">
        <v>70</v>
      </c>
      <c r="B40" s="8">
        <f>LINEST(B39:BW39,B38:BW38,TRUE,FALSE)</f>
        <v>1.0163651105397871</v>
      </c>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c r="BQ40" s="8"/>
      <c r="BR40" s="8"/>
      <c r="BS40" s="8"/>
      <c r="BT40" s="8"/>
      <c r="BU40" s="8"/>
      <c r="BV40" s="8"/>
      <c r="BW40" s="8"/>
      <c r="BX40" s="2"/>
      <c r="BY40" s="2"/>
      <c r="BZ40" s="2"/>
      <c r="CA40" s="2"/>
      <c r="CB40" s="2"/>
      <c r="CC40" s="2"/>
      <c r="CD40" s="2"/>
      <c r="CE40" s="2"/>
      <c r="CF40" s="2"/>
      <c r="CG40" s="2"/>
    </row>
    <row r="41" spans="1:85" x14ac:dyDescent="0.35">
      <c r="A41" s="47" t="s">
        <v>71</v>
      </c>
      <c r="B41" s="8">
        <f>INDEX(LINEST(B39:BW39,B38:BW38),2)</f>
        <v>-11.896482541399862</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2"/>
      <c r="BY41" s="2"/>
      <c r="BZ41" s="2"/>
      <c r="CA41" s="2"/>
      <c r="CB41" s="2"/>
      <c r="CC41" s="2"/>
      <c r="CD41" s="2"/>
      <c r="CE41" s="2"/>
      <c r="CF41" s="2"/>
      <c r="CG41" s="2"/>
    </row>
    <row r="42" spans="1:85" x14ac:dyDescent="0.35">
      <c r="A42" s="47">
        <f>B42/365</f>
        <v>45.389391630807225</v>
      </c>
      <c r="B42" s="2" cm="1">
        <f t="array" ref="B42">(SUM(POWER(B35:CG35,B40)/B43))^(1/B40)</f>
        <v>16567.127945244636</v>
      </c>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c r="BQ42" s="8"/>
      <c r="BR42" s="8"/>
      <c r="BS42" s="8"/>
      <c r="BT42" s="8"/>
      <c r="BU42" s="8"/>
      <c r="BV42" s="8"/>
      <c r="BW42" s="8"/>
      <c r="BX42" s="2"/>
      <c r="BY42" s="2"/>
      <c r="BZ42" s="2"/>
      <c r="CA42" s="2"/>
      <c r="CB42" s="2"/>
      <c r="CC42" s="2"/>
      <c r="CD42" s="2"/>
      <c r="CE42" s="2"/>
      <c r="CF42" s="2"/>
      <c r="CG42" s="2"/>
    </row>
    <row r="43" spans="1:85" x14ac:dyDescent="0.35">
      <c r="A43" s="47" t="s">
        <v>72</v>
      </c>
      <c r="B43" s="48">
        <v>15</v>
      </c>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row>
    <row r="44" spans="1:85" x14ac:dyDescent="0.35">
      <c r="A44" s="47" t="s">
        <v>73</v>
      </c>
      <c r="B44" s="45">
        <f t="shared" ref="B44:AG44" si="28">1-(1-_xlfn.WEIBULL.DIST(B33,$B$40,$B$42,TRUE))</f>
        <v>5.1486473466311189E-5</v>
      </c>
      <c r="C44" s="45">
        <f t="shared" si="28"/>
        <v>2.0541767959477264E-2</v>
      </c>
      <c r="D44" s="45">
        <f t="shared" si="28"/>
        <v>4.1115770505141147E-2</v>
      </c>
      <c r="E44" s="45">
        <f t="shared" si="28"/>
        <v>6.1373825433406526E-2</v>
      </c>
      <c r="F44" s="45">
        <f t="shared" si="28"/>
        <v>8.131306498651758E-2</v>
      </c>
      <c r="G44" s="45">
        <f t="shared" si="28"/>
        <v>0.10090861182782163</v>
      </c>
      <c r="H44" s="45">
        <f t="shared" si="28"/>
        <v>0.12020094815780913</v>
      </c>
      <c r="I44" s="45">
        <f t="shared" si="28"/>
        <v>0.13907940373249661</v>
      </c>
      <c r="J44" s="45">
        <f t="shared" si="28"/>
        <v>0.15759563672467214</v>
      </c>
      <c r="K44" s="45">
        <f t="shared" si="28"/>
        <v>0.17575038780153629</v>
      </c>
      <c r="L44" s="45">
        <f t="shared" si="28"/>
        <v>0.19359416225444648</v>
      </c>
      <c r="M44" s="45">
        <f t="shared" si="28"/>
        <v>0.21103272832523379</v>
      </c>
      <c r="N44" s="45">
        <f t="shared" si="28"/>
        <v>0.22811931866593882</v>
      </c>
      <c r="O44" s="45">
        <f t="shared" si="28"/>
        <v>0.24485843536736607</v>
      </c>
      <c r="P44" s="45">
        <f t="shared" si="28"/>
        <v>0.26129940647267058</v>
      </c>
      <c r="Q44" s="45">
        <f t="shared" si="28"/>
        <v>0.27735754097703524</v>
      </c>
      <c r="R44" s="45">
        <f t="shared" si="28"/>
        <v>0.29308355514735673</v>
      </c>
      <c r="S44" s="45">
        <f t="shared" si="28"/>
        <v>0.30848290952906376</v>
      </c>
      <c r="T44" s="45">
        <f t="shared" si="28"/>
        <v>0.32360202675078065</v>
      </c>
      <c r="U44" s="45">
        <f t="shared" si="28"/>
        <v>0.33836390327515509</v>
      </c>
      <c r="V44" s="45">
        <f t="shared" si="28"/>
        <v>0.35281591364607068</v>
      </c>
      <c r="W44" s="45">
        <f t="shared" si="28"/>
        <v>0.36696369086615166</v>
      </c>
      <c r="X44" s="45">
        <f t="shared" si="28"/>
        <v>0.38085039345700411</v>
      </c>
      <c r="Y44" s="45">
        <f t="shared" si="28"/>
        <v>0.39440574496386227</v>
      </c>
      <c r="Z44" s="45">
        <f t="shared" si="28"/>
        <v>0.40767365056975102</v>
      </c>
      <c r="AA44" s="45">
        <f t="shared" si="28"/>
        <v>0.42065962060898676</v>
      </c>
      <c r="AB44" s="45">
        <f t="shared" si="28"/>
        <v>0.43340355717016577</v>
      </c>
      <c r="AC44" s="45">
        <f t="shared" si="28"/>
        <v>0.44584122990460462</v>
      </c>
      <c r="AD44" s="45">
        <f t="shared" si="28"/>
        <v>0.4580131659339528</v>
      </c>
      <c r="AE44" s="45">
        <f t="shared" si="28"/>
        <v>0.46992462783429889</v>
      </c>
      <c r="AF44" s="45">
        <f t="shared" si="28"/>
        <v>0.48161239500518027</v>
      </c>
      <c r="AG44" s="45">
        <f t="shared" si="28"/>
        <v>0.49301772759945606</v>
      </c>
      <c r="AH44" s="45">
        <f t="shared" ref="AH44:BM44" si="29">1-(1-_xlfn.WEIBULL.DIST(AH33,$B$40,$B$42,TRUE))</f>
        <v>0.50417794625592738</v>
      </c>
      <c r="AI44" s="45">
        <f t="shared" si="29"/>
        <v>0.5150980125569633</v>
      </c>
      <c r="AJ44" s="45">
        <f t="shared" si="29"/>
        <v>0.52581176371664262</v>
      </c>
      <c r="AK44" s="45">
        <f t="shared" si="29"/>
        <v>0.53626546824531895</v>
      </c>
      <c r="AL44" s="45">
        <f t="shared" si="29"/>
        <v>0.54649344096816899</v>
      </c>
      <c r="AM44" s="45">
        <f t="shared" si="29"/>
        <v>0.55650032355270862</v>
      </c>
      <c r="AN44" s="45">
        <f t="shared" si="29"/>
        <v>0.56631720666136109</v>
      </c>
      <c r="AO44" s="45">
        <f t="shared" si="29"/>
        <v>0.57589493687136672</v>
      </c>
      <c r="AP44" s="45">
        <f t="shared" si="29"/>
        <v>0.58526503104392902</v>
      </c>
      <c r="AQ44" s="45">
        <f t="shared" si="29"/>
        <v>0.59443180966932629</v>
      </c>
      <c r="AR44" s="45">
        <f t="shared" si="29"/>
        <v>0.60342381345907636</v>
      </c>
      <c r="AS44" s="45">
        <f t="shared" si="29"/>
        <v>0.61219607786917962</v>
      </c>
      <c r="AT44" s="45">
        <f t="shared" si="29"/>
        <v>0.62077752658702046</v>
      </c>
      <c r="AU44" s="45">
        <f t="shared" si="29"/>
        <v>0.62917216711083979</v>
      </c>
      <c r="AV44" s="45">
        <f t="shared" si="29"/>
        <v>0.63740618101329072</v>
      </c>
      <c r="AW44" s="45">
        <f t="shared" si="29"/>
        <v>0.6454384382601448</v>
      </c>
      <c r="AX44" s="45">
        <f t="shared" si="29"/>
        <v>0.65329546611914124</v>
      </c>
      <c r="AY44" s="45">
        <f t="shared" si="29"/>
        <v>0.66098097235820341</v>
      </c>
      <c r="AZ44" s="45">
        <f t="shared" si="29"/>
        <v>0.6685189611696889</v>
      </c>
      <c r="BA44" s="45">
        <f t="shared" si="29"/>
        <v>0.67587181325693724</v>
      </c>
      <c r="BB44" s="45">
        <f t="shared" si="29"/>
        <v>0.68306384580603496</v>
      </c>
      <c r="BC44" s="45">
        <f t="shared" si="29"/>
        <v>0.69009848273195284</v>
      </c>
      <c r="BD44" s="45">
        <f t="shared" si="29"/>
        <v>0.69699772206294586</v>
      </c>
      <c r="BE44" s="45">
        <f t="shared" si="29"/>
        <v>0.70372715889777537</v>
      </c>
      <c r="BF44" s="45">
        <f t="shared" si="29"/>
        <v>0.71030907524829412</v>
      </c>
      <c r="BG44" s="45">
        <f t="shared" si="29"/>
        <v>0.71674662822807167</v>
      </c>
      <c r="BH44" s="45">
        <f t="shared" si="29"/>
        <v>0.72305996983948151</v>
      </c>
      <c r="BI44" s="45">
        <f t="shared" si="29"/>
        <v>0.72921763809740092</v>
      </c>
      <c r="BJ44" s="45">
        <f t="shared" si="29"/>
        <v>0.73524004305240853</v>
      </c>
      <c r="BK44" s="45">
        <f t="shared" si="29"/>
        <v>0.74113009237629779</v>
      </c>
      <c r="BL44" s="45">
        <f t="shared" si="29"/>
        <v>0.74690624109958548</v>
      </c>
      <c r="BM44" s="46">
        <f t="shared" si="29"/>
        <v>0.75253972134709535</v>
      </c>
      <c r="BN44" s="46">
        <f t="shared" ref="BN44:BW44" si="30">1-(1-_xlfn.WEIBULL.DIST(BN33,$B$40,$B$42,TRUE))</f>
        <v>0.75804922288526244</v>
      </c>
      <c r="BO44" s="46">
        <f t="shared" si="30"/>
        <v>0.76343742108525259</v>
      </c>
      <c r="BP44" s="46">
        <f t="shared" si="30"/>
        <v>0.76872121226732537</v>
      </c>
      <c r="BQ44" s="46">
        <f t="shared" si="30"/>
        <v>0.7738742946057674</v>
      </c>
      <c r="BR44" s="46">
        <f t="shared" si="30"/>
        <v>0.77891377812134177</v>
      </c>
      <c r="BS44" s="46">
        <f t="shared" si="30"/>
        <v>0.78384212248838703</v>
      </c>
      <c r="BT44" s="46">
        <f t="shared" si="30"/>
        <v>0.78867479324371725</v>
      </c>
      <c r="BU44" s="46">
        <f t="shared" si="30"/>
        <v>0.79338774556722602</v>
      </c>
      <c r="BV44" s="46">
        <f t="shared" si="30"/>
        <v>0.79799663966217771</v>
      </c>
      <c r="BW44" s="46">
        <f t="shared" si="30"/>
        <v>0.80250373538423958</v>
      </c>
      <c r="BX44" s="46">
        <f t="shared" ref="BX44:CG44" si="31">1-(1-_xlfn.WEIBULL.DIST(BX33,$B$40,$B$42,TRUE))</f>
        <v>0.80691124505176048</v>
      </c>
      <c r="BY44" s="46">
        <f t="shared" si="31"/>
        <v>0.81123301097173728</v>
      </c>
      <c r="BZ44" s="46">
        <f t="shared" si="31"/>
        <v>0.81544754172550737</v>
      </c>
      <c r="CA44" s="46">
        <f t="shared" si="31"/>
        <v>0.8195688529705365</v>
      </c>
      <c r="CB44" s="46">
        <f t="shared" si="31"/>
        <v>0.82359897587763742</v>
      </c>
      <c r="CC44" s="46">
        <f t="shared" si="31"/>
        <v>0.82753989857378851</v>
      </c>
      <c r="CD44" s="46">
        <f t="shared" si="31"/>
        <v>0.83140400689620597</v>
      </c>
      <c r="CE44" s="46">
        <f t="shared" si="31"/>
        <v>0.8351720943882246</v>
      </c>
      <c r="CF44" s="46">
        <f t="shared" si="31"/>
        <v>0.83885670133357959</v>
      </c>
      <c r="CG44" s="46">
        <f t="shared" si="31"/>
        <v>0.84245965200064687</v>
      </c>
    </row>
    <row r="46" spans="1:85" x14ac:dyDescent="0.35">
      <c r="A46" s="54"/>
      <c r="B46" s="54"/>
      <c r="C46" s="54"/>
      <c r="D46" s="54"/>
      <c r="E46" s="54"/>
      <c r="F46" s="54"/>
    </row>
    <row r="47" spans="1:85" ht="14.5" customHeight="1" x14ac:dyDescent="0.35">
      <c r="A47" s="82" t="s">
        <v>74</v>
      </c>
      <c r="B47" s="82"/>
      <c r="C47" s="82"/>
      <c r="D47" s="82"/>
      <c r="E47" s="83"/>
      <c r="F47" s="83"/>
    </row>
    <row r="48" spans="1:85" x14ac:dyDescent="0.35">
      <c r="A48" s="82"/>
      <c r="B48" s="82"/>
      <c r="C48" s="82"/>
      <c r="D48" s="82"/>
      <c r="E48" s="83"/>
      <c r="F48" s="83"/>
    </row>
    <row r="49" spans="1:6" x14ac:dyDescent="0.35">
      <c r="A49" s="82"/>
      <c r="B49" s="82"/>
      <c r="C49" s="82"/>
      <c r="D49" s="82"/>
      <c r="E49" s="83"/>
      <c r="F49" s="83"/>
    </row>
    <row r="50" spans="1:6" x14ac:dyDescent="0.35">
      <c r="A50" s="82"/>
      <c r="B50" s="82"/>
      <c r="C50" s="82"/>
      <c r="D50" s="82"/>
      <c r="E50" s="83"/>
      <c r="F50" s="83"/>
    </row>
    <row r="51" spans="1:6" x14ac:dyDescent="0.35">
      <c r="A51" s="82"/>
      <c r="B51" s="82"/>
      <c r="C51" s="82"/>
      <c r="D51" s="82"/>
      <c r="E51" s="83"/>
      <c r="F51" s="83"/>
    </row>
    <row r="52" spans="1:6" x14ac:dyDescent="0.35">
      <c r="A52" s="82"/>
      <c r="B52" s="82"/>
      <c r="C52" s="82"/>
      <c r="D52" s="82"/>
    </row>
    <row r="53" spans="1:6" x14ac:dyDescent="0.35">
      <c r="A53" s="82"/>
      <c r="B53" s="82"/>
      <c r="C53" s="82"/>
      <c r="D53" s="82"/>
    </row>
    <row r="54" spans="1:6" x14ac:dyDescent="0.35">
      <c r="A54" s="82"/>
      <c r="B54" s="82"/>
      <c r="C54" s="82"/>
      <c r="D54" s="82"/>
    </row>
    <row r="55" spans="1:6" x14ac:dyDescent="0.35">
      <c r="A55" s="82"/>
      <c r="B55" s="82"/>
      <c r="C55" s="82"/>
      <c r="D55" s="82"/>
    </row>
    <row r="56" spans="1:6" x14ac:dyDescent="0.35">
      <c r="A56" s="82"/>
      <c r="B56" s="82"/>
      <c r="C56" s="82"/>
      <c r="D56" s="82"/>
    </row>
    <row r="57" spans="1:6" x14ac:dyDescent="0.35">
      <c r="A57" s="82"/>
      <c r="B57" s="82"/>
      <c r="C57" s="82"/>
      <c r="D57" s="82"/>
    </row>
  </sheetData>
  <mergeCells count="1">
    <mergeCell ref="A47:D5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69F70-0BEF-459E-B3F7-C63F147FC4AE}">
  <dimension ref="A1:U27"/>
  <sheetViews>
    <sheetView zoomScale="99" zoomScaleNormal="130" workbookViewId="0"/>
  </sheetViews>
  <sheetFormatPr defaultRowHeight="14.5" x14ac:dyDescent="0.35"/>
  <cols>
    <col min="1" max="1" width="34" customWidth="1"/>
    <col min="2" max="3" width="15.1796875" customWidth="1"/>
    <col min="4" max="9" width="14.26953125" bestFit="1" customWidth="1"/>
    <col min="10" max="14" width="13.7265625" bestFit="1" customWidth="1"/>
    <col min="15" max="21" width="13.81640625" bestFit="1" customWidth="1"/>
  </cols>
  <sheetData>
    <row r="1" spans="1:21" ht="18.5" x14ac:dyDescent="0.45">
      <c r="A1" s="53" t="s">
        <v>14</v>
      </c>
    </row>
    <row r="2" spans="1:21" x14ac:dyDescent="0.35">
      <c r="A2" s="4"/>
    </row>
    <row r="3" spans="1:21" x14ac:dyDescent="0.35">
      <c r="A3" s="58"/>
      <c r="B3" s="63">
        <f>'Option 1'!I10</f>
        <v>2025</v>
      </c>
      <c r="C3" s="63">
        <f>'Option 1'!J10</f>
        <v>2026</v>
      </c>
      <c r="D3" s="63">
        <f>'Option 1'!K10</f>
        <v>2027</v>
      </c>
      <c r="E3" s="63">
        <f>'Option 1'!L10</f>
        <v>2028</v>
      </c>
      <c r="F3" s="63">
        <f>'Option 1'!M10</f>
        <v>2029</v>
      </c>
      <c r="G3" s="63">
        <f>'Option 1'!N10</f>
        <v>2030</v>
      </c>
      <c r="H3" s="63">
        <f>'Option 1'!O10</f>
        <v>2031</v>
      </c>
      <c r="I3" s="63">
        <f>'Option 1'!P10</f>
        <v>2032</v>
      </c>
      <c r="J3" s="63">
        <f>'Option 1'!Q10</f>
        <v>2033</v>
      </c>
      <c r="K3" s="63">
        <f>'Option 1'!R10</f>
        <v>2034</v>
      </c>
      <c r="L3" s="63">
        <f>'Option 1'!S10</f>
        <v>2035</v>
      </c>
      <c r="M3" s="63">
        <f>'Option 1'!T10</f>
        <v>2036</v>
      </c>
      <c r="N3" s="63">
        <f>'Option 1'!U10</f>
        <v>2037</v>
      </c>
      <c r="O3" s="63">
        <f>'Option 1'!V10</f>
        <v>2038</v>
      </c>
      <c r="P3" s="63">
        <f>'Option 1'!W10</f>
        <v>2039</v>
      </c>
      <c r="Q3" s="63">
        <f>'Option 1'!X10</f>
        <v>2040</v>
      </c>
      <c r="R3" s="63">
        <f>'Option 1'!Y10</f>
        <v>2041</v>
      </c>
      <c r="S3" s="63">
        <f>'Option 1'!Z10</f>
        <v>2042</v>
      </c>
      <c r="T3" s="63">
        <f>'Option 1'!AA10</f>
        <v>2043</v>
      </c>
      <c r="U3" s="63">
        <f>'Option 1'!AB10</f>
        <v>2044</v>
      </c>
    </row>
    <row r="4" spans="1:21" x14ac:dyDescent="0.35">
      <c r="A4" s="59" t="str">
        <f>'Option 1'!A9</f>
        <v>Option 1  - Do Nothing</v>
      </c>
      <c r="B4" s="9"/>
      <c r="C4" s="9"/>
      <c r="D4" s="9"/>
      <c r="E4" s="9"/>
      <c r="F4" s="9"/>
      <c r="G4" s="9"/>
      <c r="H4" s="9"/>
      <c r="I4" s="9"/>
      <c r="J4" s="9"/>
      <c r="K4" s="9"/>
      <c r="L4" s="9"/>
      <c r="M4" s="9"/>
      <c r="N4" s="9"/>
      <c r="O4" s="9"/>
      <c r="P4" s="9"/>
      <c r="Q4" s="9"/>
      <c r="R4" s="9"/>
      <c r="S4" s="9"/>
      <c r="T4" s="9"/>
      <c r="U4" s="9"/>
    </row>
    <row r="5" spans="1:21" x14ac:dyDescent="0.35">
      <c r="A5" s="60" t="str">
        <f>'Option 1'!F41</f>
        <v>Transformers Risks</v>
      </c>
      <c r="B5" s="60">
        <f>'Option 1'!I41</f>
        <v>40985.789780805477</v>
      </c>
      <c r="C5" s="60">
        <f>'Option 1'!J41</f>
        <v>52157.226122742148</v>
      </c>
      <c r="D5" s="60">
        <f>'Option 1'!K41</f>
        <v>62372.395866443374</v>
      </c>
      <c r="E5" s="60">
        <f>'Option 1'!L41</f>
        <v>73034.514377271247</v>
      </c>
      <c r="F5" s="60">
        <f>'Option 1'!M41</f>
        <v>83998.749092692931</v>
      </c>
      <c r="G5" s="60">
        <f>'Option 1'!N41</f>
        <v>95702.864696464108</v>
      </c>
      <c r="H5" s="60">
        <f>'Option 1'!O41</f>
        <v>108686.55319229429</v>
      </c>
      <c r="I5" s="60">
        <f>'Option 1'!P41</f>
        <v>123977.21018561359</v>
      </c>
      <c r="J5" s="60">
        <f>'Option 1'!Q41</f>
        <v>140891.82098120384</v>
      </c>
      <c r="K5" s="60">
        <f>'Option 1'!R41</f>
        <v>158062.01462297951</v>
      </c>
      <c r="L5" s="60">
        <f>'Option 1'!S41</f>
        <v>176012.59477018454</v>
      </c>
      <c r="M5" s="60">
        <f>'Option 1'!T41</f>
        <v>196790.3973902642</v>
      </c>
      <c r="N5" s="60">
        <f>'Option 1'!U41</f>
        <v>220410.42747743722</v>
      </c>
      <c r="O5" s="60">
        <f>'Option 1'!V41</f>
        <v>246794.73119261969</v>
      </c>
      <c r="P5" s="60">
        <f>'Option 1'!W41</f>
        <v>274057.34096372034</v>
      </c>
      <c r="Q5" s="60">
        <f>'Option 1'!X41</f>
        <v>302049.3494992581</v>
      </c>
      <c r="R5" s="60">
        <f>'Option 1'!Y41</f>
        <v>332282.99650538992</v>
      </c>
      <c r="S5" s="60">
        <f>'Option 1'!Z41</f>
        <v>364824.11072523438</v>
      </c>
      <c r="T5" s="60">
        <f>'Option 1'!AA41</f>
        <v>399583.66615286598</v>
      </c>
      <c r="U5" s="60">
        <f>'Option 1'!AB41</f>
        <v>437591.5495319264</v>
      </c>
    </row>
    <row r="6" spans="1:21" x14ac:dyDescent="0.35">
      <c r="A6" s="60" t="str">
        <f>'Option 1'!F42</f>
        <v>Switchgear Risks</v>
      </c>
      <c r="B6" s="60">
        <f>'Option 1'!I42</f>
        <v>1818973.9923535611</v>
      </c>
      <c r="C6" s="60">
        <f>'Option 1'!J42</f>
        <v>2062352.7470966503</v>
      </c>
      <c r="D6" s="60">
        <f>'Option 1'!K42</f>
        <v>2199722.9353624345</v>
      </c>
      <c r="E6" s="60">
        <f>'Option 1'!L42</f>
        <v>2300117.5765820327</v>
      </c>
      <c r="F6" s="60">
        <f>'Option 1'!M42</f>
        <v>2365330.9675933104</v>
      </c>
      <c r="G6" s="60">
        <f>'Option 1'!N42</f>
        <v>2412918.2215685407</v>
      </c>
      <c r="H6" s="60">
        <f>'Option 1'!O42</f>
        <v>2457188.4353446183</v>
      </c>
      <c r="I6" s="60">
        <f>'Option 1'!P42</f>
        <v>2517364.4180827276</v>
      </c>
      <c r="J6" s="60">
        <f>'Option 1'!Q42</f>
        <v>2573726.5481516561</v>
      </c>
      <c r="K6" s="60">
        <f>'Option 1'!R42</f>
        <v>2602293.5945445755</v>
      </c>
      <c r="L6" s="60">
        <f>'Option 1'!S42</f>
        <v>2616657.5147800213</v>
      </c>
      <c r="M6" s="60">
        <f>'Option 1'!T42</f>
        <v>2646942.2842134377</v>
      </c>
      <c r="N6" s="60">
        <f>'Option 1'!U42</f>
        <v>2687922.5475813067</v>
      </c>
      <c r="O6" s="60">
        <f>'Option 1'!V42</f>
        <v>2734634.4112884924</v>
      </c>
      <c r="P6" s="60">
        <f>'Option 1'!W42</f>
        <v>2765400.1106063831</v>
      </c>
      <c r="Q6" s="60">
        <f>'Option 1'!X42</f>
        <v>2781985.5630735545</v>
      </c>
      <c r="R6" s="60">
        <f>'Option 1'!Y42</f>
        <v>2800164.4285828257</v>
      </c>
      <c r="S6" s="60">
        <f>'Option 1'!Z42</f>
        <v>2819861.9497974291</v>
      </c>
      <c r="T6" s="60">
        <f>'Option 1'!AA42</f>
        <v>2839944.4013949968</v>
      </c>
      <c r="U6" s="60">
        <f>'Option 1'!AB42</f>
        <v>2867120.1139860475</v>
      </c>
    </row>
    <row r="7" spans="1:21" x14ac:dyDescent="0.35">
      <c r="A7" s="60" t="str">
        <f>'Option 1'!F43</f>
        <v>Total</v>
      </c>
      <c r="B7" s="62">
        <f>'Option 1'!I43</f>
        <v>1859959.7821343667</v>
      </c>
      <c r="C7" s="62">
        <f>'Option 1'!J43</f>
        <v>2114509.9732193924</v>
      </c>
      <c r="D7" s="62">
        <f>'Option 1'!K43</f>
        <v>2262095.3312288779</v>
      </c>
      <c r="E7" s="62">
        <f>'Option 1'!L43</f>
        <v>2373152.090959304</v>
      </c>
      <c r="F7" s="62">
        <f>'Option 1'!M43</f>
        <v>2449329.7166860034</v>
      </c>
      <c r="G7" s="62">
        <f>'Option 1'!N43</f>
        <v>2508621.0862650047</v>
      </c>
      <c r="H7" s="62">
        <f>'Option 1'!O43</f>
        <v>2565874.9885369125</v>
      </c>
      <c r="I7" s="62">
        <f>'Option 1'!P43</f>
        <v>2641341.6282683411</v>
      </c>
      <c r="J7" s="62">
        <f>'Option 1'!Q43</f>
        <v>2714618.3691328601</v>
      </c>
      <c r="K7" s="62">
        <f>'Option 1'!R43</f>
        <v>2760355.6091675549</v>
      </c>
      <c r="L7" s="62">
        <f>'Option 1'!S43</f>
        <v>2792670.109550206</v>
      </c>
      <c r="M7" s="62">
        <f>'Option 1'!T43</f>
        <v>2843732.6816037018</v>
      </c>
      <c r="N7" s="62">
        <f>'Option 1'!U43</f>
        <v>2908332.9750587437</v>
      </c>
      <c r="O7" s="62">
        <f>'Option 1'!V43</f>
        <v>2981429.1424811119</v>
      </c>
      <c r="P7" s="62">
        <f>'Option 1'!W43</f>
        <v>3039457.4515701034</v>
      </c>
      <c r="Q7" s="62">
        <f>'Option 1'!X43</f>
        <v>3084034.9125728128</v>
      </c>
      <c r="R7" s="62">
        <f>'Option 1'!Y43</f>
        <v>3132447.4250882156</v>
      </c>
      <c r="S7" s="62">
        <f>'Option 1'!Z43</f>
        <v>3184686.0605226634</v>
      </c>
      <c r="T7" s="62">
        <f>'Option 1'!AA43</f>
        <v>3239528.0675478629</v>
      </c>
      <c r="U7" s="62">
        <f>'Option 1'!AB43</f>
        <v>3304711.6635179739</v>
      </c>
    </row>
    <row r="8" spans="1:21" x14ac:dyDescent="0.35">
      <c r="A8" s="60"/>
      <c r="B8" s="9"/>
      <c r="C8" s="9"/>
      <c r="D8" s="9"/>
      <c r="E8" s="9"/>
      <c r="F8" s="9"/>
      <c r="G8" s="9"/>
      <c r="H8" s="9"/>
      <c r="I8" s="9"/>
      <c r="J8" s="9"/>
      <c r="K8" s="9"/>
      <c r="L8" s="9"/>
      <c r="M8" s="9"/>
      <c r="N8" s="9"/>
      <c r="O8" s="9"/>
      <c r="P8" s="9"/>
      <c r="Q8" s="9"/>
      <c r="R8" s="9"/>
      <c r="S8" s="9"/>
      <c r="T8" s="9"/>
      <c r="U8" s="9"/>
    </row>
    <row r="9" spans="1:21" ht="29" x14ac:dyDescent="0.35">
      <c r="A9" s="59" t="str">
        <f>'Option 2'!A8</f>
        <v>Option 2  -  Transformer Refurbishment with Deferred ZSS Redevelopment;</v>
      </c>
      <c r="B9" s="9"/>
      <c r="C9" s="9"/>
      <c r="D9" s="9"/>
      <c r="E9" s="9"/>
      <c r="F9" s="9"/>
      <c r="G9" s="9"/>
      <c r="H9" s="9"/>
      <c r="I9" s="9"/>
      <c r="J9" s="9"/>
      <c r="K9" s="9"/>
      <c r="L9" s="9"/>
      <c r="M9" s="9"/>
      <c r="N9" s="9"/>
      <c r="O9" s="9"/>
      <c r="P9" s="9"/>
      <c r="Q9" s="9"/>
      <c r="R9" s="9"/>
      <c r="S9" s="9"/>
      <c r="T9" s="9"/>
      <c r="U9" s="9"/>
    </row>
    <row r="10" spans="1:21" x14ac:dyDescent="0.35">
      <c r="A10" s="60" t="str">
        <f>'Option 2'!F40</f>
        <v>Transformers Risks</v>
      </c>
      <c r="B10" s="60">
        <f>'Option 2'!I40</f>
        <v>40985.789780805477</v>
      </c>
      <c r="C10" s="60">
        <f>'Option 2'!J40</f>
        <v>52157.226122742148</v>
      </c>
      <c r="D10" s="60">
        <f>'Option 2'!K40</f>
        <v>45161.765314673044</v>
      </c>
      <c r="E10" s="60">
        <f>'Option 2'!L40</f>
        <v>38663.354492470447</v>
      </c>
      <c r="F10" s="60">
        <f>'Option 2'!M40</f>
        <v>44911.534012867705</v>
      </c>
      <c r="G10" s="60">
        <f>'Option 2'!N40</f>
        <v>51691.893070008548</v>
      </c>
      <c r="H10" s="60">
        <f>'Option 2'!O40</f>
        <v>59317.675096213752</v>
      </c>
      <c r="I10" s="60">
        <f>'Option 2'!P40</f>
        <v>68384.722235770183</v>
      </c>
      <c r="J10" s="60">
        <f>'Option 2'!Q40</f>
        <v>78561.515726022044</v>
      </c>
      <c r="K10" s="60">
        <f>'Option 2'!R40</f>
        <v>1.0531815774103015</v>
      </c>
      <c r="L10" s="60">
        <f>'Option 2'!S40</f>
        <v>2.7572537040383915</v>
      </c>
      <c r="M10" s="60">
        <f>'Option 2'!T40</f>
        <v>4.9552164208259892</v>
      </c>
      <c r="N10" s="60">
        <f>'Option 2'!U40</f>
        <v>7.6301565673284912</v>
      </c>
      <c r="O10" s="60">
        <f>'Option 2'!V40</f>
        <v>10.794146962403618</v>
      </c>
      <c r="P10" s="60">
        <f>'Option 2'!W40</f>
        <v>14.379019508267049</v>
      </c>
      <c r="Q10" s="60">
        <f>'Option 2'!X40</f>
        <v>18.373779865771702</v>
      </c>
      <c r="R10" s="60">
        <f>'Option 2'!Y40</f>
        <v>22.895856349660825</v>
      </c>
      <c r="S10" s="60">
        <f>'Option 2'!Z40</f>
        <v>28.018733776097029</v>
      </c>
      <c r="T10" s="60">
        <f>'Option 2'!AA40</f>
        <v>33.824428530980555</v>
      </c>
      <c r="U10" s="60">
        <f>'Option 2'!AB40</f>
        <v>40.518591758708105</v>
      </c>
    </row>
    <row r="11" spans="1:21" x14ac:dyDescent="0.35">
      <c r="A11" s="60" t="str">
        <f>'Option 2'!F41</f>
        <v>Switchgear Risks</v>
      </c>
      <c r="B11" s="60">
        <f>'Option 2'!I41</f>
        <v>1818973.9923535611</v>
      </c>
      <c r="C11" s="60">
        <f>'Option 2'!J41</f>
        <v>2062352.7470966503</v>
      </c>
      <c r="D11" s="60">
        <f>'Option 2'!K41</f>
        <v>2199722.9353624345</v>
      </c>
      <c r="E11" s="60">
        <f>'Option 2'!L41</f>
        <v>2300117.5765820327</v>
      </c>
      <c r="F11" s="60">
        <f>'Option 2'!M41</f>
        <v>2365330.9675933104</v>
      </c>
      <c r="G11" s="60">
        <f>'Option 2'!N41</f>
        <v>2412918.2215685407</v>
      </c>
      <c r="H11" s="60">
        <f>'Option 2'!O41</f>
        <v>2457188.4353446183</v>
      </c>
      <c r="I11" s="60">
        <f>'Option 2'!P41</f>
        <v>2517364.4180827276</v>
      </c>
      <c r="J11" s="60">
        <f>'Option 2'!Q41</f>
        <v>2573726.5481516561</v>
      </c>
      <c r="K11" s="60">
        <f>'Option 2'!R41</f>
        <v>2602293.5945445755</v>
      </c>
      <c r="L11" s="60">
        <f>'Option 2'!S41</f>
        <v>2616657.5147800213</v>
      </c>
      <c r="M11" s="60">
        <f>'Option 2'!T41</f>
        <v>2646942.2842134377</v>
      </c>
      <c r="N11" s="60">
        <f>'Option 2'!U41</f>
        <v>2687922.5475813067</v>
      </c>
      <c r="O11" s="60">
        <f>'Option 2'!V41</f>
        <v>2734634.4112884924</v>
      </c>
      <c r="P11" s="60">
        <f>'Option 2'!W41</f>
        <v>2765400.1106063831</v>
      </c>
      <c r="Q11" s="60">
        <f>'Option 2'!X41</f>
        <v>2781985.5630735545</v>
      </c>
      <c r="R11" s="60">
        <f>'Option 2'!Y41</f>
        <v>2800164.4285828257</v>
      </c>
      <c r="S11" s="60">
        <f>'Option 2'!Z41</f>
        <v>2819861.9497974291</v>
      </c>
      <c r="T11" s="60">
        <f>'Option 2'!AA41</f>
        <v>2839944.4013949968</v>
      </c>
      <c r="U11" s="60">
        <f>'Option 2'!AB41</f>
        <v>2867120.1139860475</v>
      </c>
    </row>
    <row r="12" spans="1:21" x14ac:dyDescent="0.35">
      <c r="A12" s="60" t="str">
        <f>'Option 2'!F42</f>
        <v>Total</v>
      </c>
      <c r="B12" s="62">
        <f>'Option 2'!I42</f>
        <v>1859959.7821343667</v>
      </c>
      <c r="C12" s="62">
        <f>'Option 2'!J42</f>
        <v>2114509.9732193924</v>
      </c>
      <c r="D12" s="62">
        <f>'Option 2'!K42</f>
        <v>2244884.7006771076</v>
      </c>
      <c r="E12" s="62">
        <f>'Option 2'!L42</f>
        <v>2338780.9310745033</v>
      </c>
      <c r="F12" s="62">
        <f>'Option 2'!M42</f>
        <v>2410242.501606178</v>
      </c>
      <c r="G12" s="62">
        <f>'Option 2'!N42</f>
        <v>2464610.1146385493</v>
      </c>
      <c r="H12" s="62">
        <f>'Option 2'!O42</f>
        <v>2516506.1104408321</v>
      </c>
      <c r="I12" s="62">
        <f>'Option 2'!P42</f>
        <v>2585749.1403184975</v>
      </c>
      <c r="J12" s="62">
        <f>'Option 2'!Q42</f>
        <v>2652288.063877678</v>
      </c>
      <c r="K12" s="62">
        <f>'Option 2'!R42</f>
        <v>2602294.647726153</v>
      </c>
      <c r="L12" s="62">
        <f>'Option 2'!S42</f>
        <v>2616660.2720337254</v>
      </c>
      <c r="M12" s="62">
        <f>'Option 2'!T42</f>
        <v>2646947.2394298585</v>
      </c>
      <c r="N12" s="62">
        <f>'Option 2'!U42</f>
        <v>2687930.177737874</v>
      </c>
      <c r="O12" s="62">
        <f>'Option 2'!V42</f>
        <v>2734645.2054354548</v>
      </c>
      <c r="P12" s="62">
        <f>'Option 2'!W42</f>
        <v>2765414.4896258912</v>
      </c>
      <c r="Q12" s="62">
        <f>'Option 2'!X42</f>
        <v>2782003.9368534205</v>
      </c>
      <c r="R12" s="62">
        <f>'Option 2'!Y42</f>
        <v>2800187.3244391754</v>
      </c>
      <c r="S12" s="62">
        <f>'Option 2'!Z42</f>
        <v>2819889.9685312053</v>
      </c>
      <c r="T12" s="62">
        <f>'Option 2'!AA42</f>
        <v>2839978.2258235277</v>
      </c>
      <c r="U12" s="62">
        <f>'Option 2'!AB42</f>
        <v>2867160.6325778062</v>
      </c>
    </row>
    <row r="13" spans="1:21" x14ac:dyDescent="0.35">
      <c r="A13" s="1"/>
      <c r="B13" s="9"/>
      <c r="C13" s="9"/>
      <c r="D13" s="9"/>
      <c r="E13" s="9"/>
      <c r="F13" s="9"/>
      <c r="G13" s="9"/>
      <c r="H13" s="9"/>
      <c r="I13" s="9"/>
      <c r="J13" s="9"/>
      <c r="K13" s="9"/>
      <c r="L13" s="9"/>
      <c r="M13" s="9"/>
      <c r="N13" s="9"/>
      <c r="O13" s="9"/>
      <c r="P13" s="9"/>
      <c r="Q13" s="9"/>
      <c r="R13" s="9"/>
      <c r="S13" s="9"/>
      <c r="T13" s="9"/>
      <c r="U13" s="9"/>
    </row>
    <row r="14" spans="1:21" x14ac:dyDescent="0.35">
      <c r="A14" s="59" t="str">
        <f>'Option 3'!A9</f>
        <v>Option 3  - ZSS Redevelopment</v>
      </c>
      <c r="B14" s="9"/>
      <c r="C14" s="9"/>
      <c r="D14" s="9"/>
      <c r="E14" s="9"/>
      <c r="F14" s="9"/>
      <c r="G14" s="9"/>
      <c r="H14" s="9"/>
      <c r="I14" s="9"/>
      <c r="J14" s="9"/>
      <c r="K14" s="9"/>
      <c r="L14" s="9"/>
      <c r="M14" s="9"/>
      <c r="N14" s="9"/>
      <c r="O14" s="9"/>
      <c r="P14" s="9"/>
      <c r="Q14" s="9"/>
      <c r="R14" s="9"/>
      <c r="S14" s="9"/>
      <c r="T14" s="9"/>
      <c r="U14" s="9"/>
    </row>
    <row r="15" spans="1:21" x14ac:dyDescent="0.35">
      <c r="A15" s="1" t="str">
        <f>'Option 3'!F41</f>
        <v>Transformers Risks</v>
      </c>
      <c r="B15" s="1">
        <f>'Option 3'!I41</f>
        <v>40985.789780805477</v>
      </c>
      <c r="C15" s="1">
        <f>'Option 3'!J41</f>
        <v>52157.226122742148</v>
      </c>
      <c r="D15" s="1">
        <f>'Option 3'!K41</f>
        <v>62372.395866443374</v>
      </c>
      <c r="E15" s="1">
        <f>'Option 3'!L41</f>
        <v>73034.514377271247</v>
      </c>
      <c r="F15" s="1">
        <f>'Option 3'!M41</f>
        <v>0.99270430512190222</v>
      </c>
      <c r="G15" s="1">
        <f>'Option 3'!N41</f>
        <v>2.6292214174697399</v>
      </c>
      <c r="H15" s="1">
        <f>'Option 3'!O41</f>
        <v>4.7446528981650262</v>
      </c>
      <c r="I15" s="1">
        <f>'Option 3'!P41</f>
        <v>7.3538868151325296</v>
      </c>
      <c r="J15" s="1">
        <f>'Option 3'!Q41</f>
        <v>10.433251112897784</v>
      </c>
      <c r="K15" s="1">
        <f>'Option 3'!R41</f>
        <v>13.8710419635206</v>
      </c>
      <c r="L15" s="1">
        <f>'Option 3'!S41</f>
        <v>17.68789490914109</v>
      </c>
      <c r="M15" s="1">
        <f>'Option 3'!T41</f>
        <v>22.120235485710321</v>
      </c>
      <c r="N15" s="1">
        <f>'Option 3'!U41</f>
        <v>27.262677136954181</v>
      </c>
      <c r="O15" s="1">
        <f>'Option 3'!V41</f>
        <v>33.210519809822678</v>
      </c>
      <c r="P15" s="1">
        <f>'Option 3'!W41</f>
        <v>39.811054478960052</v>
      </c>
      <c r="Q15" s="1">
        <f>'Option 3'!X41</f>
        <v>47.125435054138102</v>
      </c>
      <c r="R15" s="1">
        <f>'Option 3'!Y41</f>
        <v>55.512848640535658</v>
      </c>
      <c r="S15" s="1">
        <f>'Option 3'!Z41</f>
        <v>65.173418125422813</v>
      </c>
      <c r="T15" s="1">
        <f>'Option 3'!AA41</f>
        <v>76.320492046965242</v>
      </c>
      <c r="U15" s="1">
        <f>'Option 3'!AB41</f>
        <v>89.439430363552773</v>
      </c>
    </row>
    <row r="16" spans="1:21" x14ac:dyDescent="0.35">
      <c r="A16" s="1" t="str">
        <f>'Option 3'!F42</f>
        <v>Switchgear Risks</v>
      </c>
      <c r="B16" s="1">
        <f>'Option 3'!I42</f>
        <v>1818973.9923535611</v>
      </c>
      <c r="C16" s="1">
        <f>'Option 3'!J42</f>
        <v>2062352.7470966503</v>
      </c>
      <c r="D16" s="1">
        <f>'Option 3'!K42</f>
        <v>2199722.9353624345</v>
      </c>
      <c r="E16" s="1">
        <f>'Option 3'!L42</f>
        <v>2300117.5765820327</v>
      </c>
      <c r="F16" s="1">
        <f>'Option 3'!M42</f>
        <v>112.57625851117999</v>
      </c>
      <c r="G16" s="1">
        <f>'Option 3'!N42</f>
        <v>45430.494255138146</v>
      </c>
      <c r="H16" s="1">
        <f>'Option 3'!O42</f>
        <v>91878.57139789332</v>
      </c>
      <c r="I16" s="1">
        <f>'Option 3'!P42</f>
        <v>139495.86476394563</v>
      </c>
      <c r="J16" s="1">
        <f>'Option 3'!Q42</f>
        <v>187702.19382218126</v>
      </c>
      <c r="K16" s="1">
        <f>'Option 3'!R42</f>
        <v>234081.07917982741</v>
      </c>
      <c r="L16" s="1">
        <f>'Option 3'!S42</f>
        <v>278785.22375464474</v>
      </c>
      <c r="M16" s="1">
        <f>'Option 3'!T42</f>
        <v>324588.11109248566</v>
      </c>
      <c r="N16" s="1">
        <f>'Option 3'!U42</f>
        <v>371663.95976568863</v>
      </c>
      <c r="O16" s="1">
        <f>'Option 3'!V42</f>
        <v>419754.6660814301</v>
      </c>
      <c r="P16" s="1">
        <f>'Option 3'!W42</f>
        <v>465573.40586732712</v>
      </c>
      <c r="Q16" s="1">
        <f>'Option 3'!X42</f>
        <v>508506.50815466681</v>
      </c>
      <c r="R16" s="1">
        <f>'Option 3'!Y42</f>
        <v>551186.22362192452</v>
      </c>
      <c r="S16" s="1">
        <f>'Option 3'!Z42</f>
        <v>593681.61351371685</v>
      </c>
      <c r="T16" s="1">
        <f>'Option 3'!AA42</f>
        <v>635943.35287565424</v>
      </c>
      <c r="U16" s="1">
        <f>'Option 3'!AB42</f>
        <v>679379.96765901102</v>
      </c>
    </row>
    <row r="17" spans="1:21" x14ac:dyDescent="0.35">
      <c r="A17" s="1" t="str">
        <f>'Option 3'!F43</f>
        <v>Total</v>
      </c>
      <c r="B17" s="61">
        <f>'Option 3'!I43</f>
        <v>1859959.7821343667</v>
      </c>
      <c r="C17" s="61">
        <f>'Option 3'!J43</f>
        <v>2114509.9732193924</v>
      </c>
      <c r="D17" s="61">
        <f>'Option 3'!K43</f>
        <v>2262095.3312288779</v>
      </c>
      <c r="E17" s="61">
        <f>'Option 3'!L43</f>
        <v>2373152.090959304</v>
      </c>
      <c r="F17" s="61">
        <f>'Option 3'!M43</f>
        <v>113.56896281630189</v>
      </c>
      <c r="G17" s="61">
        <f>'Option 3'!N43</f>
        <v>45433.123476555615</v>
      </c>
      <c r="H17" s="61">
        <f>'Option 3'!O43</f>
        <v>91883.316050791487</v>
      </c>
      <c r="I17" s="61">
        <f>'Option 3'!P43</f>
        <v>139503.21865076077</v>
      </c>
      <c r="J17" s="61">
        <f>'Option 3'!Q43</f>
        <v>187712.62707329416</v>
      </c>
      <c r="K17" s="61">
        <f>'Option 3'!R43</f>
        <v>234094.95022179093</v>
      </c>
      <c r="L17" s="61">
        <f>'Option 3'!S43</f>
        <v>278802.91164955386</v>
      </c>
      <c r="M17" s="61">
        <f>'Option 3'!T43</f>
        <v>324610.23132797139</v>
      </c>
      <c r="N17" s="61">
        <f>'Option 3'!U43</f>
        <v>371691.22244282562</v>
      </c>
      <c r="O17" s="61">
        <f>'Option 3'!V43</f>
        <v>419787.8766012399</v>
      </c>
      <c r="P17" s="61">
        <f>'Option 3'!W43</f>
        <v>465613.2169218061</v>
      </c>
      <c r="Q17" s="61">
        <f>'Option 3'!X43</f>
        <v>508553.63358972094</v>
      </c>
      <c r="R17" s="61">
        <f>'Option 3'!Y43</f>
        <v>551241.73647056508</v>
      </c>
      <c r="S17" s="61">
        <f>'Option 3'!Z43</f>
        <v>593746.78693184222</v>
      </c>
      <c r="T17" s="61">
        <f>'Option 3'!AA43</f>
        <v>636019.67336770124</v>
      </c>
      <c r="U17" s="61">
        <f>'Option 3'!AB43</f>
        <v>679469.40708937461</v>
      </c>
    </row>
    <row r="18" spans="1:21" x14ac:dyDescent="0.35">
      <c r="A18" s="1"/>
      <c r="B18" s="1"/>
      <c r="C18" s="1"/>
      <c r="D18" s="1"/>
      <c r="E18" s="1"/>
      <c r="F18" s="1"/>
      <c r="G18" s="1"/>
      <c r="H18" s="1"/>
      <c r="I18" s="1"/>
      <c r="J18" s="1"/>
      <c r="K18" s="1"/>
      <c r="L18" s="1"/>
      <c r="M18" s="1"/>
      <c r="N18" s="1"/>
      <c r="O18" s="1"/>
      <c r="P18" s="1"/>
      <c r="Q18" s="1"/>
      <c r="R18" s="1"/>
      <c r="S18" s="1"/>
      <c r="T18" s="1"/>
      <c r="U18" s="1"/>
    </row>
    <row r="19" spans="1:21" ht="29" x14ac:dyDescent="0.35">
      <c r="A19" s="59" t="str">
        <f>'Option 4'!A9</f>
        <v>Option 4  - Staged ZSS Redevelopment, Prioritising Transformer Replacement</v>
      </c>
      <c r="B19" s="1"/>
      <c r="C19" s="1"/>
      <c r="D19" s="1"/>
      <c r="E19" s="1"/>
      <c r="F19" s="1"/>
      <c r="G19" s="1"/>
      <c r="H19" s="1"/>
      <c r="I19" s="1"/>
      <c r="J19" s="1"/>
      <c r="K19" s="1"/>
      <c r="L19" s="1"/>
      <c r="M19" s="1"/>
      <c r="N19" s="1"/>
      <c r="O19" s="1"/>
      <c r="P19" s="1"/>
      <c r="Q19" s="1"/>
      <c r="R19" s="1"/>
      <c r="S19" s="1"/>
      <c r="T19" s="1"/>
      <c r="U19" s="1"/>
    </row>
    <row r="20" spans="1:21" x14ac:dyDescent="0.35">
      <c r="A20" s="1" t="str">
        <f>'Option 4'!F41</f>
        <v>Transformers Risks</v>
      </c>
      <c r="B20" s="1">
        <f>'Option 4'!I41</f>
        <v>40985.789780805477</v>
      </c>
      <c r="C20" s="1">
        <f>'Option 4'!J41</f>
        <v>52157.226122742148</v>
      </c>
      <c r="D20" s="1">
        <f>'Option 4'!K41</f>
        <v>62372.395866443374</v>
      </c>
      <c r="E20" s="1">
        <f>'Option 4'!L41</f>
        <v>73034.514377271247</v>
      </c>
      <c r="F20" s="1">
        <f>'Option 4'!M41</f>
        <v>0.99270430512190222</v>
      </c>
      <c r="G20" s="1">
        <f>'Option 4'!N41</f>
        <v>2.6292214174697399</v>
      </c>
      <c r="H20" s="1">
        <f>'Option 4'!O41</f>
        <v>4.7446528981650262</v>
      </c>
      <c r="I20" s="1">
        <f>'Option 4'!P41</f>
        <v>7.3538868151325296</v>
      </c>
      <c r="J20" s="1">
        <f>'Option 4'!Q41</f>
        <v>10.433251112897784</v>
      </c>
      <c r="K20" s="1">
        <f>'Option 4'!R41</f>
        <v>13.8710419635206</v>
      </c>
      <c r="L20" s="1">
        <f>'Option 4'!S41</f>
        <v>17.68789490914109</v>
      </c>
      <c r="M20" s="1">
        <f>'Option 4'!T41</f>
        <v>22.120235485710321</v>
      </c>
      <c r="N20" s="1">
        <f>'Option 4'!U41</f>
        <v>27.262677136954181</v>
      </c>
      <c r="O20" s="1">
        <f>'Option 4'!V41</f>
        <v>33.210519809822678</v>
      </c>
      <c r="P20" s="1">
        <f>'Option 4'!W41</f>
        <v>39.811054478960052</v>
      </c>
      <c r="Q20" s="1">
        <f>'Option 4'!X41</f>
        <v>47.125435054138102</v>
      </c>
      <c r="R20" s="1">
        <f>'Option 4'!Y41</f>
        <v>55.512848640535658</v>
      </c>
      <c r="S20" s="1">
        <f>'Option 4'!Z41</f>
        <v>65.173418125422813</v>
      </c>
      <c r="T20" s="1">
        <f>'Option 4'!AA41</f>
        <v>76.320492046965242</v>
      </c>
      <c r="U20" s="1">
        <f>'Option 4'!AB41</f>
        <v>89.439430363552773</v>
      </c>
    </row>
    <row r="21" spans="1:21" x14ac:dyDescent="0.35">
      <c r="A21" s="1" t="str">
        <f>'Option 4'!F42</f>
        <v>Switchgear Risks</v>
      </c>
      <c r="B21" s="1">
        <f>'Option 4'!I42</f>
        <v>1818973.9923535611</v>
      </c>
      <c r="C21" s="1">
        <f>'Option 4'!J42</f>
        <v>2062352.7470966503</v>
      </c>
      <c r="D21" s="1">
        <f>'Option 4'!K42</f>
        <v>2199722.9353624345</v>
      </c>
      <c r="E21" s="1">
        <f>'Option 4'!L42</f>
        <v>2300117.5765820327</v>
      </c>
      <c r="F21" s="1">
        <f>'Option 4'!M42</f>
        <v>2365330.9675933104</v>
      </c>
      <c r="G21" s="1">
        <f>'Option 4'!N42</f>
        <v>2412918.2215685407</v>
      </c>
      <c r="H21" s="1">
        <f>'Option 4'!O42</f>
        <v>2457188.4353446183</v>
      </c>
      <c r="I21" s="1">
        <f>'Option 4'!P42</f>
        <v>2517364.4180827276</v>
      </c>
      <c r="J21" s="1">
        <f>'Option 4'!Q42</f>
        <v>118.85071497074186</v>
      </c>
      <c r="K21" s="1">
        <f>'Option 4'!R42</f>
        <v>47651.308077168622</v>
      </c>
      <c r="L21" s="1">
        <f>'Option 4'!S42</f>
        <v>95360.311608113814</v>
      </c>
      <c r="M21" s="1">
        <f>'Option 4'!T42</f>
        <v>143234.37512148597</v>
      </c>
      <c r="N21" s="1">
        <f>'Option 4'!U42</f>
        <v>191758.77569967994</v>
      </c>
      <c r="O21" s="1">
        <f>'Option 4'!V42</f>
        <v>240994.21464268686</v>
      </c>
      <c r="P21" s="1">
        <f>'Option 4'!W42</f>
        <v>289046.5144010621</v>
      </c>
      <c r="Q21" s="1">
        <f>'Option 4'!X42</f>
        <v>335081.31812519737</v>
      </c>
      <c r="R21" s="1">
        <f>'Option 4'!Y42</f>
        <v>380703.62416106969</v>
      </c>
      <c r="S21" s="1">
        <f>'Option 4'!Z42</f>
        <v>425983.49281790107</v>
      </c>
      <c r="T21" s="1">
        <f>'Option 4'!AA42</f>
        <v>470937.28762605548</v>
      </c>
      <c r="U21" s="1">
        <f>'Option 4'!AB42</f>
        <v>516562.41423511459</v>
      </c>
    </row>
    <row r="22" spans="1:21" x14ac:dyDescent="0.35">
      <c r="A22" s="1" t="str">
        <f>'Option 4'!F43</f>
        <v>Total</v>
      </c>
      <c r="B22" s="61">
        <f>'Option 4'!I43</f>
        <v>1859959.7821343667</v>
      </c>
      <c r="C22" s="61">
        <f>'Option 4'!J43</f>
        <v>2114509.9732193924</v>
      </c>
      <c r="D22" s="61">
        <f>'Option 4'!K43</f>
        <v>2262095.3312288779</v>
      </c>
      <c r="E22" s="61">
        <f>'Option 4'!L43</f>
        <v>2373152.090959304</v>
      </c>
      <c r="F22" s="61">
        <f>'Option 4'!M43</f>
        <v>2365331.9602976157</v>
      </c>
      <c r="G22" s="61">
        <f>'Option 4'!N43</f>
        <v>2412920.8507899581</v>
      </c>
      <c r="H22" s="61">
        <f>'Option 4'!O43</f>
        <v>2457193.1799975163</v>
      </c>
      <c r="I22" s="61">
        <f>'Option 4'!P43</f>
        <v>2517371.7719695428</v>
      </c>
      <c r="J22" s="61">
        <f>'Option 4'!Q43</f>
        <v>129.28396608363965</v>
      </c>
      <c r="K22" s="61">
        <f>'Option 4'!R43</f>
        <v>47665.179119132139</v>
      </c>
      <c r="L22" s="61">
        <f>'Option 4'!S43</f>
        <v>95377.999503022962</v>
      </c>
      <c r="M22" s="61">
        <f>'Option 4'!T43</f>
        <v>143256.49535697169</v>
      </c>
      <c r="N22" s="61">
        <f>'Option 4'!U43</f>
        <v>191786.0383768169</v>
      </c>
      <c r="O22" s="61">
        <f>'Option 4'!V43</f>
        <v>241027.42516249669</v>
      </c>
      <c r="P22" s="61">
        <f>'Option 4'!W43</f>
        <v>289086.32545554108</v>
      </c>
      <c r="Q22" s="61">
        <f>'Option 4'!X43</f>
        <v>335128.4435602515</v>
      </c>
      <c r="R22" s="61">
        <f>'Option 4'!Y43</f>
        <v>380759.13700971025</v>
      </c>
      <c r="S22" s="61">
        <f>'Option 4'!Z43</f>
        <v>426048.6662360265</v>
      </c>
      <c r="T22" s="61">
        <f>'Option 4'!AA43</f>
        <v>471013.60811810242</v>
      </c>
      <c r="U22" s="61">
        <f>'Option 4'!AB43</f>
        <v>516651.85366547812</v>
      </c>
    </row>
    <row r="23" spans="1:21" x14ac:dyDescent="0.35">
      <c r="A23" s="1"/>
      <c r="B23" s="9"/>
      <c r="C23" s="9"/>
      <c r="D23" s="9"/>
      <c r="E23" s="9"/>
      <c r="F23" s="9"/>
      <c r="G23" s="9"/>
      <c r="H23" s="9"/>
      <c r="I23" s="9"/>
      <c r="J23" s="9"/>
      <c r="K23" s="9"/>
      <c r="L23" s="9"/>
      <c r="M23" s="9"/>
      <c r="N23" s="9"/>
      <c r="O23" s="9"/>
      <c r="P23" s="9"/>
      <c r="Q23" s="9"/>
      <c r="R23" s="9"/>
      <c r="S23" s="9"/>
      <c r="T23" s="9"/>
      <c r="U23" s="9"/>
    </row>
    <row r="24" spans="1:21" ht="43.5" x14ac:dyDescent="0.35">
      <c r="A24" s="59" t="str">
        <f>'Option 5'!A9</f>
        <v>Option 5 - Staged ZSS Redevelopment, Prioritising Switchgear and Protection Relay Replacement</v>
      </c>
      <c r="B24" s="1"/>
      <c r="C24" s="1" t="s">
        <v>15</v>
      </c>
      <c r="D24" s="1"/>
      <c r="E24" s="1"/>
      <c r="F24" s="1"/>
      <c r="G24" s="1"/>
      <c r="H24" s="1"/>
      <c r="I24" s="1"/>
      <c r="J24" s="1"/>
      <c r="K24" s="1"/>
      <c r="L24" s="1"/>
      <c r="M24" s="1"/>
      <c r="N24" s="1"/>
      <c r="O24" s="1"/>
      <c r="P24" s="1"/>
      <c r="Q24" s="1"/>
      <c r="R24" s="1"/>
      <c r="S24" s="1"/>
      <c r="T24" s="1"/>
      <c r="U24" s="1"/>
    </row>
    <row r="25" spans="1:21" x14ac:dyDescent="0.35">
      <c r="A25" s="1" t="str">
        <f>'Option 5'!F41</f>
        <v>Transformers Risks</v>
      </c>
      <c r="B25" s="1">
        <f>'Option 5'!I41</f>
        <v>40985.789780805477</v>
      </c>
      <c r="C25" s="1">
        <f>'Option 5'!J41</f>
        <v>52157.226122742148</v>
      </c>
      <c r="D25" s="1">
        <f>'Option 5'!K41</f>
        <v>62372.395866443374</v>
      </c>
      <c r="E25" s="1">
        <f>'Option 5'!L41</f>
        <v>73034.514377271247</v>
      </c>
      <c r="F25" s="1">
        <f>'Option 5'!M41</f>
        <v>83998.749092692931</v>
      </c>
      <c r="G25" s="1">
        <f>'Option 5'!N41</f>
        <v>95702.864696464108</v>
      </c>
      <c r="H25" s="1">
        <f>'Option 5'!O41</f>
        <v>108686.55319229429</v>
      </c>
      <c r="I25" s="1">
        <f>'Option 5'!P41</f>
        <v>123977.21018561359</v>
      </c>
      <c r="J25" s="1">
        <f>'Option 5'!Q41</f>
        <v>1.0480328443901392</v>
      </c>
      <c r="K25" s="1">
        <f>'Option 5'!R41</f>
        <v>2.7577476719344922</v>
      </c>
      <c r="L25" s="1">
        <f>'Option 5'!S41</f>
        <v>4.9244516099619213</v>
      </c>
      <c r="M25" s="1">
        <f>'Option 5'!T41</f>
        <v>7.5509720984351922</v>
      </c>
      <c r="N25" s="1">
        <f>'Option 5'!U41</f>
        <v>10.658732427346717</v>
      </c>
      <c r="O25" s="1">
        <f>'Option 5'!V41</f>
        <v>14.280696568842881</v>
      </c>
      <c r="P25" s="1">
        <f>'Option 5'!W41</f>
        <v>18.338935979903574</v>
      </c>
      <c r="Q25" s="1">
        <f>'Option 5'!X41</f>
        <v>22.83533318224228</v>
      </c>
      <c r="R25" s="1">
        <f>'Option 5'!Y41</f>
        <v>27.925763899504581</v>
      </c>
      <c r="S25" s="1">
        <f>'Option 5'!Z41</f>
        <v>33.70333761612526</v>
      </c>
      <c r="T25" s="1">
        <f>'Option 5'!AA41</f>
        <v>40.269718539716749</v>
      </c>
      <c r="U25" s="1">
        <f>'Option 5'!AB41</f>
        <v>47.872009724684716</v>
      </c>
    </row>
    <row r="26" spans="1:21" x14ac:dyDescent="0.35">
      <c r="A26" s="1" t="str">
        <f>'Option 5'!F42</f>
        <v>Switchgear Risks</v>
      </c>
      <c r="B26" s="1">
        <f>'Option 5'!I42</f>
        <v>1818973.9923535611</v>
      </c>
      <c r="C26" s="1">
        <f>'Option 5'!J42</f>
        <v>2062352.7470966503</v>
      </c>
      <c r="D26" s="1">
        <f>'Option 5'!K42</f>
        <v>2199722.9353624345</v>
      </c>
      <c r="E26" s="1">
        <f>'Option 5'!L42</f>
        <v>2300117.5765820327</v>
      </c>
      <c r="F26" s="1">
        <f>'Option 5'!M42</f>
        <v>112.57625851117999</v>
      </c>
      <c r="G26" s="1">
        <f>'Option 5'!N42</f>
        <v>45430.494255138146</v>
      </c>
      <c r="H26" s="1">
        <f>'Option 5'!O42</f>
        <v>91878.57139789332</v>
      </c>
      <c r="I26" s="1">
        <f>'Option 5'!P42</f>
        <v>139495.86476394563</v>
      </c>
      <c r="J26" s="1">
        <f>'Option 5'!Q42</f>
        <v>187702.19382218126</v>
      </c>
      <c r="K26" s="1">
        <f>'Option 5'!R42</f>
        <v>234081.07917982741</v>
      </c>
      <c r="L26" s="1">
        <f>'Option 5'!S42</f>
        <v>278785.22375464474</v>
      </c>
      <c r="M26" s="1">
        <f>'Option 5'!T42</f>
        <v>324588.11109248566</v>
      </c>
      <c r="N26" s="1">
        <f>'Option 5'!U42</f>
        <v>371663.95976568863</v>
      </c>
      <c r="O26" s="1">
        <f>'Option 5'!V42</f>
        <v>419754.6660814301</v>
      </c>
      <c r="P26" s="1">
        <f>'Option 5'!W42</f>
        <v>465573.40586732712</v>
      </c>
      <c r="Q26" s="1">
        <f>'Option 5'!X42</f>
        <v>508506.50815466681</v>
      </c>
      <c r="R26" s="1">
        <f>'Option 5'!Y42</f>
        <v>551186.22362192452</v>
      </c>
      <c r="S26" s="1">
        <f>'Option 5'!Z42</f>
        <v>593681.61351371685</v>
      </c>
      <c r="T26" s="1">
        <f>'Option 5'!AA42</f>
        <v>635943.35287565424</v>
      </c>
      <c r="U26" s="1">
        <f>'Option 5'!AB42</f>
        <v>679379.96765901102</v>
      </c>
    </row>
    <row r="27" spans="1:21" x14ac:dyDescent="0.35">
      <c r="A27" s="1" t="str">
        <f>'Option 5'!F43</f>
        <v>Total</v>
      </c>
      <c r="B27" s="61">
        <f>'Option 5'!I43</f>
        <v>1859959.7821343667</v>
      </c>
      <c r="C27" s="61">
        <f>'Option 5'!J43</f>
        <v>2114509.9732193924</v>
      </c>
      <c r="D27" s="61">
        <f>'Option 5'!K43</f>
        <v>2262095.3312288779</v>
      </c>
      <c r="E27" s="61">
        <f>'Option 5'!L43</f>
        <v>2373152.090959304</v>
      </c>
      <c r="F27" s="61">
        <f>'Option 5'!M43</f>
        <v>84111.325351204112</v>
      </c>
      <c r="G27" s="61">
        <f>'Option 5'!N43</f>
        <v>141133.35895160225</v>
      </c>
      <c r="H27" s="61">
        <f>'Option 5'!O43</f>
        <v>200565.12459018762</v>
      </c>
      <c r="I27" s="61">
        <f>'Option 5'!P43</f>
        <v>263473.07494955923</v>
      </c>
      <c r="J27" s="61">
        <f>'Option 5'!Q43</f>
        <v>187703.24185502564</v>
      </c>
      <c r="K27" s="61">
        <f>'Option 5'!R43</f>
        <v>234083.83692749936</v>
      </c>
      <c r="L27" s="61">
        <f>'Option 5'!S43</f>
        <v>278790.1482062547</v>
      </c>
      <c r="M27" s="61">
        <f>'Option 5'!T43</f>
        <v>324595.66206458409</v>
      </c>
      <c r="N27" s="61">
        <f>'Option 5'!U43</f>
        <v>371674.61849811597</v>
      </c>
      <c r="O27" s="61">
        <f>'Option 5'!V43</f>
        <v>419768.94677799894</v>
      </c>
      <c r="P27" s="61">
        <f>'Option 5'!W43</f>
        <v>465591.744803307</v>
      </c>
      <c r="Q27" s="61">
        <f>'Option 5'!X43</f>
        <v>508529.34348784905</v>
      </c>
      <c r="R27" s="61">
        <f>'Option 5'!Y43</f>
        <v>551214.14938582398</v>
      </c>
      <c r="S27" s="61">
        <f>'Option 5'!Z43</f>
        <v>593715.31685133302</v>
      </c>
      <c r="T27" s="61">
        <f>'Option 5'!AA43</f>
        <v>635983.6225941939</v>
      </c>
      <c r="U27" s="61">
        <f>'Option 5'!AB43</f>
        <v>679427.83966873575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2724C-65C0-4BE4-8596-3360E27D0099}">
  <dimension ref="A2:AB44"/>
  <sheetViews>
    <sheetView zoomScaleNormal="100" workbookViewId="0">
      <selection sqref="A1:XFD1"/>
    </sheetView>
  </sheetViews>
  <sheetFormatPr defaultRowHeight="14.5" x14ac:dyDescent="0.35"/>
  <cols>
    <col min="1" max="1" width="5.1796875" customWidth="1"/>
    <col min="2" max="2" width="43.81640625" customWidth="1"/>
    <col min="3" max="3" width="34.54296875" bestFit="1" customWidth="1"/>
    <col min="4" max="5" width="15.453125" bestFit="1" customWidth="1"/>
    <col min="6" max="6" width="15.1796875" bestFit="1" customWidth="1"/>
    <col min="7" max="7" width="6.1796875" bestFit="1" customWidth="1"/>
    <col min="8" max="8" width="19" hidden="1" customWidth="1"/>
    <col min="9" max="22" width="15.1796875" bestFit="1" customWidth="1"/>
    <col min="23" max="28" width="16.26953125" bestFit="1" customWidth="1"/>
    <col min="29" max="29" width="11.81640625" bestFit="1" customWidth="1"/>
  </cols>
  <sheetData>
    <row r="2" spans="1:28" x14ac:dyDescent="0.35">
      <c r="D2" s="12" t="s">
        <v>16</v>
      </c>
      <c r="E2" s="78" t="s">
        <v>17</v>
      </c>
      <c r="F2" s="79"/>
      <c r="G2" s="80"/>
      <c r="H2" s="10">
        <v>2024</v>
      </c>
      <c r="I2" s="10">
        <v>2025</v>
      </c>
      <c r="J2" s="10">
        <v>2026</v>
      </c>
      <c r="K2" s="10">
        <v>2027</v>
      </c>
      <c r="L2" s="10">
        <v>2028</v>
      </c>
      <c r="M2" s="10">
        <v>2029</v>
      </c>
      <c r="N2" s="10">
        <v>2030</v>
      </c>
      <c r="O2" s="10">
        <v>2031</v>
      </c>
      <c r="P2" s="10">
        <v>2032</v>
      </c>
      <c r="Q2" s="10">
        <v>2033</v>
      </c>
      <c r="R2" s="10">
        <v>2034</v>
      </c>
      <c r="S2" s="10">
        <v>2035</v>
      </c>
      <c r="T2" s="10">
        <v>2036</v>
      </c>
      <c r="U2" s="10">
        <v>2037</v>
      </c>
      <c r="V2" s="10">
        <v>2038</v>
      </c>
      <c r="W2" s="10">
        <v>2039</v>
      </c>
      <c r="X2" s="10">
        <v>2040</v>
      </c>
      <c r="Y2" s="10">
        <v>2041</v>
      </c>
      <c r="Z2" s="10">
        <v>2042</v>
      </c>
      <c r="AA2" s="10">
        <v>2043</v>
      </c>
      <c r="AB2" s="10">
        <v>2044</v>
      </c>
    </row>
    <row r="3" spans="1:28" x14ac:dyDescent="0.35">
      <c r="D3" s="8">
        <v>1</v>
      </c>
      <c r="E3" s="75" t="s">
        <v>18</v>
      </c>
      <c r="F3" s="76"/>
      <c r="G3" s="77"/>
      <c r="H3" s="15">
        <v>0.10628496659055098</v>
      </c>
      <c r="I3" s="15">
        <f>'Transformer PoF'!BI34</f>
        <v>0.18724146398098773</v>
      </c>
      <c r="J3" s="15">
        <f>'Transformer PoF'!BJ34</f>
        <v>0.19954222017860579</v>
      </c>
      <c r="K3" s="15">
        <f>'Transformer PoF'!BK34</f>
        <v>0.21243993259928096</v>
      </c>
      <c r="L3" s="15">
        <f>'Transformer PoF'!BL34</f>
        <v>0.22594161774143395</v>
      </c>
      <c r="M3" s="15">
        <f>'Transformer PoF'!BM34</f>
        <v>0.24005193457483476</v>
      </c>
      <c r="N3" s="15">
        <f>'Transformer PoF'!BN34</f>
        <v>0.25477292804247575</v>
      </c>
      <c r="O3" s="15">
        <f>'Transformer PoF'!BO34</f>
        <v>0.27010377103926531</v>
      </c>
      <c r="P3" s="15">
        <f>'Transformer PoF'!BP34</f>
        <v>0.28604050822819482</v>
      </c>
      <c r="Q3" s="15">
        <f>'Transformer PoF'!BQ34</f>
        <v>0.30257580553059282</v>
      </c>
      <c r="R3" s="15">
        <f>'Transformer PoF'!BR34</f>
        <v>0.31969870960122759</v>
      </c>
      <c r="S3" s="15">
        <f>'Transformer PoF'!BS34</f>
        <v>0.33739442205849157</v>
      </c>
      <c r="T3" s="15">
        <f>'Transformer PoF'!BT34</f>
        <v>0.35564409366956029</v>
      </c>
      <c r="U3" s="15">
        <f>'Transformer PoF'!BU34</f>
        <v>0.37442464407297282</v>
      </c>
      <c r="V3" s="15">
        <f>'Transformer PoF'!BV34</f>
        <v>0.39370861293704507</v>
      </c>
      <c r="W3" s="15">
        <f>'Transformer PoF'!BW34</f>
        <v>0.41346404868073872</v>
      </c>
      <c r="X3" s="15">
        <f>'Transformer PoF'!BX34</f>
        <v>0.43365444100135186</v>
      </c>
      <c r="Y3" s="15">
        <f>'Transformer PoF'!BY34</f>
        <v>0.45423870343720707</v>
      </c>
      <c r="Z3" s="15">
        <f>'Transformer PoF'!BZ34</f>
        <v>0.47517121201979517</v>
      </c>
      <c r="AA3" s="15">
        <f>'Transformer PoF'!CA34</f>
        <v>0.4964019057158181</v>
      </c>
      <c r="AB3" s="15">
        <f>'Transformer PoF'!CB34</f>
        <v>0.51787645380445602</v>
      </c>
    </row>
    <row r="4" spans="1:28" x14ac:dyDescent="0.35">
      <c r="D4" s="8">
        <v>2</v>
      </c>
      <c r="E4" s="75" t="s">
        <v>19</v>
      </c>
      <c r="F4" s="76"/>
      <c r="G4" s="77"/>
      <c r="H4" s="15">
        <v>0.10628496659055098</v>
      </c>
      <c r="I4" s="15">
        <f>I3</f>
        <v>0.18724146398098773</v>
      </c>
      <c r="J4" s="15">
        <f t="shared" ref="J4:AB4" si="0">J3</f>
        <v>0.19954222017860579</v>
      </c>
      <c r="K4" s="15">
        <f t="shared" si="0"/>
        <v>0.21243993259928096</v>
      </c>
      <c r="L4" s="15">
        <f t="shared" si="0"/>
        <v>0.22594161774143395</v>
      </c>
      <c r="M4" s="15">
        <f t="shared" si="0"/>
        <v>0.24005193457483476</v>
      </c>
      <c r="N4" s="15">
        <f t="shared" si="0"/>
        <v>0.25477292804247575</v>
      </c>
      <c r="O4" s="15">
        <f t="shared" si="0"/>
        <v>0.27010377103926531</v>
      </c>
      <c r="P4" s="15">
        <f t="shared" si="0"/>
        <v>0.28604050822819482</v>
      </c>
      <c r="Q4" s="15">
        <f t="shared" si="0"/>
        <v>0.30257580553059282</v>
      </c>
      <c r="R4" s="15">
        <f t="shared" si="0"/>
        <v>0.31969870960122759</v>
      </c>
      <c r="S4" s="15">
        <f t="shared" si="0"/>
        <v>0.33739442205849157</v>
      </c>
      <c r="T4" s="15">
        <f t="shared" si="0"/>
        <v>0.35564409366956029</v>
      </c>
      <c r="U4" s="15">
        <f t="shared" si="0"/>
        <v>0.37442464407297282</v>
      </c>
      <c r="V4" s="15">
        <f t="shared" si="0"/>
        <v>0.39370861293704507</v>
      </c>
      <c r="W4" s="15">
        <f t="shared" si="0"/>
        <v>0.41346404868073872</v>
      </c>
      <c r="X4" s="15">
        <f t="shared" si="0"/>
        <v>0.43365444100135186</v>
      </c>
      <c r="Y4" s="15">
        <f t="shared" si="0"/>
        <v>0.45423870343720707</v>
      </c>
      <c r="Z4" s="15">
        <f t="shared" si="0"/>
        <v>0.47517121201979517</v>
      </c>
      <c r="AA4" s="15">
        <f t="shared" si="0"/>
        <v>0.4964019057158181</v>
      </c>
      <c r="AB4" s="15">
        <f t="shared" si="0"/>
        <v>0.51787645380445602</v>
      </c>
    </row>
    <row r="5" spans="1:28" x14ac:dyDescent="0.35">
      <c r="D5" s="8">
        <v>3</v>
      </c>
      <c r="E5" s="75" t="s">
        <v>20</v>
      </c>
      <c r="F5" s="76"/>
      <c r="G5" s="77"/>
      <c r="H5" s="16">
        <f>H4*H3</f>
        <v>1.1296494123154538E-2</v>
      </c>
      <c r="I5" s="16">
        <f t="shared" ref="I5:AB5" si="1">I4*I3</f>
        <v>3.5059365833743528E-2</v>
      </c>
      <c r="J5" s="16">
        <f t="shared" si="1"/>
        <v>3.981709763380719E-2</v>
      </c>
      <c r="K5" s="16">
        <f t="shared" si="1"/>
        <v>4.5130724962787035E-2</v>
      </c>
      <c r="L5" s="16">
        <f t="shared" si="1"/>
        <v>5.1049614627616265E-2</v>
      </c>
      <c r="M5" s="16">
        <f t="shared" si="1"/>
        <v>5.7624931293120747E-2</v>
      </c>
      <c r="N5" s="16">
        <f t="shared" si="1"/>
        <v>6.4909244863336532E-2</v>
      </c>
      <c r="O5" s="16">
        <f t="shared" si="1"/>
        <v>7.2956047129631857E-2</v>
      </c>
      <c r="P5" s="16">
        <f t="shared" si="1"/>
        <v>8.1819172347443986E-2</v>
      </c>
      <c r="Q5" s="16">
        <f t="shared" si="1"/>
        <v>9.1552118092487131E-2</v>
      </c>
      <c r="R5" s="16">
        <f t="shared" si="1"/>
        <v>0.10220726492069006</v>
      </c>
      <c r="S5" s="16">
        <f t="shared" si="1"/>
        <v>0.11383499603618355</v>
      </c>
      <c r="T5" s="16">
        <f t="shared" si="1"/>
        <v>0.12648272136204297</v>
      </c>
      <c r="U5" s="16">
        <f t="shared" si="1"/>
        <v>0.14019381408917239</v>
      </c>
      <c r="V5" s="16">
        <f t="shared" si="1"/>
        <v>0.15500647190081196</v>
      </c>
      <c r="W5" s="16">
        <f t="shared" si="1"/>
        <v>0.17095251955146828</v>
      </c>
      <c r="X5" s="16">
        <f t="shared" si="1"/>
        <v>0.18805617420019496</v>
      </c>
      <c r="Y5" s="16">
        <f t="shared" si="1"/>
        <v>0.20633279970031496</v>
      </c>
      <c r="Z5" s="16">
        <f t="shared" si="1"/>
        <v>0.22578768073236113</v>
      </c>
      <c r="AA5" s="16">
        <f t="shared" si="1"/>
        <v>0.24641485199829596</v>
      </c>
      <c r="AB5" s="16">
        <f t="shared" si="1"/>
        <v>0.26819602140507887</v>
      </c>
    </row>
    <row r="6" spans="1:28" x14ac:dyDescent="0.35">
      <c r="D6" s="8">
        <v>4</v>
      </c>
      <c r="E6" s="75" t="s">
        <v>21</v>
      </c>
      <c r="F6" s="76"/>
      <c r="G6" s="77"/>
      <c r="H6" s="16">
        <v>0.74326551489607984</v>
      </c>
      <c r="I6" s="16">
        <f>'22kV CB PoF'!BM44</f>
        <v>0.75253972134709535</v>
      </c>
      <c r="J6" s="16">
        <f>'22kV CB PoF'!BN44</f>
        <v>0.75804922288526244</v>
      </c>
      <c r="K6" s="16">
        <f>'22kV CB PoF'!BO44</f>
        <v>0.76343742108525259</v>
      </c>
      <c r="L6" s="16">
        <f>'22kV CB PoF'!BP44</f>
        <v>0.76872121226732537</v>
      </c>
      <c r="M6" s="16">
        <f>'22kV CB PoF'!BQ44</f>
        <v>0.7738742946057674</v>
      </c>
      <c r="N6" s="16">
        <f>'22kV CB PoF'!BR44</f>
        <v>0.77891377812134177</v>
      </c>
      <c r="O6" s="16">
        <f>'22kV CB PoF'!BS44</f>
        <v>0.78384212248838703</v>
      </c>
      <c r="P6" s="16">
        <f>'22kV CB PoF'!BT44</f>
        <v>0.78867479324371725</v>
      </c>
      <c r="Q6" s="16">
        <f>'22kV CB PoF'!BU44</f>
        <v>0.79338774556722602</v>
      </c>
      <c r="R6" s="16">
        <f>'22kV CB PoF'!BV44</f>
        <v>0.79799663966217771</v>
      </c>
      <c r="S6" s="16">
        <f>'22kV CB PoF'!BW44</f>
        <v>0.80250373538423958</v>
      </c>
      <c r="T6" s="16">
        <f>'22kV CB PoF'!BX44</f>
        <v>0.80691124505176048</v>
      </c>
      <c r="U6" s="16">
        <f>'22kV CB PoF'!BY44</f>
        <v>0.81123301097173728</v>
      </c>
      <c r="V6" s="16">
        <f>'22kV CB PoF'!BZ44</f>
        <v>0.81544754172550737</v>
      </c>
      <c r="W6" s="16">
        <f>'22kV CB PoF'!CA44</f>
        <v>0.8195688529705365</v>
      </c>
      <c r="X6" s="16">
        <f>'22kV CB PoF'!CB44</f>
        <v>0.82359897587763742</v>
      </c>
      <c r="Y6" s="16">
        <f>'22kV CB PoF'!CC44</f>
        <v>0.82753989857378851</v>
      </c>
      <c r="Z6" s="16">
        <f>'22kV CB PoF'!CD44</f>
        <v>0.83140400689620597</v>
      </c>
      <c r="AA6" s="16">
        <f>'22kV CB PoF'!CE44</f>
        <v>0.8351720943882246</v>
      </c>
      <c r="AB6" s="16">
        <f>'22kV CB PoF'!CF44</f>
        <v>0.83885670133357959</v>
      </c>
    </row>
    <row r="7" spans="1:28" x14ac:dyDescent="0.35">
      <c r="D7" s="8">
        <v>5</v>
      </c>
      <c r="E7" s="75" t="s">
        <v>22</v>
      </c>
      <c r="F7" s="76"/>
      <c r="G7" s="77"/>
      <c r="H7" s="15">
        <f>H6^2</f>
        <v>0.55244362563373473</v>
      </c>
      <c r="I7" s="15">
        <f>'66kV CB PoF'!BI32</f>
        <v>0.92427934350948104</v>
      </c>
      <c r="J7" s="15">
        <f>'66kV CB PoF'!BJ32</f>
        <v>0.93524005133213539</v>
      </c>
      <c r="K7" s="15">
        <f>'66kV CB PoF'!BK32</f>
        <v>0.94498141898338883</v>
      </c>
      <c r="L7" s="15">
        <f>'66kV CB PoF'!BL32</f>
        <v>0.95357514994817749</v>
      </c>
      <c r="M7" s="15">
        <f>'66kV CB PoF'!BM32</f>
        <v>0.96109936034676624</v>
      </c>
      <c r="N7" s="15">
        <f>'66kV CB PoF'!BN32</f>
        <v>0.96763658326245916</v>
      </c>
      <c r="O7" s="15">
        <f>'66kV CB PoF'!BO32</f>
        <v>0.97327183936282624</v>
      </c>
      <c r="P7" s="15">
        <f>'66kV CB PoF'!BP32</f>
        <v>0.97809082746847964</v>
      </c>
      <c r="Q7" s="15">
        <f>'66kV CB PoF'!BQ32</f>
        <v>0.98217828039826038</v>
      </c>
      <c r="R7" s="15">
        <f>'66kV CB PoF'!BR32</f>
        <v>0.98561652162005764</v>
      </c>
      <c r="S7" s="15">
        <f>'66kV CB PoF'!BS32</f>
        <v>0.9884842475550073</v>
      </c>
      <c r="T7" s="15">
        <f>'66kV CB PoF'!BT32</f>
        <v>0.99085554943434617</v>
      </c>
      <c r="U7" s="15">
        <f>'66kV CB PoF'!BU32</f>
        <v>0.99279917798735617</v>
      </c>
      <c r="V7" s="15">
        <f>'66kV CB PoF'!BV32</f>
        <v>0.99437804448064993</v>
      </c>
      <c r="W7" s="15">
        <f>'66kV CB PoF'!BW32</f>
        <v>0.9956489431761022</v>
      </c>
      <c r="X7" s="15">
        <f>'66kV CB PoF'!BX32</f>
        <v>0.99666247345305981</v>
      </c>
      <c r="Y7" s="15">
        <f>'66kV CB PoF'!BY32</f>
        <v>0.99746313484605842</v>
      </c>
      <c r="Z7" s="15">
        <f>'66kV CB PoF'!BZ32</f>
        <v>0.9980895651456253</v>
      </c>
      <c r="AA7" s="15">
        <f>'66kV CB PoF'!CA32</f>
        <v>0.9985748904358891</v>
      </c>
      <c r="AB7" s="15">
        <f>'66kV CB PoF'!CB32</f>
        <v>0.99894715633032882</v>
      </c>
    </row>
    <row r="8" spans="1:28" x14ac:dyDescent="0.35">
      <c r="D8" s="6"/>
      <c r="E8" s="14"/>
      <c r="F8" s="14"/>
      <c r="G8" s="14"/>
      <c r="H8" s="38"/>
      <c r="I8" s="38"/>
      <c r="J8" s="38"/>
      <c r="K8" s="38"/>
      <c r="L8" s="38"/>
      <c r="M8" s="38"/>
      <c r="N8" s="38"/>
      <c r="O8" s="38"/>
      <c r="P8" s="38"/>
      <c r="Q8" s="38"/>
      <c r="R8" s="38"/>
      <c r="S8" s="38"/>
      <c r="T8" s="38"/>
      <c r="U8" s="38"/>
      <c r="V8" s="38"/>
      <c r="W8" s="38"/>
      <c r="X8" s="38"/>
      <c r="Y8" s="38"/>
      <c r="Z8" s="38"/>
      <c r="AA8" s="38"/>
      <c r="AB8" s="38"/>
    </row>
    <row r="9" spans="1:28" ht="15.65" customHeight="1" thickBot="1" x14ac:dyDescent="0.4">
      <c r="A9" s="19" t="s">
        <v>23</v>
      </c>
      <c r="B9" s="20"/>
      <c r="C9" s="20"/>
      <c r="D9" s="20"/>
      <c r="E9" s="20"/>
      <c r="F9" s="20"/>
      <c r="G9" s="20"/>
      <c r="H9" s="81" t="s">
        <v>24</v>
      </c>
      <c r="I9" s="81"/>
      <c r="J9" s="81"/>
      <c r="K9" s="81"/>
      <c r="L9" s="81"/>
      <c r="M9" s="81"/>
      <c r="N9" s="81"/>
      <c r="O9" s="81"/>
      <c r="P9" s="81"/>
      <c r="Q9" s="81"/>
      <c r="R9" s="81"/>
      <c r="S9" s="81"/>
      <c r="T9" s="81"/>
      <c r="U9" s="81"/>
      <c r="V9" s="81"/>
      <c r="W9" s="81"/>
      <c r="X9" s="81"/>
      <c r="Y9" s="81"/>
      <c r="Z9" s="81"/>
      <c r="AA9" s="81"/>
      <c r="AB9" s="20"/>
    </row>
    <row r="10" spans="1:28" x14ac:dyDescent="0.35">
      <c r="A10" s="21" t="s">
        <v>25</v>
      </c>
      <c r="B10" s="22" t="s">
        <v>26</v>
      </c>
      <c r="C10" s="22" t="s">
        <v>27</v>
      </c>
      <c r="D10" s="22" t="s">
        <v>28</v>
      </c>
      <c r="E10" s="22" t="s">
        <v>29</v>
      </c>
      <c r="F10" s="22" t="s">
        <v>30</v>
      </c>
      <c r="G10" s="22" t="s">
        <v>31</v>
      </c>
      <c r="H10" s="22">
        <v>2024</v>
      </c>
      <c r="I10" s="22">
        <v>2025</v>
      </c>
      <c r="J10" s="22">
        <v>2026</v>
      </c>
      <c r="K10" s="22">
        <v>2027</v>
      </c>
      <c r="L10" s="22">
        <v>2028</v>
      </c>
      <c r="M10" s="22">
        <v>2029</v>
      </c>
      <c r="N10" s="22">
        <v>2030</v>
      </c>
      <c r="O10" s="22">
        <v>2031</v>
      </c>
      <c r="P10" s="22">
        <v>2032</v>
      </c>
      <c r="Q10" s="22">
        <v>2033</v>
      </c>
      <c r="R10" s="22">
        <v>2034</v>
      </c>
      <c r="S10" s="22">
        <v>2035</v>
      </c>
      <c r="T10" s="22">
        <v>2036</v>
      </c>
      <c r="U10" s="22">
        <v>2037</v>
      </c>
      <c r="V10" s="22">
        <v>2038</v>
      </c>
      <c r="W10" s="22">
        <v>2039</v>
      </c>
      <c r="X10" s="22">
        <v>2040</v>
      </c>
      <c r="Y10" s="22">
        <v>2041</v>
      </c>
      <c r="Z10" s="22">
        <v>2042</v>
      </c>
      <c r="AA10" s="22">
        <v>2043</v>
      </c>
      <c r="AB10" s="23">
        <v>2044</v>
      </c>
    </row>
    <row r="11" spans="1:28" x14ac:dyDescent="0.35">
      <c r="A11" s="24">
        <v>1</v>
      </c>
      <c r="B11" s="2" t="s">
        <v>32</v>
      </c>
      <c r="C11" s="10" t="s">
        <v>33</v>
      </c>
      <c r="D11" s="8"/>
      <c r="E11" s="8"/>
      <c r="F11" s="1"/>
      <c r="G11" s="2"/>
      <c r="H11" s="2"/>
      <c r="I11" s="2"/>
      <c r="J11" s="2"/>
      <c r="K11" s="2"/>
      <c r="L11" s="2"/>
      <c r="M11" s="2"/>
      <c r="N11" s="2"/>
      <c r="O11" s="2"/>
      <c r="P11" s="2"/>
      <c r="Q11" s="2"/>
      <c r="R11" s="2"/>
      <c r="S11" s="2"/>
      <c r="T11" s="2"/>
      <c r="U11" s="2"/>
      <c r="V11" s="2"/>
      <c r="W11" s="2"/>
      <c r="X11" s="2"/>
      <c r="Y11" s="2"/>
      <c r="Z11" s="2"/>
      <c r="AA11" s="2"/>
      <c r="AB11" s="25"/>
    </row>
    <row r="12" spans="1:28" x14ac:dyDescent="0.35">
      <c r="A12" s="24"/>
      <c r="B12" s="2"/>
      <c r="C12" s="2" t="s">
        <v>34</v>
      </c>
      <c r="D12" s="9">
        <v>39728.758775952985</v>
      </c>
      <c r="E12" s="9"/>
      <c r="F12" s="2"/>
      <c r="G12" s="2"/>
      <c r="H12" s="2"/>
      <c r="I12" s="18"/>
      <c r="J12" s="18"/>
      <c r="K12" s="18"/>
      <c r="L12" s="18"/>
      <c r="M12" s="18"/>
      <c r="N12" s="18"/>
      <c r="O12" s="18"/>
      <c r="P12" s="18"/>
      <c r="Q12" s="18"/>
      <c r="R12" s="18"/>
      <c r="S12" s="18"/>
      <c r="T12" s="18"/>
      <c r="U12" s="18"/>
      <c r="V12" s="18"/>
      <c r="W12" s="18"/>
      <c r="X12" s="18"/>
      <c r="Y12" s="18"/>
      <c r="Z12" s="18"/>
      <c r="AA12" s="18"/>
      <c r="AB12" s="26"/>
    </row>
    <row r="13" spans="1:28" x14ac:dyDescent="0.35">
      <c r="A13" s="24"/>
      <c r="B13" s="2"/>
      <c r="C13" s="2" t="s">
        <v>35</v>
      </c>
      <c r="D13" s="8">
        <v>90</v>
      </c>
      <c r="E13" s="8"/>
      <c r="F13" s="2"/>
      <c r="G13" s="2"/>
      <c r="H13" s="2"/>
      <c r="I13" s="2"/>
      <c r="J13" s="2"/>
      <c r="K13" s="2"/>
      <c r="L13" s="2"/>
      <c r="M13" s="2"/>
      <c r="N13" s="2"/>
      <c r="O13" s="2"/>
      <c r="P13" s="2"/>
      <c r="Q13" s="2"/>
      <c r="R13" s="2"/>
      <c r="S13" s="2"/>
      <c r="T13" s="2"/>
      <c r="U13" s="2"/>
      <c r="V13" s="2"/>
      <c r="W13" s="2"/>
      <c r="X13" s="2"/>
      <c r="Y13" s="2"/>
      <c r="Z13" s="2"/>
      <c r="AA13" s="2"/>
      <c r="AB13" s="25"/>
    </row>
    <row r="14" spans="1:28" x14ac:dyDescent="0.35">
      <c r="A14" s="24"/>
      <c r="B14" s="2"/>
      <c r="C14" s="2" t="s">
        <v>36</v>
      </c>
      <c r="D14" s="8"/>
      <c r="E14" s="8"/>
      <c r="F14" s="2"/>
      <c r="G14" s="2"/>
      <c r="H14" s="2"/>
      <c r="I14" s="13">
        <v>19.617018251343023</v>
      </c>
      <c r="J14" s="13">
        <v>21.981059928644566</v>
      </c>
      <c r="K14" s="13">
        <v>23.19123415190273</v>
      </c>
      <c r="L14" s="13">
        <v>24.00708455206237</v>
      </c>
      <c r="M14" s="13">
        <v>24.460545726557729</v>
      </c>
      <c r="N14" s="13">
        <v>24.741277775150419</v>
      </c>
      <c r="O14" s="13">
        <v>24.99874836229484</v>
      </c>
      <c r="P14" s="13">
        <v>25.426730587333598</v>
      </c>
      <c r="Q14" s="13">
        <v>25.82385830389984</v>
      </c>
      <c r="R14" s="13">
        <v>25.950724701903475</v>
      </c>
      <c r="S14" s="13">
        <v>25.946076406842352</v>
      </c>
      <c r="T14" s="13">
        <v>26.108170828017368</v>
      </c>
      <c r="U14" s="13">
        <v>26.381958310455623</v>
      </c>
      <c r="V14" s="13">
        <v>26.717129555521787</v>
      </c>
      <c r="W14" s="13">
        <v>26.901077635239865</v>
      </c>
      <c r="X14" s="13">
        <v>26.952189547069384</v>
      </c>
      <c r="Y14" s="13">
        <v>27.02362410277458</v>
      </c>
      <c r="Z14" s="13">
        <v>27.113590594182188</v>
      </c>
      <c r="AA14" s="13">
        <v>27.211005560244498</v>
      </c>
      <c r="AB14" s="27">
        <v>27.379173871107923</v>
      </c>
    </row>
    <row r="15" spans="1:28" ht="15" thickBot="1" x14ac:dyDescent="0.4">
      <c r="A15" s="28"/>
      <c r="B15" s="29"/>
      <c r="C15" s="29" t="s">
        <v>37</v>
      </c>
      <c r="D15" s="29"/>
      <c r="E15" s="29"/>
      <c r="F15" s="29"/>
      <c r="G15" s="29"/>
      <c r="H15" s="29"/>
      <c r="I15" s="68">
        <f t="shared" ref="I15:AB15" si="2">$D$12*$D$13*I14/60*I5</f>
        <v>40985.789780805477</v>
      </c>
      <c r="J15" s="68">
        <f t="shared" si="2"/>
        <v>52157.226122742148</v>
      </c>
      <c r="K15" s="68">
        <f t="shared" si="2"/>
        <v>62372.395866443374</v>
      </c>
      <c r="L15" s="68">
        <f t="shared" si="2"/>
        <v>73034.514377271247</v>
      </c>
      <c r="M15" s="68">
        <f t="shared" si="2"/>
        <v>83998.749092692931</v>
      </c>
      <c r="N15" s="68">
        <f t="shared" si="2"/>
        <v>95702.864696464108</v>
      </c>
      <c r="O15" s="68">
        <f t="shared" si="2"/>
        <v>108686.55319229429</v>
      </c>
      <c r="P15" s="68">
        <f t="shared" si="2"/>
        <v>123977.21018561359</v>
      </c>
      <c r="Q15" s="68">
        <f t="shared" si="2"/>
        <v>140891.82098120384</v>
      </c>
      <c r="R15" s="68">
        <f t="shared" si="2"/>
        <v>158062.01462297951</v>
      </c>
      <c r="S15" s="68">
        <f t="shared" si="2"/>
        <v>176012.59477018454</v>
      </c>
      <c r="T15" s="68">
        <f t="shared" si="2"/>
        <v>196790.3973902642</v>
      </c>
      <c r="U15" s="68">
        <f t="shared" si="2"/>
        <v>220410.42747743722</v>
      </c>
      <c r="V15" s="68">
        <f t="shared" si="2"/>
        <v>246794.73119261969</v>
      </c>
      <c r="W15" s="68">
        <f t="shared" si="2"/>
        <v>274057.34096372034</v>
      </c>
      <c r="X15" s="68">
        <f t="shared" si="2"/>
        <v>302049.3494992581</v>
      </c>
      <c r="Y15" s="68">
        <f t="shared" si="2"/>
        <v>332282.99650538992</v>
      </c>
      <c r="Z15" s="68">
        <f t="shared" si="2"/>
        <v>364824.11072523438</v>
      </c>
      <c r="AA15" s="68">
        <f t="shared" si="2"/>
        <v>399583.66615286598</v>
      </c>
      <c r="AB15" s="69">
        <f t="shared" si="2"/>
        <v>437591.5495319264</v>
      </c>
    </row>
    <row r="16" spans="1:28" ht="15" thickBot="1" x14ac:dyDescent="0.4">
      <c r="A16" s="6"/>
    </row>
    <row r="17" spans="1:28" x14ac:dyDescent="0.35">
      <c r="A17" s="30">
        <v>2</v>
      </c>
      <c r="B17" s="31" t="s">
        <v>38</v>
      </c>
      <c r="C17" s="32" t="s">
        <v>39</v>
      </c>
      <c r="D17" s="33"/>
      <c r="E17" s="33"/>
      <c r="F17" s="70"/>
      <c r="G17" s="31"/>
      <c r="H17" s="31"/>
      <c r="I17" s="31"/>
      <c r="J17" s="31"/>
      <c r="K17" s="31"/>
      <c r="L17" s="31"/>
      <c r="M17" s="31"/>
      <c r="N17" s="31"/>
      <c r="O17" s="31"/>
      <c r="P17" s="31"/>
      <c r="Q17" s="31"/>
      <c r="R17" s="31"/>
      <c r="S17" s="31"/>
      <c r="T17" s="31"/>
      <c r="U17" s="31"/>
      <c r="V17" s="31"/>
      <c r="W17" s="31"/>
      <c r="X17" s="31"/>
      <c r="Y17" s="31"/>
      <c r="Z17" s="31"/>
      <c r="AA17" s="31"/>
      <c r="AB17" s="71"/>
    </row>
    <row r="18" spans="1:28" x14ac:dyDescent="0.35">
      <c r="A18" s="24"/>
      <c r="B18" s="2"/>
      <c r="C18" s="2" t="s">
        <v>34</v>
      </c>
      <c r="D18" s="9">
        <v>39728.758775952985</v>
      </c>
      <c r="E18" s="9"/>
      <c r="F18" s="2"/>
      <c r="G18" s="2"/>
      <c r="H18" s="2"/>
      <c r="I18" s="18"/>
      <c r="J18" s="18"/>
      <c r="K18" s="18"/>
      <c r="L18" s="18"/>
      <c r="M18" s="18"/>
      <c r="N18" s="18"/>
      <c r="O18" s="18"/>
      <c r="P18" s="18"/>
      <c r="Q18" s="18"/>
      <c r="R18" s="18"/>
      <c r="S18" s="18"/>
      <c r="T18" s="18"/>
      <c r="U18" s="18"/>
      <c r="V18" s="18"/>
      <c r="W18" s="18"/>
      <c r="X18" s="18"/>
      <c r="Y18" s="18"/>
      <c r="Z18" s="18"/>
      <c r="AA18" s="18"/>
      <c r="AB18" s="26"/>
    </row>
    <row r="19" spans="1:28" x14ac:dyDescent="0.35">
      <c r="A19" s="24"/>
      <c r="B19" s="2"/>
      <c r="C19" s="2" t="s">
        <v>35</v>
      </c>
      <c r="D19" s="8">
        <v>90</v>
      </c>
      <c r="E19" s="8"/>
      <c r="F19" s="2"/>
      <c r="G19" s="2"/>
      <c r="H19" s="2"/>
      <c r="I19" s="2"/>
      <c r="J19" s="2"/>
      <c r="K19" s="2"/>
      <c r="L19" s="2"/>
      <c r="M19" s="2"/>
      <c r="N19" s="2"/>
      <c r="O19" s="2"/>
      <c r="P19" s="2"/>
      <c r="Q19" s="2"/>
      <c r="R19" s="2"/>
      <c r="S19" s="2"/>
      <c r="T19" s="2"/>
      <c r="U19" s="2"/>
      <c r="V19" s="2"/>
      <c r="W19" s="2"/>
      <c r="X19" s="2"/>
      <c r="Y19" s="2"/>
      <c r="Z19" s="2"/>
      <c r="AA19" s="2"/>
      <c r="AB19" s="25"/>
    </row>
    <row r="20" spans="1:28" x14ac:dyDescent="0.35">
      <c r="A20" s="24"/>
      <c r="B20" s="2"/>
      <c r="C20" s="2" t="s">
        <v>36</v>
      </c>
      <c r="D20" s="8"/>
      <c r="E20" s="8"/>
      <c r="F20" s="2"/>
      <c r="G20" s="2"/>
      <c r="H20" s="2"/>
      <c r="I20" s="13">
        <v>9.8085091256715113</v>
      </c>
      <c r="J20" s="13">
        <v>10.990529964322283</v>
      </c>
      <c r="K20" s="13">
        <v>11.595617075951365</v>
      </c>
      <c r="L20" s="13">
        <v>12.003542276031185</v>
      </c>
      <c r="M20" s="13">
        <v>12.230272863278865</v>
      </c>
      <c r="N20" s="13">
        <v>12.370638887575209</v>
      </c>
      <c r="O20" s="13">
        <v>12.49937418114742</v>
      </c>
      <c r="P20" s="13">
        <v>12.713365293666799</v>
      </c>
      <c r="Q20" s="13">
        <v>12.91192915194992</v>
      </c>
      <c r="R20" s="13">
        <v>12.975362350951738</v>
      </c>
      <c r="S20" s="13">
        <v>12.973038203421176</v>
      </c>
      <c r="T20" s="13">
        <v>13.054085414008684</v>
      </c>
      <c r="U20" s="13">
        <v>13.190979155227812</v>
      </c>
      <c r="V20" s="13">
        <v>13.358564777760893</v>
      </c>
      <c r="W20" s="13">
        <v>13.450538817619933</v>
      </c>
      <c r="X20" s="13">
        <v>13.476094773534692</v>
      </c>
      <c r="Y20" s="13">
        <v>13.51181205138729</v>
      </c>
      <c r="Z20" s="13">
        <v>13.556795297091094</v>
      </c>
      <c r="AA20" s="13">
        <v>13.605502780122249</v>
      </c>
      <c r="AB20" s="27">
        <v>13.689586935553962</v>
      </c>
    </row>
    <row r="21" spans="1:28" ht="15" thickBot="1" x14ac:dyDescent="0.4">
      <c r="A21" s="28"/>
      <c r="B21" s="29"/>
      <c r="C21" s="29" t="s">
        <v>37</v>
      </c>
      <c r="D21" s="29"/>
      <c r="E21" s="29"/>
      <c r="F21" s="29"/>
      <c r="G21" s="29"/>
      <c r="H21" s="29"/>
      <c r="I21" s="68">
        <f t="shared" ref="I21:AB21" si="3">$D$18*$D$19*I20/60*I6</f>
        <v>439874.39714542916</v>
      </c>
      <c r="J21" s="68">
        <f t="shared" si="3"/>
        <v>496492.04838859971</v>
      </c>
      <c r="K21" s="68">
        <f t="shared" si="3"/>
        <v>527549.92398692237</v>
      </c>
      <c r="L21" s="68">
        <f t="shared" si="3"/>
        <v>549888.38641574804</v>
      </c>
      <c r="M21" s="68">
        <f t="shared" si="3"/>
        <v>564030.80440318724</v>
      </c>
      <c r="N21" s="68">
        <f t="shared" si="3"/>
        <v>574219.28166556265</v>
      </c>
      <c r="O21" s="68">
        <f t="shared" si="3"/>
        <v>583865.91579461319</v>
      </c>
      <c r="P21" s="68">
        <f t="shared" si="3"/>
        <v>597523.15872165025</v>
      </c>
      <c r="Q21" s="68">
        <f t="shared" si="3"/>
        <v>610482.021312795</v>
      </c>
      <c r="R21" s="68">
        <f t="shared" si="3"/>
        <v>617044.96556701348</v>
      </c>
      <c r="S21" s="68">
        <f t="shared" si="3"/>
        <v>620418.89443580096</v>
      </c>
      <c r="T21" s="68">
        <f t="shared" si="3"/>
        <v>627723.62446995021</v>
      </c>
      <c r="U21" s="68">
        <f t="shared" si="3"/>
        <v>637703.6529527544</v>
      </c>
      <c r="V21" s="68">
        <f t="shared" si="3"/>
        <v>649160.49760363239</v>
      </c>
      <c r="W21" s="68">
        <f t="shared" si="3"/>
        <v>656933.46073840419</v>
      </c>
      <c r="X21" s="68">
        <f t="shared" si="3"/>
        <v>661418.15329942422</v>
      </c>
      <c r="Y21" s="68">
        <f t="shared" si="3"/>
        <v>666344.46298710594</v>
      </c>
      <c r="Z21" s="68">
        <f t="shared" si="3"/>
        <v>671684.62532028661</v>
      </c>
      <c r="AA21" s="68">
        <f t="shared" si="3"/>
        <v>677153.03001809726</v>
      </c>
      <c r="AB21" s="69">
        <f t="shared" si="3"/>
        <v>684343.86507429765</v>
      </c>
    </row>
    <row r="22" spans="1:28" ht="15" thickBot="1" x14ac:dyDescent="0.4">
      <c r="A22" s="6"/>
    </row>
    <row r="23" spans="1:28" x14ac:dyDescent="0.35">
      <c r="A23" s="30">
        <v>3</v>
      </c>
      <c r="B23" s="31" t="s">
        <v>40</v>
      </c>
      <c r="C23" s="32" t="s">
        <v>39</v>
      </c>
      <c r="D23" s="33"/>
      <c r="E23" s="33"/>
      <c r="F23" s="70"/>
      <c r="G23" s="31"/>
      <c r="H23" s="31"/>
      <c r="I23" s="31"/>
      <c r="J23" s="31"/>
      <c r="K23" s="31"/>
      <c r="L23" s="31"/>
      <c r="M23" s="31"/>
      <c r="N23" s="31"/>
      <c r="O23" s="31"/>
      <c r="P23" s="31"/>
      <c r="Q23" s="31"/>
      <c r="R23" s="31"/>
      <c r="S23" s="31"/>
      <c r="T23" s="31"/>
      <c r="U23" s="31"/>
      <c r="V23" s="31"/>
      <c r="W23" s="31"/>
      <c r="X23" s="31"/>
      <c r="Y23" s="31"/>
      <c r="Z23" s="31"/>
      <c r="AA23" s="31"/>
      <c r="AB23" s="71"/>
    </row>
    <row r="24" spans="1:28" x14ac:dyDescent="0.35">
      <c r="A24" s="34"/>
      <c r="B24" s="2"/>
      <c r="C24" s="2" t="s">
        <v>34</v>
      </c>
      <c r="D24" s="9">
        <v>39728.758775952985</v>
      </c>
      <c r="E24" s="9"/>
      <c r="F24" s="2"/>
      <c r="G24" s="2"/>
      <c r="H24" s="2"/>
      <c r="I24" s="18"/>
      <c r="J24" s="18"/>
      <c r="K24" s="18"/>
      <c r="L24" s="18"/>
      <c r="M24" s="18"/>
      <c r="N24" s="18"/>
      <c r="O24" s="18"/>
      <c r="P24" s="18"/>
      <c r="Q24" s="18"/>
      <c r="R24" s="18"/>
      <c r="S24" s="18"/>
      <c r="T24" s="18"/>
      <c r="U24" s="18"/>
      <c r="V24" s="18"/>
      <c r="W24" s="18"/>
      <c r="X24" s="18"/>
      <c r="Y24" s="18"/>
      <c r="Z24" s="18"/>
      <c r="AA24" s="18"/>
      <c r="AB24" s="26"/>
    </row>
    <row r="25" spans="1:28" x14ac:dyDescent="0.35">
      <c r="A25" s="34"/>
      <c r="B25" s="2"/>
      <c r="C25" s="2" t="s">
        <v>35</v>
      </c>
      <c r="D25" s="8">
        <v>90</v>
      </c>
      <c r="E25" s="8"/>
      <c r="F25" s="2"/>
      <c r="G25" s="2"/>
      <c r="H25" s="2"/>
      <c r="I25" s="2"/>
      <c r="J25" s="2"/>
      <c r="K25" s="2"/>
      <c r="L25" s="2"/>
      <c r="M25" s="2"/>
      <c r="N25" s="2"/>
      <c r="O25" s="2"/>
      <c r="P25" s="2"/>
      <c r="Q25" s="2"/>
      <c r="R25" s="2"/>
      <c r="S25" s="2"/>
      <c r="T25" s="2"/>
      <c r="U25" s="2"/>
      <c r="V25" s="2"/>
      <c r="W25" s="2"/>
      <c r="X25" s="2"/>
      <c r="Y25" s="2"/>
      <c r="Z25" s="2"/>
      <c r="AA25" s="2"/>
      <c r="AB25" s="25"/>
    </row>
    <row r="26" spans="1:28" x14ac:dyDescent="0.35">
      <c r="A26" s="34"/>
      <c r="B26" s="2"/>
      <c r="C26" s="2" t="s">
        <v>36</v>
      </c>
      <c r="D26" s="8"/>
      <c r="E26" s="8"/>
      <c r="F26" s="2"/>
      <c r="G26" s="2"/>
      <c r="H26" s="2"/>
      <c r="I26" s="13">
        <v>9.8085091256715113</v>
      </c>
      <c r="J26" s="13">
        <v>10.990529964322283</v>
      </c>
      <c r="K26" s="13">
        <v>11.595617075951365</v>
      </c>
      <c r="L26" s="13">
        <v>12.003542276031185</v>
      </c>
      <c r="M26" s="13">
        <v>12.230272863278865</v>
      </c>
      <c r="N26" s="13">
        <v>12.370638887575209</v>
      </c>
      <c r="O26" s="13">
        <v>12.49937418114742</v>
      </c>
      <c r="P26" s="13">
        <v>12.713365293666799</v>
      </c>
      <c r="Q26" s="13">
        <v>12.91192915194992</v>
      </c>
      <c r="R26" s="13">
        <v>12.975362350951738</v>
      </c>
      <c r="S26" s="13">
        <v>12.973038203421176</v>
      </c>
      <c r="T26" s="13">
        <v>13.054085414008684</v>
      </c>
      <c r="U26" s="13">
        <v>13.190979155227812</v>
      </c>
      <c r="V26" s="13">
        <v>13.358564777760893</v>
      </c>
      <c r="W26" s="13">
        <v>13.450538817619933</v>
      </c>
      <c r="X26" s="13">
        <v>13.476094773534692</v>
      </c>
      <c r="Y26" s="13">
        <v>13.51181205138729</v>
      </c>
      <c r="Z26" s="13">
        <v>13.556795297091094</v>
      </c>
      <c r="AA26" s="13">
        <v>13.605502780122249</v>
      </c>
      <c r="AB26" s="27">
        <v>13.689586935553962</v>
      </c>
    </row>
    <row r="27" spans="1:28" ht="15" thickBot="1" x14ac:dyDescent="0.4">
      <c r="A27" s="35"/>
      <c r="B27" s="29"/>
      <c r="C27" s="29" t="s">
        <v>37</v>
      </c>
      <c r="D27" s="29"/>
      <c r="E27" s="29"/>
      <c r="F27" s="29"/>
      <c r="G27" s="29"/>
      <c r="H27" s="29"/>
      <c r="I27" s="68">
        <f t="shared" ref="I27:AB27" si="4">$D$24*$D$25*I26/60*I6</f>
        <v>439874.39714542916</v>
      </c>
      <c r="J27" s="68">
        <f t="shared" si="4"/>
        <v>496492.04838859971</v>
      </c>
      <c r="K27" s="68">
        <f t="shared" si="4"/>
        <v>527549.92398692237</v>
      </c>
      <c r="L27" s="68">
        <f t="shared" si="4"/>
        <v>549888.38641574804</v>
      </c>
      <c r="M27" s="68">
        <f t="shared" si="4"/>
        <v>564030.80440318724</v>
      </c>
      <c r="N27" s="68">
        <f t="shared" si="4"/>
        <v>574219.28166556265</v>
      </c>
      <c r="O27" s="68">
        <f t="shared" si="4"/>
        <v>583865.91579461319</v>
      </c>
      <c r="P27" s="68">
        <f t="shared" si="4"/>
        <v>597523.15872165025</v>
      </c>
      <c r="Q27" s="68">
        <f t="shared" si="4"/>
        <v>610482.021312795</v>
      </c>
      <c r="R27" s="68">
        <f t="shared" si="4"/>
        <v>617044.96556701348</v>
      </c>
      <c r="S27" s="68">
        <f t="shared" si="4"/>
        <v>620418.89443580096</v>
      </c>
      <c r="T27" s="68">
        <f t="shared" si="4"/>
        <v>627723.62446995021</v>
      </c>
      <c r="U27" s="68">
        <f t="shared" si="4"/>
        <v>637703.6529527544</v>
      </c>
      <c r="V27" s="68">
        <f t="shared" si="4"/>
        <v>649160.49760363239</v>
      </c>
      <c r="W27" s="68">
        <f t="shared" si="4"/>
        <v>656933.46073840419</v>
      </c>
      <c r="X27" s="68">
        <f t="shared" si="4"/>
        <v>661418.15329942422</v>
      </c>
      <c r="Y27" s="68">
        <f t="shared" si="4"/>
        <v>666344.46298710594</v>
      </c>
      <c r="Z27" s="68">
        <f t="shared" si="4"/>
        <v>671684.62532028661</v>
      </c>
      <c r="AA27" s="68">
        <f t="shared" si="4"/>
        <v>677153.03001809726</v>
      </c>
      <c r="AB27" s="69">
        <f t="shared" si="4"/>
        <v>684343.86507429765</v>
      </c>
    </row>
    <row r="28" spans="1:28" ht="15" thickBot="1" x14ac:dyDescent="0.4">
      <c r="I28" s="17"/>
      <c r="J28" s="17"/>
      <c r="K28" s="17"/>
      <c r="L28" s="17"/>
      <c r="M28" s="17"/>
      <c r="N28" s="17"/>
      <c r="O28" s="17"/>
      <c r="P28" s="17"/>
      <c r="Q28" s="17"/>
      <c r="R28" s="17"/>
      <c r="S28" s="17"/>
      <c r="T28" s="17"/>
      <c r="U28" s="17"/>
      <c r="V28" s="17"/>
      <c r="W28" s="17"/>
      <c r="X28" s="17"/>
      <c r="Y28" s="17"/>
      <c r="Z28" s="17"/>
      <c r="AA28" s="17"/>
      <c r="AB28" s="17"/>
    </row>
    <row r="29" spans="1:28" x14ac:dyDescent="0.35">
      <c r="A29" s="30">
        <v>4</v>
      </c>
      <c r="B29" s="31" t="s">
        <v>41</v>
      </c>
      <c r="C29" s="32" t="s">
        <v>39</v>
      </c>
      <c r="D29" s="33"/>
      <c r="E29" s="33"/>
      <c r="F29" s="70"/>
      <c r="G29" s="31"/>
      <c r="H29" s="31"/>
      <c r="I29" s="31"/>
      <c r="J29" s="31"/>
      <c r="K29" s="31"/>
      <c r="L29" s="31"/>
      <c r="M29" s="31"/>
      <c r="N29" s="31"/>
      <c r="O29" s="31"/>
      <c r="P29" s="31"/>
      <c r="Q29" s="31"/>
      <c r="R29" s="31"/>
      <c r="S29" s="31"/>
      <c r="T29" s="31"/>
      <c r="U29" s="31"/>
      <c r="V29" s="31"/>
      <c r="W29" s="31"/>
      <c r="X29" s="31"/>
      <c r="Y29" s="31"/>
      <c r="Z29" s="31"/>
      <c r="AA29" s="31"/>
      <c r="AB29" s="71"/>
    </row>
    <row r="30" spans="1:28" x14ac:dyDescent="0.35">
      <c r="A30" s="34"/>
      <c r="B30" s="2"/>
      <c r="C30" s="2" t="s">
        <v>34</v>
      </c>
      <c r="D30" s="9">
        <v>39728.758775952985</v>
      </c>
      <c r="E30" s="9"/>
      <c r="F30" s="2"/>
      <c r="G30" s="2"/>
      <c r="H30" s="2"/>
      <c r="I30" s="18"/>
      <c r="J30" s="18"/>
      <c r="K30" s="18"/>
      <c r="L30" s="18"/>
      <c r="M30" s="18"/>
      <c r="N30" s="18"/>
      <c r="O30" s="18"/>
      <c r="P30" s="18"/>
      <c r="Q30" s="18"/>
      <c r="R30" s="18"/>
      <c r="S30" s="18"/>
      <c r="T30" s="18"/>
      <c r="U30" s="18"/>
      <c r="V30" s="18"/>
      <c r="W30" s="18"/>
      <c r="X30" s="18"/>
      <c r="Y30" s="18"/>
      <c r="Z30" s="18"/>
      <c r="AA30" s="18"/>
      <c r="AB30" s="26"/>
    </row>
    <row r="31" spans="1:28" x14ac:dyDescent="0.35">
      <c r="A31" s="34"/>
      <c r="B31" s="2"/>
      <c r="C31" s="2" t="s">
        <v>35</v>
      </c>
      <c r="D31" s="8">
        <v>90</v>
      </c>
      <c r="E31" s="8"/>
      <c r="F31" s="2"/>
      <c r="G31" s="2"/>
      <c r="H31" s="2"/>
      <c r="I31" s="2"/>
      <c r="J31" s="2"/>
      <c r="K31" s="2"/>
      <c r="L31" s="2"/>
      <c r="M31" s="2"/>
      <c r="N31" s="2"/>
      <c r="O31" s="2"/>
      <c r="P31" s="2"/>
      <c r="Q31" s="2"/>
      <c r="R31" s="2"/>
      <c r="S31" s="2"/>
      <c r="T31" s="2"/>
      <c r="U31" s="2"/>
      <c r="V31" s="2"/>
      <c r="W31" s="2"/>
      <c r="X31" s="2"/>
      <c r="Y31" s="2"/>
      <c r="Z31" s="2"/>
      <c r="AA31" s="2"/>
      <c r="AB31" s="25"/>
    </row>
    <row r="32" spans="1:28" x14ac:dyDescent="0.35">
      <c r="A32" s="34"/>
      <c r="B32" s="2"/>
      <c r="C32" s="2" t="s">
        <v>36</v>
      </c>
      <c r="D32" s="8"/>
      <c r="E32" s="8"/>
      <c r="F32" s="2"/>
      <c r="G32" s="2"/>
      <c r="H32" s="2"/>
      <c r="I32" s="13">
        <v>9.8085091256715113</v>
      </c>
      <c r="J32" s="13">
        <v>10.990529964322283</v>
      </c>
      <c r="K32" s="13">
        <v>11.595617075951365</v>
      </c>
      <c r="L32" s="13">
        <v>12.003542276031185</v>
      </c>
      <c r="M32" s="13">
        <v>12.230272863278865</v>
      </c>
      <c r="N32" s="13">
        <v>12.370638887575209</v>
      </c>
      <c r="O32" s="13">
        <v>12.49937418114742</v>
      </c>
      <c r="P32" s="13">
        <v>12.713365293666799</v>
      </c>
      <c r="Q32" s="13">
        <v>12.91192915194992</v>
      </c>
      <c r="R32" s="13">
        <v>12.975362350951738</v>
      </c>
      <c r="S32" s="13">
        <v>12.973038203421176</v>
      </c>
      <c r="T32" s="13">
        <v>13.054085414008684</v>
      </c>
      <c r="U32" s="13">
        <v>13.190979155227812</v>
      </c>
      <c r="V32" s="13">
        <v>13.358564777760893</v>
      </c>
      <c r="W32" s="13">
        <v>13.450538817619933</v>
      </c>
      <c r="X32" s="13">
        <v>13.476094773534692</v>
      </c>
      <c r="Y32" s="13">
        <v>13.51181205138729</v>
      </c>
      <c r="Z32" s="13">
        <v>13.556795297091094</v>
      </c>
      <c r="AA32" s="13">
        <v>13.605502780122249</v>
      </c>
      <c r="AB32" s="27">
        <v>13.689586935553962</v>
      </c>
    </row>
    <row r="33" spans="1:28" ht="15" thickBot="1" x14ac:dyDescent="0.4">
      <c r="A33" s="35"/>
      <c r="B33" s="29"/>
      <c r="C33" s="29" t="s">
        <v>37</v>
      </c>
      <c r="D33" s="29"/>
      <c r="E33" s="29"/>
      <c r="F33" s="29"/>
      <c r="G33" s="29"/>
      <c r="H33" s="29"/>
      <c r="I33" s="68">
        <f t="shared" ref="I33:AB33" si="5">$D$30*$D$31*I32/60*I6</f>
        <v>439874.39714542916</v>
      </c>
      <c r="J33" s="68">
        <f t="shared" si="5"/>
        <v>496492.04838859971</v>
      </c>
      <c r="K33" s="68">
        <f t="shared" si="5"/>
        <v>527549.92398692237</v>
      </c>
      <c r="L33" s="68">
        <f t="shared" si="5"/>
        <v>549888.38641574804</v>
      </c>
      <c r="M33" s="68">
        <f t="shared" si="5"/>
        <v>564030.80440318724</v>
      </c>
      <c r="N33" s="68">
        <f t="shared" si="5"/>
        <v>574219.28166556265</v>
      </c>
      <c r="O33" s="68">
        <f t="shared" si="5"/>
        <v>583865.91579461319</v>
      </c>
      <c r="P33" s="68">
        <f t="shared" si="5"/>
        <v>597523.15872165025</v>
      </c>
      <c r="Q33" s="68">
        <f t="shared" si="5"/>
        <v>610482.021312795</v>
      </c>
      <c r="R33" s="68">
        <f t="shared" si="5"/>
        <v>617044.96556701348</v>
      </c>
      <c r="S33" s="68">
        <f t="shared" si="5"/>
        <v>620418.89443580096</v>
      </c>
      <c r="T33" s="68">
        <f t="shared" si="5"/>
        <v>627723.62446995021</v>
      </c>
      <c r="U33" s="68">
        <f t="shared" si="5"/>
        <v>637703.6529527544</v>
      </c>
      <c r="V33" s="68">
        <f t="shared" si="5"/>
        <v>649160.49760363239</v>
      </c>
      <c r="W33" s="68">
        <f t="shared" si="5"/>
        <v>656933.46073840419</v>
      </c>
      <c r="X33" s="68">
        <f t="shared" si="5"/>
        <v>661418.15329942422</v>
      </c>
      <c r="Y33" s="68">
        <f t="shared" si="5"/>
        <v>666344.46298710594</v>
      </c>
      <c r="Z33" s="68">
        <f t="shared" si="5"/>
        <v>671684.62532028661</v>
      </c>
      <c r="AA33" s="68">
        <f t="shared" si="5"/>
        <v>677153.03001809726</v>
      </c>
      <c r="AB33" s="69">
        <f t="shared" si="5"/>
        <v>684343.86507429765</v>
      </c>
    </row>
    <row r="34" spans="1:28" ht="15" thickBot="1" x14ac:dyDescent="0.4">
      <c r="I34" s="7"/>
      <c r="J34" s="7"/>
      <c r="K34" s="7"/>
      <c r="L34" s="7"/>
      <c r="M34" s="7"/>
      <c r="N34" s="7"/>
      <c r="O34" s="7"/>
      <c r="P34" s="7"/>
      <c r="Q34" s="7"/>
      <c r="R34" s="7"/>
      <c r="S34" s="7"/>
      <c r="T34" s="7"/>
      <c r="U34" s="7"/>
      <c r="V34" s="7"/>
      <c r="W34" s="7"/>
      <c r="X34" s="7"/>
      <c r="Y34" s="7"/>
      <c r="Z34" s="7"/>
      <c r="AA34" s="7"/>
      <c r="AB34" s="7"/>
    </row>
    <row r="35" spans="1:28" x14ac:dyDescent="0.35">
      <c r="A35" s="30">
        <v>5</v>
      </c>
      <c r="B35" s="31" t="s">
        <v>42</v>
      </c>
      <c r="C35" s="32" t="s">
        <v>33</v>
      </c>
      <c r="D35" s="33"/>
      <c r="E35" s="33"/>
      <c r="F35" s="70"/>
      <c r="G35" s="31"/>
      <c r="H35" s="31"/>
      <c r="I35" s="31"/>
      <c r="J35" s="31"/>
      <c r="K35" s="31"/>
      <c r="L35" s="31"/>
      <c r="M35" s="31"/>
      <c r="N35" s="31"/>
      <c r="O35" s="31"/>
      <c r="P35" s="31"/>
      <c r="Q35" s="31"/>
      <c r="R35" s="31"/>
      <c r="S35" s="31"/>
      <c r="T35" s="31"/>
      <c r="U35" s="31"/>
      <c r="V35" s="31"/>
      <c r="W35" s="31"/>
      <c r="X35" s="31"/>
      <c r="Y35" s="31"/>
      <c r="Z35" s="31"/>
      <c r="AA35" s="31"/>
      <c r="AB35" s="71"/>
    </row>
    <row r="36" spans="1:28" x14ac:dyDescent="0.35">
      <c r="A36" s="34"/>
      <c r="B36" s="2"/>
      <c r="C36" s="2" t="s">
        <v>34</v>
      </c>
      <c r="D36" s="9">
        <v>39728.758775952985</v>
      </c>
      <c r="E36" s="9"/>
      <c r="F36" s="2"/>
      <c r="G36" s="2"/>
      <c r="H36" s="2"/>
      <c r="I36" s="18"/>
      <c r="J36" s="18"/>
      <c r="K36" s="18"/>
      <c r="L36" s="18"/>
      <c r="M36" s="18"/>
      <c r="N36" s="18"/>
      <c r="O36" s="18"/>
      <c r="P36" s="18"/>
      <c r="Q36" s="18"/>
      <c r="R36" s="18"/>
      <c r="S36" s="18"/>
      <c r="T36" s="18"/>
      <c r="U36" s="18"/>
      <c r="V36" s="18"/>
      <c r="W36" s="18"/>
      <c r="X36" s="18"/>
      <c r="Y36" s="18"/>
      <c r="Z36" s="18"/>
      <c r="AA36" s="18"/>
      <c r="AB36" s="26"/>
    </row>
    <row r="37" spans="1:28" x14ac:dyDescent="0.35">
      <c r="A37" s="34"/>
      <c r="B37" s="2"/>
      <c r="C37" s="2" t="s">
        <v>35</v>
      </c>
      <c r="D37" s="8">
        <v>90</v>
      </c>
      <c r="E37" s="8"/>
      <c r="F37" s="2"/>
      <c r="G37" s="2"/>
      <c r="H37" s="2"/>
      <c r="I37" s="2"/>
      <c r="J37" s="2"/>
      <c r="K37" s="2"/>
      <c r="L37" s="2"/>
      <c r="M37" s="2"/>
      <c r="N37" s="2"/>
      <c r="O37" s="2"/>
      <c r="P37" s="2"/>
      <c r="Q37" s="2"/>
      <c r="R37" s="2"/>
      <c r="S37" s="2"/>
      <c r="T37" s="2"/>
      <c r="U37" s="2"/>
      <c r="V37" s="2"/>
      <c r="W37" s="2"/>
      <c r="X37" s="2"/>
      <c r="Y37" s="2"/>
      <c r="Z37" s="2"/>
      <c r="AA37" s="2"/>
      <c r="AB37" s="25"/>
    </row>
    <row r="38" spans="1:28" x14ac:dyDescent="0.35">
      <c r="A38" s="34"/>
      <c r="B38" s="2"/>
      <c r="C38" s="2" t="s">
        <v>36</v>
      </c>
      <c r="D38" s="8"/>
      <c r="E38" s="8"/>
      <c r="F38" s="2"/>
      <c r="G38" s="2"/>
      <c r="H38" s="2"/>
      <c r="I38" s="13">
        <v>9.8085091256715113</v>
      </c>
      <c r="J38" s="13">
        <v>10.990529964322283</v>
      </c>
      <c r="K38" s="13">
        <v>11.595617075951365</v>
      </c>
      <c r="L38" s="13">
        <v>12.003542276031185</v>
      </c>
      <c r="M38" s="13">
        <v>12.230272863278865</v>
      </c>
      <c r="N38" s="13">
        <v>12.370638887575209</v>
      </c>
      <c r="O38" s="13">
        <v>12.49937418114742</v>
      </c>
      <c r="P38" s="13">
        <v>12.713365293666799</v>
      </c>
      <c r="Q38" s="13">
        <v>12.91192915194992</v>
      </c>
      <c r="R38" s="13">
        <v>12.975362350951738</v>
      </c>
      <c r="S38" s="13">
        <v>12.973038203421176</v>
      </c>
      <c r="T38" s="13">
        <v>13.054085414008684</v>
      </c>
      <c r="U38" s="13">
        <v>13.190979155227812</v>
      </c>
      <c r="V38" s="13">
        <v>13.358564777760893</v>
      </c>
      <c r="W38" s="13">
        <v>13.450538817619933</v>
      </c>
      <c r="X38" s="13">
        <v>13.476094773534692</v>
      </c>
      <c r="Y38" s="13">
        <v>13.51181205138729</v>
      </c>
      <c r="Z38" s="13">
        <v>13.556795297091094</v>
      </c>
      <c r="AA38" s="13">
        <v>13.605502780122249</v>
      </c>
      <c r="AB38" s="27">
        <v>13.689586935553962</v>
      </c>
    </row>
    <row r="39" spans="1:28" ht="15" thickBot="1" x14ac:dyDescent="0.4">
      <c r="A39" s="35"/>
      <c r="B39" s="29"/>
      <c r="C39" s="29" t="s">
        <v>37</v>
      </c>
      <c r="D39" s="29"/>
      <c r="E39" s="29"/>
      <c r="F39" s="29"/>
      <c r="G39" s="29"/>
      <c r="H39" s="29"/>
      <c r="I39" s="68">
        <f t="shared" ref="I39:AB39" si="6">$D$36*$D$37*I38/60*I7^2</f>
        <v>499350.80091727368</v>
      </c>
      <c r="J39" s="68">
        <f t="shared" si="6"/>
        <v>572876.601930851</v>
      </c>
      <c r="K39" s="68">
        <f t="shared" si="6"/>
        <v>617073.16340166738</v>
      </c>
      <c r="L39" s="68">
        <f t="shared" si="6"/>
        <v>650452.41733478836</v>
      </c>
      <c r="M39" s="68">
        <f t="shared" si="6"/>
        <v>673238.55438374879</v>
      </c>
      <c r="N39" s="68">
        <f t="shared" si="6"/>
        <v>690260.37657185271</v>
      </c>
      <c r="O39" s="68">
        <f t="shared" si="6"/>
        <v>705590.68796077883</v>
      </c>
      <c r="P39" s="68">
        <f t="shared" si="6"/>
        <v>724794.94191777671</v>
      </c>
      <c r="Q39" s="68">
        <f t="shared" si="6"/>
        <v>742280.48421327141</v>
      </c>
      <c r="R39" s="68">
        <f t="shared" si="6"/>
        <v>751158.69784353522</v>
      </c>
      <c r="S39" s="68">
        <f t="shared" si="6"/>
        <v>755400.83147261839</v>
      </c>
      <c r="T39" s="68">
        <f t="shared" si="6"/>
        <v>763771.41080358729</v>
      </c>
      <c r="U39" s="68">
        <f t="shared" si="6"/>
        <v>774811.58872304345</v>
      </c>
      <c r="V39" s="68">
        <f t="shared" si="6"/>
        <v>787152.91847759532</v>
      </c>
      <c r="W39" s="68">
        <f t="shared" si="6"/>
        <v>794599.72839117039</v>
      </c>
      <c r="X39" s="68">
        <f t="shared" si="6"/>
        <v>797731.10317528201</v>
      </c>
      <c r="Y39" s="68">
        <f t="shared" si="6"/>
        <v>801131.03962150787</v>
      </c>
      <c r="Z39" s="68">
        <f t="shared" si="6"/>
        <v>804808.07383656898</v>
      </c>
      <c r="AA39" s="68">
        <f t="shared" si="6"/>
        <v>808485.31134070479</v>
      </c>
      <c r="AB39" s="69">
        <f t="shared" si="6"/>
        <v>814088.51876315463</v>
      </c>
    </row>
    <row r="40" spans="1:28" x14ac:dyDescent="0.35">
      <c r="I40" s="7"/>
      <c r="J40" s="7"/>
      <c r="K40" s="7"/>
      <c r="L40" s="7"/>
      <c r="M40" s="7"/>
      <c r="N40" s="7"/>
      <c r="O40" s="7"/>
      <c r="P40" s="7"/>
      <c r="Q40" s="7"/>
      <c r="R40" s="7"/>
      <c r="S40" s="7"/>
      <c r="T40" s="7"/>
      <c r="U40" s="7"/>
      <c r="V40" s="7"/>
      <c r="W40" s="7"/>
      <c r="X40" s="7"/>
      <c r="Y40" s="7"/>
      <c r="Z40" s="7"/>
      <c r="AA40" s="7"/>
      <c r="AB40" s="7"/>
    </row>
    <row r="41" spans="1:28" x14ac:dyDescent="0.35">
      <c r="C41" s="4"/>
      <c r="F41" s="4" t="s">
        <v>43</v>
      </c>
      <c r="I41" s="7">
        <f>I15</f>
        <v>40985.789780805477</v>
      </c>
      <c r="J41" s="7">
        <f t="shared" ref="J41:AB41" si="7">J15</f>
        <v>52157.226122742148</v>
      </c>
      <c r="K41" s="7">
        <f t="shared" si="7"/>
        <v>62372.395866443374</v>
      </c>
      <c r="L41" s="7">
        <f t="shared" si="7"/>
        <v>73034.514377271247</v>
      </c>
      <c r="M41" s="7">
        <f t="shared" si="7"/>
        <v>83998.749092692931</v>
      </c>
      <c r="N41" s="7">
        <f t="shared" si="7"/>
        <v>95702.864696464108</v>
      </c>
      <c r="O41" s="7">
        <f t="shared" si="7"/>
        <v>108686.55319229429</v>
      </c>
      <c r="P41" s="7">
        <f t="shared" si="7"/>
        <v>123977.21018561359</v>
      </c>
      <c r="Q41" s="7">
        <f t="shared" si="7"/>
        <v>140891.82098120384</v>
      </c>
      <c r="R41" s="7">
        <f t="shared" si="7"/>
        <v>158062.01462297951</v>
      </c>
      <c r="S41" s="7">
        <f t="shared" si="7"/>
        <v>176012.59477018454</v>
      </c>
      <c r="T41" s="7">
        <f t="shared" si="7"/>
        <v>196790.3973902642</v>
      </c>
      <c r="U41" s="7">
        <f t="shared" si="7"/>
        <v>220410.42747743722</v>
      </c>
      <c r="V41" s="7">
        <f t="shared" si="7"/>
        <v>246794.73119261969</v>
      </c>
      <c r="W41" s="7">
        <f t="shared" si="7"/>
        <v>274057.34096372034</v>
      </c>
      <c r="X41" s="7">
        <f t="shared" si="7"/>
        <v>302049.3494992581</v>
      </c>
      <c r="Y41" s="7">
        <f t="shared" si="7"/>
        <v>332282.99650538992</v>
      </c>
      <c r="Z41" s="7">
        <f t="shared" si="7"/>
        <v>364824.11072523438</v>
      </c>
      <c r="AA41" s="7">
        <f t="shared" si="7"/>
        <v>399583.66615286598</v>
      </c>
      <c r="AB41" s="7">
        <f t="shared" si="7"/>
        <v>437591.5495319264</v>
      </c>
    </row>
    <row r="42" spans="1:28" ht="15" thickBot="1" x14ac:dyDescent="0.4">
      <c r="F42" s="4" t="s">
        <v>44</v>
      </c>
      <c r="I42" s="7">
        <f>I21+I27+I33+I39</f>
        <v>1818973.9923535611</v>
      </c>
      <c r="J42" s="7">
        <f t="shared" ref="J42:AB42" si="8">J21+J27+J33+J39</f>
        <v>2062352.7470966503</v>
      </c>
      <c r="K42" s="7">
        <f t="shared" si="8"/>
        <v>2199722.9353624345</v>
      </c>
      <c r="L42" s="7">
        <f t="shared" si="8"/>
        <v>2300117.5765820327</v>
      </c>
      <c r="M42" s="7">
        <f t="shared" si="8"/>
        <v>2365330.9675933104</v>
      </c>
      <c r="N42" s="7">
        <f t="shared" si="8"/>
        <v>2412918.2215685407</v>
      </c>
      <c r="O42" s="7">
        <f t="shared" si="8"/>
        <v>2457188.4353446183</v>
      </c>
      <c r="P42" s="7">
        <f t="shared" si="8"/>
        <v>2517364.4180827276</v>
      </c>
      <c r="Q42" s="7">
        <f t="shared" si="8"/>
        <v>2573726.5481516561</v>
      </c>
      <c r="R42" s="7">
        <f t="shared" si="8"/>
        <v>2602293.5945445755</v>
      </c>
      <c r="S42" s="7">
        <f t="shared" si="8"/>
        <v>2616657.5147800213</v>
      </c>
      <c r="T42" s="7">
        <f t="shared" si="8"/>
        <v>2646942.2842134377</v>
      </c>
      <c r="U42" s="7">
        <f t="shared" si="8"/>
        <v>2687922.5475813067</v>
      </c>
      <c r="V42" s="7">
        <f t="shared" si="8"/>
        <v>2734634.4112884924</v>
      </c>
      <c r="W42" s="7">
        <f t="shared" si="8"/>
        <v>2765400.1106063831</v>
      </c>
      <c r="X42" s="7">
        <f t="shared" si="8"/>
        <v>2781985.5630735545</v>
      </c>
      <c r="Y42" s="7">
        <f t="shared" si="8"/>
        <v>2800164.4285828257</v>
      </c>
      <c r="Z42" s="7">
        <f t="shared" si="8"/>
        <v>2819861.9497974291</v>
      </c>
      <c r="AA42" s="7">
        <f t="shared" si="8"/>
        <v>2839944.4013949968</v>
      </c>
      <c r="AB42" s="7">
        <f t="shared" si="8"/>
        <v>2867120.1139860475</v>
      </c>
    </row>
    <row r="43" spans="1:28" ht="15.5" thickTop="1" thickBot="1" x14ac:dyDescent="0.4">
      <c r="F43" s="4" t="s">
        <v>45</v>
      </c>
      <c r="I43" s="57">
        <f>I41+I42</f>
        <v>1859959.7821343667</v>
      </c>
      <c r="J43" s="57">
        <f t="shared" ref="J43:AB43" si="9">J41+J42</f>
        <v>2114509.9732193924</v>
      </c>
      <c r="K43" s="57">
        <f t="shared" si="9"/>
        <v>2262095.3312288779</v>
      </c>
      <c r="L43" s="57">
        <f t="shared" si="9"/>
        <v>2373152.090959304</v>
      </c>
      <c r="M43" s="57">
        <f t="shared" si="9"/>
        <v>2449329.7166860034</v>
      </c>
      <c r="N43" s="57">
        <f t="shared" si="9"/>
        <v>2508621.0862650047</v>
      </c>
      <c r="O43" s="57">
        <f t="shared" si="9"/>
        <v>2565874.9885369125</v>
      </c>
      <c r="P43" s="57">
        <f t="shared" si="9"/>
        <v>2641341.6282683411</v>
      </c>
      <c r="Q43" s="57">
        <f t="shared" si="9"/>
        <v>2714618.3691328601</v>
      </c>
      <c r="R43" s="57">
        <f t="shared" si="9"/>
        <v>2760355.6091675549</v>
      </c>
      <c r="S43" s="57">
        <f t="shared" si="9"/>
        <v>2792670.109550206</v>
      </c>
      <c r="T43" s="57">
        <f t="shared" si="9"/>
        <v>2843732.6816037018</v>
      </c>
      <c r="U43" s="57">
        <f t="shared" si="9"/>
        <v>2908332.9750587437</v>
      </c>
      <c r="V43" s="57">
        <f t="shared" si="9"/>
        <v>2981429.1424811119</v>
      </c>
      <c r="W43" s="57">
        <f t="shared" si="9"/>
        <v>3039457.4515701034</v>
      </c>
      <c r="X43" s="57">
        <f t="shared" si="9"/>
        <v>3084034.9125728128</v>
      </c>
      <c r="Y43" s="57">
        <f t="shared" si="9"/>
        <v>3132447.4250882156</v>
      </c>
      <c r="Z43" s="57">
        <f t="shared" si="9"/>
        <v>3184686.0605226634</v>
      </c>
      <c r="AA43" s="57">
        <f t="shared" si="9"/>
        <v>3239528.0675478629</v>
      </c>
      <c r="AB43" s="57">
        <f t="shared" si="9"/>
        <v>3304711.6635179739</v>
      </c>
    </row>
    <row r="44" spans="1:28" ht="15" thickTop="1" x14ac:dyDescent="0.35"/>
  </sheetData>
  <mergeCells count="7">
    <mergeCell ref="E3:G3"/>
    <mergeCell ref="E2:G2"/>
    <mergeCell ref="E7:G7"/>
    <mergeCell ref="H9:AA9"/>
    <mergeCell ref="E6:G6"/>
    <mergeCell ref="E5:G5"/>
    <mergeCell ref="E4:G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CDFB22-780C-4156-A596-975C5253B94F}">
  <dimension ref="A1:AB43"/>
  <sheetViews>
    <sheetView zoomScaleNormal="100" workbookViewId="0">
      <selection sqref="A1:XFD1"/>
    </sheetView>
  </sheetViews>
  <sheetFormatPr defaultRowHeight="14.5" x14ac:dyDescent="0.35"/>
  <cols>
    <col min="1" max="1" width="5.1796875" customWidth="1"/>
    <col min="2" max="2" width="38.81640625" bestFit="1" customWidth="1"/>
    <col min="3" max="3" width="34.54296875" bestFit="1" customWidth="1"/>
    <col min="4" max="5" width="15.453125" bestFit="1" customWidth="1"/>
    <col min="6" max="6" width="15.1796875" bestFit="1" customWidth="1"/>
    <col min="7" max="7" width="6.1796875" bestFit="1" customWidth="1"/>
    <col min="8" max="8" width="19" hidden="1" customWidth="1"/>
    <col min="9" max="28" width="15.1796875" bestFit="1" customWidth="1"/>
    <col min="29" max="29" width="11.81640625" bestFit="1" customWidth="1"/>
  </cols>
  <sheetData>
    <row r="1" spans="1:28" x14ac:dyDescent="0.35">
      <c r="D1" s="12" t="s">
        <v>16</v>
      </c>
      <c r="E1" s="78" t="s">
        <v>17</v>
      </c>
      <c r="F1" s="79"/>
      <c r="G1" s="80"/>
      <c r="H1" s="10">
        <v>2024</v>
      </c>
      <c r="I1" s="10">
        <v>2025</v>
      </c>
      <c r="J1" s="10">
        <v>2026</v>
      </c>
      <c r="K1" s="10">
        <v>2027</v>
      </c>
      <c r="L1" s="10">
        <v>2028</v>
      </c>
      <c r="M1" s="10">
        <v>2029</v>
      </c>
      <c r="N1" s="10">
        <v>2030</v>
      </c>
      <c r="O1" s="10">
        <v>2031</v>
      </c>
      <c r="P1" s="10">
        <v>2032</v>
      </c>
      <c r="Q1" s="10">
        <v>2033</v>
      </c>
      <c r="R1" s="10">
        <v>2034</v>
      </c>
      <c r="S1" s="10">
        <v>2035</v>
      </c>
      <c r="T1" s="10">
        <v>2036</v>
      </c>
      <c r="U1" s="10">
        <v>2037</v>
      </c>
      <c r="V1" s="10">
        <v>2038</v>
      </c>
      <c r="W1" s="10">
        <v>2039</v>
      </c>
      <c r="X1" s="10">
        <v>2040</v>
      </c>
      <c r="Y1" s="10">
        <v>2041</v>
      </c>
      <c r="Z1" s="10">
        <v>2042</v>
      </c>
      <c r="AA1" s="10">
        <v>2043</v>
      </c>
      <c r="AB1" s="10">
        <v>2044</v>
      </c>
    </row>
    <row r="2" spans="1:28" x14ac:dyDescent="0.35">
      <c r="D2" s="8">
        <v>1</v>
      </c>
      <c r="E2" s="75" t="s">
        <v>18</v>
      </c>
      <c r="F2" s="76"/>
      <c r="G2" s="77"/>
      <c r="H2" s="15">
        <v>0.10628496659055098</v>
      </c>
      <c r="I2" s="15">
        <f>'Transformer PoF'!BI34</f>
        <v>0.18724146398098773</v>
      </c>
      <c r="J2" s="15">
        <f>'Transformer PoF'!BJ34</f>
        <v>0.19954222017860579</v>
      </c>
      <c r="K2" s="37">
        <f>'Transformer PoF'!BF34</f>
        <v>0.15382064848138033</v>
      </c>
      <c r="L2" s="52">
        <f>'Transformer PoF'!BG34</f>
        <v>0.16439247224613407</v>
      </c>
      <c r="M2" s="52">
        <f>'Transformer PoF'!BH34</f>
        <v>0.17552854206079038</v>
      </c>
      <c r="N2" s="52">
        <f>'Transformer PoF'!BI34</f>
        <v>0.18724146398098773</v>
      </c>
      <c r="O2" s="52">
        <f>'Transformer PoF'!BJ34</f>
        <v>0.19954222017860579</v>
      </c>
      <c r="P2" s="52">
        <f>'Transformer PoF'!BK34</f>
        <v>0.21243993259928096</v>
      </c>
      <c r="Q2" s="52">
        <f>'Transformer PoF'!BL34</f>
        <v>0.22594161774143395</v>
      </c>
      <c r="R2" s="37">
        <f>'Transformer PoF'!C34</f>
        <v>8.2523711791060439E-4</v>
      </c>
      <c r="S2" s="16">
        <f>'Transformer PoF'!D34</f>
        <v>1.3353785321036371E-3</v>
      </c>
      <c r="T2" s="16">
        <f>'Transformer PoF'!E34</f>
        <v>1.7846167416402103E-3</v>
      </c>
      <c r="U2" s="16">
        <f>'Transformer PoF'!F34</f>
        <v>2.2030029665924822E-3</v>
      </c>
      <c r="V2" s="16">
        <f>'Transformer PoF'!G34</f>
        <v>2.6037611167927244E-3</v>
      </c>
      <c r="W2" s="16">
        <f>'Transformer PoF'!H34</f>
        <v>2.9948954746031875E-3</v>
      </c>
      <c r="X2" s="16">
        <f>'Transformer PoF'!I34</f>
        <v>3.3822374995676752E-3</v>
      </c>
      <c r="Y2" s="16">
        <f>'Transformer PoF'!J34</f>
        <v>3.7705831484352581E-3</v>
      </c>
      <c r="Z2" s="16">
        <f>'Transformer PoF'!K34</f>
        <v>4.164209852727363E-3</v>
      </c>
      <c r="AA2" s="16">
        <f>'Transformer PoF'!L34</f>
        <v>4.5671451095996574E-3</v>
      </c>
      <c r="AB2" s="16">
        <f>'Transformer PoF'!M34</f>
        <v>4.9833211205362327E-3</v>
      </c>
    </row>
    <row r="3" spans="1:28" x14ac:dyDescent="0.35">
      <c r="D3" s="8">
        <v>2</v>
      </c>
      <c r="E3" s="75" t="s">
        <v>19</v>
      </c>
      <c r="F3" s="76"/>
      <c r="G3" s="77"/>
      <c r="H3" s="15">
        <v>0.10628496659055098</v>
      </c>
      <c r="I3" s="15">
        <f>'Transformer PoF'!BI34</f>
        <v>0.18724146398098773</v>
      </c>
      <c r="J3" s="15">
        <f>'Transformer PoF'!BJ34</f>
        <v>0.19954222017860579</v>
      </c>
      <c r="K3" s="15">
        <f>'Transformer PoF'!BK34</f>
        <v>0.21243993259928096</v>
      </c>
      <c r="L3" s="37">
        <f>'Transformer PoF'!BG34</f>
        <v>0.16439247224613407</v>
      </c>
      <c r="M3" s="52">
        <f>'Transformer PoF'!BH34</f>
        <v>0.17552854206079038</v>
      </c>
      <c r="N3" s="52">
        <f>'Transformer PoF'!BI34</f>
        <v>0.18724146398098773</v>
      </c>
      <c r="O3" s="52">
        <f>'Transformer PoF'!BJ34</f>
        <v>0.19954222017860579</v>
      </c>
      <c r="P3" s="52">
        <f>'Transformer PoF'!BK34</f>
        <v>0.21243993259928096</v>
      </c>
      <c r="Q3" s="52">
        <f>'Transformer PoF'!BL34</f>
        <v>0.22594161774143395</v>
      </c>
      <c r="R3" s="37">
        <f>'Transformer PoF'!C34</f>
        <v>8.2523711791060439E-4</v>
      </c>
      <c r="S3" s="16">
        <f>'Transformer PoF'!D34</f>
        <v>1.3353785321036371E-3</v>
      </c>
      <c r="T3" s="16">
        <f>'Transformer PoF'!E34</f>
        <v>1.7846167416402103E-3</v>
      </c>
      <c r="U3" s="16">
        <f>'Transformer PoF'!F34</f>
        <v>2.2030029665924822E-3</v>
      </c>
      <c r="V3" s="16">
        <f>'Transformer PoF'!G34</f>
        <v>2.6037611167927244E-3</v>
      </c>
      <c r="W3" s="16">
        <f>'Transformer PoF'!H34</f>
        <v>2.9948954746031875E-3</v>
      </c>
      <c r="X3" s="16">
        <f>'Transformer PoF'!I34</f>
        <v>3.3822374995676752E-3</v>
      </c>
      <c r="Y3" s="16">
        <f>'Transformer PoF'!J34</f>
        <v>3.7705831484352581E-3</v>
      </c>
      <c r="Z3" s="16">
        <f>'Transformer PoF'!K34</f>
        <v>4.164209852727363E-3</v>
      </c>
      <c r="AA3" s="16">
        <f>'Transformer PoF'!L34</f>
        <v>4.5671451095996574E-3</v>
      </c>
      <c r="AB3" s="16">
        <f>'Transformer PoF'!M34</f>
        <v>4.9833211205362327E-3</v>
      </c>
    </row>
    <row r="4" spans="1:28" x14ac:dyDescent="0.35">
      <c r="D4" s="8">
        <v>3</v>
      </c>
      <c r="E4" s="75" t="s">
        <v>20</v>
      </c>
      <c r="F4" s="76"/>
      <c r="G4" s="77"/>
      <c r="H4" s="16">
        <f>H3*H2</f>
        <v>1.1296494123154538E-2</v>
      </c>
      <c r="I4" s="16">
        <f t="shared" ref="I4:AB4" si="0">I3*I2</f>
        <v>3.5059365833743528E-2</v>
      </c>
      <c r="J4" s="16">
        <f t="shared" si="0"/>
        <v>3.981709763380719E-2</v>
      </c>
      <c r="K4" s="16">
        <f t="shared" si="0"/>
        <v>3.2677648195762125E-2</v>
      </c>
      <c r="L4" s="16">
        <f t="shared" si="0"/>
        <v>2.702488493119596E-2</v>
      </c>
      <c r="M4" s="16">
        <f t="shared" si="0"/>
        <v>3.081026907798666E-2</v>
      </c>
      <c r="N4" s="16">
        <f t="shared" si="0"/>
        <v>3.5059365833743528E-2</v>
      </c>
      <c r="O4" s="16">
        <f t="shared" si="0"/>
        <v>3.981709763380719E-2</v>
      </c>
      <c r="P4" s="16">
        <f t="shared" si="0"/>
        <v>4.5130724962787035E-2</v>
      </c>
      <c r="Q4" s="16">
        <f t="shared" si="0"/>
        <v>5.1049614627616265E-2</v>
      </c>
      <c r="R4" s="16">
        <f t="shared" si="0"/>
        <v>6.8101630077740077E-7</v>
      </c>
      <c r="S4" s="16">
        <f t="shared" si="0"/>
        <v>1.7832358240032645E-6</v>
      </c>
      <c r="T4" s="16">
        <f t="shared" si="0"/>
        <v>3.1848569145425212E-6</v>
      </c>
      <c r="U4" s="16">
        <f t="shared" si="0"/>
        <v>4.853222070815277E-6</v>
      </c>
      <c r="V4" s="16">
        <f t="shared" si="0"/>
        <v>6.7795719533216951E-6</v>
      </c>
      <c r="W4" s="16">
        <f t="shared" si="0"/>
        <v>8.9693989037986513E-6</v>
      </c>
      <c r="X4" s="16">
        <f t="shared" si="0"/>
        <v>1.14395305034818E-5</v>
      </c>
      <c r="Y4" s="16">
        <f t="shared" si="0"/>
        <v>1.4217297279263944E-5</v>
      </c>
      <c r="Z4" s="16">
        <f t="shared" si="0"/>
        <v>1.7340643697551645E-5</v>
      </c>
      <c r="AA4" s="16">
        <f t="shared" si="0"/>
        <v>2.0858814452140067E-5</v>
      </c>
      <c r="AB4" s="16">
        <f t="shared" si="0"/>
        <v>2.4833489390382495E-5</v>
      </c>
    </row>
    <row r="5" spans="1:28" x14ac:dyDescent="0.35">
      <c r="D5" s="8">
        <v>4</v>
      </c>
      <c r="E5" s="75" t="s">
        <v>21</v>
      </c>
      <c r="F5" s="76"/>
      <c r="G5" s="77"/>
      <c r="H5" s="16">
        <v>0.74326551489607984</v>
      </c>
      <c r="I5" s="16">
        <f>'22kV CB PoF'!BM44</f>
        <v>0.75253972134709535</v>
      </c>
      <c r="J5" s="16">
        <f>'22kV CB PoF'!BN44</f>
        <v>0.75804922288526244</v>
      </c>
      <c r="K5" s="16">
        <f>'22kV CB PoF'!BO44</f>
        <v>0.76343742108525259</v>
      </c>
      <c r="L5" s="16">
        <f>'22kV CB PoF'!BP44</f>
        <v>0.76872121226732537</v>
      </c>
      <c r="M5" s="16">
        <f>'22kV CB PoF'!BQ44</f>
        <v>0.7738742946057674</v>
      </c>
      <c r="N5" s="16">
        <f>'22kV CB PoF'!BR44</f>
        <v>0.77891377812134177</v>
      </c>
      <c r="O5" s="16">
        <f>'22kV CB PoF'!BS44</f>
        <v>0.78384212248838703</v>
      </c>
      <c r="P5" s="16">
        <f>'22kV CB PoF'!BT44</f>
        <v>0.78867479324371725</v>
      </c>
      <c r="Q5" s="16">
        <f>'22kV CB PoF'!BU44</f>
        <v>0.79338774556722602</v>
      </c>
      <c r="R5" s="16">
        <f>'22kV CB PoF'!BV44</f>
        <v>0.79799663966217771</v>
      </c>
      <c r="S5" s="16">
        <f>'22kV CB PoF'!BW44</f>
        <v>0.80250373538423958</v>
      </c>
      <c r="T5" s="16">
        <f>'22kV CB PoF'!BX44</f>
        <v>0.80691124505176048</v>
      </c>
      <c r="U5" s="16">
        <f>'22kV CB PoF'!BY44</f>
        <v>0.81123301097173728</v>
      </c>
      <c r="V5" s="16">
        <f>'22kV CB PoF'!BZ44</f>
        <v>0.81544754172550737</v>
      </c>
      <c r="W5" s="16">
        <f>'22kV CB PoF'!CA44</f>
        <v>0.8195688529705365</v>
      </c>
      <c r="X5" s="16">
        <f>'22kV CB PoF'!CB44</f>
        <v>0.82359897587763742</v>
      </c>
      <c r="Y5" s="16">
        <f>'22kV CB PoF'!CC44</f>
        <v>0.82753989857378851</v>
      </c>
      <c r="Z5" s="16">
        <f>'22kV CB PoF'!CD44</f>
        <v>0.83140400689620597</v>
      </c>
      <c r="AA5" s="16">
        <f>'22kV CB PoF'!CE44</f>
        <v>0.8351720943882246</v>
      </c>
      <c r="AB5" s="16">
        <f>'22kV CB PoF'!CF44</f>
        <v>0.83885670133357959</v>
      </c>
    </row>
    <row r="6" spans="1:28" x14ac:dyDescent="0.35">
      <c r="D6" s="8">
        <v>5</v>
      </c>
      <c r="E6" s="75" t="s">
        <v>22</v>
      </c>
      <c r="F6" s="76"/>
      <c r="G6" s="77"/>
      <c r="H6" s="15">
        <f>H5^2</f>
        <v>0.55244362563373473</v>
      </c>
      <c r="I6" s="15">
        <f>'66kV CB PoF'!BI32</f>
        <v>0.92427934350948104</v>
      </c>
      <c r="J6" s="15">
        <f>'66kV CB PoF'!BJ32</f>
        <v>0.93524005133213539</v>
      </c>
      <c r="K6" s="15">
        <f>'66kV CB PoF'!BK32</f>
        <v>0.94498141898338883</v>
      </c>
      <c r="L6" s="15">
        <f>'66kV CB PoF'!BL32</f>
        <v>0.95357514994817749</v>
      </c>
      <c r="M6" s="15">
        <f>'66kV CB PoF'!BM32</f>
        <v>0.96109936034676624</v>
      </c>
      <c r="N6" s="15">
        <f>'66kV CB PoF'!BN32</f>
        <v>0.96763658326245916</v>
      </c>
      <c r="O6" s="15">
        <f>'66kV CB PoF'!BO32</f>
        <v>0.97327183936282624</v>
      </c>
      <c r="P6" s="15">
        <f>'66kV CB PoF'!BP32</f>
        <v>0.97809082746847964</v>
      </c>
      <c r="Q6" s="15">
        <f>'66kV CB PoF'!BQ32</f>
        <v>0.98217828039826038</v>
      </c>
      <c r="R6" s="15">
        <f>'66kV CB PoF'!BR32</f>
        <v>0.98561652162005764</v>
      </c>
      <c r="S6" s="15">
        <f>'66kV CB PoF'!BS32</f>
        <v>0.9884842475550073</v>
      </c>
      <c r="T6" s="15">
        <f>'66kV CB PoF'!BT32</f>
        <v>0.99085554943434617</v>
      </c>
      <c r="U6" s="15">
        <f>'66kV CB PoF'!BU32</f>
        <v>0.99279917798735617</v>
      </c>
      <c r="V6" s="15">
        <f>'66kV CB PoF'!BV32</f>
        <v>0.99437804448064993</v>
      </c>
      <c r="W6" s="15">
        <f>'66kV CB PoF'!BW32</f>
        <v>0.9956489431761022</v>
      </c>
      <c r="X6" s="15">
        <f>'66kV CB PoF'!BX32</f>
        <v>0.99666247345305981</v>
      </c>
      <c r="Y6" s="15">
        <f>'66kV CB PoF'!BY32</f>
        <v>0.99746313484605842</v>
      </c>
      <c r="Z6" s="15">
        <f>'66kV CB PoF'!BZ32</f>
        <v>0.9980895651456253</v>
      </c>
      <c r="AA6" s="15">
        <f>'66kV CB PoF'!CA32</f>
        <v>0.9985748904358891</v>
      </c>
      <c r="AB6" s="15">
        <f>'66kV CB PoF'!CB32</f>
        <v>0.99894715633032882</v>
      </c>
    </row>
    <row r="7" spans="1:28" x14ac:dyDescent="0.35">
      <c r="D7" s="6"/>
      <c r="E7" s="14"/>
      <c r="F7" s="14"/>
      <c r="G7" s="14"/>
      <c r="H7" s="38"/>
      <c r="I7" s="38"/>
      <c r="J7" s="38"/>
      <c r="K7" s="38"/>
      <c r="L7" s="38"/>
      <c r="M7" s="38"/>
      <c r="N7" s="38"/>
      <c r="O7" s="38"/>
      <c r="P7" s="38"/>
      <c r="Q7" s="38"/>
      <c r="R7" s="38"/>
      <c r="S7" s="38"/>
      <c r="T7" s="38"/>
      <c r="U7" s="38"/>
      <c r="V7" s="38"/>
      <c r="W7" s="38"/>
      <c r="X7" s="38"/>
      <c r="Y7" s="38"/>
      <c r="Z7" s="38"/>
      <c r="AA7" s="38"/>
      <c r="AB7" s="38"/>
    </row>
    <row r="8" spans="1:28" ht="15" thickBot="1" x14ac:dyDescent="0.4">
      <c r="A8" s="19" t="s">
        <v>46</v>
      </c>
      <c r="B8" s="20"/>
      <c r="C8" s="20"/>
      <c r="D8" s="20"/>
      <c r="E8" s="20"/>
      <c r="F8" s="20"/>
      <c r="G8" s="20"/>
      <c r="H8" s="81" t="s">
        <v>24</v>
      </c>
      <c r="I8" s="81"/>
      <c r="J8" s="81"/>
      <c r="K8" s="81"/>
      <c r="L8" s="81"/>
      <c r="M8" s="81"/>
      <c r="N8" s="81"/>
      <c r="O8" s="81"/>
      <c r="P8" s="81"/>
      <c r="Q8" s="81"/>
      <c r="R8" s="81"/>
      <c r="S8" s="81"/>
      <c r="T8" s="81"/>
      <c r="U8" s="81"/>
      <c r="V8" s="81"/>
      <c r="W8" s="81"/>
      <c r="X8" s="81"/>
      <c r="Y8" s="81"/>
      <c r="Z8" s="81"/>
      <c r="AA8" s="81"/>
      <c r="AB8" s="20"/>
    </row>
    <row r="9" spans="1:28" x14ac:dyDescent="0.35">
      <c r="A9" s="21" t="s">
        <v>25</v>
      </c>
      <c r="B9" s="22" t="s">
        <v>26</v>
      </c>
      <c r="C9" s="22" t="s">
        <v>27</v>
      </c>
      <c r="D9" s="22" t="s">
        <v>28</v>
      </c>
      <c r="E9" s="22" t="s">
        <v>29</v>
      </c>
      <c r="F9" s="22" t="s">
        <v>30</v>
      </c>
      <c r="G9" s="22" t="s">
        <v>31</v>
      </c>
      <c r="H9" s="22">
        <v>2024</v>
      </c>
      <c r="I9" s="22">
        <v>2025</v>
      </c>
      <c r="J9" s="22">
        <v>2026</v>
      </c>
      <c r="K9" s="22">
        <v>2027</v>
      </c>
      <c r="L9" s="22">
        <v>2028</v>
      </c>
      <c r="M9" s="22">
        <v>2029</v>
      </c>
      <c r="N9" s="22">
        <v>2030</v>
      </c>
      <c r="O9" s="22">
        <v>2031</v>
      </c>
      <c r="P9" s="22">
        <v>2032</v>
      </c>
      <c r="Q9" s="22">
        <v>2033</v>
      </c>
      <c r="R9" s="22">
        <v>2034</v>
      </c>
      <c r="S9" s="22">
        <v>2035</v>
      </c>
      <c r="T9" s="22">
        <v>2036</v>
      </c>
      <c r="U9" s="22">
        <v>2037</v>
      </c>
      <c r="V9" s="22">
        <v>2038</v>
      </c>
      <c r="W9" s="22">
        <v>2039</v>
      </c>
      <c r="X9" s="22">
        <v>2040</v>
      </c>
      <c r="Y9" s="22">
        <v>2041</v>
      </c>
      <c r="Z9" s="22">
        <v>2042</v>
      </c>
      <c r="AA9" s="22">
        <v>2043</v>
      </c>
      <c r="AB9" s="23">
        <v>2044</v>
      </c>
    </row>
    <row r="10" spans="1:28" x14ac:dyDescent="0.35">
      <c r="A10" s="24">
        <v>1</v>
      </c>
      <c r="B10" s="2" t="s">
        <v>32</v>
      </c>
      <c r="C10" s="10" t="s">
        <v>33</v>
      </c>
      <c r="D10" s="8"/>
      <c r="E10" s="8"/>
      <c r="F10" s="1"/>
      <c r="G10" s="2"/>
      <c r="H10" s="2"/>
      <c r="I10" s="2"/>
      <c r="J10" s="2"/>
      <c r="K10" s="2"/>
      <c r="L10" s="2"/>
      <c r="M10" s="2"/>
      <c r="N10" s="2"/>
      <c r="O10" s="2"/>
      <c r="P10" s="2"/>
      <c r="Q10" s="2"/>
      <c r="R10" s="2"/>
      <c r="S10" s="2"/>
      <c r="T10" s="2"/>
      <c r="U10" s="2"/>
      <c r="V10" s="2"/>
      <c r="W10" s="2"/>
      <c r="X10" s="2"/>
      <c r="Y10" s="2"/>
      <c r="Z10" s="2"/>
      <c r="AA10" s="2"/>
      <c r="AB10" s="25"/>
    </row>
    <row r="11" spans="1:28" x14ac:dyDescent="0.35">
      <c r="A11" s="24"/>
      <c r="B11" s="2"/>
      <c r="C11" s="2" t="s">
        <v>34</v>
      </c>
      <c r="D11" s="9">
        <v>39728.758775952985</v>
      </c>
      <c r="E11" s="9"/>
      <c r="F11" s="2"/>
      <c r="G11" s="2"/>
      <c r="H11" s="2"/>
      <c r="I11" s="18"/>
      <c r="J11" s="18"/>
      <c r="K11" s="18"/>
      <c r="L11" s="18"/>
      <c r="M11" s="18"/>
      <c r="N11" s="18"/>
      <c r="O11" s="18"/>
      <c r="P11" s="18"/>
      <c r="Q11" s="18"/>
      <c r="R11" s="18"/>
      <c r="S11" s="18"/>
      <c r="T11" s="18"/>
      <c r="U11" s="18"/>
      <c r="V11" s="18"/>
      <c r="W11" s="18"/>
      <c r="X11" s="18"/>
      <c r="Y11" s="18"/>
      <c r="Z11" s="18"/>
      <c r="AA11" s="18"/>
      <c r="AB11" s="26"/>
    </row>
    <row r="12" spans="1:28" x14ac:dyDescent="0.35">
      <c r="A12" s="24"/>
      <c r="B12" s="2"/>
      <c r="C12" s="2" t="s">
        <v>35</v>
      </c>
      <c r="D12" s="8">
        <v>90</v>
      </c>
      <c r="E12" s="8"/>
      <c r="F12" s="2"/>
      <c r="G12" s="2"/>
      <c r="H12" s="2"/>
      <c r="I12" s="2"/>
      <c r="J12" s="2"/>
      <c r="K12" s="2"/>
      <c r="L12" s="2"/>
      <c r="M12" s="2"/>
      <c r="N12" s="2"/>
      <c r="O12" s="2"/>
      <c r="P12" s="2"/>
      <c r="Q12" s="2"/>
      <c r="R12" s="2"/>
      <c r="S12" s="2"/>
      <c r="T12" s="2"/>
      <c r="U12" s="2"/>
      <c r="V12" s="2"/>
      <c r="W12" s="2"/>
      <c r="X12" s="2"/>
      <c r="Y12" s="2"/>
      <c r="Z12" s="2"/>
      <c r="AA12" s="2"/>
      <c r="AB12" s="25"/>
    </row>
    <row r="13" spans="1:28" x14ac:dyDescent="0.35">
      <c r="A13" s="24"/>
      <c r="B13" s="2"/>
      <c r="C13" s="2" t="s">
        <v>36</v>
      </c>
      <c r="D13" s="8"/>
      <c r="E13" s="8"/>
      <c r="F13" s="2"/>
      <c r="G13" s="2"/>
      <c r="H13" s="2"/>
      <c r="I13" s="13">
        <v>19.617018251343023</v>
      </c>
      <c r="J13" s="13">
        <v>21.981059928644566</v>
      </c>
      <c r="K13" s="13">
        <v>23.19123415190273</v>
      </c>
      <c r="L13" s="13">
        <v>24.00708455206237</v>
      </c>
      <c r="M13" s="13">
        <v>24.460545726557729</v>
      </c>
      <c r="N13" s="13">
        <v>24.741277775150419</v>
      </c>
      <c r="O13" s="13">
        <v>24.99874836229484</v>
      </c>
      <c r="P13" s="13">
        <v>25.426730587333598</v>
      </c>
      <c r="Q13" s="13">
        <v>25.82385830389984</v>
      </c>
      <c r="R13" s="13">
        <v>25.950724701903475</v>
      </c>
      <c r="S13" s="13">
        <v>25.946076406842352</v>
      </c>
      <c r="T13" s="13">
        <v>26.108170828017368</v>
      </c>
      <c r="U13" s="13">
        <v>26.381958310455623</v>
      </c>
      <c r="V13" s="13">
        <v>26.717129555521787</v>
      </c>
      <c r="W13" s="13">
        <v>26.901077635239865</v>
      </c>
      <c r="X13" s="13">
        <v>26.952189547069384</v>
      </c>
      <c r="Y13" s="13">
        <v>27.02362410277458</v>
      </c>
      <c r="Z13" s="13">
        <v>27.113590594182188</v>
      </c>
      <c r="AA13" s="13">
        <v>27.211005560244498</v>
      </c>
      <c r="AB13" s="27">
        <v>27.379173871107923</v>
      </c>
    </row>
    <row r="14" spans="1:28" ht="15" thickBot="1" x14ac:dyDescent="0.4">
      <c r="A14" s="28"/>
      <c r="B14" s="29"/>
      <c r="C14" s="29" t="s">
        <v>37</v>
      </c>
      <c r="D14" s="29"/>
      <c r="E14" s="29"/>
      <c r="F14" s="29"/>
      <c r="G14" s="29"/>
      <c r="H14" s="29"/>
      <c r="I14" s="68">
        <f t="shared" ref="I14:AB14" si="1">$D$11*$D$12*I13/60*I4</f>
        <v>40985.789780805477</v>
      </c>
      <c r="J14" s="68">
        <f t="shared" si="1"/>
        <v>52157.226122742148</v>
      </c>
      <c r="K14" s="68">
        <f t="shared" si="1"/>
        <v>45161.765314673044</v>
      </c>
      <c r="L14" s="68">
        <f t="shared" si="1"/>
        <v>38663.354492470447</v>
      </c>
      <c r="M14" s="68">
        <f t="shared" si="1"/>
        <v>44911.534012867705</v>
      </c>
      <c r="N14" s="68">
        <f t="shared" si="1"/>
        <v>51691.893070008548</v>
      </c>
      <c r="O14" s="68">
        <f t="shared" si="1"/>
        <v>59317.675096213752</v>
      </c>
      <c r="P14" s="68">
        <f t="shared" si="1"/>
        <v>68384.722235770183</v>
      </c>
      <c r="Q14" s="68">
        <f t="shared" si="1"/>
        <v>78561.515726022044</v>
      </c>
      <c r="R14" s="68">
        <f t="shared" si="1"/>
        <v>1.0531815774103015</v>
      </c>
      <c r="S14" s="68">
        <f t="shared" si="1"/>
        <v>2.7572537040383915</v>
      </c>
      <c r="T14" s="68">
        <f t="shared" si="1"/>
        <v>4.9552164208259892</v>
      </c>
      <c r="U14" s="68">
        <f t="shared" si="1"/>
        <v>7.6301565673284912</v>
      </c>
      <c r="V14" s="68">
        <f t="shared" si="1"/>
        <v>10.794146962403618</v>
      </c>
      <c r="W14" s="68">
        <f t="shared" si="1"/>
        <v>14.379019508267049</v>
      </c>
      <c r="X14" s="68">
        <f t="shared" si="1"/>
        <v>18.373779865771702</v>
      </c>
      <c r="Y14" s="68">
        <f t="shared" si="1"/>
        <v>22.895856349660825</v>
      </c>
      <c r="Z14" s="68">
        <f t="shared" si="1"/>
        <v>28.018733776097029</v>
      </c>
      <c r="AA14" s="68">
        <f t="shared" si="1"/>
        <v>33.824428530980555</v>
      </c>
      <c r="AB14" s="69">
        <f t="shared" si="1"/>
        <v>40.518591758708105</v>
      </c>
    </row>
    <row r="15" spans="1:28" ht="15" thickBot="1" x14ac:dyDescent="0.4">
      <c r="A15" s="6"/>
    </row>
    <row r="16" spans="1:28" x14ac:dyDescent="0.35">
      <c r="A16" s="30">
        <v>2</v>
      </c>
      <c r="B16" s="31" t="s">
        <v>38</v>
      </c>
      <c r="C16" s="32" t="s">
        <v>39</v>
      </c>
      <c r="D16" s="33"/>
      <c r="E16" s="33"/>
      <c r="F16" s="70"/>
      <c r="G16" s="31"/>
      <c r="H16" s="31"/>
      <c r="I16" s="31"/>
      <c r="J16" s="31"/>
      <c r="K16" s="31"/>
      <c r="L16" s="31"/>
      <c r="M16" s="31"/>
      <c r="N16" s="31"/>
      <c r="O16" s="31"/>
      <c r="P16" s="31"/>
      <c r="Q16" s="31"/>
      <c r="R16" s="31"/>
      <c r="S16" s="31"/>
      <c r="T16" s="31"/>
      <c r="U16" s="31"/>
      <c r="V16" s="31"/>
      <c r="W16" s="31"/>
      <c r="X16" s="31"/>
      <c r="Y16" s="31"/>
      <c r="Z16" s="31"/>
      <c r="AA16" s="31"/>
      <c r="AB16" s="71"/>
    </row>
    <row r="17" spans="1:28" x14ac:dyDescent="0.35">
      <c r="A17" s="24"/>
      <c r="B17" s="2"/>
      <c r="C17" s="2" t="s">
        <v>34</v>
      </c>
      <c r="D17" s="9">
        <v>39728.758775952985</v>
      </c>
      <c r="E17" s="9"/>
      <c r="F17" s="2"/>
      <c r="G17" s="2"/>
      <c r="H17" s="2"/>
      <c r="I17" s="18"/>
      <c r="J17" s="18"/>
      <c r="K17" s="18"/>
      <c r="L17" s="18"/>
      <c r="M17" s="18"/>
      <c r="N17" s="18"/>
      <c r="O17" s="18"/>
      <c r="P17" s="18"/>
      <c r="Q17" s="18"/>
      <c r="R17" s="18"/>
      <c r="S17" s="18"/>
      <c r="T17" s="18"/>
      <c r="U17" s="18"/>
      <c r="V17" s="18"/>
      <c r="W17" s="18"/>
      <c r="X17" s="18"/>
      <c r="Y17" s="18"/>
      <c r="Z17" s="18"/>
      <c r="AA17" s="18"/>
      <c r="AB17" s="26"/>
    </row>
    <row r="18" spans="1:28" x14ac:dyDescent="0.35">
      <c r="A18" s="24"/>
      <c r="B18" s="2"/>
      <c r="C18" s="2" t="s">
        <v>35</v>
      </c>
      <c r="D18" s="8">
        <v>90</v>
      </c>
      <c r="E18" s="8"/>
      <c r="F18" s="2"/>
      <c r="G18" s="2"/>
      <c r="H18" s="2"/>
      <c r="I18" s="2"/>
      <c r="J18" s="2"/>
      <c r="K18" s="2"/>
      <c r="L18" s="2"/>
      <c r="M18" s="2"/>
      <c r="N18" s="2"/>
      <c r="O18" s="2"/>
      <c r="P18" s="2"/>
      <c r="Q18" s="2"/>
      <c r="R18" s="2"/>
      <c r="S18" s="2"/>
      <c r="T18" s="2"/>
      <c r="U18" s="2"/>
      <c r="V18" s="2"/>
      <c r="W18" s="2"/>
      <c r="X18" s="2"/>
      <c r="Y18" s="2"/>
      <c r="Z18" s="2"/>
      <c r="AA18" s="2"/>
      <c r="AB18" s="25"/>
    </row>
    <row r="19" spans="1:28" x14ac:dyDescent="0.35">
      <c r="A19" s="24"/>
      <c r="B19" s="2"/>
      <c r="C19" s="2" t="s">
        <v>36</v>
      </c>
      <c r="D19" s="8"/>
      <c r="E19" s="8"/>
      <c r="F19" s="2"/>
      <c r="G19" s="2"/>
      <c r="H19" s="2"/>
      <c r="I19" s="13">
        <v>9.8085091256715113</v>
      </c>
      <c r="J19" s="13">
        <v>10.990529964322283</v>
      </c>
      <c r="K19" s="13">
        <v>11.595617075951365</v>
      </c>
      <c r="L19" s="13">
        <v>12.003542276031185</v>
      </c>
      <c r="M19" s="13">
        <v>12.230272863278865</v>
      </c>
      <c r="N19" s="13">
        <v>12.370638887575209</v>
      </c>
      <c r="O19" s="13">
        <v>12.49937418114742</v>
      </c>
      <c r="P19" s="13">
        <v>12.713365293666799</v>
      </c>
      <c r="Q19" s="13">
        <v>12.91192915194992</v>
      </c>
      <c r="R19" s="13">
        <v>12.975362350951738</v>
      </c>
      <c r="S19" s="13">
        <v>12.973038203421176</v>
      </c>
      <c r="T19" s="13">
        <v>13.054085414008684</v>
      </c>
      <c r="U19" s="13">
        <v>13.190979155227812</v>
      </c>
      <c r="V19" s="13">
        <v>13.358564777760893</v>
      </c>
      <c r="W19" s="13">
        <v>13.450538817619933</v>
      </c>
      <c r="X19" s="13">
        <v>13.476094773534692</v>
      </c>
      <c r="Y19" s="13">
        <v>13.51181205138729</v>
      </c>
      <c r="Z19" s="13">
        <v>13.556795297091094</v>
      </c>
      <c r="AA19" s="13">
        <v>13.605502780122249</v>
      </c>
      <c r="AB19" s="27">
        <v>13.689586935553962</v>
      </c>
    </row>
    <row r="20" spans="1:28" ht="15" thickBot="1" x14ac:dyDescent="0.4">
      <c r="A20" s="28"/>
      <c r="B20" s="29"/>
      <c r="C20" s="29" t="s">
        <v>37</v>
      </c>
      <c r="D20" s="29"/>
      <c r="E20" s="29"/>
      <c r="F20" s="29"/>
      <c r="G20" s="29"/>
      <c r="H20" s="29"/>
      <c r="I20" s="68">
        <f t="shared" ref="I20:AB20" si="2">$D$17*$D$18*I19/60*I5</f>
        <v>439874.39714542916</v>
      </c>
      <c r="J20" s="68">
        <f t="shared" si="2"/>
        <v>496492.04838859971</v>
      </c>
      <c r="K20" s="68">
        <f t="shared" si="2"/>
        <v>527549.92398692237</v>
      </c>
      <c r="L20" s="68">
        <f t="shared" si="2"/>
        <v>549888.38641574804</v>
      </c>
      <c r="M20" s="68">
        <f t="shared" si="2"/>
        <v>564030.80440318724</v>
      </c>
      <c r="N20" s="68">
        <f t="shared" si="2"/>
        <v>574219.28166556265</v>
      </c>
      <c r="O20" s="68">
        <f t="shared" si="2"/>
        <v>583865.91579461319</v>
      </c>
      <c r="P20" s="68">
        <f t="shared" si="2"/>
        <v>597523.15872165025</v>
      </c>
      <c r="Q20" s="68">
        <f t="shared" si="2"/>
        <v>610482.021312795</v>
      </c>
      <c r="R20" s="68">
        <f t="shared" si="2"/>
        <v>617044.96556701348</v>
      </c>
      <c r="S20" s="68">
        <f t="shared" si="2"/>
        <v>620418.89443580096</v>
      </c>
      <c r="T20" s="68">
        <f t="shared" si="2"/>
        <v>627723.62446995021</v>
      </c>
      <c r="U20" s="68">
        <f t="shared" si="2"/>
        <v>637703.6529527544</v>
      </c>
      <c r="V20" s="68">
        <f t="shared" si="2"/>
        <v>649160.49760363239</v>
      </c>
      <c r="W20" s="68">
        <f t="shared" si="2"/>
        <v>656933.46073840419</v>
      </c>
      <c r="X20" s="68">
        <f t="shared" si="2"/>
        <v>661418.15329942422</v>
      </c>
      <c r="Y20" s="68">
        <f t="shared" si="2"/>
        <v>666344.46298710594</v>
      </c>
      <c r="Z20" s="68">
        <f t="shared" si="2"/>
        <v>671684.62532028661</v>
      </c>
      <c r="AA20" s="68">
        <f t="shared" si="2"/>
        <v>677153.03001809726</v>
      </c>
      <c r="AB20" s="69">
        <f t="shared" si="2"/>
        <v>684343.86507429765</v>
      </c>
    </row>
    <row r="21" spans="1:28" ht="15" thickBot="1" x14ac:dyDescent="0.4">
      <c r="A21" s="6"/>
    </row>
    <row r="22" spans="1:28" x14ac:dyDescent="0.35">
      <c r="A22" s="30">
        <v>3</v>
      </c>
      <c r="B22" s="31" t="s">
        <v>40</v>
      </c>
      <c r="C22" s="32" t="s">
        <v>39</v>
      </c>
      <c r="D22" s="33"/>
      <c r="E22" s="33"/>
      <c r="F22" s="70"/>
      <c r="G22" s="31"/>
      <c r="H22" s="31"/>
      <c r="I22" s="31"/>
      <c r="J22" s="31"/>
      <c r="K22" s="31"/>
      <c r="L22" s="31"/>
      <c r="M22" s="31"/>
      <c r="N22" s="31"/>
      <c r="O22" s="31"/>
      <c r="P22" s="31"/>
      <c r="Q22" s="31"/>
      <c r="R22" s="31"/>
      <c r="S22" s="31"/>
      <c r="T22" s="31"/>
      <c r="U22" s="31"/>
      <c r="V22" s="31"/>
      <c r="W22" s="31"/>
      <c r="X22" s="31"/>
      <c r="Y22" s="31"/>
      <c r="Z22" s="31"/>
      <c r="AA22" s="31"/>
      <c r="AB22" s="71"/>
    </row>
    <row r="23" spans="1:28" x14ac:dyDescent="0.35">
      <c r="A23" s="34"/>
      <c r="B23" s="2"/>
      <c r="C23" s="2" t="s">
        <v>34</v>
      </c>
      <c r="D23" s="9">
        <v>39728.758775952985</v>
      </c>
      <c r="E23" s="9"/>
      <c r="F23" s="2"/>
      <c r="G23" s="2"/>
      <c r="H23" s="2"/>
      <c r="I23" s="18"/>
      <c r="J23" s="18"/>
      <c r="K23" s="18"/>
      <c r="L23" s="18"/>
      <c r="M23" s="18"/>
      <c r="N23" s="18"/>
      <c r="O23" s="18"/>
      <c r="P23" s="18"/>
      <c r="Q23" s="18"/>
      <c r="R23" s="18"/>
      <c r="S23" s="18"/>
      <c r="T23" s="18"/>
      <c r="U23" s="18"/>
      <c r="V23" s="18"/>
      <c r="W23" s="18"/>
      <c r="X23" s="18"/>
      <c r="Y23" s="18"/>
      <c r="Z23" s="18"/>
      <c r="AA23" s="18"/>
      <c r="AB23" s="26"/>
    </row>
    <row r="24" spans="1:28" x14ac:dyDescent="0.35">
      <c r="A24" s="34"/>
      <c r="B24" s="2"/>
      <c r="C24" s="2" t="s">
        <v>35</v>
      </c>
      <c r="D24" s="8">
        <v>90</v>
      </c>
      <c r="E24" s="8"/>
      <c r="F24" s="2"/>
      <c r="G24" s="2"/>
      <c r="H24" s="2"/>
      <c r="I24" s="2"/>
      <c r="J24" s="2"/>
      <c r="K24" s="2"/>
      <c r="L24" s="2"/>
      <c r="M24" s="2"/>
      <c r="N24" s="2"/>
      <c r="O24" s="2"/>
      <c r="P24" s="2"/>
      <c r="Q24" s="2"/>
      <c r="R24" s="2"/>
      <c r="S24" s="2"/>
      <c r="T24" s="2"/>
      <c r="U24" s="2"/>
      <c r="V24" s="2"/>
      <c r="W24" s="2"/>
      <c r="X24" s="2"/>
      <c r="Y24" s="2"/>
      <c r="Z24" s="2"/>
      <c r="AA24" s="2"/>
      <c r="AB24" s="25"/>
    </row>
    <row r="25" spans="1:28" x14ac:dyDescent="0.35">
      <c r="A25" s="34"/>
      <c r="B25" s="2"/>
      <c r="C25" s="2" t="s">
        <v>36</v>
      </c>
      <c r="D25" s="8"/>
      <c r="E25" s="8"/>
      <c r="F25" s="2"/>
      <c r="G25" s="2"/>
      <c r="H25" s="2"/>
      <c r="I25" s="13">
        <v>9.8085091256715113</v>
      </c>
      <c r="J25" s="13">
        <v>10.990529964322283</v>
      </c>
      <c r="K25" s="13">
        <v>11.595617075951365</v>
      </c>
      <c r="L25" s="13">
        <v>12.003542276031185</v>
      </c>
      <c r="M25" s="13">
        <v>12.230272863278865</v>
      </c>
      <c r="N25" s="13">
        <v>12.370638887575209</v>
      </c>
      <c r="O25" s="13">
        <v>12.49937418114742</v>
      </c>
      <c r="P25" s="13">
        <v>12.713365293666799</v>
      </c>
      <c r="Q25" s="13">
        <v>12.91192915194992</v>
      </c>
      <c r="R25" s="13">
        <v>12.975362350951738</v>
      </c>
      <c r="S25" s="13">
        <v>12.973038203421176</v>
      </c>
      <c r="T25" s="13">
        <v>13.054085414008684</v>
      </c>
      <c r="U25" s="13">
        <v>13.190979155227812</v>
      </c>
      <c r="V25" s="13">
        <v>13.358564777760893</v>
      </c>
      <c r="W25" s="13">
        <v>13.450538817619933</v>
      </c>
      <c r="X25" s="13">
        <v>13.476094773534692</v>
      </c>
      <c r="Y25" s="13">
        <v>13.51181205138729</v>
      </c>
      <c r="Z25" s="13">
        <v>13.556795297091094</v>
      </c>
      <c r="AA25" s="13">
        <v>13.605502780122249</v>
      </c>
      <c r="AB25" s="27">
        <v>13.689586935553962</v>
      </c>
    </row>
    <row r="26" spans="1:28" ht="15" thickBot="1" x14ac:dyDescent="0.4">
      <c r="A26" s="35"/>
      <c r="B26" s="29"/>
      <c r="C26" s="29" t="s">
        <v>37</v>
      </c>
      <c r="D26" s="29"/>
      <c r="E26" s="29"/>
      <c r="F26" s="29"/>
      <c r="G26" s="29"/>
      <c r="H26" s="29"/>
      <c r="I26" s="68">
        <f t="shared" ref="I26:AB26" si="3">$D$23*$D$24*I25/60*I5</f>
        <v>439874.39714542916</v>
      </c>
      <c r="J26" s="68">
        <f t="shared" si="3"/>
        <v>496492.04838859971</v>
      </c>
      <c r="K26" s="68">
        <f t="shared" si="3"/>
        <v>527549.92398692237</v>
      </c>
      <c r="L26" s="68">
        <f t="shared" si="3"/>
        <v>549888.38641574804</v>
      </c>
      <c r="M26" s="68">
        <f t="shared" si="3"/>
        <v>564030.80440318724</v>
      </c>
      <c r="N26" s="68">
        <f t="shared" si="3"/>
        <v>574219.28166556265</v>
      </c>
      <c r="O26" s="68">
        <f t="shared" si="3"/>
        <v>583865.91579461319</v>
      </c>
      <c r="P26" s="68">
        <f t="shared" si="3"/>
        <v>597523.15872165025</v>
      </c>
      <c r="Q26" s="68">
        <f t="shared" si="3"/>
        <v>610482.021312795</v>
      </c>
      <c r="R26" s="68">
        <f t="shared" si="3"/>
        <v>617044.96556701348</v>
      </c>
      <c r="S26" s="68">
        <f t="shared" si="3"/>
        <v>620418.89443580096</v>
      </c>
      <c r="T26" s="68">
        <f t="shared" si="3"/>
        <v>627723.62446995021</v>
      </c>
      <c r="U26" s="68">
        <f t="shared" si="3"/>
        <v>637703.6529527544</v>
      </c>
      <c r="V26" s="68">
        <f t="shared" si="3"/>
        <v>649160.49760363239</v>
      </c>
      <c r="W26" s="68">
        <f t="shared" si="3"/>
        <v>656933.46073840419</v>
      </c>
      <c r="X26" s="68">
        <f t="shared" si="3"/>
        <v>661418.15329942422</v>
      </c>
      <c r="Y26" s="68">
        <f t="shared" si="3"/>
        <v>666344.46298710594</v>
      </c>
      <c r="Z26" s="68">
        <f t="shared" si="3"/>
        <v>671684.62532028661</v>
      </c>
      <c r="AA26" s="68">
        <f t="shared" si="3"/>
        <v>677153.03001809726</v>
      </c>
      <c r="AB26" s="69">
        <f t="shared" si="3"/>
        <v>684343.86507429765</v>
      </c>
    </row>
    <row r="27" spans="1:28" ht="15" thickBot="1" x14ac:dyDescent="0.4">
      <c r="I27" s="17"/>
      <c r="J27" s="17"/>
      <c r="K27" s="17"/>
      <c r="L27" s="17"/>
      <c r="M27" s="17"/>
      <c r="N27" s="17"/>
      <c r="O27" s="17"/>
      <c r="P27" s="17"/>
      <c r="Q27" s="17"/>
      <c r="R27" s="17"/>
      <c r="S27" s="17"/>
      <c r="T27" s="17"/>
      <c r="U27" s="17"/>
      <c r="V27" s="17"/>
      <c r="W27" s="17"/>
      <c r="X27" s="17"/>
      <c r="Y27" s="17"/>
      <c r="Z27" s="17"/>
      <c r="AA27" s="17"/>
      <c r="AB27" s="17"/>
    </row>
    <row r="28" spans="1:28" x14ac:dyDescent="0.35">
      <c r="A28" s="30">
        <v>4</v>
      </c>
      <c r="B28" s="31" t="s">
        <v>41</v>
      </c>
      <c r="C28" s="32" t="s">
        <v>39</v>
      </c>
      <c r="D28" s="33"/>
      <c r="E28" s="33"/>
      <c r="F28" s="70"/>
      <c r="G28" s="31"/>
      <c r="H28" s="31"/>
      <c r="I28" s="31"/>
      <c r="J28" s="31"/>
      <c r="K28" s="31"/>
      <c r="L28" s="31"/>
      <c r="M28" s="31"/>
      <c r="N28" s="31"/>
      <c r="O28" s="31"/>
      <c r="P28" s="31"/>
      <c r="Q28" s="31"/>
      <c r="R28" s="31"/>
      <c r="S28" s="31"/>
      <c r="T28" s="31"/>
      <c r="U28" s="31"/>
      <c r="V28" s="31"/>
      <c r="W28" s="31"/>
      <c r="X28" s="31"/>
      <c r="Y28" s="31"/>
      <c r="Z28" s="31"/>
      <c r="AA28" s="31"/>
      <c r="AB28" s="71"/>
    </row>
    <row r="29" spans="1:28" x14ac:dyDescent="0.35">
      <c r="A29" s="34"/>
      <c r="B29" s="2"/>
      <c r="C29" s="2" t="s">
        <v>34</v>
      </c>
      <c r="D29" s="9">
        <v>39728.758775952985</v>
      </c>
      <c r="E29" s="9"/>
      <c r="F29" s="2"/>
      <c r="G29" s="2"/>
      <c r="H29" s="2"/>
      <c r="I29" s="18"/>
      <c r="J29" s="18"/>
      <c r="K29" s="18"/>
      <c r="L29" s="18"/>
      <c r="M29" s="18"/>
      <c r="N29" s="18"/>
      <c r="O29" s="18"/>
      <c r="P29" s="18"/>
      <c r="Q29" s="18"/>
      <c r="R29" s="18"/>
      <c r="S29" s="18"/>
      <c r="T29" s="18"/>
      <c r="U29" s="18"/>
      <c r="V29" s="18"/>
      <c r="W29" s="18"/>
      <c r="X29" s="18"/>
      <c r="Y29" s="18"/>
      <c r="Z29" s="18"/>
      <c r="AA29" s="18"/>
      <c r="AB29" s="26"/>
    </row>
    <row r="30" spans="1:28" x14ac:dyDescent="0.35">
      <c r="A30" s="34"/>
      <c r="B30" s="2"/>
      <c r="C30" s="2" t="s">
        <v>35</v>
      </c>
      <c r="D30" s="8">
        <v>90</v>
      </c>
      <c r="E30" s="8"/>
      <c r="F30" s="2"/>
      <c r="G30" s="2"/>
      <c r="H30" s="2"/>
      <c r="I30" s="2"/>
      <c r="J30" s="2"/>
      <c r="K30" s="2"/>
      <c r="L30" s="2"/>
      <c r="M30" s="2"/>
      <c r="N30" s="2"/>
      <c r="O30" s="2"/>
      <c r="P30" s="2"/>
      <c r="Q30" s="2"/>
      <c r="R30" s="2"/>
      <c r="S30" s="2"/>
      <c r="T30" s="2"/>
      <c r="U30" s="2"/>
      <c r="V30" s="2"/>
      <c r="W30" s="2"/>
      <c r="X30" s="2"/>
      <c r="Y30" s="2"/>
      <c r="Z30" s="2"/>
      <c r="AA30" s="2"/>
      <c r="AB30" s="25"/>
    </row>
    <row r="31" spans="1:28" x14ac:dyDescent="0.35">
      <c r="A31" s="34"/>
      <c r="B31" s="2"/>
      <c r="C31" s="2" t="s">
        <v>36</v>
      </c>
      <c r="D31" s="8"/>
      <c r="E31" s="8"/>
      <c r="F31" s="2"/>
      <c r="G31" s="2"/>
      <c r="H31" s="2"/>
      <c r="I31" s="13">
        <v>9.8085091256715113</v>
      </c>
      <c r="J31" s="13">
        <v>10.990529964322283</v>
      </c>
      <c r="K31" s="13">
        <v>11.595617075951365</v>
      </c>
      <c r="L31" s="13">
        <v>12.003542276031185</v>
      </c>
      <c r="M31" s="13">
        <v>12.230272863278865</v>
      </c>
      <c r="N31" s="13">
        <v>12.370638887575209</v>
      </c>
      <c r="O31" s="13">
        <v>12.49937418114742</v>
      </c>
      <c r="P31" s="13">
        <v>12.713365293666799</v>
      </c>
      <c r="Q31" s="13">
        <v>12.91192915194992</v>
      </c>
      <c r="R31" s="13">
        <v>12.975362350951738</v>
      </c>
      <c r="S31" s="13">
        <v>12.973038203421176</v>
      </c>
      <c r="T31" s="13">
        <v>13.054085414008684</v>
      </c>
      <c r="U31" s="13">
        <v>13.190979155227812</v>
      </c>
      <c r="V31" s="13">
        <v>13.358564777760893</v>
      </c>
      <c r="W31" s="13">
        <v>13.450538817619933</v>
      </c>
      <c r="X31" s="13">
        <v>13.476094773534692</v>
      </c>
      <c r="Y31" s="13">
        <v>13.51181205138729</v>
      </c>
      <c r="Z31" s="13">
        <v>13.556795297091094</v>
      </c>
      <c r="AA31" s="13">
        <v>13.605502780122249</v>
      </c>
      <c r="AB31" s="27">
        <v>13.689586935553962</v>
      </c>
    </row>
    <row r="32" spans="1:28" ht="15" thickBot="1" x14ac:dyDescent="0.4">
      <c r="A32" s="35"/>
      <c r="B32" s="29"/>
      <c r="C32" s="29" t="s">
        <v>37</v>
      </c>
      <c r="D32" s="29"/>
      <c r="E32" s="29"/>
      <c r="F32" s="29"/>
      <c r="G32" s="29"/>
      <c r="H32" s="29"/>
      <c r="I32" s="68">
        <f t="shared" ref="I32:AB32" si="4">$D$29*$D$30*I31/60*I5</f>
        <v>439874.39714542916</v>
      </c>
      <c r="J32" s="68">
        <f t="shared" si="4"/>
        <v>496492.04838859971</v>
      </c>
      <c r="K32" s="68">
        <f t="shared" si="4"/>
        <v>527549.92398692237</v>
      </c>
      <c r="L32" s="68">
        <f t="shared" si="4"/>
        <v>549888.38641574804</v>
      </c>
      <c r="M32" s="68">
        <f t="shared" si="4"/>
        <v>564030.80440318724</v>
      </c>
      <c r="N32" s="68">
        <f t="shared" si="4"/>
        <v>574219.28166556265</v>
      </c>
      <c r="O32" s="68">
        <f t="shared" si="4"/>
        <v>583865.91579461319</v>
      </c>
      <c r="P32" s="68">
        <f t="shared" si="4"/>
        <v>597523.15872165025</v>
      </c>
      <c r="Q32" s="68">
        <f t="shared" si="4"/>
        <v>610482.021312795</v>
      </c>
      <c r="R32" s="68">
        <f t="shared" si="4"/>
        <v>617044.96556701348</v>
      </c>
      <c r="S32" s="68">
        <f t="shared" si="4"/>
        <v>620418.89443580096</v>
      </c>
      <c r="T32" s="68">
        <f t="shared" si="4"/>
        <v>627723.62446995021</v>
      </c>
      <c r="U32" s="68">
        <f t="shared" si="4"/>
        <v>637703.6529527544</v>
      </c>
      <c r="V32" s="68">
        <f t="shared" si="4"/>
        <v>649160.49760363239</v>
      </c>
      <c r="W32" s="68">
        <f t="shared" si="4"/>
        <v>656933.46073840419</v>
      </c>
      <c r="X32" s="68">
        <f t="shared" si="4"/>
        <v>661418.15329942422</v>
      </c>
      <c r="Y32" s="68">
        <f t="shared" si="4"/>
        <v>666344.46298710594</v>
      </c>
      <c r="Z32" s="68">
        <f t="shared" si="4"/>
        <v>671684.62532028661</v>
      </c>
      <c r="AA32" s="68">
        <f t="shared" si="4"/>
        <v>677153.03001809726</v>
      </c>
      <c r="AB32" s="69">
        <f t="shared" si="4"/>
        <v>684343.86507429765</v>
      </c>
    </row>
    <row r="33" spans="1:28" ht="15" thickBot="1" x14ac:dyDescent="0.4">
      <c r="I33" s="7"/>
      <c r="J33" s="7"/>
      <c r="K33" s="7"/>
      <c r="L33" s="7"/>
      <c r="M33" s="7"/>
      <c r="N33" s="7"/>
      <c r="O33" s="7"/>
      <c r="P33" s="7"/>
      <c r="Q33" s="7"/>
      <c r="R33" s="7"/>
      <c r="S33" s="7"/>
      <c r="T33" s="7"/>
      <c r="U33" s="7"/>
      <c r="V33" s="7"/>
      <c r="W33" s="7"/>
      <c r="X33" s="7"/>
      <c r="Y33" s="7"/>
      <c r="Z33" s="7"/>
      <c r="AA33" s="7"/>
      <c r="AB33" s="7"/>
    </row>
    <row r="34" spans="1:28" x14ac:dyDescent="0.35">
      <c r="A34" s="30">
        <v>5</v>
      </c>
      <c r="B34" s="31" t="s">
        <v>42</v>
      </c>
      <c r="C34" s="32" t="s">
        <v>33</v>
      </c>
      <c r="D34" s="33"/>
      <c r="E34" s="33"/>
      <c r="F34" s="70"/>
      <c r="G34" s="31"/>
      <c r="H34" s="31"/>
      <c r="I34" s="31"/>
      <c r="J34" s="31"/>
      <c r="K34" s="31"/>
      <c r="L34" s="31"/>
      <c r="M34" s="31"/>
      <c r="N34" s="31"/>
      <c r="O34" s="31"/>
      <c r="P34" s="31"/>
      <c r="Q34" s="31"/>
      <c r="R34" s="31"/>
      <c r="S34" s="31"/>
      <c r="T34" s="31"/>
      <c r="U34" s="31"/>
      <c r="V34" s="31"/>
      <c r="W34" s="31"/>
      <c r="X34" s="31"/>
      <c r="Y34" s="31"/>
      <c r="Z34" s="31"/>
      <c r="AA34" s="31"/>
      <c r="AB34" s="71"/>
    </row>
    <row r="35" spans="1:28" x14ac:dyDescent="0.35">
      <c r="A35" s="34"/>
      <c r="B35" s="2"/>
      <c r="C35" s="2" t="s">
        <v>34</v>
      </c>
      <c r="D35" s="9">
        <v>39728.758775952985</v>
      </c>
      <c r="E35" s="9"/>
      <c r="F35" s="2"/>
      <c r="G35" s="2"/>
      <c r="H35" s="2"/>
      <c r="I35" s="18"/>
      <c r="J35" s="18"/>
      <c r="K35" s="18"/>
      <c r="L35" s="18"/>
      <c r="M35" s="18"/>
      <c r="N35" s="18"/>
      <c r="O35" s="18"/>
      <c r="P35" s="18"/>
      <c r="Q35" s="18"/>
      <c r="R35" s="18"/>
      <c r="S35" s="18"/>
      <c r="T35" s="18"/>
      <c r="U35" s="18"/>
      <c r="V35" s="18"/>
      <c r="W35" s="18"/>
      <c r="X35" s="18"/>
      <c r="Y35" s="18"/>
      <c r="Z35" s="18"/>
      <c r="AA35" s="18"/>
      <c r="AB35" s="26"/>
    </row>
    <row r="36" spans="1:28" x14ac:dyDescent="0.35">
      <c r="A36" s="34"/>
      <c r="B36" s="2"/>
      <c r="C36" s="2" t="s">
        <v>35</v>
      </c>
      <c r="D36" s="8">
        <v>90</v>
      </c>
      <c r="E36" s="8"/>
      <c r="F36" s="2"/>
      <c r="G36" s="2"/>
      <c r="H36" s="2"/>
      <c r="I36" s="2"/>
      <c r="J36" s="2"/>
      <c r="K36" s="2"/>
      <c r="L36" s="2"/>
      <c r="M36" s="2"/>
      <c r="N36" s="2"/>
      <c r="O36" s="2"/>
      <c r="P36" s="2"/>
      <c r="Q36" s="2"/>
      <c r="R36" s="2"/>
      <c r="S36" s="2"/>
      <c r="T36" s="2"/>
      <c r="U36" s="2"/>
      <c r="V36" s="2"/>
      <c r="W36" s="2"/>
      <c r="X36" s="2"/>
      <c r="Y36" s="2"/>
      <c r="Z36" s="2"/>
      <c r="AA36" s="2"/>
      <c r="AB36" s="25"/>
    </row>
    <row r="37" spans="1:28" x14ac:dyDescent="0.35">
      <c r="A37" s="34"/>
      <c r="B37" s="2"/>
      <c r="C37" s="2" t="s">
        <v>36</v>
      </c>
      <c r="D37" s="8"/>
      <c r="E37" s="8"/>
      <c r="F37" s="2"/>
      <c r="G37" s="2"/>
      <c r="H37" s="2"/>
      <c r="I37" s="13">
        <v>9.8085091256715113</v>
      </c>
      <c r="J37" s="13">
        <v>10.990529964322283</v>
      </c>
      <c r="K37" s="13">
        <v>11.595617075951365</v>
      </c>
      <c r="L37" s="13">
        <v>12.003542276031185</v>
      </c>
      <c r="M37" s="13">
        <v>12.230272863278865</v>
      </c>
      <c r="N37" s="13">
        <v>12.370638887575209</v>
      </c>
      <c r="O37" s="13">
        <v>12.49937418114742</v>
      </c>
      <c r="P37" s="13">
        <v>12.713365293666799</v>
      </c>
      <c r="Q37" s="13">
        <v>12.91192915194992</v>
      </c>
      <c r="R37" s="13">
        <v>12.975362350951738</v>
      </c>
      <c r="S37" s="13">
        <v>12.973038203421176</v>
      </c>
      <c r="T37" s="13">
        <v>13.054085414008684</v>
      </c>
      <c r="U37" s="13">
        <v>13.190979155227812</v>
      </c>
      <c r="V37" s="13">
        <v>13.358564777760893</v>
      </c>
      <c r="W37" s="13">
        <v>13.450538817619933</v>
      </c>
      <c r="X37" s="13">
        <v>13.476094773534692</v>
      </c>
      <c r="Y37" s="13">
        <v>13.51181205138729</v>
      </c>
      <c r="Z37" s="13">
        <v>13.556795297091094</v>
      </c>
      <c r="AA37" s="13">
        <v>13.605502780122249</v>
      </c>
      <c r="AB37" s="27">
        <v>13.689586935553962</v>
      </c>
    </row>
    <row r="38" spans="1:28" ht="15" thickBot="1" x14ac:dyDescent="0.4">
      <c r="A38" s="35"/>
      <c r="B38" s="29"/>
      <c r="C38" s="29" t="s">
        <v>37</v>
      </c>
      <c r="D38" s="29"/>
      <c r="E38" s="29"/>
      <c r="F38" s="29"/>
      <c r="G38" s="29"/>
      <c r="H38" s="29"/>
      <c r="I38" s="68">
        <f t="shared" ref="I38:AB38" si="5">$D$35*$D$36*I37/60*I6^2</f>
        <v>499350.80091727368</v>
      </c>
      <c r="J38" s="68">
        <f t="shared" si="5"/>
        <v>572876.601930851</v>
      </c>
      <c r="K38" s="68">
        <f t="shared" si="5"/>
        <v>617073.16340166738</v>
      </c>
      <c r="L38" s="68">
        <f t="shared" si="5"/>
        <v>650452.41733478836</v>
      </c>
      <c r="M38" s="68">
        <f t="shared" si="5"/>
        <v>673238.55438374879</v>
      </c>
      <c r="N38" s="68">
        <f t="shared" si="5"/>
        <v>690260.37657185271</v>
      </c>
      <c r="O38" s="68">
        <f t="shared" si="5"/>
        <v>705590.68796077883</v>
      </c>
      <c r="P38" s="68">
        <f t="shared" si="5"/>
        <v>724794.94191777671</v>
      </c>
      <c r="Q38" s="68">
        <f t="shared" si="5"/>
        <v>742280.48421327141</v>
      </c>
      <c r="R38" s="68">
        <f t="shared" si="5"/>
        <v>751158.69784353522</v>
      </c>
      <c r="S38" s="68">
        <f t="shared" si="5"/>
        <v>755400.83147261839</v>
      </c>
      <c r="T38" s="68">
        <f t="shared" si="5"/>
        <v>763771.41080358729</v>
      </c>
      <c r="U38" s="68">
        <f t="shared" si="5"/>
        <v>774811.58872304345</v>
      </c>
      <c r="V38" s="68">
        <f t="shared" si="5"/>
        <v>787152.91847759532</v>
      </c>
      <c r="W38" s="68">
        <f t="shared" si="5"/>
        <v>794599.72839117039</v>
      </c>
      <c r="X38" s="68">
        <f t="shared" si="5"/>
        <v>797731.10317528201</v>
      </c>
      <c r="Y38" s="68">
        <f t="shared" si="5"/>
        <v>801131.03962150787</v>
      </c>
      <c r="Z38" s="68">
        <f t="shared" si="5"/>
        <v>804808.07383656898</v>
      </c>
      <c r="AA38" s="68">
        <f t="shared" si="5"/>
        <v>808485.31134070479</v>
      </c>
      <c r="AB38" s="69">
        <f t="shared" si="5"/>
        <v>814088.51876315463</v>
      </c>
    </row>
    <row r="39" spans="1:28" x14ac:dyDescent="0.35">
      <c r="I39" s="7"/>
      <c r="J39" s="7"/>
      <c r="K39" s="7"/>
      <c r="L39" s="7"/>
      <c r="M39" s="7"/>
      <c r="N39" s="7"/>
      <c r="O39" s="7"/>
      <c r="P39" s="7"/>
      <c r="Q39" s="7"/>
      <c r="R39" s="7"/>
      <c r="S39" s="7"/>
      <c r="T39" s="7"/>
      <c r="U39" s="7"/>
      <c r="V39" s="7"/>
      <c r="W39" s="7"/>
      <c r="X39" s="7"/>
      <c r="Y39" s="7"/>
      <c r="Z39" s="7"/>
      <c r="AA39" s="7"/>
      <c r="AB39" s="7"/>
    </row>
    <row r="40" spans="1:28" x14ac:dyDescent="0.35">
      <c r="C40" s="4"/>
      <c r="F40" s="4" t="s">
        <v>43</v>
      </c>
      <c r="I40" s="7">
        <f>I14</f>
        <v>40985.789780805477</v>
      </c>
      <c r="J40" s="7">
        <f t="shared" ref="J40:AB40" si="6">J14</f>
        <v>52157.226122742148</v>
      </c>
      <c r="K40" s="7">
        <f t="shared" si="6"/>
        <v>45161.765314673044</v>
      </c>
      <c r="L40" s="7">
        <f t="shared" si="6"/>
        <v>38663.354492470447</v>
      </c>
      <c r="M40" s="7">
        <f t="shared" si="6"/>
        <v>44911.534012867705</v>
      </c>
      <c r="N40" s="7">
        <f t="shared" si="6"/>
        <v>51691.893070008548</v>
      </c>
      <c r="O40" s="7">
        <f t="shared" si="6"/>
        <v>59317.675096213752</v>
      </c>
      <c r="P40" s="7">
        <f t="shared" si="6"/>
        <v>68384.722235770183</v>
      </c>
      <c r="Q40" s="7">
        <f t="shared" si="6"/>
        <v>78561.515726022044</v>
      </c>
      <c r="R40" s="7">
        <f t="shared" si="6"/>
        <v>1.0531815774103015</v>
      </c>
      <c r="S40" s="7">
        <f t="shared" si="6"/>
        <v>2.7572537040383915</v>
      </c>
      <c r="T40" s="7">
        <f t="shared" si="6"/>
        <v>4.9552164208259892</v>
      </c>
      <c r="U40" s="7">
        <f t="shared" si="6"/>
        <v>7.6301565673284912</v>
      </c>
      <c r="V40" s="7">
        <f t="shared" si="6"/>
        <v>10.794146962403618</v>
      </c>
      <c r="W40" s="7">
        <f t="shared" si="6"/>
        <v>14.379019508267049</v>
      </c>
      <c r="X40" s="7">
        <f t="shared" si="6"/>
        <v>18.373779865771702</v>
      </c>
      <c r="Y40" s="7">
        <f t="shared" si="6"/>
        <v>22.895856349660825</v>
      </c>
      <c r="Z40" s="7">
        <f t="shared" si="6"/>
        <v>28.018733776097029</v>
      </c>
      <c r="AA40" s="7">
        <f t="shared" si="6"/>
        <v>33.824428530980555</v>
      </c>
      <c r="AB40" s="7">
        <f t="shared" si="6"/>
        <v>40.518591758708105</v>
      </c>
    </row>
    <row r="41" spans="1:28" ht="15" thickBot="1" x14ac:dyDescent="0.4">
      <c r="F41" s="4" t="s">
        <v>44</v>
      </c>
      <c r="I41" s="7">
        <f>I20+I26+I32+I38</f>
        <v>1818973.9923535611</v>
      </c>
      <c r="J41" s="7">
        <f t="shared" ref="J41:AB41" si="7">J20+J26+J32+J38</f>
        <v>2062352.7470966503</v>
      </c>
      <c r="K41" s="7">
        <f t="shared" si="7"/>
        <v>2199722.9353624345</v>
      </c>
      <c r="L41" s="7">
        <f t="shared" si="7"/>
        <v>2300117.5765820327</v>
      </c>
      <c r="M41" s="7">
        <f t="shared" si="7"/>
        <v>2365330.9675933104</v>
      </c>
      <c r="N41" s="7">
        <f t="shared" si="7"/>
        <v>2412918.2215685407</v>
      </c>
      <c r="O41" s="7">
        <f t="shared" si="7"/>
        <v>2457188.4353446183</v>
      </c>
      <c r="P41" s="7">
        <f t="shared" si="7"/>
        <v>2517364.4180827276</v>
      </c>
      <c r="Q41" s="7">
        <f t="shared" si="7"/>
        <v>2573726.5481516561</v>
      </c>
      <c r="R41" s="7">
        <f t="shared" si="7"/>
        <v>2602293.5945445755</v>
      </c>
      <c r="S41" s="7">
        <f t="shared" si="7"/>
        <v>2616657.5147800213</v>
      </c>
      <c r="T41" s="7">
        <f t="shared" si="7"/>
        <v>2646942.2842134377</v>
      </c>
      <c r="U41" s="7">
        <f t="shared" si="7"/>
        <v>2687922.5475813067</v>
      </c>
      <c r="V41" s="7">
        <f t="shared" si="7"/>
        <v>2734634.4112884924</v>
      </c>
      <c r="W41" s="7">
        <f t="shared" si="7"/>
        <v>2765400.1106063831</v>
      </c>
      <c r="X41" s="7">
        <f t="shared" si="7"/>
        <v>2781985.5630735545</v>
      </c>
      <c r="Y41" s="7">
        <f t="shared" si="7"/>
        <v>2800164.4285828257</v>
      </c>
      <c r="Z41" s="7">
        <f t="shared" si="7"/>
        <v>2819861.9497974291</v>
      </c>
      <c r="AA41" s="7">
        <f t="shared" si="7"/>
        <v>2839944.4013949968</v>
      </c>
      <c r="AB41" s="7">
        <f t="shared" si="7"/>
        <v>2867120.1139860475</v>
      </c>
    </row>
    <row r="42" spans="1:28" ht="15.5" thickTop="1" thickBot="1" x14ac:dyDescent="0.4">
      <c r="F42" s="4" t="s">
        <v>45</v>
      </c>
      <c r="I42" s="57">
        <f>I40+I41</f>
        <v>1859959.7821343667</v>
      </c>
      <c r="J42" s="57">
        <f t="shared" ref="J42:AB42" si="8">J40+J41</f>
        <v>2114509.9732193924</v>
      </c>
      <c r="K42" s="57">
        <f t="shared" si="8"/>
        <v>2244884.7006771076</v>
      </c>
      <c r="L42" s="57">
        <f t="shared" si="8"/>
        <v>2338780.9310745033</v>
      </c>
      <c r="M42" s="57">
        <f t="shared" si="8"/>
        <v>2410242.501606178</v>
      </c>
      <c r="N42" s="57">
        <f t="shared" si="8"/>
        <v>2464610.1146385493</v>
      </c>
      <c r="O42" s="57">
        <f t="shared" si="8"/>
        <v>2516506.1104408321</v>
      </c>
      <c r="P42" s="57">
        <f t="shared" si="8"/>
        <v>2585749.1403184975</v>
      </c>
      <c r="Q42" s="57">
        <f t="shared" si="8"/>
        <v>2652288.063877678</v>
      </c>
      <c r="R42" s="57">
        <f t="shared" si="8"/>
        <v>2602294.647726153</v>
      </c>
      <c r="S42" s="57">
        <f t="shared" si="8"/>
        <v>2616660.2720337254</v>
      </c>
      <c r="T42" s="57">
        <f t="shared" si="8"/>
        <v>2646947.2394298585</v>
      </c>
      <c r="U42" s="57">
        <f t="shared" si="8"/>
        <v>2687930.177737874</v>
      </c>
      <c r="V42" s="57">
        <f t="shared" si="8"/>
        <v>2734645.2054354548</v>
      </c>
      <c r="W42" s="57">
        <f t="shared" si="8"/>
        <v>2765414.4896258912</v>
      </c>
      <c r="X42" s="57">
        <f t="shared" si="8"/>
        <v>2782003.9368534205</v>
      </c>
      <c r="Y42" s="57">
        <f t="shared" si="8"/>
        <v>2800187.3244391754</v>
      </c>
      <c r="Z42" s="57">
        <f t="shared" si="8"/>
        <v>2819889.9685312053</v>
      </c>
      <c r="AA42" s="57">
        <f t="shared" si="8"/>
        <v>2839978.2258235277</v>
      </c>
      <c r="AB42" s="57">
        <f t="shared" si="8"/>
        <v>2867160.6325778062</v>
      </c>
    </row>
    <row r="43" spans="1:28" ht="15" thickTop="1" x14ac:dyDescent="0.35"/>
  </sheetData>
  <mergeCells count="7">
    <mergeCell ref="H8:AA8"/>
    <mergeCell ref="E1:G1"/>
    <mergeCell ref="E2:G2"/>
    <mergeCell ref="E3:G3"/>
    <mergeCell ref="E4:G4"/>
    <mergeCell ref="E5:G5"/>
    <mergeCell ref="E6:G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60E4F-0069-44D6-8A77-F448DCDEE675}">
  <dimension ref="A2:AB46"/>
  <sheetViews>
    <sheetView zoomScaleNormal="100" workbookViewId="0">
      <selection sqref="A1:XFD1"/>
    </sheetView>
  </sheetViews>
  <sheetFormatPr defaultRowHeight="14.5" x14ac:dyDescent="0.35"/>
  <cols>
    <col min="1" max="1" width="5.1796875" customWidth="1"/>
    <col min="2" max="2" width="38.81640625" bestFit="1" customWidth="1"/>
    <col min="3" max="3" width="34.54296875" bestFit="1" customWidth="1"/>
    <col min="4" max="5" width="15.453125" bestFit="1" customWidth="1"/>
    <col min="6" max="6" width="15.1796875" bestFit="1" customWidth="1"/>
    <col min="7" max="7" width="6" bestFit="1" customWidth="1"/>
    <col min="8" max="8" width="19" hidden="1" customWidth="1"/>
    <col min="9" max="12" width="15.1796875" bestFit="1" customWidth="1"/>
    <col min="13" max="28" width="14.54296875" bestFit="1" customWidth="1"/>
    <col min="29" max="29" width="11.81640625" bestFit="1" customWidth="1"/>
  </cols>
  <sheetData>
    <row r="2" spans="1:28" x14ac:dyDescent="0.35">
      <c r="D2" s="12" t="s">
        <v>16</v>
      </c>
      <c r="E2" s="78" t="s">
        <v>17</v>
      </c>
      <c r="F2" s="79"/>
      <c r="G2" s="80"/>
      <c r="H2" s="10">
        <v>2024</v>
      </c>
      <c r="I2" s="10">
        <v>2025</v>
      </c>
      <c r="J2" s="10">
        <v>2026</v>
      </c>
      <c r="K2" s="10">
        <v>2027</v>
      </c>
      <c r="L2" s="10">
        <v>2028</v>
      </c>
      <c r="M2" s="10">
        <v>2029</v>
      </c>
      <c r="N2" s="10">
        <v>2030</v>
      </c>
      <c r="O2" s="10">
        <v>2031</v>
      </c>
      <c r="P2" s="10">
        <v>2032</v>
      </c>
      <c r="Q2" s="10">
        <v>2033</v>
      </c>
      <c r="R2" s="10">
        <v>2034</v>
      </c>
      <c r="S2" s="10">
        <v>2035</v>
      </c>
      <c r="T2" s="10">
        <v>2036</v>
      </c>
      <c r="U2" s="10">
        <v>2037</v>
      </c>
      <c r="V2" s="10">
        <v>2038</v>
      </c>
      <c r="W2" s="10">
        <v>2039</v>
      </c>
      <c r="X2" s="10">
        <v>2040</v>
      </c>
      <c r="Y2" s="10">
        <v>2041</v>
      </c>
      <c r="Z2" s="10">
        <v>2042</v>
      </c>
      <c r="AA2" s="10">
        <v>2043</v>
      </c>
      <c r="AB2" s="10">
        <v>2044</v>
      </c>
    </row>
    <row r="3" spans="1:28" x14ac:dyDescent="0.35">
      <c r="D3" s="8">
        <v>1</v>
      </c>
      <c r="E3" s="75" t="s">
        <v>18</v>
      </c>
      <c r="F3" s="76"/>
      <c r="G3" s="77"/>
      <c r="H3" s="15">
        <v>0.10628496659055098</v>
      </c>
      <c r="I3" s="15">
        <f>'Transformer PoF'!BI34</f>
        <v>0.18724146398098773</v>
      </c>
      <c r="J3" s="15">
        <f>'Transformer PoF'!BJ34</f>
        <v>0.19954222017860579</v>
      </c>
      <c r="K3" s="15">
        <f>'Transformer PoF'!BK34</f>
        <v>0.21243993259928096</v>
      </c>
      <c r="L3" s="15">
        <f>'Transformer PoF'!BL34</f>
        <v>0.22594161774143395</v>
      </c>
      <c r="M3" s="37">
        <f>'Transformer PoF'!C34</f>
        <v>8.2523711791060439E-4</v>
      </c>
      <c r="N3" s="52">
        <f>'Transformer PoF'!D34</f>
        <v>1.3353785321036371E-3</v>
      </c>
      <c r="O3" s="52">
        <f>'Transformer PoF'!E34</f>
        <v>1.7846167416402103E-3</v>
      </c>
      <c r="P3" s="52">
        <f>'Transformer PoF'!F34</f>
        <v>2.2030029665924822E-3</v>
      </c>
      <c r="Q3" s="52">
        <f>'Transformer PoF'!G34</f>
        <v>2.6037611167927244E-3</v>
      </c>
      <c r="R3" s="52">
        <f>'Transformer PoF'!H34</f>
        <v>2.9948954746031875E-3</v>
      </c>
      <c r="S3" s="52">
        <f>'Transformer PoF'!I34</f>
        <v>3.3822374995676752E-3</v>
      </c>
      <c r="T3" s="52">
        <f>'Transformer PoF'!J34</f>
        <v>3.7705831484352581E-3</v>
      </c>
      <c r="U3" s="52">
        <f>'Transformer PoF'!K34</f>
        <v>4.164209852727363E-3</v>
      </c>
      <c r="V3" s="52">
        <f>'Transformer PoF'!L34</f>
        <v>4.5671451095996574E-3</v>
      </c>
      <c r="W3" s="52">
        <f>'Transformer PoF'!M34</f>
        <v>4.9833211205362327E-3</v>
      </c>
      <c r="X3" s="52">
        <f>'Transformer PoF'!N34</f>
        <v>5.4166719251718121E-3</v>
      </c>
      <c r="Y3" s="52">
        <f>'Transformer PoF'!O34</f>
        <v>5.8711994401846601E-3</v>
      </c>
      <c r="Z3" s="52">
        <f>'Transformer PoF'!P34</f>
        <v>6.3510218144384734E-3</v>
      </c>
      <c r="AA3" s="52">
        <f>'Transformer PoF'!Q34</f>
        <v>6.8604113590763349E-3</v>
      </c>
      <c r="AB3" s="52">
        <f>'Transformer PoF'!R34</f>
        <v>7.4038261833900831E-3</v>
      </c>
    </row>
    <row r="4" spans="1:28" x14ac:dyDescent="0.35">
      <c r="D4" s="8">
        <v>2</v>
      </c>
      <c r="E4" s="75" t="s">
        <v>19</v>
      </c>
      <c r="F4" s="76"/>
      <c r="G4" s="77"/>
      <c r="H4" s="15">
        <v>0.10628496659055098</v>
      </c>
      <c r="I4" s="15">
        <f>'Transformer PoF'!BI34</f>
        <v>0.18724146398098773</v>
      </c>
      <c r="J4" s="15">
        <f>'Transformer PoF'!BJ34</f>
        <v>0.19954222017860579</v>
      </c>
      <c r="K4" s="15">
        <f>'Transformer PoF'!BK34</f>
        <v>0.21243993259928096</v>
      </c>
      <c r="L4" s="15">
        <f>'Transformer PoF'!BL34</f>
        <v>0.22594161774143395</v>
      </c>
      <c r="M4" s="37">
        <f>'Transformer PoF'!C34</f>
        <v>8.2523711791060439E-4</v>
      </c>
      <c r="N4" s="52">
        <f>'Transformer PoF'!D34</f>
        <v>1.3353785321036371E-3</v>
      </c>
      <c r="O4" s="52">
        <f>'Transformer PoF'!E34</f>
        <v>1.7846167416402103E-3</v>
      </c>
      <c r="P4" s="52">
        <f>'Transformer PoF'!F34</f>
        <v>2.2030029665924822E-3</v>
      </c>
      <c r="Q4" s="52">
        <f>'Transformer PoF'!G34</f>
        <v>2.6037611167927244E-3</v>
      </c>
      <c r="R4" s="52">
        <f>'Transformer PoF'!H34</f>
        <v>2.9948954746031875E-3</v>
      </c>
      <c r="S4" s="52">
        <f>'Transformer PoF'!I34</f>
        <v>3.3822374995676752E-3</v>
      </c>
      <c r="T4" s="52">
        <f>'Transformer PoF'!J34</f>
        <v>3.7705831484352581E-3</v>
      </c>
      <c r="U4" s="52">
        <f>'Transformer PoF'!K34</f>
        <v>4.164209852727363E-3</v>
      </c>
      <c r="V4" s="52">
        <f>'Transformer PoF'!L34</f>
        <v>4.5671451095996574E-3</v>
      </c>
      <c r="W4" s="52">
        <f>'Transformer PoF'!M34</f>
        <v>4.9833211205362327E-3</v>
      </c>
      <c r="X4" s="52">
        <f>'Transformer PoF'!N34</f>
        <v>5.4166719251718121E-3</v>
      </c>
      <c r="Y4" s="52">
        <f>'Transformer PoF'!O34</f>
        <v>5.8711994401846601E-3</v>
      </c>
      <c r="Z4" s="52">
        <f>'Transformer PoF'!P34</f>
        <v>6.3510218144384734E-3</v>
      </c>
      <c r="AA4" s="52">
        <f>'Transformer PoF'!Q34</f>
        <v>6.8604113590763349E-3</v>
      </c>
      <c r="AB4" s="52">
        <f>'Transformer PoF'!R34</f>
        <v>7.4038261833900831E-3</v>
      </c>
    </row>
    <row r="5" spans="1:28" x14ac:dyDescent="0.35">
      <c r="D5" s="8">
        <v>3</v>
      </c>
      <c r="E5" s="75" t="s">
        <v>20</v>
      </c>
      <c r="F5" s="76"/>
      <c r="G5" s="77"/>
      <c r="H5" s="16">
        <f>H4*H3</f>
        <v>1.1296494123154538E-2</v>
      </c>
      <c r="I5" s="16">
        <f t="shared" ref="I5:AB5" si="0">I4*I3</f>
        <v>3.5059365833743528E-2</v>
      </c>
      <c r="J5" s="16">
        <f t="shared" si="0"/>
        <v>3.981709763380719E-2</v>
      </c>
      <c r="K5" s="16">
        <f t="shared" si="0"/>
        <v>4.5130724962787035E-2</v>
      </c>
      <c r="L5" s="16">
        <f t="shared" si="0"/>
        <v>5.1049614627616265E-2</v>
      </c>
      <c r="M5" s="37">
        <f t="shared" si="0"/>
        <v>6.8101630077740077E-7</v>
      </c>
      <c r="N5" s="16">
        <f t="shared" si="0"/>
        <v>1.7832358240032645E-6</v>
      </c>
      <c r="O5" s="16">
        <f t="shared" si="0"/>
        <v>3.1848569145425212E-6</v>
      </c>
      <c r="P5" s="16">
        <f t="shared" si="0"/>
        <v>4.853222070815277E-6</v>
      </c>
      <c r="Q5" s="16">
        <f t="shared" si="0"/>
        <v>6.7795719533216951E-6</v>
      </c>
      <c r="R5" s="16">
        <f t="shared" si="0"/>
        <v>8.9693989037986513E-6</v>
      </c>
      <c r="S5" s="16">
        <f t="shared" si="0"/>
        <v>1.14395305034818E-5</v>
      </c>
      <c r="T5" s="16">
        <f t="shared" si="0"/>
        <v>1.4217297279263944E-5</v>
      </c>
      <c r="U5" s="16">
        <f t="shared" si="0"/>
        <v>1.7340643697551645E-5</v>
      </c>
      <c r="V5" s="16">
        <f t="shared" si="0"/>
        <v>2.0858814452140067E-5</v>
      </c>
      <c r="W5" s="16">
        <f t="shared" si="0"/>
        <v>2.4833489390382495E-5</v>
      </c>
      <c r="X5" s="16">
        <f t="shared" si="0"/>
        <v>2.9340334744944505E-5</v>
      </c>
      <c r="Y5" s="16">
        <f t="shared" si="0"/>
        <v>3.4470982866424669E-5</v>
      </c>
      <c r="Z5" s="16">
        <f t="shared" si="0"/>
        <v>4.0335478087473357E-5</v>
      </c>
      <c r="AA5" s="16">
        <f t="shared" si="0"/>
        <v>4.7065244015743603E-5</v>
      </c>
      <c r="AB5" s="16">
        <f t="shared" si="0"/>
        <v>5.4816642153852565E-5</v>
      </c>
    </row>
    <row r="6" spans="1:28" x14ac:dyDescent="0.35">
      <c r="D6" s="8">
        <v>4</v>
      </c>
      <c r="E6" s="75" t="s">
        <v>21</v>
      </c>
      <c r="F6" s="76"/>
      <c r="G6" s="77"/>
      <c r="H6" s="16">
        <v>0.74326551489607984</v>
      </c>
      <c r="I6" s="16">
        <f>'22kV CB PoF'!BM44</f>
        <v>0.75253972134709535</v>
      </c>
      <c r="J6" s="16">
        <f>'22kV CB PoF'!BN44</f>
        <v>0.75804922288526244</v>
      </c>
      <c r="K6" s="16">
        <f>'22kV CB PoF'!BO44</f>
        <v>0.76343742108525259</v>
      </c>
      <c r="L6" s="16">
        <f>'22kV CB PoF'!BP44</f>
        <v>0.76872121226732537</v>
      </c>
      <c r="M6" s="37">
        <f>'22kV CB PoF'!B44</f>
        <v>5.1486473466311189E-5</v>
      </c>
      <c r="N6" s="52">
        <f>'22kV CB PoF'!C44</f>
        <v>2.0541767959477264E-2</v>
      </c>
      <c r="O6" s="52">
        <f>'22kV CB PoF'!D44</f>
        <v>4.1115770505141147E-2</v>
      </c>
      <c r="P6" s="52">
        <f>'22kV CB PoF'!E44</f>
        <v>6.1373825433406526E-2</v>
      </c>
      <c r="Q6" s="52">
        <f>'22kV CB PoF'!F44</f>
        <v>8.131306498651758E-2</v>
      </c>
      <c r="R6" s="52">
        <f>'22kV CB PoF'!G44</f>
        <v>0.10090861182782163</v>
      </c>
      <c r="S6" s="52">
        <f>'22kV CB PoF'!H44</f>
        <v>0.12020094815780913</v>
      </c>
      <c r="T6" s="52">
        <f>'22kV CB PoF'!I44</f>
        <v>0.13907940373249661</v>
      </c>
      <c r="U6" s="52">
        <f>'22kV CB PoF'!J44</f>
        <v>0.15759563672467214</v>
      </c>
      <c r="V6" s="52">
        <f>'22kV CB PoF'!K44</f>
        <v>0.17575038780153629</v>
      </c>
      <c r="W6" s="52">
        <f>'22kV CB PoF'!L44</f>
        <v>0.19359416225444648</v>
      </c>
      <c r="X6" s="52">
        <f>'22kV CB PoF'!M44</f>
        <v>0.21103272832523379</v>
      </c>
      <c r="Y6" s="52">
        <f>'22kV CB PoF'!N44</f>
        <v>0.22811931866593882</v>
      </c>
      <c r="Z6" s="52">
        <f>'22kV CB PoF'!O44</f>
        <v>0.24485843536736607</v>
      </c>
      <c r="AA6" s="52">
        <f>'22kV CB PoF'!P44</f>
        <v>0.26129940647267058</v>
      </c>
      <c r="AB6" s="52">
        <f>'22kV CB PoF'!Q44</f>
        <v>0.27735754097703524</v>
      </c>
    </row>
    <row r="7" spans="1:28" x14ac:dyDescent="0.35">
      <c r="D7" s="8">
        <v>5</v>
      </c>
      <c r="E7" s="75" t="s">
        <v>22</v>
      </c>
      <c r="F7" s="76"/>
      <c r="G7" s="77"/>
      <c r="H7" s="15">
        <f>H6^2</f>
        <v>0.55244362563373473</v>
      </c>
      <c r="I7" s="15">
        <f>'66kV CB PoF'!BI32</f>
        <v>0.92427934350948104</v>
      </c>
      <c r="J7" s="15">
        <f>'66kV CB PoF'!BJ32</f>
        <v>0.93524005133213539</v>
      </c>
      <c r="K7" s="15">
        <f>'66kV CB PoF'!BK32</f>
        <v>0.94498141898338883</v>
      </c>
      <c r="L7" s="15">
        <f>'66kV CB PoF'!BL32</f>
        <v>0.95357514994817749</v>
      </c>
      <c r="M7" s="37">
        <f>'66kV CB PoF'!C32</f>
        <v>1.6358965878593423E-6</v>
      </c>
      <c r="N7" s="52">
        <f>'66kV CB PoF'!D32</f>
        <v>1.8507900994668702E-5</v>
      </c>
      <c r="O7" s="52">
        <f>'66kV CB PoF'!E32</f>
        <v>7.6500448431326973E-5</v>
      </c>
      <c r="P7" s="52">
        <f>'66kV CB PoF'!F32</f>
        <v>2.0937301292933697E-4</v>
      </c>
      <c r="Q7" s="52">
        <f>'66kV CB PoF'!G32</f>
        <v>4.5714284917985903E-4</v>
      </c>
      <c r="R7" s="52">
        <f>'66kV CB PoF'!H32</f>
        <v>8.6516241199630084E-4</v>
      </c>
      <c r="S7" s="52">
        <f>'66kV CB PoF'!I32</f>
        <v>1.4834640030850776E-3</v>
      </c>
      <c r="T7" s="52">
        <f>'66kV CB PoF'!J32</f>
        <v>2.3662293056855299E-3</v>
      </c>
      <c r="U7" s="52">
        <f>'66kV CB PoF'!K32</f>
        <v>3.5713163896232691E-3</v>
      </c>
      <c r="V7" s="52">
        <f>'66kV CB PoF'!L32</f>
        <v>5.1598056992464558E-3</v>
      </c>
      <c r="W7" s="52">
        <f>'66kV CB PoF'!M32</f>
        <v>7.1955401900609672E-3</v>
      </c>
      <c r="X7" s="52">
        <f>'66kV CB PoF'!N32</f>
        <v>9.7446422246076914E-3</v>
      </c>
      <c r="Y7" s="52">
        <f>'66kV CB PoF'!O32</f>
        <v>1.2874994443887178E-2</v>
      </c>
      <c r="Z7" s="52">
        <f>'66kV CB PoF'!P32</f>
        <v>1.6655675054973007E-2</v>
      </c>
      <c r="AA7" s="52">
        <f>'66kV CB PoF'!Q32</f>
        <v>2.115634052314852E-2</v>
      </c>
      <c r="AB7" s="52">
        <f>'66kV CB PoF'!R32</f>
        <v>2.6446550898867716E-2</v>
      </c>
    </row>
    <row r="8" spans="1:28" x14ac:dyDescent="0.35">
      <c r="D8" s="6"/>
      <c r="E8" s="14"/>
      <c r="F8" s="14"/>
      <c r="G8" s="14"/>
      <c r="H8" s="38"/>
      <c r="I8" s="38"/>
      <c r="J8" s="38"/>
      <c r="K8" s="38"/>
      <c r="L8" s="38"/>
      <c r="M8" s="38"/>
      <c r="N8" s="38"/>
      <c r="O8" s="38"/>
      <c r="P8" s="38"/>
      <c r="Q8" s="38"/>
      <c r="R8" s="38"/>
      <c r="S8" s="38"/>
      <c r="T8" s="38"/>
      <c r="U8" s="38"/>
      <c r="V8" s="38"/>
      <c r="W8" s="38"/>
      <c r="X8" s="38"/>
      <c r="Y8" s="38"/>
      <c r="Z8" s="38"/>
      <c r="AA8" s="38"/>
      <c r="AB8" s="38"/>
    </row>
    <row r="9" spans="1:28" ht="15" thickBot="1" x14ac:dyDescent="0.4">
      <c r="A9" s="19" t="s">
        <v>47</v>
      </c>
      <c r="B9" s="20"/>
      <c r="C9" s="20"/>
      <c r="D9" s="20"/>
      <c r="E9" s="20"/>
      <c r="F9" s="20"/>
      <c r="G9" s="20"/>
      <c r="H9" s="81" t="s">
        <v>24</v>
      </c>
      <c r="I9" s="81"/>
      <c r="J9" s="81"/>
      <c r="K9" s="81"/>
      <c r="L9" s="81"/>
      <c r="M9" s="81"/>
      <c r="N9" s="81"/>
      <c r="O9" s="81"/>
      <c r="P9" s="81"/>
      <c r="Q9" s="81"/>
      <c r="R9" s="81"/>
      <c r="S9" s="81"/>
      <c r="T9" s="81"/>
      <c r="U9" s="81"/>
      <c r="V9" s="81"/>
      <c r="W9" s="81"/>
      <c r="X9" s="81"/>
      <c r="Y9" s="81"/>
      <c r="Z9" s="81"/>
      <c r="AA9" s="81"/>
      <c r="AB9" s="20"/>
    </row>
    <row r="10" spans="1:28" x14ac:dyDescent="0.35">
      <c r="A10" s="21" t="s">
        <v>25</v>
      </c>
      <c r="B10" s="22" t="s">
        <v>26</v>
      </c>
      <c r="C10" s="22" t="s">
        <v>27</v>
      </c>
      <c r="D10" s="22" t="s">
        <v>28</v>
      </c>
      <c r="E10" s="22" t="s">
        <v>29</v>
      </c>
      <c r="F10" s="22" t="s">
        <v>30</v>
      </c>
      <c r="G10" s="22" t="s">
        <v>31</v>
      </c>
      <c r="H10" s="22">
        <v>2024</v>
      </c>
      <c r="I10" s="22">
        <v>2025</v>
      </c>
      <c r="J10" s="22">
        <v>2026</v>
      </c>
      <c r="K10" s="22">
        <v>2027</v>
      </c>
      <c r="L10" s="22">
        <v>2028</v>
      </c>
      <c r="M10" s="22">
        <v>2029</v>
      </c>
      <c r="N10" s="22">
        <v>2030</v>
      </c>
      <c r="O10" s="22">
        <v>2031</v>
      </c>
      <c r="P10" s="22">
        <v>2032</v>
      </c>
      <c r="Q10" s="22">
        <v>2033</v>
      </c>
      <c r="R10" s="22">
        <v>2034</v>
      </c>
      <c r="S10" s="22">
        <v>2035</v>
      </c>
      <c r="T10" s="22">
        <v>2036</v>
      </c>
      <c r="U10" s="22">
        <v>2037</v>
      </c>
      <c r="V10" s="22">
        <v>2038</v>
      </c>
      <c r="W10" s="22">
        <v>2039</v>
      </c>
      <c r="X10" s="22">
        <v>2040</v>
      </c>
      <c r="Y10" s="22">
        <v>2041</v>
      </c>
      <c r="Z10" s="22">
        <v>2042</v>
      </c>
      <c r="AA10" s="22">
        <v>2043</v>
      </c>
      <c r="AB10" s="23">
        <v>2044</v>
      </c>
    </row>
    <row r="11" spans="1:28" x14ac:dyDescent="0.35">
      <c r="A11" s="24">
        <v>1</v>
      </c>
      <c r="B11" s="2" t="s">
        <v>32</v>
      </c>
      <c r="C11" s="10" t="s">
        <v>33</v>
      </c>
      <c r="D11" s="8"/>
      <c r="E11" s="8"/>
      <c r="F11" s="1"/>
      <c r="G11" s="2"/>
      <c r="H11" s="2"/>
      <c r="I11" s="2"/>
      <c r="J11" s="2"/>
      <c r="K11" s="2"/>
      <c r="L11" s="2"/>
      <c r="M11" s="2"/>
      <c r="N11" s="2"/>
      <c r="O11" s="2"/>
      <c r="P11" s="2"/>
      <c r="Q11" s="2"/>
      <c r="R11" s="2"/>
      <c r="S11" s="2"/>
      <c r="T11" s="2"/>
      <c r="U11" s="2"/>
      <c r="V11" s="2"/>
      <c r="W11" s="2"/>
      <c r="X11" s="2"/>
      <c r="Y11" s="2"/>
      <c r="Z11" s="2"/>
      <c r="AA11" s="2"/>
      <c r="AB11" s="25"/>
    </row>
    <row r="12" spans="1:28" x14ac:dyDescent="0.35">
      <c r="A12" s="24"/>
      <c r="B12" s="2"/>
      <c r="C12" s="2" t="s">
        <v>34</v>
      </c>
      <c r="D12" s="9">
        <v>39728.758775952985</v>
      </c>
      <c r="E12" s="9"/>
      <c r="F12" s="2"/>
      <c r="G12" s="2"/>
      <c r="H12" s="2"/>
      <c r="I12" s="18"/>
      <c r="J12" s="18"/>
      <c r="K12" s="18"/>
      <c r="L12" s="18"/>
      <c r="M12" s="18"/>
      <c r="N12" s="18"/>
      <c r="O12" s="18"/>
      <c r="P12" s="18"/>
      <c r="Q12" s="18"/>
      <c r="R12" s="18"/>
      <c r="S12" s="18"/>
      <c r="T12" s="18"/>
      <c r="U12" s="18"/>
      <c r="V12" s="18"/>
      <c r="W12" s="18"/>
      <c r="X12" s="18"/>
      <c r="Y12" s="18"/>
      <c r="Z12" s="18"/>
      <c r="AA12" s="18"/>
      <c r="AB12" s="26"/>
    </row>
    <row r="13" spans="1:28" x14ac:dyDescent="0.35">
      <c r="A13" s="24"/>
      <c r="B13" s="2"/>
      <c r="C13" s="2" t="s">
        <v>35</v>
      </c>
      <c r="D13" s="8">
        <v>90</v>
      </c>
      <c r="E13" s="8"/>
      <c r="F13" s="2"/>
      <c r="G13" s="2"/>
      <c r="H13" s="2"/>
      <c r="I13" s="2"/>
      <c r="J13" s="2"/>
      <c r="K13" s="2"/>
      <c r="L13" s="2"/>
      <c r="M13" s="2"/>
      <c r="N13" s="2"/>
      <c r="O13" s="2"/>
      <c r="P13" s="2"/>
      <c r="Q13" s="2"/>
      <c r="R13" s="2"/>
      <c r="S13" s="2"/>
      <c r="T13" s="2"/>
      <c r="U13" s="2"/>
      <c r="V13" s="2"/>
      <c r="W13" s="2"/>
      <c r="X13" s="2"/>
      <c r="Y13" s="2"/>
      <c r="Z13" s="2"/>
      <c r="AA13" s="2"/>
      <c r="AB13" s="25"/>
    </row>
    <row r="14" spans="1:28" x14ac:dyDescent="0.35">
      <c r="A14" s="24"/>
      <c r="B14" s="2"/>
      <c r="C14" s="2" t="s">
        <v>36</v>
      </c>
      <c r="D14" s="8"/>
      <c r="E14" s="8"/>
      <c r="F14" s="2"/>
      <c r="G14" s="2"/>
      <c r="H14" s="2"/>
      <c r="I14" s="13">
        <v>19.617018251343023</v>
      </c>
      <c r="J14" s="13">
        <v>21.981059928644566</v>
      </c>
      <c r="K14" s="13">
        <v>23.19123415190273</v>
      </c>
      <c r="L14" s="13">
        <v>24.00708455206237</v>
      </c>
      <c r="M14" s="13">
        <v>24.460545726557729</v>
      </c>
      <c r="N14" s="13">
        <v>24.741277775150419</v>
      </c>
      <c r="O14" s="13">
        <v>24.99874836229484</v>
      </c>
      <c r="P14" s="13">
        <v>25.426730587333598</v>
      </c>
      <c r="Q14" s="13">
        <v>25.82385830389984</v>
      </c>
      <c r="R14" s="13">
        <v>25.950724701903475</v>
      </c>
      <c r="S14" s="13">
        <v>25.946076406842352</v>
      </c>
      <c r="T14" s="13">
        <v>26.108170828017368</v>
      </c>
      <c r="U14" s="13">
        <v>26.381958310455623</v>
      </c>
      <c r="V14" s="13">
        <v>26.717129555521787</v>
      </c>
      <c r="W14" s="13">
        <v>26.901077635239865</v>
      </c>
      <c r="X14" s="13">
        <v>26.952189547069384</v>
      </c>
      <c r="Y14" s="13">
        <v>27.02362410277458</v>
      </c>
      <c r="Z14" s="13">
        <v>27.113590594182188</v>
      </c>
      <c r="AA14" s="13">
        <v>27.211005560244498</v>
      </c>
      <c r="AB14" s="27">
        <v>27.379173871107923</v>
      </c>
    </row>
    <row r="15" spans="1:28" ht="15" thickBot="1" x14ac:dyDescent="0.4">
      <c r="A15" s="28"/>
      <c r="B15" s="29"/>
      <c r="C15" s="29" t="s">
        <v>37</v>
      </c>
      <c r="D15" s="29"/>
      <c r="E15" s="29"/>
      <c r="F15" s="29"/>
      <c r="G15" s="29"/>
      <c r="H15" s="29"/>
      <c r="I15" s="68">
        <f t="shared" ref="I15:AB15" si="1">$D$12*$D$13*I14/60*I5</f>
        <v>40985.789780805477</v>
      </c>
      <c r="J15" s="68">
        <f t="shared" si="1"/>
        <v>52157.226122742148</v>
      </c>
      <c r="K15" s="68">
        <f t="shared" si="1"/>
        <v>62372.395866443374</v>
      </c>
      <c r="L15" s="68">
        <f t="shared" si="1"/>
        <v>73034.514377271247</v>
      </c>
      <c r="M15" s="68">
        <f t="shared" si="1"/>
        <v>0.99270430512190222</v>
      </c>
      <c r="N15" s="68">
        <f t="shared" si="1"/>
        <v>2.6292214174697399</v>
      </c>
      <c r="O15" s="68">
        <f t="shared" si="1"/>
        <v>4.7446528981650262</v>
      </c>
      <c r="P15" s="68">
        <f t="shared" si="1"/>
        <v>7.3538868151325296</v>
      </c>
      <c r="Q15" s="68">
        <f t="shared" si="1"/>
        <v>10.433251112897784</v>
      </c>
      <c r="R15" s="68">
        <f t="shared" si="1"/>
        <v>13.8710419635206</v>
      </c>
      <c r="S15" s="68">
        <f t="shared" si="1"/>
        <v>17.68789490914109</v>
      </c>
      <c r="T15" s="68">
        <f t="shared" si="1"/>
        <v>22.120235485710321</v>
      </c>
      <c r="U15" s="68">
        <f t="shared" si="1"/>
        <v>27.262677136954181</v>
      </c>
      <c r="V15" s="68">
        <f t="shared" si="1"/>
        <v>33.210519809822678</v>
      </c>
      <c r="W15" s="68">
        <f t="shared" si="1"/>
        <v>39.811054478960052</v>
      </c>
      <c r="X15" s="68">
        <f t="shared" si="1"/>
        <v>47.125435054138102</v>
      </c>
      <c r="Y15" s="68">
        <f t="shared" si="1"/>
        <v>55.512848640535658</v>
      </c>
      <c r="Z15" s="68">
        <f t="shared" si="1"/>
        <v>65.173418125422813</v>
      </c>
      <c r="AA15" s="68">
        <f t="shared" si="1"/>
        <v>76.320492046965242</v>
      </c>
      <c r="AB15" s="69">
        <f t="shared" si="1"/>
        <v>89.439430363552773</v>
      </c>
    </row>
    <row r="16" spans="1:28" ht="15" thickBot="1" x14ac:dyDescent="0.4">
      <c r="A16" s="6"/>
    </row>
    <row r="17" spans="1:28" x14ac:dyDescent="0.35">
      <c r="A17" s="30">
        <v>2</v>
      </c>
      <c r="B17" s="31" t="s">
        <v>38</v>
      </c>
      <c r="C17" s="32" t="s">
        <v>39</v>
      </c>
      <c r="D17" s="33"/>
      <c r="E17" s="33"/>
      <c r="F17" s="70"/>
      <c r="G17" s="31"/>
      <c r="H17" s="31"/>
      <c r="I17" s="31"/>
      <c r="J17" s="31"/>
      <c r="K17" s="31"/>
      <c r="L17" s="31"/>
      <c r="M17" s="31"/>
      <c r="N17" s="31"/>
      <c r="O17" s="31"/>
      <c r="P17" s="31"/>
      <c r="Q17" s="31"/>
      <c r="R17" s="31"/>
      <c r="S17" s="31"/>
      <c r="T17" s="31"/>
      <c r="U17" s="31"/>
      <c r="V17" s="31"/>
      <c r="W17" s="31"/>
      <c r="X17" s="31"/>
      <c r="Y17" s="31"/>
      <c r="Z17" s="31"/>
      <c r="AA17" s="31"/>
      <c r="AB17" s="71"/>
    </row>
    <row r="18" spans="1:28" x14ac:dyDescent="0.35">
      <c r="A18" s="24"/>
      <c r="B18" s="2"/>
      <c r="C18" s="2" t="s">
        <v>34</v>
      </c>
      <c r="D18" s="9">
        <v>39728.758775952985</v>
      </c>
      <c r="E18" s="9"/>
      <c r="F18" s="2"/>
      <c r="G18" s="2"/>
      <c r="H18" s="2"/>
      <c r="I18" s="18"/>
      <c r="J18" s="18"/>
      <c r="K18" s="18"/>
      <c r="L18" s="18"/>
      <c r="M18" s="18"/>
      <c r="N18" s="18"/>
      <c r="O18" s="18"/>
      <c r="P18" s="18"/>
      <c r="Q18" s="18"/>
      <c r="R18" s="18"/>
      <c r="S18" s="18"/>
      <c r="T18" s="18"/>
      <c r="U18" s="18"/>
      <c r="V18" s="18"/>
      <c r="W18" s="18"/>
      <c r="X18" s="18"/>
      <c r="Y18" s="18"/>
      <c r="Z18" s="18"/>
      <c r="AA18" s="18"/>
      <c r="AB18" s="26"/>
    </row>
    <row r="19" spans="1:28" x14ac:dyDescent="0.35">
      <c r="A19" s="24"/>
      <c r="B19" s="2"/>
      <c r="C19" s="2" t="s">
        <v>35</v>
      </c>
      <c r="D19" s="8">
        <v>90</v>
      </c>
      <c r="E19" s="8"/>
      <c r="F19" s="2"/>
      <c r="G19" s="2"/>
      <c r="H19" s="2"/>
      <c r="I19" s="2"/>
      <c r="J19" s="2"/>
      <c r="K19" s="2"/>
      <c r="L19" s="2"/>
      <c r="M19" s="2"/>
      <c r="N19" s="2"/>
      <c r="O19" s="2"/>
      <c r="P19" s="2"/>
      <c r="Q19" s="2"/>
      <c r="R19" s="2"/>
      <c r="S19" s="2"/>
      <c r="T19" s="2"/>
      <c r="U19" s="2"/>
      <c r="V19" s="2"/>
      <c r="W19" s="2"/>
      <c r="X19" s="2"/>
      <c r="Y19" s="2"/>
      <c r="Z19" s="2"/>
      <c r="AA19" s="2"/>
      <c r="AB19" s="25"/>
    </row>
    <row r="20" spans="1:28" x14ac:dyDescent="0.35">
      <c r="A20" s="24"/>
      <c r="B20" s="2"/>
      <c r="C20" s="2" t="s">
        <v>36</v>
      </c>
      <c r="D20" s="8"/>
      <c r="E20" s="8"/>
      <c r="F20" s="2"/>
      <c r="G20" s="2"/>
      <c r="H20" s="2"/>
      <c r="I20" s="13">
        <v>9.8085091256715113</v>
      </c>
      <c r="J20" s="13">
        <v>10.990529964322283</v>
      </c>
      <c r="K20" s="13">
        <v>11.595617075951365</v>
      </c>
      <c r="L20" s="13">
        <v>12.003542276031185</v>
      </c>
      <c r="M20" s="13">
        <v>12.230272863278865</v>
      </c>
      <c r="N20" s="13">
        <v>12.370638887575209</v>
      </c>
      <c r="O20" s="13">
        <v>12.49937418114742</v>
      </c>
      <c r="P20" s="13">
        <v>12.713365293666799</v>
      </c>
      <c r="Q20" s="13">
        <v>12.91192915194992</v>
      </c>
      <c r="R20" s="13">
        <v>12.975362350951738</v>
      </c>
      <c r="S20" s="13">
        <v>12.973038203421176</v>
      </c>
      <c r="T20" s="13">
        <v>13.054085414008684</v>
      </c>
      <c r="U20" s="13">
        <v>13.190979155227812</v>
      </c>
      <c r="V20" s="13">
        <v>13.358564777760893</v>
      </c>
      <c r="W20" s="13">
        <v>13.450538817619933</v>
      </c>
      <c r="X20" s="13">
        <v>13.476094773534692</v>
      </c>
      <c r="Y20" s="13">
        <v>13.51181205138729</v>
      </c>
      <c r="Z20" s="13">
        <v>13.556795297091094</v>
      </c>
      <c r="AA20" s="13">
        <v>13.605502780122249</v>
      </c>
      <c r="AB20" s="27">
        <v>13.689586935553962</v>
      </c>
    </row>
    <row r="21" spans="1:28" ht="15" thickBot="1" x14ac:dyDescent="0.4">
      <c r="A21" s="28"/>
      <c r="B21" s="29"/>
      <c r="C21" s="29" t="s">
        <v>37</v>
      </c>
      <c r="D21" s="29"/>
      <c r="E21" s="29"/>
      <c r="F21" s="29"/>
      <c r="G21" s="29"/>
      <c r="H21" s="29"/>
      <c r="I21" s="68">
        <f t="shared" ref="I21:AB21" si="2">$D$18*$D$19*I20/60*I6</f>
        <v>439874.39714542916</v>
      </c>
      <c r="J21" s="68">
        <f t="shared" si="2"/>
        <v>496492.04838859971</v>
      </c>
      <c r="K21" s="68">
        <f t="shared" si="2"/>
        <v>527549.92398692237</v>
      </c>
      <c r="L21" s="68">
        <f t="shared" si="2"/>
        <v>549888.38641574804</v>
      </c>
      <c r="M21" s="68">
        <f t="shared" si="2"/>
        <v>37.525418853562776</v>
      </c>
      <c r="N21" s="68">
        <f t="shared" si="2"/>
        <v>15143.498000871372</v>
      </c>
      <c r="O21" s="68">
        <f t="shared" si="2"/>
        <v>30626.189012878731</v>
      </c>
      <c r="P21" s="68">
        <f t="shared" si="2"/>
        <v>46498.610517234716</v>
      </c>
      <c r="Q21" s="68">
        <f t="shared" si="2"/>
        <v>62567.344340084404</v>
      </c>
      <c r="R21" s="68">
        <f t="shared" si="2"/>
        <v>78026.833467710501</v>
      </c>
      <c r="S21" s="68">
        <f t="shared" si="2"/>
        <v>92927.840803752028</v>
      </c>
      <c r="T21" s="68">
        <f t="shared" si="2"/>
        <v>108194.58513616586</v>
      </c>
      <c r="U21" s="68">
        <f t="shared" si="2"/>
        <v>123884.64457129937</v>
      </c>
      <c r="V21" s="68">
        <f t="shared" si="2"/>
        <v>139911.15720069365</v>
      </c>
      <c r="W21" s="68">
        <f t="shared" si="2"/>
        <v>155177.30148919864</v>
      </c>
      <c r="X21" s="68">
        <f t="shared" si="2"/>
        <v>169476.74965947607</v>
      </c>
      <c r="Y21" s="68">
        <f t="shared" si="2"/>
        <v>183684.24912854604</v>
      </c>
      <c r="Z21" s="68">
        <f t="shared" si="2"/>
        <v>197819.16499323939</v>
      </c>
      <c r="AA21" s="68">
        <f t="shared" si="2"/>
        <v>211860.14957134088</v>
      </c>
      <c r="AB21" s="69">
        <f t="shared" si="2"/>
        <v>226269.79232326383</v>
      </c>
    </row>
    <row r="22" spans="1:28" ht="15" thickBot="1" x14ac:dyDescent="0.4">
      <c r="A22" s="6"/>
    </row>
    <row r="23" spans="1:28" x14ac:dyDescent="0.35">
      <c r="A23" s="30">
        <v>3</v>
      </c>
      <c r="B23" s="31" t="s">
        <v>40</v>
      </c>
      <c r="C23" s="32" t="s">
        <v>48</v>
      </c>
      <c r="D23" s="33"/>
      <c r="E23" s="33"/>
      <c r="F23" s="70"/>
      <c r="G23" s="31"/>
      <c r="H23" s="31"/>
      <c r="I23" s="31"/>
      <c r="J23" s="31"/>
      <c r="K23" s="31"/>
      <c r="L23" s="31"/>
      <c r="M23" s="31"/>
      <c r="N23" s="31"/>
      <c r="O23" s="31"/>
      <c r="P23" s="31"/>
      <c r="Q23" s="31"/>
      <c r="R23" s="31"/>
      <c r="S23" s="31"/>
      <c r="T23" s="31"/>
      <c r="U23" s="31"/>
      <c r="V23" s="31"/>
      <c r="W23" s="31"/>
      <c r="X23" s="31"/>
      <c r="Y23" s="31"/>
      <c r="Z23" s="31"/>
      <c r="AA23" s="31"/>
      <c r="AB23" s="71"/>
    </row>
    <row r="24" spans="1:28" x14ac:dyDescent="0.35">
      <c r="A24" s="34"/>
      <c r="B24" s="2"/>
      <c r="C24" s="2" t="s">
        <v>34</v>
      </c>
      <c r="D24" s="9">
        <v>39728.758775952985</v>
      </c>
      <c r="E24" s="9"/>
      <c r="F24" s="2"/>
      <c r="G24" s="2"/>
      <c r="H24" s="2"/>
      <c r="I24" s="18"/>
      <c r="J24" s="18"/>
      <c r="K24" s="18"/>
      <c r="L24" s="18"/>
      <c r="M24" s="18"/>
      <c r="N24" s="18"/>
      <c r="O24" s="18"/>
      <c r="P24" s="18"/>
      <c r="Q24" s="18"/>
      <c r="R24" s="18"/>
      <c r="S24" s="18"/>
      <c r="T24" s="18"/>
      <c r="U24" s="18"/>
      <c r="V24" s="18"/>
      <c r="W24" s="18"/>
      <c r="X24" s="18"/>
      <c r="Y24" s="18"/>
      <c r="Z24" s="18"/>
      <c r="AA24" s="18"/>
      <c r="AB24" s="26"/>
    </row>
    <row r="25" spans="1:28" x14ac:dyDescent="0.35">
      <c r="A25" s="34"/>
      <c r="B25" s="2"/>
      <c r="C25" s="2" t="s">
        <v>35</v>
      </c>
      <c r="D25" s="8">
        <v>90</v>
      </c>
      <c r="E25" s="8"/>
      <c r="F25" s="2"/>
      <c r="G25" s="2"/>
      <c r="H25" s="2"/>
      <c r="I25" s="2"/>
      <c r="J25" s="2"/>
      <c r="K25" s="2"/>
      <c r="L25" s="2"/>
      <c r="M25" s="2"/>
      <c r="N25" s="2"/>
      <c r="O25" s="2"/>
      <c r="P25" s="2"/>
      <c r="Q25" s="2"/>
      <c r="R25" s="2"/>
      <c r="S25" s="2"/>
      <c r="T25" s="2"/>
      <c r="U25" s="2"/>
      <c r="V25" s="2"/>
      <c r="W25" s="2"/>
      <c r="X25" s="2"/>
      <c r="Y25" s="2"/>
      <c r="Z25" s="2"/>
      <c r="AA25" s="2"/>
      <c r="AB25" s="25"/>
    </row>
    <row r="26" spans="1:28" x14ac:dyDescent="0.35">
      <c r="A26" s="34"/>
      <c r="B26" s="2"/>
      <c r="C26" s="2" t="s">
        <v>36</v>
      </c>
      <c r="D26" s="8"/>
      <c r="E26" s="8"/>
      <c r="F26" s="2"/>
      <c r="G26" s="2"/>
      <c r="H26" s="2"/>
      <c r="I26" s="13">
        <v>9.8085091256715113</v>
      </c>
      <c r="J26" s="13">
        <v>10.990529964322283</v>
      </c>
      <c r="K26" s="13">
        <v>11.595617075951365</v>
      </c>
      <c r="L26" s="13">
        <v>12.003542276031185</v>
      </c>
      <c r="M26" s="13">
        <v>12.230272863278865</v>
      </c>
      <c r="N26" s="13">
        <v>12.370638887575209</v>
      </c>
      <c r="O26" s="13">
        <v>12.49937418114742</v>
      </c>
      <c r="P26" s="13">
        <v>12.713365293666799</v>
      </c>
      <c r="Q26" s="13">
        <v>12.91192915194992</v>
      </c>
      <c r="R26" s="13">
        <v>12.975362350951738</v>
      </c>
      <c r="S26" s="13">
        <v>12.973038203421176</v>
      </c>
      <c r="T26" s="13">
        <v>13.054085414008684</v>
      </c>
      <c r="U26" s="13">
        <v>13.190979155227812</v>
      </c>
      <c r="V26" s="13">
        <v>13.358564777760893</v>
      </c>
      <c r="W26" s="13">
        <v>13.450538817619933</v>
      </c>
      <c r="X26" s="13">
        <v>13.476094773534692</v>
      </c>
      <c r="Y26" s="13">
        <v>13.51181205138729</v>
      </c>
      <c r="Z26" s="13">
        <v>13.556795297091094</v>
      </c>
      <c r="AA26" s="13">
        <v>13.605502780122249</v>
      </c>
      <c r="AB26" s="27">
        <v>13.689586935553962</v>
      </c>
    </row>
    <row r="27" spans="1:28" ht="15" thickBot="1" x14ac:dyDescent="0.4">
      <c r="A27" s="35"/>
      <c r="B27" s="29"/>
      <c r="C27" s="29" t="s">
        <v>37</v>
      </c>
      <c r="D27" s="29"/>
      <c r="E27" s="29"/>
      <c r="F27" s="29"/>
      <c r="G27" s="29"/>
      <c r="H27" s="29"/>
      <c r="I27" s="68">
        <f t="shared" ref="I27:AB27" si="3">$D$24*$D$25*I26/60*I6</f>
        <v>439874.39714542916</v>
      </c>
      <c r="J27" s="68">
        <f t="shared" si="3"/>
        <v>496492.04838859971</v>
      </c>
      <c r="K27" s="68">
        <f t="shared" si="3"/>
        <v>527549.92398692237</v>
      </c>
      <c r="L27" s="68">
        <f t="shared" si="3"/>
        <v>549888.38641574804</v>
      </c>
      <c r="M27" s="68">
        <f t="shared" si="3"/>
        <v>37.525418853562776</v>
      </c>
      <c r="N27" s="68">
        <f t="shared" si="3"/>
        <v>15143.498000871372</v>
      </c>
      <c r="O27" s="68">
        <f t="shared" si="3"/>
        <v>30626.189012878731</v>
      </c>
      <c r="P27" s="68">
        <f t="shared" si="3"/>
        <v>46498.610517234716</v>
      </c>
      <c r="Q27" s="68">
        <f t="shared" si="3"/>
        <v>62567.344340084404</v>
      </c>
      <c r="R27" s="68">
        <f t="shared" si="3"/>
        <v>78026.833467710501</v>
      </c>
      <c r="S27" s="68">
        <f t="shared" si="3"/>
        <v>92927.840803752028</v>
      </c>
      <c r="T27" s="68">
        <f t="shared" si="3"/>
        <v>108194.58513616586</v>
      </c>
      <c r="U27" s="68">
        <f t="shared" si="3"/>
        <v>123884.64457129937</v>
      </c>
      <c r="V27" s="68">
        <f t="shared" si="3"/>
        <v>139911.15720069365</v>
      </c>
      <c r="W27" s="68">
        <f t="shared" si="3"/>
        <v>155177.30148919864</v>
      </c>
      <c r="X27" s="68">
        <f t="shared" si="3"/>
        <v>169476.74965947607</v>
      </c>
      <c r="Y27" s="68">
        <f t="shared" si="3"/>
        <v>183684.24912854604</v>
      </c>
      <c r="Z27" s="68">
        <f t="shared" si="3"/>
        <v>197819.16499323939</v>
      </c>
      <c r="AA27" s="68">
        <f t="shared" si="3"/>
        <v>211860.14957134088</v>
      </c>
      <c r="AB27" s="69">
        <f t="shared" si="3"/>
        <v>226269.79232326383</v>
      </c>
    </row>
    <row r="28" spans="1:28" ht="15" thickBot="1" x14ac:dyDescent="0.4">
      <c r="I28" s="17"/>
      <c r="J28" s="17"/>
      <c r="K28" s="17"/>
      <c r="L28" s="17"/>
      <c r="M28" s="17"/>
      <c r="N28" s="17"/>
      <c r="O28" s="17"/>
      <c r="P28" s="17"/>
      <c r="Q28" s="17"/>
      <c r="R28" s="17"/>
      <c r="S28" s="17"/>
      <c r="T28" s="17"/>
      <c r="U28" s="17"/>
      <c r="V28" s="17"/>
      <c r="W28" s="17"/>
      <c r="X28" s="17"/>
      <c r="Y28" s="17"/>
      <c r="Z28" s="17"/>
      <c r="AA28" s="17"/>
      <c r="AB28" s="17"/>
    </row>
    <row r="29" spans="1:28" x14ac:dyDescent="0.35">
      <c r="A29" s="30">
        <v>4</v>
      </c>
      <c r="B29" s="31" t="s">
        <v>41</v>
      </c>
      <c r="C29" s="32" t="s">
        <v>39</v>
      </c>
      <c r="D29" s="33"/>
      <c r="E29" s="33"/>
      <c r="F29" s="70"/>
      <c r="G29" s="31"/>
      <c r="H29" s="31"/>
      <c r="I29" s="31"/>
      <c r="J29" s="31"/>
      <c r="K29" s="31"/>
      <c r="L29" s="31"/>
      <c r="M29" s="31"/>
      <c r="N29" s="31"/>
      <c r="O29" s="31"/>
      <c r="P29" s="31"/>
      <c r="Q29" s="31"/>
      <c r="R29" s="31"/>
      <c r="S29" s="31"/>
      <c r="T29" s="31"/>
      <c r="U29" s="31"/>
      <c r="V29" s="31"/>
      <c r="W29" s="31"/>
      <c r="X29" s="31"/>
      <c r="Y29" s="31"/>
      <c r="Z29" s="31"/>
      <c r="AA29" s="31"/>
      <c r="AB29" s="71"/>
    </row>
    <row r="30" spans="1:28" x14ac:dyDescent="0.35">
      <c r="A30" s="34"/>
      <c r="B30" s="2"/>
      <c r="C30" s="2" t="s">
        <v>34</v>
      </c>
      <c r="D30" s="9">
        <v>39728.758775952985</v>
      </c>
      <c r="E30" s="9"/>
      <c r="F30" s="2"/>
      <c r="G30" s="2"/>
      <c r="H30" s="2"/>
      <c r="I30" s="18"/>
      <c r="J30" s="18"/>
      <c r="K30" s="18"/>
      <c r="L30" s="18"/>
      <c r="M30" s="18"/>
      <c r="N30" s="18"/>
      <c r="O30" s="18"/>
      <c r="P30" s="18"/>
      <c r="Q30" s="18"/>
      <c r="R30" s="18"/>
      <c r="S30" s="18"/>
      <c r="T30" s="18"/>
      <c r="U30" s="18"/>
      <c r="V30" s="18"/>
      <c r="W30" s="18"/>
      <c r="X30" s="18"/>
      <c r="Y30" s="18"/>
      <c r="Z30" s="18"/>
      <c r="AA30" s="18"/>
      <c r="AB30" s="26"/>
    </row>
    <row r="31" spans="1:28" x14ac:dyDescent="0.35">
      <c r="A31" s="34"/>
      <c r="B31" s="2"/>
      <c r="C31" s="2" t="s">
        <v>35</v>
      </c>
      <c r="D31" s="8">
        <v>90</v>
      </c>
      <c r="E31" s="8"/>
      <c r="F31" s="2"/>
      <c r="G31" s="2"/>
      <c r="H31" s="2"/>
      <c r="I31" s="2"/>
      <c r="J31" s="2"/>
      <c r="K31" s="2"/>
      <c r="L31" s="2"/>
      <c r="M31" s="2"/>
      <c r="N31" s="2"/>
      <c r="O31" s="2"/>
      <c r="P31" s="2"/>
      <c r="Q31" s="2"/>
      <c r="R31" s="2"/>
      <c r="S31" s="2"/>
      <c r="T31" s="2"/>
      <c r="U31" s="2"/>
      <c r="V31" s="2"/>
      <c r="W31" s="2"/>
      <c r="X31" s="2"/>
      <c r="Y31" s="2"/>
      <c r="Z31" s="2"/>
      <c r="AA31" s="2"/>
      <c r="AB31" s="25"/>
    </row>
    <row r="32" spans="1:28" x14ac:dyDescent="0.35">
      <c r="A32" s="34"/>
      <c r="B32" s="2"/>
      <c r="C32" s="2" t="s">
        <v>36</v>
      </c>
      <c r="D32" s="8"/>
      <c r="E32" s="8"/>
      <c r="F32" s="2"/>
      <c r="G32" s="2"/>
      <c r="H32" s="2"/>
      <c r="I32" s="13">
        <v>9.8085091256715113</v>
      </c>
      <c r="J32" s="13">
        <v>10.990529964322283</v>
      </c>
      <c r="K32" s="13">
        <v>11.595617075951365</v>
      </c>
      <c r="L32" s="13">
        <v>12.003542276031185</v>
      </c>
      <c r="M32" s="13">
        <v>12.230272863278865</v>
      </c>
      <c r="N32" s="13">
        <v>12.370638887575209</v>
      </c>
      <c r="O32" s="13">
        <v>12.49937418114742</v>
      </c>
      <c r="P32" s="13">
        <v>12.713365293666799</v>
      </c>
      <c r="Q32" s="13">
        <v>12.91192915194992</v>
      </c>
      <c r="R32" s="13">
        <v>12.975362350951738</v>
      </c>
      <c r="S32" s="13">
        <v>12.973038203421176</v>
      </c>
      <c r="T32" s="13">
        <v>13.054085414008684</v>
      </c>
      <c r="U32" s="13">
        <v>13.190979155227812</v>
      </c>
      <c r="V32" s="13">
        <v>13.358564777760893</v>
      </c>
      <c r="W32" s="13">
        <v>13.450538817619933</v>
      </c>
      <c r="X32" s="13">
        <v>13.476094773534692</v>
      </c>
      <c r="Y32" s="13">
        <v>13.51181205138729</v>
      </c>
      <c r="Z32" s="13">
        <v>13.556795297091094</v>
      </c>
      <c r="AA32" s="13">
        <v>13.605502780122249</v>
      </c>
      <c r="AB32" s="27">
        <v>13.689586935553962</v>
      </c>
    </row>
    <row r="33" spans="1:28" ht="15" thickBot="1" x14ac:dyDescent="0.4">
      <c r="A33" s="35"/>
      <c r="B33" s="29"/>
      <c r="C33" s="29" t="s">
        <v>37</v>
      </c>
      <c r="D33" s="29"/>
      <c r="E33" s="29"/>
      <c r="F33" s="29"/>
      <c r="G33" s="29"/>
      <c r="H33" s="29"/>
      <c r="I33" s="68">
        <f t="shared" ref="I33:AB33" si="4">$D$30*$D$31*I32/60*I6</f>
        <v>439874.39714542916</v>
      </c>
      <c r="J33" s="68">
        <f t="shared" si="4"/>
        <v>496492.04838859971</v>
      </c>
      <c r="K33" s="68">
        <f t="shared" si="4"/>
        <v>527549.92398692237</v>
      </c>
      <c r="L33" s="68">
        <f t="shared" si="4"/>
        <v>549888.38641574804</v>
      </c>
      <c r="M33" s="68">
        <f t="shared" si="4"/>
        <v>37.525418853562776</v>
      </c>
      <c r="N33" s="68">
        <f t="shared" si="4"/>
        <v>15143.498000871372</v>
      </c>
      <c r="O33" s="68">
        <f t="shared" si="4"/>
        <v>30626.189012878731</v>
      </c>
      <c r="P33" s="68">
        <f t="shared" si="4"/>
        <v>46498.610517234716</v>
      </c>
      <c r="Q33" s="68">
        <f t="shared" si="4"/>
        <v>62567.344340084404</v>
      </c>
      <c r="R33" s="68">
        <f t="shared" si="4"/>
        <v>78026.833467710501</v>
      </c>
      <c r="S33" s="68">
        <f t="shared" si="4"/>
        <v>92927.840803752028</v>
      </c>
      <c r="T33" s="68">
        <f t="shared" si="4"/>
        <v>108194.58513616586</v>
      </c>
      <c r="U33" s="68">
        <f t="shared" si="4"/>
        <v>123884.64457129937</v>
      </c>
      <c r="V33" s="68">
        <f t="shared" si="4"/>
        <v>139911.15720069365</v>
      </c>
      <c r="W33" s="68">
        <f t="shared" si="4"/>
        <v>155177.30148919864</v>
      </c>
      <c r="X33" s="68">
        <f t="shared" si="4"/>
        <v>169476.74965947607</v>
      </c>
      <c r="Y33" s="68">
        <f t="shared" si="4"/>
        <v>183684.24912854604</v>
      </c>
      <c r="Z33" s="68">
        <f t="shared" si="4"/>
        <v>197819.16499323939</v>
      </c>
      <c r="AA33" s="68">
        <f t="shared" si="4"/>
        <v>211860.14957134088</v>
      </c>
      <c r="AB33" s="69">
        <f t="shared" si="4"/>
        <v>226269.79232326383</v>
      </c>
    </row>
    <row r="34" spans="1:28" ht="15" thickBot="1" x14ac:dyDescent="0.4">
      <c r="I34" s="7"/>
      <c r="J34" s="7"/>
      <c r="K34" s="7"/>
      <c r="L34" s="7"/>
      <c r="M34" s="7"/>
      <c r="N34" s="7"/>
      <c r="O34" s="7"/>
      <c r="P34" s="7"/>
      <c r="Q34" s="7"/>
      <c r="R34" s="7"/>
      <c r="S34" s="7"/>
      <c r="T34" s="7"/>
      <c r="U34" s="7"/>
      <c r="V34" s="7"/>
      <c r="W34" s="7"/>
      <c r="X34" s="7"/>
      <c r="Y34" s="7"/>
      <c r="Z34" s="7"/>
      <c r="AA34" s="7"/>
      <c r="AB34" s="7"/>
    </row>
    <row r="35" spans="1:28" x14ac:dyDescent="0.35">
      <c r="A35" s="30">
        <v>5</v>
      </c>
      <c r="B35" s="31" t="s">
        <v>42</v>
      </c>
      <c r="C35" s="32" t="s">
        <v>33</v>
      </c>
      <c r="D35" s="33"/>
      <c r="E35" s="33"/>
      <c r="F35" s="70"/>
      <c r="G35" s="31"/>
      <c r="H35" s="31"/>
      <c r="I35" s="31"/>
      <c r="J35" s="31"/>
      <c r="K35" s="31"/>
      <c r="L35" s="31"/>
      <c r="M35" s="31"/>
      <c r="N35" s="31"/>
      <c r="O35" s="31"/>
      <c r="P35" s="31"/>
      <c r="Q35" s="31"/>
      <c r="R35" s="31"/>
      <c r="S35" s="31"/>
      <c r="T35" s="31"/>
      <c r="U35" s="31"/>
      <c r="V35" s="31"/>
      <c r="W35" s="31"/>
      <c r="X35" s="31"/>
      <c r="Y35" s="31"/>
      <c r="Z35" s="31"/>
      <c r="AA35" s="31"/>
      <c r="AB35" s="71"/>
    </row>
    <row r="36" spans="1:28" x14ac:dyDescent="0.35">
      <c r="A36" s="34"/>
      <c r="B36" s="2"/>
      <c r="C36" s="2" t="s">
        <v>34</v>
      </c>
      <c r="D36" s="9">
        <v>39728.758775952985</v>
      </c>
      <c r="E36" s="9"/>
      <c r="F36" s="2"/>
      <c r="G36" s="2"/>
      <c r="H36" s="2"/>
      <c r="I36" s="18"/>
      <c r="J36" s="18"/>
      <c r="K36" s="18"/>
      <c r="L36" s="18"/>
      <c r="M36" s="18"/>
      <c r="N36" s="18"/>
      <c r="O36" s="18"/>
      <c r="P36" s="18"/>
      <c r="Q36" s="18"/>
      <c r="R36" s="18"/>
      <c r="S36" s="18"/>
      <c r="T36" s="18"/>
      <c r="U36" s="18"/>
      <c r="V36" s="18"/>
      <c r="W36" s="18"/>
      <c r="X36" s="18"/>
      <c r="Y36" s="18"/>
      <c r="Z36" s="18"/>
      <c r="AA36" s="18"/>
      <c r="AB36" s="26"/>
    </row>
    <row r="37" spans="1:28" x14ac:dyDescent="0.35">
      <c r="A37" s="34"/>
      <c r="B37" s="2"/>
      <c r="C37" s="2" t="s">
        <v>35</v>
      </c>
      <c r="D37" s="8">
        <v>90</v>
      </c>
      <c r="E37" s="8"/>
      <c r="F37" s="2"/>
      <c r="G37" s="2"/>
      <c r="H37" s="2"/>
      <c r="I37" s="2"/>
      <c r="J37" s="2"/>
      <c r="K37" s="2"/>
      <c r="L37" s="2"/>
      <c r="M37" s="2"/>
      <c r="N37" s="2"/>
      <c r="O37" s="2"/>
      <c r="P37" s="2"/>
      <c r="Q37" s="2"/>
      <c r="R37" s="2"/>
      <c r="S37" s="2"/>
      <c r="T37" s="2"/>
      <c r="U37" s="2"/>
      <c r="V37" s="2"/>
      <c r="W37" s="2"/>
      <c r="X37" s="2"/>
      <c r="Y37" s="2"/>
      <c r="Z37" s="2"/>
      <c r="AA37" s="2"/>
      <c r="AB37" s="25"/>
    </row>
    <row r="38" spans="1:28" x14ac:dyDescent="0.35">
      <c r="A38" s="34"/>
      <c r="B38" s="2"/>
      <c r="C38" s="2" t="s">
        <v>36</v>
      </c>
      <c r="D38" s="8"/>
      <c r="E38" s="8"/>
      <c r="F38" s="2"/>
      <c r="G38" s="2"/>
      <c r="H38" s="2"/>
      <c r="I38" s="13">
        <v>9.8085091256715113</v>
      </c>
      <c r="J38" s="13">
        <v>10.990529964322283</v>
      </c>
      <c r="K38" s="13">
        <v>11.595617075951365</v>
      </c>
      <c r="L38" s="13">
        <v>12.003542276031185</v>
      </c>
      <c r="M38" s="13">
        <v>12.230272863278865</v>
      </c>
      <c r="N38" s="13">
        <v>12.370638887575209</v>
      </c>
      <c r="O38" s="13">
        <v>12.49937418114742</v>
      </c>
      <c r="P38" s="13">
        <v>12.713365293666799</v>
      </c>
      <c r="Q38" s="13">
        <v>12.91192915194992</v>
      </c>
      <c r="R38" s="13">
        <v>12.975362350951738</v>
      </c>
      <c r="S38" s="13">
        <v>12.973038203421176</v>
      </c>
      <c r="T38" s="13">
        <v>13.054085414008684</v>
      </c>
      <c r="U38" s="13">
        <v>13.190979155227812</v>
      </c>
      <c r="V38" s="13">
        <v>13.358564777760893</v>
      </c>
      <c r="W38" s="13">
        <v>13.450538817619933</v>
      </c>
      <c r="X38" s="13">
        <v>13.476094773534692</v>
      </c>
      <c r="Y38" s="13">
        <v>13.51181205138729</v>
      </c>
      <c r="Z38" s="13">
        <v>13.556795297091094</v>
      </c>
      <c r="AA38" s="13">
        <v>13.605502780122249</v>
      </c>
      <c r="AB38" s="27">
        <v>13.689586935553962</v>
      </c>
    </row>
    <row r="39" spans="1:28" ht="15" thickBot="1" x14ac:dyDescent="0.4">
      <c r="A39" s="35"/>
      <c r="B39" s="29"/>
      <c r="C39" s="29" t="s">
        <v>37</v>
      </c>
      <c r="D39" s="29"/>
      <c r="E39" s="29"/>
      <c r="F39" s="29"/>
      <c r="G39" s="29"/>
      <c r="H39" s="29"/>
      <c r="I39" s="68">
        <f t="shared" ref="I39:AB39" si="5">$D$36*$D$37*I38/60*I7^2</f>
        <v>499350.80091727368</v>
      </c>
      <c r="J39" s="68">
        <f t="shared" si="5"/>
        <v>572876.601930851</v>
      </c>
      <c r="K39" s="68">
        <f t="shared" si="5"/>
        <v>617073.16340166738</v>
      </c>
      <c r="L39" s="68">
        <f t="shared" si="5"/>
        <v>650452.41733478836</v>
      </c>
      <c r="M39" s="68">
        <f t="shared" si="5"/>
        <v>1.950491650130157E-6</v>
      </c>
      <c r="N39" s="68">
        <f t="shared" si="5"/>
        <v>2.5252403532952046E-4</v>
      </c>
      <c r="O39" s="68">
        <f t="shared" si="5"/>
        <v>4.3592571346068101E-3</v>
      </c>
      <c r="P39" s="68">
        <f t="shared" si="5"/>
        <v>3.3212241489312545E-2</v>
      </c>
      <c r="Q39" s="68">
        <f t="shared" si="5"/>
        <v>0.16080192806836779</v>
      </c>
      <c r="R39" s="68">
        <f t="shared" si="5"/>
        <v>0.57877669592214476</v>
      </c>
      <c r="S39" s="68">
        <f t="shared" si="5"/>
        <v>1.7013433886338203</v>
      </c>
      <c r="T39" s="68">
        <f t="shared" si="5"/>
        <v>4.3556839880508473</v>
      </c>
      <c r="U39" s="68">
        <f t="shared" si="5"/>
        <v>10.026051790528228</v>
      </c>
      <c r="V39" s="68">
        <f t="shared" si="5"/>
        <v>21.194479349135655</v>
      </c>
      <c r="W39" s="68">
        <f t="shared" si="5"/>
        <v>41.501399731219166</v>
      </c>
      <c r="X39" s="68">
        <f t="shared" si="5"/>
        <v>76.259176238587344</v>
      </c>
      <c r="Y39" s="68">
        <f t="shared" si="5"/>
        <v>133.47623628648452</v>
      </c>
      <c r="Z39" s="68">
        <f t="shared" si="5"/>
        <v>224.11853399862878</v>
      </c>
      <c r="AA39" s="68">
        <f t="shared" si="5"/>
        <v>362.90416163160938</v>
      </c>
      <c r="AB39" s="69">
        <f t="shared" si="5"/>
        <v>570.59068921950268</v>
      </c>
    </row>
    <row r="40" spans="1:28" x14ac:dyDescent="0.35">
      <c r="I40" s="7"/>
      <c r="J40" s="7"/>
      <c r="K40" s="7"/>
      <c r="L40" s="7"/>
      <c r="M40" s="7"/>
      <c r="N40" s="7"/>
      <c r="O40" s="7"/>
      <c r="P40" s="7"/>
      <c r="Q40" s="7"/>
      <c r="R40" s="7"/>
      <c r="S40" s="7"/>
      <c r="T40" s="7"/>
      <c r="U40" s="7"/>
      <c r="V40" s="7"/>
      <c r="W40" s="7"/>
      <c r="X40" s="7"/>
      <c r="Y40" s="7"/>
      <c r="Z40" s="7"/>
      <c r="AA40" s="7"/>
      <c r="AB40" s="7"/>
    </row>
    <row r="41" spans="1:28" x14ac:dyDescent="0.35">
      <c r="F41" s="4" t="s">
        <v>43</v>
      </c>
      <c r="I41" s="7">
        <f>I15</f>
        <v>40985.789780805477</v>
      </c>
      <c r="J41" s="7">
        <f t="shared" ref="J41:AB41" si="6">J15</f>
        <v>52157.226122742148</v>
      </c>
      <c r="K41" s="7">
        <f t="shared" si="6"/>
        <v>62372.395866443374</v>
      </c>
      <c r="L41" s="7">
        <f t="shared" si="6"/>
        <v>73034.514377271247</v>
      </c>
      <c r="M41" s="7">
        <f t="shared" si="6"/>
        <v>0.99270430512190222</v>
      </c>
      <c r="N41" s="7">
        <f t="shared" si="6"/>
        <v>2.6292214174697399</v>
      </c>
      <c r="O41" s="7">
        <f t="shared" si="6"/>
        <v>4.7446528981650262</v>
      </c>
      <c r="P41" s="7">
        <f t="shared" si="6"/>
        <v>7.3538868151325296</v>
      </c>
      <c r="Q41" s="7">
        <f t="shared" si="6"/>
        <v>10.433251112897784</v>
      </c>
      <c r="R41" s="7">
        <f t="shared" si="6"/>
        <v>13.8710419635206</v>
      </c>
      <c r="S41" s="7">
        <f t="shared" si="6"/>
        <v>17.68789490914109</v>
      </c>
      <c r="T41" s="7">
        <f t="shared" si="6"/>
        <v>22.120235485710321</v>
      </c>
      <c r="U41" s="7">
        <f t="shared" si="6"/>
        <v>27.262677136954181</v>
      </c>
      <c r="V41" s="7">
        <f t="shared" si="6"/>
        <v>33.210519809822678</v>
      </c>
      <c r="W41" s="7">
        <f t="shared" si="6"/>
        <v>39.811054478960052</v>
      </c>
      <c r="X41" s="7">
        <f t="shared" si="6"/>
        <v>47.125435054138102</v>
      </c>
      <c r="Y41" s="7">
        <f t="shared" si="6"/>
        <v>55.512848640535658</v>
      </c>
      <c r="Z41" s="7">
        <f t="shared" si="6"/>
        <v>65.173418125422813</v>
      </c>
      <c r="AA41" s="7">
        <f t="shared" si="6"/>
        <v>76.320492046965242</v>
      </c>
      <c r="AB41" s="7">
        <f t="shared" si="6"/>
        <v>89.439430363552773</v>
      </c>
    </row>
    <row r="42" spans="1:28" ht="15" thickBot="1" x14ac:dyDescent="0.4">
      <c r="F42" s="4" t="s">
        <v>44</v>
      </c>
      <c r="I42" s="7">
        <f>I21+I27+I33+I39</f>
        <v>1818973.9923535611</v>
      </c>
      <c r="J42" s="7">
        <f t="shared" ref="J42:AB42" si="7">J21+J27+J33+J39</f>
        <v>2062352.7470966503</v>
      </c>
      <c r="K42" s="7">
        <f t="shared" si="7"/>
        <v>2199722.9353624345</v>
      </c>
      <c r="L42" s="7">
        <f t="shared" si="7"/>
        <v>2300117.5765820327</v>
      </c>
      <c r="M42" s="7">
        <f t="shared" si="7"/>
        <v>112.57625851117999</v>
      </c>
      <c r="N42" s="7">
        <f t="shared" si="7"/>
        <v>45430.494255138146</v>
      </c>
      <c r="O42" s="7">
        <f t="shared" si="7"/>
        <v>91878.57139789332</v>
      </c>
      <c r="P42" s="7">
        <f t="shared" si="7"/>
        <v>139495.86476394563</v>
      </c>
      <c r="Q42" s="7">
        <f t="shared" si="7"/>
        <v>187702.19382218126</v>
      </c>
      <c r="R42" s="7">
        <f t="shared" si="7"/>
        <v>234081.07917982741</v>
      </c>
      <c r="S42" s="7">
        <f t="shared" si="7"/>
        <v>278785.22375464474</v>
      </c>
      <c r="T42" s="7">
        <f t="shared" si="7"/>
        <v>324588.11109248566</v>
      </c>
      <c r="U42" s="7">
        <f t="shared" si="7"/>
        <v>371663.95976568863</v>
      </c>
      <c r="V42" s="7">
        <f t="shared" si="7"/>
        <v>419754.6660814301</v>
      </c>
      <c r="W42" s="7">
        <f t="shared" si="7"/>
        <v>465573.40586732712</v>
      </c>
      <c r="X42" s="7">
        <f t="shared" si="7"/>
        <v>508506.50815466681</v>
      </c>
      <c r="Y42" s="7">
        <f t="shared" si="7"/>
        <v>551186.22362192452</v>
      </c>
      <c r="Z42" s="7">
        <f t="shared" si="7"/>
        <v>593681.61351371685</v>
      </c>
      <c r="AA42" s="7">
        <f t="shared" si="7"/>
        <v>635943.35287565424</v>
      </c>
      <c r="AB42" s="7">
        <f t="shared" si="7"/>
        <v>679379.96765901102</v>
      </c>
    </row>
    <row r="43" spans="1:28" ht="15.5" thickTop="1" thickBot="1" x14ac:dyDescent="0.4">
      <c r="F43" s="4" t="s">
        <v>45</v>
      </c>
      <c r="I43" s="57">
        <f>I41+I42</f>
        <v>1859959.7821343667</v>
      </c>
      <c r="J43" s="57">
        <f t="shared" ref="J43:AB43" si="8">J41+J42</f>
        <v>2114509.9732193924</v>
      </c>
      <c r="K43" s="57">
        <f t="shared" si="8"/>
        <v>2262095.3312288779</v>
      </c>
      <c r="L43" s="57">
        <f t="shared" si="8"/>
        <v>2373152.090959304</v>
      </c>
      <c r="M43" s="57">
        <f t="shared" si="8"/>
        <v>113.56896281630189</v>
      </c>
      <c r="N43" s="57">
        <f t="shared" si="8"/>
        <v>45433.123476555615</v>
      </c>
      <c r="O43" s="57">
        <f t="shared" si="8"/>
        <v>91883.316050791487</v>
      </c>
      <c r="P43" s="57">
        <f t="shared" si="8"/>
        <v>139503.21865076077</v>
      </c>
      <c r="Q43" s="57">
        <f t="shared" si="8"/>
        <v>187712.62707329416</v>
      </c>
      <c r="R43" s="57">
        <f t="shared" si="8"/>
        <v>234094.95022179093</v>
      </c>
      <c r="S43" s="57">
        <f t="shared" si="8"/>
        <v>278802.91164955386</v>
      </c>
      <c r="T43" s="57">
        <f t="shared" si="8"/>
        <v>324610.23132797139</v>
      </c>
      <c r="U43" s="57">
        <f t="shared" si="8"/>
        <v>371691.22244282562</v>
      </c>
      <c r="V43" s="57">
        <f t="shared" si="8"/>
        <v>419787.8766012399</v>
      </c>
      <c r="W43" s="57">
        <f t="shared" si="8"/>
        <v>465613.2169218061</v>
      </c>
      <c r="X43" s="57">
        <f t="shared" si="8"/>
        <v>508553.63358972094</v>
      </c>
      <c r="Y43" s="57">
        <f t="shared" si="8"/>
        <v>551241.73647056508</v>
      </c>
      <c r="Z43" s="57">
        <f t="shared" si="8"/>
        <v>593746.78693184222</v>
      </c>
      <c r="AA43" s="57">
        <f t="shared" si="8"/>
        <v>636019.67336770124</v>
      </c>
      <c r="AB43" s="57">
        <f t="shared" si="8"/>
        <v>679469.40708937461</v>
      </c>
    </row>
    <row r="44" spans="1:28" ht="15" thickTop="1" x14ac:dyDescent="0.35"/>
    <row r="45" spans="1:28" x14ac:dyDescent="0.35">
      <c r="I45" s="55"/>
      <c r="J45" s="55"/>
      <c r="K45" s="55"/>
      <c r="L45" s="55"/>
      <c r="M45" s="55"/>
      <c r="N45" s="55"/>
    </row>
    <row r="46" spans="1:28" x14ac:dyDescent="0.35">
      <c r="I46" s="55"/>
      <c r="J46" s="55"/>
      <c r="K46" s="55"/>
      <c r="L46" s="55"/>
      <c r="M46" s="55"/>
      <c r="N46" s="55"/>
    </row>
  </sheetData>
  <mergeCells count="7">
    <mergeCell ref="H9:AA9"/>
    <mergeCell ref="E2:G2"/>
    <mergeCell ref="E3:G3"/>
    <mergeCell ref="E4:G4"/>
    <mergeCell ref="E5:G5"/>
    <mergeCell ref="E6:G6"/>
    <mergeCell ref="E7:G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BD781-22B9-434D-A77A-8692F000499F}">
  <dimension ref="A2:AB44"/>
  <sheetViews>
    <sheetView zoomScaleNormal="100" workbookViewId="0">
      <selection sqref="A1:XFD1"/>
    </sheetView>
  </sheetViews>
  <sheetFormatPr defaultRowHeight="14.5" x14ac:dyDescent="0.35"/>
  <cols>
    <col min="1" max="1" width="5.1796875" customWidth="1"/>
    <col min="2" max="2" width="38.81640625" bestFit="1" customWidth="1"/>
    <col min="3" max="3" width="34.54296875" bestFit="1" customWidth="1"/>
    <col min="4" max="5" width="15.453125" bestFit="1" customWidth="1"/>
    <col min="6" max="6" width="15.1796875" bestFit="1" customWidth="1"/>
    <col min="7" max="7" width="6" bestFit="1" customWidth="1"/>
    <col min="8" max="8" width="19" hidden="1" customWidth="1"/>
    <col min="9" max="16" width="15.1796875" bestFit="1" customWidth="1"/>
    <col min="17" max="24" width="14.54296875" bestFit="1" customWidth="1"/>
    <col min="25" max="28" width="15.1796875" bestFit="1" customWidth="1"/>
    <col min="29" max="29" width="11.81640625" bestFit="1" customWidth="1"/>
  </cols>
  <sheetData>
    <row r="2" spans="1:28" x14ac:dyDescent="0.35">
      <c r="D2" s="12" t="s">
        <v>16</v>
      </c>
      <c r="E2" s="78" t="s">
        <v>17</v>
      </c>
      <c r="F2" s="79"/>
      <c r="G2" s="80"/>
      <c r="H2" s="10">
        <v>2024</v>
      </c>
      <c r="I2" s="10">
        <v>2025</v>
      </c>
      <c r="J2" s="10">
        <v>2026</v>
      </c>
      <c r="K2" s="10">
        <v>2027</v>
      </c>
      <c r="L2" s="10">
        <v>2028</v>
      </c>
      <c r="M2" s="10">
        <v>2029</v>
      </c>
      <c r="N2" s="10">
        <v>2030</v>
      </c>
      <c r="O2" s="10">
        <v>2031</v>
      </c>
      <c r="P2" s="10">
        <v>2032</v>
      </c>
      <c r="Q2" s="10">
        <v>2033</v>
      </c>
      <c r="R2" s="10">
        <v>2034</v>
      </c>
      <c r="S2" s="10">
        <v>2035</v>
      </c>
      <c r="T2" s="10">
        <v>2036</v>
      </c>
      <c r="U2" s="10">
        <v>2037</v>
      </c>
      <c r="V2" s="10">
        <v>2038</v>
      </c>
      <c r="W2" s="10">
        <v>2039</v>
      </c>
      <c r="X2" s="10">
        <v>2040</v>
      </c>
      <c r="Y2" s="10">
        <v>2041</v>
      </c>
      <c r="Z2" s="10">
        <v>2042</v>
      </c>
      <c r="AA2" s="10">
        <v>2043</v>
      </c>
      <c r="AB2" s="10">
        <v>2044</v>
      </c>
    </row>
    <row r="3" spans="1:28" x14ac:dyDescent="0.35">
      <c r="D3" s="8">
        <v>1</v>
      </c>
      <c r="E3" s="75" t="s">
        <v>18</v>
      </c>
      <c r="F3" s="76"/>
      <c r="G3" s="77"/>
      <c r="H3" s="15">
        <v>0.10628496659055098</v>
      </c>
      <c r="I3" s="15">
        <f>'Transformer PoF'!BI34</f>
        <v>0.18724146398098773</v>
      </c>
      <c r="J3" s="15">
        <f>'Transformer PoF'!BJ34</f>
        <v>0.19954222017860579</v>
      </c>
      <c r="K3" s="15">
        <f>'Transformer PoF'!BK34</f>
        <v>0.21243993259928096</v>
      </c>
      <c r="L3" s="15">
        <f>'Transformer PoF'!BL34</f>
        <v>0.22594161774143395</v>
      </c>
      <c r="M3" s="37">
        <f>'Transformer PoF'!C34</f>
        <v>8.2523711791060439E-4</v>
      </c>
      <c r="N3" s="52">
        <f>'Transformer PoF'!D34</f>
        <v>1.3353785321036371E-3</v>
      </c>
      <c r="O3" s="52">
        <f>'Transformer PoF'!E34</f>
        <v>1.7846167416402103E-3</v>
      </c>
      <c r="P3" s="52">
        <f>'Transformer PoF'!F34</f>
        <v>2.2030029665924822E-3</v>
      </c>
      <c r="Q3" s="52">
        <f>'Transformer PoF'!G34</f>
        <v>2.6037611167927244E-3</v>
      </c>
      <c r="R3" s="52">
        <f>'Transformer PoF'!H34</f>
        <v>2.9948954746031875E-3</v>
      </c>
      <c r="S3" s="52">
        <f>'Transformer PoF'!I34</f>
        <v>3.3822374995676752E-3</v>
      </c>
      <c r="T3" s="52">
        <f>'Transformer PoF'!J34</f>
        <v>3.7705831484352581E-3</v>
      </c>
      <c r="U3" s="52">
        <f>'Transformer PoF'!K34</f>
        <v>4.164209852727363E-3</v>
      </c>
      <c r="V3" s="52">
        <f>'Transformer PoF'!L34</f>
        <v>4.5671451095996574E-3</v>
      </c>
      <c r="W3" s="52">
        <f>'Transformer PoF'!M34</f>
        <v>4.9833211205362327E-3</v>
      </c>
      <c r="X3" s="52">
        <f>'Transformer PoF'!N34</f>
        <v>5.4166719251718121E-3</v>
      </c>
      <c r="Y3" s="52">
        <f>'Transformer PoF'!O34</f>
        <v>5.8711994401846601E-3</v>
      </c>
      <c r="Z3" s="52">
        <f>'Transformer PoF'!P34</f>
        <v>6.3510218144384734E-3</v>
      </c>
      <c r="AA3" s="52">
        <f>'Transformer PoF'!Q34</f>
        <v>6.8604113590763349E-3</v>
      </c>
      <c r="AB3" s="52">
        <f>'Transformer PoF'!R34</f>
        <v>7.4038261833900831E-3</v>
      </c>
    </row>
    <row r="4" spans="1:28" x14ac:dyDescent="0.35">
      <c r="D4" s="8">
        <v>2</v>
      </c>
      <c r="E4" s="75" t="s">
        <v>19</v>
      </c>
      <c r="F4" s="76"/>
      <c r="G4" s="77"/>
      <c r="H4" s="15">
        <v>0.10628496659055098</v>
      </c>
      <c r="I4" s="15">
        <f>'Transformer PoF'!BI34</f>
        <v>0.18724146398098773</v>
      </c>
      <c r="J4" s="15">
        <f>'Transformer PoF'!BJ34</f>
        <v>0.19954222017860579</v>
      </c>
      <c r="K4" s="15">
        <f>'Transformer PoF'!BK34</f>
        <v>0.21243993259928096</v>
      </c>
      <c r="L4" s="15">
        <f>'Transformer PoF'!BL34</f>
        <v>0.22594161774143395</v>
      </c>
      <c r="M4" s="37">
        <f>'Transformer PoF'!C34</f>
        <v>8.2523711791060439E-4</v>
      </c>
      <c r="N4" s="52">
        <f>'Transformer PoF'!D34</f>
        <v>1.3353785321036371E-3</v>
      </c>
      <c r="O4" s="52">
        <f>'Transformer PoF'!E34</f>
        <v>1.7846167416402103E-3</v>
      </c>
      <c r="P4" s="52">
        <f>'Transformer PoF'!F34</f>
        <v>2.2030029665924822E-3</v>
      </c>
      <c r="Q4" s="52">
        <f>'Transformer PoF'!G34</f>
        <v>2.6037611167927244E-3</v>
      </c>
      <c r="R4" s="52">
        <f>'Transformer PoF'!H34</f>
        <v>2.9948954746031875E-3</v>
      </c>
      <c r="S4" s="52">
        <f>'Transformer PoF'!I34</f>
        <v>3.3822374995676752E-3</v>
      </c>
      <c r="T4" s="52">
        <f>'Transformer PoF'!J34</f>
        <v>3.7705831484352581E-3</v>
      </c>
      <c r="U4" s="52">
        <f>'Transformer PoF'!K34</f>
        <v>4.164209852727363E-3</v>
      </c>
      <c r="V4" s="52">
        <f>'Transformer PoF'!L34</f>
        <v>4.5671451095996574E-3</v>
      </c>
      <c r="W4" s="52">
        <f>'Transformer PoF'!M34</f>
        <v>4.9833211205362327E-3</v>
      </c>
      <c r="X4" s="52">
        <f>'Transformer PoF'!N34</f>
        <v>5.4166719251718121E-3</v>
      </c>
      <c r="Y4" s="52">
        <f>'Transformer PoF'!O34</f>
        <v>5.8711994401846601E-3</v>
      </c>
      <c r="Z4" s="52">
        <f>'Transformer PoF'!P34</f>
        <v>6.3510218144384734E-3</v>
      </c>
      <c r="AA4" s="52">
        <f>'Transformer PoF'!Q34</f>
        <v>6.8604113590763349E-3</v>
      </c>
      <c r="AB4" s="52">
        <f>'Transformer PoF'!R34</f>
        <v>7.4038261833900831E-3</v>
      </c>
    </row>
    <row r="5" spans="1:28" x14ac:dyDescent="0.35">
      <c r="D5" s="8">
        <v>3</v>
      </c>
      <c r="E5" s="75" t="s">
        <v>20</v>
      </c>
      <c r="F5" s="76"/>
      <c r="G5" s="77"/>
      <c r="H5" s="16">
        <f>H4*H3</f>
        <v>1.1296494123154538E-2</v>
      </c>
      <c r="I5" s="16">
        <f t="shared" ref="I5:AB5" si="0">I4*I3</f>
        <v>3.5059365833743528E-2</v>
      </c>
      <c r="J5" s="16">
        <f t="shared" si="0"/>
        <v>3.981709763380719E-2</v>
      </c>
      <c r="K5" s="16">
        <f t="shared" si="0"/>
        <v>4.5130724962787035E-2</v>
      </c>
      <c r="L5" s="16">
        <f t="shared" si="0"/>
        <v>5.1049614627616265E-2</v>
      </c>
      <c r="M5" s="37">
        <f t="shared" si="0"/>
        <v>6.8101630077740077E-7</v>
      </c>
      <c r="N5" s="16">
        <f t="shared" si="0"/>
        <v>1.7832358240032645E-6</v>
      </c>
      <c r="O5" s="16">
        <f t="shared" si="0"/>
        <v>3.1848569145425212E-6</v>
      </c>
      <c r="P5" s="16">
        <f t="shared" si="0"/>
        <v>4.853222070815277E-6</v>
      </c>
      <c r="Q5" s="16">
        <f t="shared" si="0"/>
        <v>6.7795719533216951E-6</v>
      </c>
      <c r="R5" s="16">
        <f t="shared" si="0"/>
        <v>8.9693989037986513E-6</v>
      </c>
      <c r="S5" s="16">
        <f t="shared" si="0"/>
        <v>1.14395305034818E-5</v>
      </c>
      <c r="T5" s="16">
        <f t="shared" si="0"/>
        <v>1.4217297279263944E-5</v>
      </c>
      <c r="U5" s="16">
        <f t="shared" si="0"/>
        <v>1.7340643697551645E-5</v>
      </c>
      <c r="V5" s="16">
        <f t="shared" si="0"/>
        <v>2.0858814452140067E-5</v>
      </c>
      <c r="W5" s="16">
        <f t="shared" si="0"/>
        <v>2.4833489390382495E-5</v>
      </c>
      <c r="X5" s="16">
        <f t="shared" si="0"/>
        <v>2.9340334744944505E-5</v>
      </c>
      <c r="Y5" s="16">
        <f t="shared" si="0"/>
        <v>3.4470982866424669E-5</v>
      </c>
      <c r="Z5" s="16">
        <f t="shared" si="0"/>
        <v>4.0335478087473357E-5</v>
      </c>
      <c r="AA5" s="16">
        <f t="shared" si="0"/>
        <v>4.7065244015743603E-5</v>
      </c>
      <c r="AB5" s="16">
        <f t="shared" si="0"/>
        <v>5.4816642153852565E-5</v>
      </c>
    </row>
    <row r="6" spans="1:28" x14ac:dyDescent="0.35">
      <c r="D6" s="8">
        <v>4</v>
      </c>
      <c r="E6" s="75" t="s">
        <v>21</v>
      </c>
      <c r="F6" s="76"/>
      <c r="G6" s="77"/>
      <c r="H6" s="16">
        <v>0.74326551489607984</v>
      </c>
      <c r="I6" s="16">
        <f>'22kV CB PoF'!BM44</f>
        <v>0.75253972134709535</v>
      </c>
      <c r="J6" s="16">
        <f>'22kV CB PoF'!BN44</f>
        <v>0.75804922288526244</v>
      </c>
      <c r="K6" s="16">
        <f>'22kV CB PoF'!BO44</f>
        <v>0.76343742108525259</v>
      </c>
      <c r="L6" s="16">
        <f>'22kV CB PoF'!BP44</f>
        <v>0.76872121226732537</v>
      </c>
      <c r="M6" s="16">
        <f>'22kV CB PoF'!BQ44</f>
        <v>0.7738742946057674</v>
      </c>
      <c r="N6" s="16">
        <f>'22kV CB PoF'!BR44</f>
        <v>0.77891377812134177</v>
      </c>
      <c r="O6" s="16">
        <f>'22kV CB PoF'!BS44</f>
        <v>0.78384212248838703</v>
      </c>
      <c r="P6" s="16">
        <f>'22kV CB PoF'!BT44</f>
        <v>0.78867479324371725</v>
      </c>
      <c r="Q6" s="37">
        <f>'22kV CB PoF'!B44</f>
        <v>5.1486473466311189E-5</v>
      </c>
      <c r="R6" s="52">
        <f>'22kV CB PoF'!C44</f>
        <v>2.0541767959477264E-2</v>
      </c>
      <c r="S6" s="52">
        <f>'22kV CB PoF'!D44</f>
        <v>4.1115770505141147E-2</v>
      </c>
      <c r="T6" s="52">
        <f>'22kV CB PoF'!E44</f>
        <v>6.1373825433406526E-2</v>
      </c>
      <c r="U6" s="52">
        <f>'22kV CB PoF'!F44</f>
        <v>8.131306498651758E-2</v>
      </c>
      <c r="V6" s="52">
        <f>'22kV CB PoF'!G44</f>
        <v>0.10090861182782163</v>
      </c>
      <c r="W6" s="52">
        <f>'22kV CB PoF'!H44</f>
        <v>0.12020094815780913</v>
      </c>
      <c r="X6" s="52">
        <f>'22kV CB PoF'!I44</f>
        <v>0.13907940373249661</v>
      </c>
      <c r="Y6" s="52">
        <f>'22kV CB PoF'!J44</f>
        <v>0.15759563672467214</v>
      </c>
      <c r="Z6" s="52">
        <f>'22kV CB PoF'!K44</f>
        <v>0.17575038780153629</v>
      </c>
      <c r="AA6" s="52">
        <f>'22kV CB PoF'!L44</f>
        <v>0.19359416225444648</v>
      </c>
      <c r="AB6" s="52">
        <f>'22kV CB PoF'!M44</f>
        <v>0.21103272832523379</v>
      </c>
    </row>
    <row r="7" spans="1:28" x14ac:dyDescent="0.35">
      <c r="D7" s="8">
        <v>5</v>
      </c>
      <c r="E7" s="75" t="s">
        <v>22</v>
      </c>
      <c r="F7" s="76"/>
      <c r="G7" s="77"/>
      <c r="H7" s="15">
        <f>H6^2</f>
        <v>0.55244362563373473</v>
      </c>
      <c r="I7" s="15">
        <f>'66kV CB PoF'!BI32</f>
        <v>0.92427934350948104</v>
      </c>
      <c r="J7" s="15">
        <f>'66kV CB PoF'!BJ32</f>
        <v>0.93524005133213539</v>
      </c>
      <c r="K7" s="15">
        <f>'66kV CB PoF'!BK32</f>
        <v>0.94498141898338883</v>
      </c>
      <c r="L7" s="15">
        <f>'66kV CB PoF'!BL32</f>
        <v>0.95357514994817749</v>
      </c>
      <c r="M7" s="15">
        <f>'66kV CB PoF'!BM32</f>
        <v>0.96109936034676624</v>
      </c>
      <c r="N7" s="15">
        <f>'66kV CB PoF'!BN32</f>
        <v>0.96763658326245916</v>
      </c>
      <c r="O7" s="15">
        <f>'66kV CB PoF'!BO32</f>
        <v>0.97327183936282624</v>
      </c>
      <c r="P7" s="15">
        <f>'66kV CB PoF'!BP32</f>
        <v>0.97809082746847964</v>
      </c>
      <c r="Q7" s="37">
        <f>'66kV CB PoF'!C32</f>
        <v>1.6358965878593423E-6</v>
      </c>
      <c r="R7" s="52">
        <f>'66kV CB PoF'!D32</f>
        <v>1.8507900994668702E-5</v>
      </c>
      <c r="S7" s="52">
        <f>'66kV CB PoF'!E32</f>
        <v>7.6500448431326973E-5</v>
      </c>
      <c r="T7" s="52">
        <f>'66kV CB PoF'!F32</f>
        <v>2.0937301292933697E-4</v>
      </c>
      <c r="U7" s="52">
        <f>'66kV CB PoF'!G32</f>
        <v>4.5714284917985903E-4</v>
      </c>
      <c r="V7" s="52">
        <f>'66kV CB PoF'!H32</f>
        <v>8.6516241199630084E-4</v>
      </c>
      <c r="W7" s="52">
        <f>'66kV CB PoF'!I32</f>
        <v>1.4834640030850776E-3</v>
      </c>
      <c r="X7" s="52">
        <f>'66kV CB PoF'!J32</f>
        <v>2.3662293056855299E-3</v>
      </c>
      <c r="Y7" s="52">
        <f>'66kV CB PoF'!K32</f>
        <v>3.5713163896232691E-3</v>
      </c>
      <c r="Z7" s="52">
        <f>'66kV CB PoF'!L32</f>
        <v>5.1598056992464558E-3</v>
      </c>
      <c r="AA7" s="52">
        <f>'66kV CB PoF'!M32</f>
        <v>7.1955401900609672E-3</v>
      </c>
      <c r="AB7" s="52">
        <f>'66kV CB PoF'!N32</f>
        <v>9.7446422246076914E-3</v>
      </c>
    </row>
    <row r="8" spans="1:28" x14ac:dyDescent="0.35">
      <c r="D8" s="6"/>
      <c r="E8" s="14"/>
      <c r="F8" s="14"/>
      <c r="G8" s="14"/>
      <c r="H8" s="38"/>
      <c r="I8" s="38"/>
      <c r="J8" s="38"/>
      <c r="K8" s="38"/>
      <c r="L8" s="38"/>
      <c r="M8" s="38"/>
      <c r="N8" s="38"/>
      <c r="O8" s="38"/>
      <c r="P8" s="38"/>
      <c r="Q8" s="38"/>
      <c r="R8" s="38"/>
      <c r="S8" s="38"/>
      <c r="T8" s="38"/>
      <c r="U8" s="38"/>
      <c r="V8" s="38"/>
      <c r="W8" s="38"/>
      <c r="X8" s="38"/>
      <c r="Y8" s="38"/>
      <c r="Z8" s="38"/>
      <c r="AA8" s="38"/>
      <c r="AB8" s="38"/>
    </row>
    <row r="9" spans="1:28" ht="15" thickBot="1" x14ac:dyDescent="0.4">
      <c r="A9" s="19" t="s">
        <v>49</v>
      </c>
      <c r="B9" s="20"/>
      <c r="C9" s="20"/>
      <c r="D9" s="20"/>
      <c r="E9" s="20"/>
      <c r="F9" s="20"/>
      <c r="G9" s="20"/>
      <c r="H9" s="81" t="s">
        <v>24</v>
      </c>
      <c r="I9" s="81"/>
      <c r="J9" s="81"/>
      <c r="K9" s="81"/>
      <c r="L9" s="81"/>
      <c r="M9" s="81"/>
      <c r="N9" s="81"/>
      <c r="O9" s="81"/>
      <c r="P9" s="81"/>
      <c r="Q9" s="81"/>
      <c r="R9" s="81"/>
      <c r="S9" s="81"/>
      <c r="T9" s="81"/>
      <c r="U9" s="81"/>
      <c r="V9" s="81"/>
      <c r="W9" s="81"/>
      <c r="X9" s="81"/>
      <c r="Y9" s="81"/>
      <c r="Z9" s="81"/>
      <c r="AA9" s="81"/>
      <c r="AB9" s="20"/>
    </row>
    <row r="10" spans="1:28" x14ac:dyDescent="0.35">
      <c r="A10" s="21" t="s">
        <v>25</v>
      </c>
      <c r="B10" s="22" t="s">
        <v>26</v>
      </c>
      <c r="C10" s="22" t="s">
        <v>27</v>
      </c>
      <c r="D10" s="22" t="s">
        <v>28</v>
      </c>
      <c r="E10" s="22" t="s">
        <v>29</v>
      </c>
      <c r="F10" s="22" t="s">
        <v>30</v>
      </c>
      <c r="G10" s="22" t="s">
        <v>31</v>
      </c>
      <c r="H10" s="22">
        <v>2024</v>
      </c>
      <c r="I10" s="22">
        <v>2025</v>
      </c>
      <c r="J10" s="22">
        <v>2026</v>
      </c>
      <c r="K10" s="22">
        <v>2027</v>
      </c>
      <c r="L10" s="22">
        <v>2028</v>
      </c>
      <c r="M10" s="22">
        <v>2029</v>
      </c>
      <c r="N10" s="22">
        <v>2030</v>
      </c>
      <c r="O10" s="22">
        <v>2031</v>
      </c>
      <c r="P10" s="22">
        <v>2032</v>
      </c>
      <c r="Q10" s="22">
        <v>2033</v>
      </c>
      <c r="R10" s="22">
        <v>2034</v>
      </c>
      <c r="S10" s="22">
        <v>2035</v>
      </c>
      <c r="T10" s="22">
        <v>2036</v>
      </c>
      <c r="U10" s="22">
        <v>2037</v>
      </c>
      <c r="V10" s="22">
        <v>2038</v>
      </c>
      <c r="W10" s="22">
        <v>2039</v>
      </c>
      <c r="X10" s="22">
        <v>2040</v>
      </c>
      <c r="Y10" s="22">
        <v>2041</v>
      </c>
      <c r="Z10" s="22">
        <v>2042</v>
      </c>
      <c r="AA10" s="22">
        <v>2043</v>
      </c>
      <c r="AB10" s="23">
        <v>2044</v>
      </c>
    </row>
    <row r="11" spans="1:28" x14ac:dyDescent="0.35">
      <c r="A11" s="24">
        <v>1</v>
      </c>
      <c r="B11" s="2" t="s">
        <v>32</v>
      </c>
      <c r="C11" s="10" t="s">
        <v>33</v>
      </c>
      <c r="D11" s="8"/>
      <c r="E11" s="8"/>
      <c r="F11" s="1"/>
      <c r="G11" s="2"/>
      <c r="H11" s="2"/>
      <c r="I11" s="2"/>
      <c r="J11" s="2"/>
      <c r="K11" s="2"/>
      <c r="L11" s="2"/>
      <c r="M11" s="2"/>
      <c r="N11" s="2"/>
      <c r="O11" s="2"/>
      <c r="P11" s="2"/>
      <c r="Q11" s="2"/>
      <c r="R11" s="2"/>
      <c r="S11" s="2"/>
      <c r="T11" s="2"/>
      <c r="U11" s="2"/>
      <c r="V11" s="2"/>
      <c r="W11" s="2"/>
      <c r="X11" s="2"/>
      <c r="Y11" s="2"/>
      <c r="Z11" s="2"/>
      <c r="AA11" s="2"/>
      <c r="AB11" s="25"/>
    </row>
    <row r="12" spans="1:28" x14ac:dyDescent="0.35">
      <c r="A12" s="24"/>
      <c r="B12" s="2"/>
      <c r="C12" s="2" t="s">
        <v>34</v>
      </c>
      <c r="D12" s="9">
        <v>39728.758775952985</v>
      </c>
      <c r="E12" s="9"/>
      <c r="F12" s="2"/>
      <c r="G12" s="2"/>
      <c r="H12" s="2"/>
      <c r="I12" s="18"/>
      <c r="J12" s="18"/>
      <c r="K12" s="18"/>
      <c r="L12" s="18"/>
      <c r="M12" s="18"/>
      <c r="N12" s="18"/>
      <c r="O12" s="18"/>
      <c r="P12" s="18"/>
      <c r="Q12" s="18"/>
      <c r="R12" s="18"/>
      <c r="S12" s="18"/>
      <c r="T12" s="18"/>
      <c r="U12" s="18"/>
      <c r="V12" s="18"/>
      <c r="W12" s="18"/>
      <c r="X12" s="18"/>
      <c r="Y12" s="18"/>
      <c r="Z12" s="18"/>
      <c r="AA12" s="18"/>
      <c r="AB12" s="26"/>
    </row>
    <row r="13" spans="1:28" x14ac:dyDescent="0.35">
      <c r="A13" s="24"/>
      <c r="B13" s="2"/>
      <c r="C13" s="2" t="s">
        <v>35</v>
      </c>
      <c r="D13" s="8">
        <v>90</v>
      </c>
      <c r="E13" s="8"/>
      <c r="F13" s="2"/>
      <c r="G13" s="2"/>
      <c r="H13" s="2"/>
      <c r="I13" s="2"/>
      <c r="J13" s="2"/>
      <c r="K13" s="2"/>
      <c r="L13" s="2"/>
      <c r="M13" s="2"/>
      <c r="N13" s="2"/>
      <c r="O13" s="2"/>
      <c r="P13" s="2"/>
      <c r="Q13" s="2"/>
      <c r="R13" s="2"/>
      <c r="S13" s="2"/>
      <c r="T13" s="2"/>
      <c r="U13" s="2"/>
      <c r="V13" s="2"/>
      <c r="W13" s="2"/>
      <c r="X13" s="2"/>
      <c r="Y13" s="2"/>
      <c r="Z13" s="2"/>
      <c r="AA13" s="2"/>
      <c r="AB13" s="25"/>
    </row>
    <row r="14" spans="1:28" x14ac:dyDescent="0.35">
      <c r="A14" s="24"/>
      <c r="B14" s="2"/>
      <c r="C14" s="2" t="s">
        <v>36</v>
      </c>
      <c r="D14" s="8"/>
      <c r="E14" s="8"/>
      <c r="F14" s="2"/>
      <c r="G14" s="2"/>
      <c r="H14" s="2"/>
      <c r="I14" s="13">
        <v>19.617018251343023</v>
      </c>
      <c r="J14" s="13">
        <v>21.981059928644566</v>
      </c>
      <c r="K14" s="13">
        <v>23.19123415190273</v>
      </c>
      <c r="L14" s="13">
        <v>24.00708455206237</v>
      </c>
      <c r="M14" s="13">
        <v>24.460545726557729</v>
      </c>
      <c r="N14" s="13">
        <v>24.741277775150419</v>
      </c>
      <c r="O14" s="13">
        <v>24.99874836229484</v>
      </c>
      <c r="P14" s="13">
        <v>25.426730587333598</v>
      </c>
      <c r="Q14" s="13">
        <v>25.82385830389984</v>
      </c>
      <c r="R14" s="13">
        <v>25.950724701903475</v>
      </c>
      <c r="S14" s="13">
        <v>25.946076406842352</v>
      </c>
      <c r="T14" s="13">
        <v>26.108170828017368</v>
      </c>
      <c r="U14" s="13">
        <v>26.381958310455623</v>
      </c>
      <c r="V14" s="13">
        <v>26.717129555521787</v>
      </c>
      <c r="W14" s="13">
        <v>26.901077635239865</v>
      </c>
      <c r="X14" s="13">
        <v>26.952189547069384</v>
      </c>
      <c r="Y14" s="13">
        <v>27.02362410277458</v>
      </c>
      <c r="Z14" s="13">
        <v>27.113590594182188</v>
      </c>
      <c r="AA14" s="13">
        <v>27.211005560244498</v>
      </c>
      <c r="AB14" s="27">
        <v>27.379173871107923</v>
      </c>
    </row>
    <row r="15" spans="1:28" ht="15" thickBot="1" x14ac:dyDescent="0.4">
      <c r="A15" s="28"/>
      <c r="B15" s="29"/>
      <c r="C15" s="29" t="s">
        <v>37</v>
      </c>
      <c r="D15" s="29"/>
      <c r="E15" s="29"/>
      <c r="F15" s="29"/>
      <c r="G15" s="29"/>
      <c r="H15" s="29"/>
      <c r="I15" s="68">
        <f t="shared" ref="I15:AB15" si="1">$D$12*$D$13*I14/60*I5</f>
        <v>40985.789780805477</v>
      </c>
      <c r="J15" s="68">
        <f t="shared" si="1"/>
        <v>52157.226122742148</v>
      </c>
      <c r="K15" s="68">
        <f t="shared" si="1"/>
        <v>62372.395866443374</v>
      </c>
      <c r="L15" s="68">
        <f t="shared" si="1"/>
        <v>73034.514377271247</v>
      </c>
      <c r="M15" s="68">
        <f t="shared" si="1"/>
        <v>0.99270430512190222</v>
      </c>
      <c r="N15" s="68">
        <f t="shared" si="1"/>
        <v>2.6292214174697399</v>
      </c>
      <c r="O15" s="68">
        <f t="shared" si="1"/>
        <v>4.7446528981650262</v>
      </c>
      <c r="P15" s="68">
        <f t="shared" si="1"/>
        <v>7.3538868151325296</v>
      </c>
      <c r="Q15" s="68">
        <f t="shared" si="1"/>
        <v>10.433251112897784</v>
      </c>
      <c r="R15" s="68">
        <f t="shared" si="1"/>
        <v>13.8710419635206</v>
      </c>
      <c r="S15" s="68">
        <f t="shared" si="1"/>
        <v>17.68789490914109</v>
      </c>
      <c r="T15" s="68">
        <f t="shared" si="1"/>
        <v>22.120235485710321</v>
      </c>
      <c r="U15" s="68">
        <f t="shared" si="1"/>
        <v>27.262677136954181</v>
      </c>
      <c r="V15" s="68">
        <f t="shared" si="1"/>
        <v>33.210519809822678</v>
      </c>
      <c r="W15" s="68">
        <f t="shared" si="1"/>
        <v>39.811054478960052</v>
      </c>
      <c r="X15" s="68">
        <f t="shared" si="1"/>
        <v>47.125435054138102</v>
      </c>
      <c r="Y15" s="68">
        <f t="shared" si="1"/>
        <v>55.512848640535658</v>
      </c>
      <c r="Z15" s="68">
        <f t="shared" si="1"/>
        <v>65.173418125422813</v>
      </c>
      <c r="AA15" s="68">
        <f t="shared" si="1"/>
        <v>76.320492046965242</v>
      </c>
      <c r="AB15" s="69">
        <f t="shared" si="1"/>
        <v>89.439430363552773</v>
      </c>
    </row>
    <row r="16" spans="1:28" ht="15" thickBot="1" x14ac:dyDescent="0.4">
      <c r="A16" s="6"/>
    </row>
    <row r="17" spans="1:28" x14ac:dyDescent="0.35">
      <c r="A17" s="30">
        <v>2</v>
      </c>
      <c r="B17" s="31" t="s">
        <v>38</v>
      </c>
      <c r="C17" s="32" t="s">
        <v>39</v>
      </c>
      <c r="D17" s="33"/>
      <c r="E17" s="33"/>
      <c r="F17" s="70"/>
      <c r="G17" s="31"/>
      <c r="H17" s="31"/>
      <c r="I17" s="31"/>
      <c r="J17" s="31"/>
      <c r="K17" s="31"/>
      <c r="L17" s="31"/>
      <c r="M17" s="31"/>
      <c r="N17" s="31"/>
      <c r="O17" s="31"/>
      <c r="P17" s="31"/>
      <c r="Q17" s="31"/>
      <c r="R17" s="31"/>
      <c r="S17" s="31"/>
      <c r="T17" s="31"/>
      <c r="U17" s="31"/>
      <c r="V17" s="31"/>
      <c r="W17" s="31"/>
      <c r="X17" s="31"/>
      <c r="Y17" s="31"/>
      <c r="Z17" s="31"/>
      <c r="AA17" s="31"/>
      <c r="AB17" s="71"/>
    </row>
    <row r="18" spans="1:28" x14ac:dyDescent="0.35">
      <c r="A18" s="24"/>
      <c r="B18" s="2"/>
      <c r="C18" s="2" t="s">
        <v>34</v>
      </c>
      <c r="D18" s="9">
        <v>39728.758775952985</v>
      </c>
      <c r="E18" s="9"/>
      <c r="F18" s="2"/>
      <c r="G18" s="2"/>
      <c r="H18" s="2"/>
      <c r="I18" s="18"/>
      <c r="J18" s="18"/>
      <c r="K18" s="18"/>
      <c r="L18" s="18"/>
      <c r="M18" s="18"/>
      <c r="N18" s="18"/>
      <c r="O18" s="18"/>
      <c r="P18" s="18"/>
      <c r="Q18" s="18"/>
      <c r="R18" s="18"/>
      <c r="S18" s="18"/>
      <c r="T18" s="18"/>
      <c r="U18" s="18"/>
      <c r="V18" s="18"/>
      <c r="W18" s="18"/>
      <c r="X18" s="18"/>
      <c r="Y18" s="18"/>
      <c r="Z18" s="18"/>
      <c r="AA18" s="18"/>
      <c r="AB18" s="26"/>
    </row>
    <row r="19" spans="1:28" x14ac:dyDescent="0.35">
      <c r="A19" s="24"/>
      <c r="B19" s="2"/>
      <c r="C19" s="2" t="s">
        <v>35</v>
      </c>
      <c r="D19" s="8">
        <v>90</v>
      </c>
      <c r="E19" s="8"/>
      <c r="F19" s="2"/>
      <c r="G19" s="2"/>
      <c r="H19" s="2"/>
      <c r="I19" s="2"/>
      <c r="J19" s="2"/>
      <c r="K19" s="2"/>
      <c r="L19" s="2"/>
      <c r="M19" s="2"/>
      <c r="N19" s="2"/>
      <c r="O19" s="2"/>
      <c r="P19" s="2"/>
      <c r="Q19" s="2"/>
      <c r="R19" s="2"/>
      <c r="S19" s="2"/>
      <c r="T19" s="2"/>
      <c r="U19" s="2"/>
      <c r="V19" s="2"/>
      <c r="W19" s="2"/>
      <c r="X19" s="2"/>
      <c r="Y19" s="2"/>
      <c r="Z19" s="2"/>
      <c r="AA19" s="2"/>
      <c r="AB19" s="25"/>
    </row>
    <row r="20" spans="1:28" x14ac:dyDescent="0.35">
      <c r="A20" s="24"/>
      <c r="B20" s="2"/>
      <c r="C20" s="2" t="s">
        <v>36</v>
      </c>
      <c r="D20" s="8"/>
      <c r="E20" s="8"/>
      <c r="F20" s="2"/>
      <c r="G20" s="2"/>
      <c r="H20" s="2"/>
      <c r="I20" s="13">
        <v>9.8085091256715113</v>
      </c>
      <c r="J20" s="13">
        <v>10.990529964322283</v>
      </c>
      <c r="K20" s="13">
        <v>11.595617075951365</v>
      </c>
      <c r="L20" s="13">
        <v>12.003542276031185</v>
      </c>
      <c r="M20" s="13">
        <v>12.230272863278865</v>
      </c>
      <c r="N20" s="13">
        <v>12.370638887575209</v>
      </c>
      <c r="O20" s="13">
        <v>12.49937418114742</v>
      </c>
      <c r="P20" s="13">
        <v>12.713365293666799</v>
      </c>
      <c r="Q20" s="13">
        <v>12.91192915194992</v>
      </c>
      <c r="R20" s="13">
        <v>12.975362350951738</v>
      </c>
      <c r="S20" s="13">
        <v>12.973038203421176</v>
      </c>
      <c r="T20" s="13">
        <v>13.054085414008684</v>
      </c>
      <c r="U20" s="13">
        <v>13.190979155227812</v>
      </c>
      <c r="V20" s="13">
        <v>13.358564777760893</v>
      </c>
      <c r="W20" s="13">
        <v>13.450538817619933</v>
      </c>
      <c r="X20" s="13">
        <v>13.476094773534692</v>
      </c>
      <c r="Y20" s="13">
        <v>13.51181205138729</v>
      </c>
      <c r="Z20" s="13">
        <v>13.556795297091094</v>
      </c>
      <c r="AA20" s="13">
        <v>13.605502780122249</v>
      </c>
      <c r="AB20" s="27">
        <v>13.689586935553962</v>
      </c>
    </row>
    <row r="21" spans="1:28" ht="15" thickBot="1" x14ac:dyDescent="0.4">
      <c r="A21" s="28"/>
      <c r="B21" s="29"/>
      <c r="C21" s="29" t="s">
        <v>37</v>
      </c>
      <c r="D21" s="29"/>
      <c r="E21" s="29"/>
      <c r="F21" s="29"/>
      <c r="G21" s="29"/>
      <c r="H21" s="29"/>
      <c r="I21" s="68">
        <f t="shared" ref="I21:AB21" si="2">$D$18*$D$19*I20/60*I6</f>
        <v>439874.39714542916</v>
      </c>
      <c r="J21" s="68">
        <f t="shared" si="2"/>
        <v>496492.04838859971</v>
      </c>
      <c r="K21" s="68">
        <f t="shared" si="2"/>
        <v>527549.92398692237</v>
      </c>
      <c r="L21" s="68">
        <f t="shared" si="2"/>
        <v>549888.38641574804</v>
      </c>
      <c r="M21" s="68">
        <f t="shared" si="2"/>
        <v>564030.80440318724</v>
      </c>
      <c r="N21" s="68">
        <f t="shared" si="2"/>
        <v>574219.28166556265</v>
      </c>
      <c r="O21" s="68">
        <f t="shared" si="2"/>
        <v>583865.91579461319</v>
      </c>
      <c r="P21" s="68">
        <f t="shared" si="2"/>
        <v>597523.15872165025</v>
      </c>
      <c r="Q21" s="68">
        <f t="shared" si="2"/>
        <v>39.616904303846411</v>
      </c>
      <c r="R21" s="68">
        <f t="shared" si="2"/>
        <v>15883.769270766754</v>
      </c>
      <c r="S21" s="68">
        <f t="shared" si="2"/>
        <v>31786.769027887512</v>
      </c>
      <c r="T21" s="68">
        <f t="shared" si="2"/>
        <v>47744.780339717116</v>
      </c>
      <c r="U21" s="68">
        <f t="shared" si="2"/>
        <v>63919.537140844375</v>
      </c>
      <c r="V21" s="68">
        <f t="shared" si="2"/>
        <v>80331.206257643978</v>
      </c>
      <c r="W21" s="68">
        <f t="shared" si="2"/>
        <v>96348.250145355167</v>
      </c>
      <c r="X21" s="68">
        <f t="shared" si="2"/>
        <v>111692.2738772321</v>
      </c>
      <c r="Y21" s="68">
        <f t="shared" si="2"/>
        <v>126897.78475140083</v>
      </c>
      <c r="Z21" s="68">
        <f t="shared" si="2"/>
        <v>141987.32794308919</v>
      </c>
      <c r="AA21" s="68">
        <f t="shared" si="2"/>
        <v>156965.10269591919</v>
      </c>
      <c r="AB21" s="69">
        <f t="shared" si="2"/>
        <v>172161.64897970471</v>
      </c>
    </row>
    <row r="22" spans="1:28" ht="15" thickBot="1" x14ac:dyDescent="0.4">
      <c r="A22" s="6"/>
    </row>
    <row r="23" spans="1:28" x14ac:dyDescent="0.35">
      <c r="A23" s="30">
        <v>3</v>
      </c>
      <c r="B23" s="31" t="s">
        <v>40</v>
      </c>
      <c r="C23" s="32" t="s">
        <v>39</v>
      </c>
      <c r="D23" s="33"/>
      <c r="E23" s="33"/>
      <c r="F23" s="70"/>
      <c r="G23" s="31"/>
      <c r="H23" s="31"/>
      <c r="I23" s="31"/>
      <c r="J23" s="31"/>
      <c r="K23" s="31"/>
      <c r="L23" s="31"/>
      <c r="M23" s="31"/>
      <c r="N23" s="31"/>
      <c r="O23" s="31"/>
      <c r="P23" s="31"/>
      <c r="Q23" s="31"/>
      <c r="R23" s="31"/>
      <c r="S23" s="31"/>
      <c r="T23" s="31"/>
      <c r="U23" s="31"/>
      <c r="V23" s="31"/>
      <c r="W23" s="31"/>
      <c r="X23" s="31"/>
      <c r="Y23" s="31"/>
      <c r="Z23" s="31"/>
      <c r="AA23" s="31"/>
      <c r="AB23" s="71"/>
    </row>
    <row r="24" spans="1:28" x14ac:dyDescent="0.35">
      <c r="A24" s="34"/>
      <c r="B24" s="2"/>
      <c r="C24" s="2" t="s">
        <v>34</v>
      </c>
      <c r="D24" s="9">
        <v>39728.758775952985</v>
      </c>
      <c r="E24" s="9"/>
      <c r="F24" s="2"/>
      <c r="G24" s="2"/>
      <c r="H24" s="2"/>
      <c r="I24" s="18"/>
      <c r="J24" s="18"/>
      <c r="K24" s="18"/>
      <c r="L24" s="18"/>
      <c r="M24" s="18"/>
      <c r="N24" s="18"/>
      <c r="O24" s="18"/>
      <c r="P24" s="18"/>
      <c r="Q24" s="18"/>
      <c r="R24" s="18"/>
      <c r="S24" s="18"/>
      <c r="T24" s="18"/>
      <c r="U24" s="18"/>
      <c r="V24" s="18"/>
      <c r="W24" s="18"/>
      <c r="X24" s="18"/>
      <c r="Y24" s="18"/>
      <c r="Z24" s="18"/>
      <c r="AA24" s="18"/>
      <c r="AB24" s="26"/>
    </row>
    <row r="25" spans="1:28" x14ac:dyDescent="0.35">
      <c r="A25" s="34"/>
      <c r="B25" s="2"/>
      <c r="C25" s="2" t="s">
        <v>35</v>
      </c>
      <c r="D25" s="8">
        <v>90</v>
      </c>
      <c r="E25" s="8"/>
      <c r="F25" s="2"/>
      <c r="G25" s="2"/>
      <c r="H25" s="2"/>
      <c r="I25" s="2"/>
      <c r="J25" s="2"/>
      <c r="K25" s="2"/>
      <c r="L25" s="2"/>
      <c r="M25" s="2"/>
      <c r="N25" s="2"/>
      <c r="O25" s="2"/>
      <c r="P25" s="2"/>
      <c r="Q25" s="2"/>
      <c r="R25" s="2"/>
      <c r="S25" s="2"/>
      <c r="T25" s="2"/>
      <c r="U25" s="2"/>
      <c r="V25" s="2"/>
      <c r="W25" s="2"/>
      <c r="X25" s="2"/>
      <c r="Y25" s="2"/>
      <c r="Z25" s="2"/>
      <c r="AA25" s="2"/>
      <c r="AB25" s="25"/>
    </row>
    <row r="26" spans="1:28" x14ac:dyDescent="0.35">
      <c r="A26" s="34"/>
      <c r="B26" s="2"/>
      <c r="C26" s="2" t="s">
        <v>36</v>
      </c>
      <c r="D26" s="8"/>
      <c r="E26" s="8"/>
      <c r="F26" s="2"/>
      <c r="G26" s="2"/>
      <c r="H26" s="2"/>
      <c r="I26" s="13">
        <v>9.8085091256715113</v>
      </c>
      <c r="J26" s="13">
        <v>10.990529964322283</v>
      </c>
      <c r="K26" s="13">
        <v>11.595617075951365</v>
      </c>
      <c r="L26" s="13">
        <v>12.003542276031185</v>
      </c>
      <c r="M26" s="13">
        <v>12.230272863278865</v>
      </c>
      <c r="N26" s="13">
        <v>12.370638887575209</v>
      </c>
      <c r="O26" s="13">
        <v>12.49937418114742</v>
      </c>
      <c r="P26" s="13">
        <v>12.713365293666799</v>
      </c>
      <c r="Q26" s="13">
        <v>12.91192915194992</v>
      </c>
      <c r="R26" s="13">
        <v>12.975362350951738</v>
      </c>
      <c r="S26" s="13">
        <v>12.973038203421176</v>
      </c>
      <c r="T26" s="13">
        <v>13.054085414008684</v>
      </c>
      <c r="U26" s="13">
        <v>13.190979155227812</v>
      </c>
      <c r="V26" s="13">
        <v>13.358564777760893</v>
      </c>
      <c r="W26" s="13">
        <v>13.450538817619933</v>
      </c>
      <c r="X26" s="13">
        <v>13.476094773534692</v>
      </c>
      <c r="Y26" s="13">
        <v>13.51181205138729</v>
      </c>
      <c r="Z26" s="13">
        <v>13.556795297091094</v>
      </c>
      <c r="AA26" s="13">
        <v>13.605502780122249</v>
      </c>
      <c r="AB26" s="27">
        <v>13.689586935553962</v>
      </c>
    </row>
    <row r="27" spans="1:28" ht="15" thickBot="1" x14ac:dyDescent="0.4">
      <c r="A27" s="35"/>
      <c r="B27" s="29"/>
      <c r="C27" s="29" t="s">
        <v>37</v>
      </c>
      <c r="D27" s="29"/>
      <c r="E27" s="29"/>
      <c r="F27" s="29"/>
      <c r="G27" s="29"/>
      <c r="H27" s="29"/>
      <c r="I27" s="68">
        <f t="shared" ref="I27:AB27" si="3">$D$24*$D$25*I26/60*I6</f>
        <v>439874.39714542916</v>
      </c>
      <c r="J27" s="68">
        <f t="shared" si="3"/>
        <v>496492.04838859971</v>
      </c>
      <c r="K27" s="68">
        <f t="shared" si="3"/>
        <v>527549.92398692237</v>
      </c>
      <c r="L27" s="68">
        <f t="shared" si="3"/>
        <v>549888.38641574804</v>
      </c>
      <c r="M27" s="68">
        <f t="shared" si="3"/>
        <v>564030.80440318724</v>
      </c>
      <c r="N27" s="68">
        <f t="shared" si="3"/>
        <v>574219.28166556265</v>
      </c>
      <c r="O27" s="68">
        <f t="shared" si="3"/>
        <v>583865.91579461319</v>
      </c>
      <c r="P27" s="68">
        <f t="shared" si="3"/>
        <v>597523.15872165025</v>
      </c>
      <c r="Q27" s="68">
        <f t="shared" si="3"/>
        <v>39.616904303846411</v>
      </c>
      <c r="R27" s="68">
        <f t="shared" si="3"/>
        <v>15883.769270766754</v>
      </c>
      <c r="S27" s="68">
        <f t="shared" si="3"/>
        <v>31786.769027887512</v>
      </c>
      <c r="T27" s="68">
        <f t="shared" si="3"/>
        <v>47744.780339717116</v>
      </c>
      <c r="U27" s="68">
        <f t="shared" si="3"/>
        <v>63919.537140844375</v>
      </c>
      <c r="V27" s="68">
        <f t="shared" si="3"/>
        <v>80331.206257643978</v>
      </c>
      <c r="W27" s="68">
        <f t="shared" si="3"/>
        <v>96348.250145355167</v>
      </c>
      <c r="X27" s="68">
        <f t="shared" si="3"/>
        <v>111692.2738772321</v>
      </c>
      <c r="Y27" s="68">
        <f t="shared" si="3"/>
        <v>126897.78475140083</v>
      </c>
      <c r="Z27" s="68">
        <f t="shared" si="3"/>
        <v>141987.32794308919</v>
      </c>
      <c r="AA27" s="68">
        <f t="shared" si="3"/>
        <v>156965.10269591919</v>
      </c>
      <c r="AB27" s="69">
        <f t="shared" si="3"/>
        <v>172161.64897970471</v>
      </c>
    </row>
    <row r="28" spans="1:28" ht="15" thickBot="1" x14ac:dyDescent="0.4">
      <c r="I28" s="17"/>
      <c r="J28" s="17"/>
      <c r="K28" s="17"/>
      <c r="L28" s="17"/>
      <c r="M28" s="17"/>
      <c r="N28" s="17"/>
      <c r="O28" s="17"/>
      <c r="P28" s="17"/>
      <c r="Q28" s="17"/>
      <c r="R28" s="17"/>
      <c r="S28" s="17"/>
      <c r="T28" s="17"/>
      <c r="U28" s="17"/>
      <c r="V28" s="17"/>
      <c r="W28" s="17"/>
      <c r="X28" s="17"/>
      <c r="Y28" s="17"/>
      <c r="Z28" s="17"/>
      <c r="AA28" s="17"/>
      <c r="AB28" s="17"/>
    </row>
    <row r="29" spans="1:28" x14ac:dyDescent="0.35">
      <c r="A29" s="30">
        <v>4</v>
      </c>
      <c r="B29" s="31" t="s">
        <v>41</v>
      </c>
      <c r="C29" s="32" t="s">
        <v>39</v>
      </c>
      <c r="D29" s="33"/>
      <c r="E29" s="33"/>
      <c r="F29" s="70"/>
      <c r="G29" s="31"/>
      <c r="H29" s="31"/>
      <c r="I29" s="31"/>
      <c r="J29" s="31"/>
      <c r="K29" s="31"/>
      <c r="L29" s="31"/>
      <c r="M29" s="31"/>
      <c r="N29" s="31"/>
      <c r="O29" s="31"/>
      <c r="P29" s="31"/>
      <c r="Q29" s="31"/>
      <c r="R29" s="31"/>
      <c r="S29" s="31"/>
      <c r="T29" s="31"/>
      <c r="U29" s="31"/>
      <c r="V29" s="31"/>
      <c r="W29" s="31"/>
      <c r="X29" s="31"/>
      <c r="Y29" s="31"/>
      <c r="Z29" s="31"/>
      <c r="AA29" s="31"/>
      <c r="AB29" s="71"/>
    </row>
    <row r="30" spans="1:28" x14ac:dyDescent="0.35">
      <c r="A30" s="34"/>
      <c r="B30" s="2"/>
      <c r="C30" s="2" t="s">
        <v>34</v>
      </c>
      <c r="D30" s="9">
        <v>39728.758775952985</v>
      </c>
      <c r="E30" s="9"/>
      <c r="F30" s="2"/>
      <c r="G30" s="2"/>
      <c r="H30" s="2"/>
      <c r="I30" s="18"/>
      <c r="J30" s="18"/>
      <c r="K30" s="18"/>
      <c r="L30" s="18"/>
      <c r="M30" s="18"/>
      <c r="N30" s="18"/>
      <c r="O30" s="18"/>
      <c r="P30" s="18"/>
      <c r="Q30" s="18"/>
      <c r="R30" s="18"/>
      <c r="S30" s="18"/>
      <c r="T30" s="18"/>
      <c r="U30" s="18"/>
      <c r="V30" s="18"/>
      <c r="W30" s="18"/>
      <c r="X30" s="18"/>
      <c r="Y30" s="18"/>
      <c r="Z30" s="18"/>
      <c r="AA30" s="18"/>
      <c r="AB30" s="26"/>
    </row>
    <row r="31" spans="1:28" x14ac:dyDescent="0.35">
      <c r="A31" s="34"/>
      <c r="B31" s="2"/>
      <c r="C31" s="2" t="s">
        <v>35</v>
      </c>
      <c r="D31" s="8">
        <v>90</v>
      </c>
      <c r="E31" s="8"/>
      <c r="F31" s="2"/>
      <c r="G31" s="2"/>
      <c r="H31" s="2"/>
      <c r="I31" s="2"/>
      <c r="J31" s="2"/>
      <c r="K31" s="2"/>
      <c r="L31" s="2"/>
      <c r="M31" s="2"/>
      <c r="N31" s="2"/>
      <c r="O31" s="2"/>
      <c r="P31" s="2"/>
      <c r="Q31" s="2"/>
      <c r="R31" s="2"/>
      <c r="S31" s="2"/>
      <c r="T31" s="2"/>
      <c r="U31" s="2"/>
      <c r="V31" s="2"/>
      <c r="W31" s="2"/>
      <c r="X31" s="2"/>
      <c r="Y31" s="2"/>
      <c r="Z31" s="2"/>
      <c r="AA31" s="2"/>
      <c r="AB31" s="25"/>
    </row>
    <row r="32" spans="1:28" x14ac:dyDescent="0.35">
      <c r="A32" s="34"/>
      <c r="B32" s="2"/>
      <c r="C32" s="2" t="s">
        <v>36</v>
      </c>
      <c r="D32" s="8"/>
      <c r="E32" s="8"/>
      <c r="F32" s="2"/>
      <c r="G32" s="2"/>
      <c r="H32" s="2"/>
      <c r="I32" s="13">
        <v>9.8085091256715113</v>
      </c>
      <c r="J32" s="13">
        <v>10.990529964322283</v>
      </c>
      <c r="K32" s="13">
        <v>11.595617075951365</v>
      </c>
      <c r="L32" s="13">
        <v>12.003542276031185</v>
      </c>
      <c r="M32" s="13">
        <v>12.230272863278865</v>
      </c>
      <c r="N32" s="13">
        <v>12.370638887575209</v>
      </c>
      <c r="O32" s="13">
        <v>12.49937418114742</v>
      </c>
      <c r="P32" s="13">
        <v>12.713365293666799</v>
      </c>
      <c r="Q32" s="13">
        <v>12.91192915194992</v>
      </c>
      <c r="R32" s="13">
        <v>12.975362350951738</v>
      </c>
      <c r="S32" s="13">
        <v>12.973038203421176</v>
      </c>
      <c r="T32" s="13">
        <v>13.054085414008684</v>
      </c>
      <c r="U32" s="13">
        <v>13.190979155227812</v>
      </c>
      <c r="V32" s="13">
        <v>13.358564777760893</v>
      </c>
      <c r="W32" s="13">
        <v>13.450538817619933</v>
      </c>
      <c r="X32" s="13">
        <v>13.476094773534692</v>
      </c>
      <c r="Y32" s="13">
        <v>13.51181205138729</v>
      </c>
      <c r="Z32" s="13">
        <v>13.556795297091094</v>
      </c>
      <c r="AA32" s="13">
        <v>13.605502780122249</v>
      </c>
      <c r="AB32" s="27">
        <v>13.689586935553962</v>
      </c>
    </row>
    <row r="33" spans="1:28" ht="15" thickBot="1" x14ac:dyDescent="0.4">
      <c r="A33" s="35"/>
      <c r="B33" s="29"/>
      <c r="C33" s="29" t="s">
        <v>37</v>
      </c>
      <c r="D33" s="29"/>
      <c r="E33" s="29"/>
      <c r="F33" s="29"/>
      <c r="G33" s="29"/>
      <c r="H33" s="29"/>
      <c r="I33" s="68">
        <f t="shared" ref="I33:AB33" si="4">$D$30*$D$31*I32/60*I6</f>
        <v>439874.39714542916</v>
      </c>
      <c r="J33" s="68">
        <f t="shared" si="4"/>
        <v>496492.04838859971</v>
      </c>
      <c r="K33" s="68">
        <f t="shared" si="4"/>
        <v>527549.92398692237</v>
      </c>
      <c r="L33" s="68">
        <f t="shared" si="4"/>
        <v>549888.38641574804</v>
      </c>
      <c r="M33" s="68">
        <f t="shared" si="4"/>
        <v>564030.80440318724</v>
      </c>
      <c r="N33" s="68">
        <f t="shared" si="4"/>
        <v>574219.28166556265</v>
      </c>
      <c r="O33" s="68">
        <f t="shared" si="4"/>
        <v>583865.91579461319</v>
      </c>
      <c r="P33" s="68">
        <f t="shared" si="4"/>
        <v>597523.15872165025</v>
      </c>
      <c r="Q33" s="68">
        <f t="shared" si="4"/>
        <v>39.616904303846411</v>
      </c>
      <c r="R33" s="68">
        <f t="shared" si="4"/>
        <v>15883.769270766754</v>
      </c>
      <c r="S33" s="68">
        <f t="shared" si="4"/>
        <v>31786.769027887512</v>
      </c>
      <c r="T33" s="68">
        <f t="shared" si="4"/>
        <v>47744.780339717116</v>
      </c>
      <c r="U33" s="68">
        <f t="shared" si="4"/>
        <v>63919.537140844375</v>
      </c>
      <c r="V33" s="68">
        <f t="shared" si="4"/>
        <v>80331.206257643978</v>
      </c>
      <c r="W33" s="68">
        <f t="shared" si="4"/>
        <v>96348.250145355167</v>
      </c>
      <c r="X33" s="68">
        <f t="shared" si="4"/>
        <v>111692.2738772321</v>
      </c>
      <c r="Y33" s="68">
        <f t="shared" si="4"/>
        <v>126897.78475140083</v>
      </c>
      <c r="Z33" s="68">
        <f t="shared" si="4"/>
        <v>141987.32794308919</v>
      </c>
      <c r="AA33" s="68">
        <f t="shared" si="4"/>
        <v>156965.10269591919</v>
      </c>
      <c r="AB33" s="69">
        <f t="shared" si="4"/>
        <v>172161.64897970471</v>
      </c>
    </row>
    <row r="34" spans="1:28" ht="15" thickBot="1" x14ac:dyDescent="0.4">
      <c r="I34" s="7"/>
      <c r="J34" s="7"/>
      <c r="K34" s="7"/>
      <c r="L34" s="7"/>
      <c r="M34" s="7"/>
      <c r="N34" s="7"/>
      <c r="O34" s="7"/>
      <c r="P34" s="7"/>
      <c r="Q34" s="7"/>
      <c r="R34" s="7"/>
      <c r="S34" s="7"/>
      <c r="T34" s="7"/>
      <c r="U34" s="7"/>
      <c r="V34" s="7"/>
      <c r="W34" s="7"/>
      <c r="X34" s="7"/>
      <c r="Y34" s="7"/>
      <c r="Z34" s="7"/>
      <c r="AA34" s="7"/>
      <c r="AB34" s="7"/>
    </row>
    <row r="35" spans="1:28" x14ac:dyDescent="0.35">
      <c r="A35" s="30">
        <v>5</v>
      </c>
      <c r="B35" s="31" t="s">
        <v>42</v>
      </c>
      <c r="C35" s="32" t="s">
        <v>33</v>
      </c>
      <c r="D35" s="33"/>
      <c r="E35" s="33"/>
      <c r="F35" s="70"/>
      <c r="G35" s="31"/>
      <c r="H35" s="31"/>
      <c r="I35" s="31"/>
      <c r="J35" s="31"/>
      <c r="K35" s="31"/>
      <c r="L35" s="31"/>
      <c r="M35" s="31"/>
      <c r="N35" s="31"/>
      <c r="O35" s="31"/>
      <c r="P35" s="31"/>
      <c r="Q35" s="31"/>
      <c r="R35" s="31"/>
      <c r="S35" s="31"/>
      <c r="T35" s="31"/>
      <c r="U35" s="31"/>
      <c r="V35" s="31"/>
      <c r="W35" s="31"/>
      <c r="X35" s="31"/>
      <c r="Y35" s="31"/>
      <c r="Z35" s="31"/>
      <c r="AA35" s="31"/>
      <c r="AB35" s="71"/>
    </row>
    <row r="36" spans="1:28" x14ac:dyDescent="0.35">
      <c r="A36" s="34"/>
      <c r="B36" s="2"/>
      <c r="C36" s="2" t="s">
        <v>34</v>
      </c>
      <c r="D36" s="9">
        <v>39728.758775952985</v>
      </c>
      <c r="E36" s="9"/>
      <c r="F36" s="2"/>
      <c r="G36" s="2"/>
      <c r="H36" s="2"/>
      <c r="I36" s="18"/>
      <c r="J36" s="18"/>
      <c r="K36" s="18"/>
      <c r="L36" s="18"/>
      <c r="M36" s="18"/>
      <c r="N36" s="18"/>
      <c r="O36" s="18"/>
      <c r="P36" s="18"/>
      <c r="Q36" s="18"/>
      <c r="R36" s="18"/>
      <c r="S36" s="18"/>
      <c r="T36" s="18"/>
      <c r="U36" s="18"/>
      <c r="V36" s="18"/>
      <c r="W36" s="18"/>
      <c r="X36" s="18"/>
      <c r="Y36" s="18"/>
      <c r="Z36" s="18"/>
      <c r="AA36" s="18"/>
      <c r="AB36" s="26"/>
    </row>
    <row r="37" spans="1:28" x14ac:dyDescent="0.35">
      <c r="A37" s="34"/>
      <c r="B37" s="2"/>
      <c r="C37" s="2" t="s">
        <v>35</v>
      </c>
      <c r="D37" s="8">
        <v>90</v>
      </c>
      <c r="E37" s="8"/>
      <c r="F37" s="2"/>
      <c r="G37" s="2"/>
      <c r="H37" s="2"/>
      <c r="I37" s="2"/>
      <c r="J37" s="2"/>
      <c r="K37" s="2"/>
      <c r="L37" s="2"/>
      <c r="M37" s="2"/>
      <c r="N37" s="2"/>
      <c r="O37" s="2"/>
      <c r="P37" s="2"/>
      <c r="Q37" s="2"/>
      <c r="R37" s="2"/>
      <c r="S37" s="2"/>
      <c r="T37" s="2"/>
      <c r="U37" s="2"/>
      <c r="V37" s="2"/>
      <c r="W37" s="2"/>
      <c r="X37" s="2"/>
      <c r="Y37" s="2"/>
      <c r="Z37" s="2"/>
      <c r="AA37" s="2"/>
      <c r="AB37" s="25"/>
    </row>
    <row r="38" spans="1:28" x14ac:dyDescent="0.35">
      <c r="A38" s="34"/>
      <c r="B38" s="2"/>
      <c r="C38" s="2" t="s">
        <v>36</v>
      </c>
      <c r="D38" s="8"/>
      <c r="E38" s="8"/>
      <c r="F38" s="2"/>
      <c r="G38" s="2"/>
      <c r="H38" s="2"/>
      <c r="I38" s="13">
        <v>9.8085091256715113</v>
      </c>
      <c r="J38" s="13">
        <v>10.990529964322283</v>
      </c>
      <c r="K38" s="13">
        <v>11.595617075951365</v>
      </c>
      <c r="L38" s="13">
        <v>12.003542276031185</v>
      </c>
      <c r="M38" s="13">
        <v>12.230272863278865</v>
      </c>
      <c r="N38" s="13">
        <v>12.370638887575209</v>
      </c>
      <c r="O38" s="13">
        <v>12.49937418114742</v>
      </c>
      <c r="P38" s="13">
        <v>12.713365293666799</v>
      </c>
      <c r="Q38" s="13">
        <v>12.91192915194992</v>
      </c>
      <c r="R38" s="13">
        <v>12.975362350951738</v>
      </c>
      <c r="S38" s="13">
        <v>12.973038203421176</v>
      </c>
      <c r="T38" s="13">
        <v>13.054085414008684</v>
      </c>
      <c r="U38" s="13">
        <v>13.190979155227812</v>
      </c>
      <c r="V38" s="13">
        <v>13.358564777760893</v>
      </c>
      <c r="W38" s="13">
        <v>13.450538817619933</v>
      </c>
      <c r="X38" s="13">
        <v>13.476094773534692</v>
      </c>
      <c r="Y38" s="13">
        <v>13.51181205138729</v>
      </c>
      <c r="Z38" s="13">
        <v>13.556795297091094</v>
      </c>
      <c r="AA38" s="13">
        <v>13.605502780122249</v>
      </c>
      <c r="AB38" s="27">
        <v>13.689586935553962</v>
      </c>
    </row>
    <row r="39" spans="1:28" ht="15" thickBot="1" x14ac:dyDescent="0.4">
      <c r="A39" s="35"/>
      <c r="B39" s="29"/>
      <c r="C39" s="29" t="s">
        <v>37</v>
      </c>
      <c r="D39" s="29"/>
      <c r="E39" s="29"/>
      <c r="F39" s="29"/>
      <c r="G39" s="29"/>
      <c r="H39" s="29"/>
      <c r="I39" s="68">
        <f t="shared" ref="I39:AB39" si="5">$D$36*$D$37*I38/60*I7^2</f>
        <v>499350.80091727368</v>
      </c>
      <c r="J39" s="68">
        <f t="shared" si="5"/>
        <v>572876.601930851</v>
      </c>
      <c r="K39" s="68">
        <f t="shared" si="5"/>
        <v>617073.16340166738</v>
      </c>
      <c r="L39" s="68">
        <f t="shared" si="5"/>
        <v>650452.41733478836</v>
      </c>
      <c r="M39" s="68">
        <f t="shared" si="5"/>
        <v>673238.55438374879</v>
      </c>
      <c r="N39" s="68">
        <f t="shared" si="5"/>
        <v>690260.37657185271</v>
      </c>
      <c r="O39" s="68">
        <f t="shared" si="5"/>
        <v>705590.68796077883</v>
      </c>
      <c r="P39" s="68">
        <f t="shared" si="5"/>
        <v>724794.94191777671</v>
      </c>
      <c r="Q39" s="68">
        <f t="shared" si="5"/>
        <v>2.0592026260973081E-6</v>
      </c>
      <c r="R39" s="68">
        <f t="shared" si="5"/>
        <v>2.6486836213576655E-4</v>
      </c>
      <c r="S39" s="68">
        <f t="shared" si="5"/>
        <v>4.5244512666152564E-3</v>
      </c>
      <c r="T39" s="68">
        <f t="shared" si="5"/>
        <v>3.4102334604366784E-2</v>
      </c>
      <c r="U39" s="68">
        <f t="shared" si="5"/>
        <v>0.16427714683904951</v>
      </c>
      <c r="V39" s="68">
        <f t="shared" si="5"/>
        <v>0.59586975494116179</v>
      </c>
      <c r="W39" s="68">
        <f t="shared" si="5"/>
        <v>1.7639649966409103</v>
      </c>
      <c r="X39" s="68">
        <f t="shared" si="5"/>
        <v>4.4964935010729139</v>
      </c>
      <c r="Y39" s="68">
        <f t="shared" si="5"/>
        <v>10.269906867179248</v>
      </c>
      <c r="Z39" s="68">
        <f t="shared" si="5"/>
        <v>21.508988633494312</v>
      </c>
      <c r="AA39" s="68">
        <f t="shared" si="5"/>
        <v>41.979538297929771</v>
      </c>
      <c r="AB39" s="69">
        <f t="shared" si="5"/>
        <v>77.467296000475471</v>
      </c>
    </row>
    <row r="40" spans="1:28" x14ac:dyDescent="0.35">
      <c r="I40" s="7"/>
      <c r="J40" s="7"/>
      <c r="K40" s="7"/>
      <c r="L40" s="7"/>
      <c r="M40" s="7"/>
      <c r="N40" s="7"/>
      <c r="O40" s="7"/>
      <c r="P40" s="7"/>
      <c r="Q40" s="7"/>
      <c r="R40" s="7"/>
      <c r="S40" s="7"/>
      <c r="T40" s="7"/>
      <c r="U40" s="7"/>
      <c r="V40" s="7"/>
      <c r="W40" s="7"/>
      <c r="X40" s="7"/>
      <c r="Y40" s="7"/>
      <c r="Z40" s="7"/>
      <c r="AA40" s="7"/>
      <c r="AB40" s="7"/>
    </row>
    <row r="41" spans="1:28" x14ac:dyDescent="0.35">
      <c r="C41" s="4"/>
      <c r="F41" s="4" t="s">
        <v>43</v>
      </c>
      <c r="I41" s="7">
        <f>I15</f>
        <v>40985.789780805477</v>
      </c>
      <c r="J41" s="7">
        <f t="shared" ref="J41:AB41" si="6">J15</f>
        <v>52157.226122742148</v>
      </c>
      <c r="K41" s="7">
        <f t="shared" si="6"/>
        <v>62372.395866443374</v>
      </c>
      <c r="L41" s="7">
        <f t="shared" si="6"/>
        <v>73034.514377271247</v>
      </c>
      <c r="M41" s="7">
        <f t="shared" si="6"/>
        <v>0.99270430512190222</v>
      </c>
      <c r="N41" s="7">
        <f t="shared" si="6"/>
        <v>2.6292214174697399</v>
      </c>
      <c r="O41" s="7">
        <f t="shared" si="6"/>
        <v>4.7446528981650262</v>
      </c>
      <c r="P41" s="7">
        <f t="shared" si="6"/>
        <v>7.3538868151325296</v>
      </c>
      <c r="Q41" s="7">
        <f t="shared" si="6"/>
        <v>10.433251112897784</v>
      </c>
      <c r="R41" s="7">
        <f t="shared" si="6"/>
        <v>13.8710419635206</v>
      </c>
      <c r="S41" s="7">
        <f t="shared" si="6"/>
        <v>17.68789490914109</v>
      </c>
      <c r="T41" s="7">
        <f t="shared" si="6"/>
        <v>22.120235485710321</v>
      </c>
      <c r="U41" s="7">
        <f t="shared" si="6"/>
        <v>27.262677136954181</v>
      </c>
      <c r="V41" s="7">
        <f t="shared" si="6"/>
        <v>33.210519809822678</v>
      </c>
      <c r="W41" s="7">
        <f t="shared" si="6"/>
        <v>39.811054478960052</v>
      </c>
      <c r="X41" s="7">
        <f t="shared" si="6"/>
        <v>47.125435054138102</v>
      </c>
      <c r="Y41" s="7">
        <f t="shared" si="6"/>
        <v>55.512848640535658</v>
      </c>
      <c r="Z41" s="7">
        <f t="shared" si="6"/>
        <v>65.173418125422813</v>
      </c>
      <c r="AA41" s="7">
        <f t="shared" si="6"/>
        <v>76.320492046965242</v>
      </c>
      <c r="AB41" s="7">
        <f t="shared" si="6"/>
        <v>89.439430363552773</v>
      </c>
    </row>
    <row r="42" spans="1:28" ht="15" thickBot="1" x14ac:dyDescent="0.4">
      <c r="F42" s="4" t="s">
        <v>44</v>
      </c>
      <c r="I42" s="7">
        <f>I21+I27+I33+I39</f>
        <v>1818973.9923535611</v>
      </c>
      <c r="J42" s="7">
        <f t="shared" ref="J42:AB42" si="7">J21+J27+J33+J39</f>
        <v>2062352.7470966503</v>
      </c>
      <c r="K42" s="7">
        <f t="shared" si="7"/>
        <v>2199722.9353624345</v>
      </c>
      <c r="L42" s="7">
        <f t="shared" si="7"/>
        <v>2300117.5765820327</v>
      </c>
      <c r="M42" s="7">
        <f t="shared" si="7"/>
        <v>2365330.9675933104</v>
      </c>
      <c r="N42" s="7">
        <f t="shared" si="7"/>
        <v>2412918.2215685407</v>
      </c>
      <c r="O42" s="7">
        <f t="shared" si="7"/>
        <v>2457188.4353446183</v>
      </c>
      <c r="P42" s="7">
        <f t="shared" si="7"/>
        <v>2517364.4180827276</v>
      </c>
      <c r="Q42" s="7">
        <f t="shared" si="7"/>
        <v>118.85071497074186</v>
      </c>
      <c r="R42" s="7">
        <f t="shared" si="7"/>
        <v>47651.308077168622</v>
      </c>
      <c r="S42" s="7">
        <f t="shared" si="7"/>
        <v>95360.311608113814</v>
      </c>
      <c r="T42" s="7">
        <f t="shared" si="7"/>
        <v>143234.37512148597</v>
      </c>
      <c r="U42" s="7">
        <f t="shared" si="7"/>
        <v>191758.77569967994</v>
      </c>
      <c r="V42" s="7">
        <f t="shared" si="7"/>
        <v>240994.21464268686</v>
      </c>
      <c r="W42" s="7">
        <f t="shared" si="7"/>
        <v>289046.5144010621</v>
      </c>
      <c r="X42" s="7">
        <f t="shared" si="7"/>
        <v>335081.31812519737</v>
      </c>
      <c r="Y42" s="7">
        <f t="shared" si="7"/>
        <v>380703.62416106969</v>
      </c>
      <c r="Z42" s="7">
        <f t="shared" si="7"/>
        <v>425983.49281790107</v>
      </c>
      <c r="AA42" s="7">
        <f t="shared" si="7"/>
        <v>470937.28762605548</v>
      </c>
      <c r="AB42" s="7">
        <f t="shared" si="7"/>
        <v>516562.41423511459</v>
      </c>
    </row>
    <row r="43" spans="1:28" ht="15.5" thickTop="1" thickBot="1" x14ac:dyDescent="0.4">
      <c r="F43" s="4" t="s">
        <v>45</v>
      </c>
      <c r="I43" s="57">
        <f>I41+I42</f>
        <v>1859959.7821343667</v>
      </c>
      <c r="J43" s="57">
        <f t="shared" ref="J43:AB43" si="8">J41+J42</f>
        <v>2114509.9732193924</v>
      </c>
      <c r="K43" s="57">
        <f t="shared" si="8"/>
        <v>2262095.3312288779</v>
      </c>
      <c r="L43" s="57">
        <f t="shared" si="8"/>
        <v>2373152.090959304</v>
      </c>
      <c r="M43" s="57">
        <f t="shared" si="8"/>
        <v>2365331.9602976157</v>
      </c>
      <c r="N43" s="57">
        <f t="shared" si="8"/>
        <v>2412920.8507899581</v>
      </c>
      <c r="O43" s="57">
        <f t="shared" si="8"/>
        <v>2457193.1799975163</v>
      </c>
      <c r="P43" s="57">
        <f t="shared" si="8"/>
        <v>2517371.7719695428</v>
      </c>
      <c r="Q43" s="57">
        <f t="shared" si="8"/>
        <v>129.28396608363965</v>
      </c>
      <c r="R43" s="57">
        <f t="shared" si="8"/>
        <v>47665.179119132139</v>
      </c>
      <c r="S43" s="57">
        <f t="shared" si="8"/>
        <v>95377.999503022962</v>
      </c>
      <c r="T43" s="57">
        <f t="shared" si="8"/>
        <v>143256.49535697169</v>
      </c>
      <c r="U43" s="57">
        <f t="shared" si="8"/>
        <v>191786.0383768169</v>
      </c>
      <c r="V43" s="57">
        <f t="shared" si="8"/>
        <v>241027.42516249669</v>
      </c>
      <c r="W43" s="57">
        <f t="shared" si="8"/>
        <v>289086.32545554108</v>
      </c>
      <c r="X43" s="57">
        <f t="shared" si="8"/>
        <v>335128.4435602515</v>
      </c>
      <c r="Y43" s="57">
        <f t="shared" si="8"/>
        <v>380759.13700971025</v>
      </c>
      <c r="Z43" s="57">
        <f t="shared" si="8"/>
        <v>426048.6662360265</v>
      </c>
      <c r="AA43" s="57">
        <f t="shared" si="8"/>
        <v>471013.60811810242</v>
      </c>
      <c r="AB43" s="57">
        <f t="shared" si="8"/>
        <v>516651.85366547812</v>
      </c>
    </row>
    <row r="44" spans="1:28" ht="15" thickTop="1" x14ac:dyDescent="0.35"/>
  </sheetData>
  <mergeCells count="7">
    <mergeCell ref="H9:AA9"/>
    <mergeCell ref="E2:G2"/>
    <mergeCell ref="E3:G3"/>
    <mergeCell ref="E4:G4"/>
    <mergeCell ref="E5:G5"/>
    <mergeCell ref="E6:G6"/>
    <mergeCell ref="E7:G7"/>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524EB-E078-4C1E-853D-FB01C31FFE33}">
  <dimension ref="A2:AB44"/>
  <sheetViews>
    <sheetView zoomScaleNormal="100" workbookViewId="0">
      <selection activeCell="J50" sqref="J50"/>
    </sheetView>
  </sheetViews>
  <sheetFormatPr defaultRowHeight="14.5" x14ac:dyDescent="0.35"/>
  <cols>
    <col min="1" max="1" width="5.1796875" customWidth="1"/>
    <col min="2" max="2" width="38.81640625" bestFit="1" customWidth="1"/>
    <col min="3" max="3" width="34.54296875" bestFit="1" customWidth="1"/>
    <col min="4" max="5" width="15.453125" bestFit="1" customWidth="1"/>
    <col min="6" max="6" width="15.1796875" bestFit="1" customWidth="1"/>
    <col min="7" max="7" width="6.1796875" bestFit="1" customWidth="1"/>
    <col min="8" max="8" width="19" hidden="1" customWidth="1"/>
    <col min="9" max="12" width="15.1796875" bestFit="1" customWidth="1"/>
    <col min="13" max="13" width="13.453125" bestFit="1" customWidth="1"/>
    <col min="14" max="16" width="15.1796875" bestFit="1" customWidth="1"/>
    <col min="17" max="20" width="13.453125" bestFit="1" customWidth="1"/>
    <col min="21" max="28" width="15.1796875" bestFit="1" customWidth="1"/>
    <col min="29" max="29" width="11.81640625" bestFit="1" customWidth="1"/>
  </cols>
  <sheetData>
    <row r="2" spans="1:28" x14ac:dyDescent="0.35">
      <c r="D2" s="12" t="s">
        <v>16</v>
      </c>
      <c r="E2" s="78" t="s">
        <v>17</v>
      </c>
      <c r="F2" s="79"/>
      <c r="G2" s="80"/>
      <c r="H2" s="10">
        <v>2024</v>
      </c>
      <c r="I2" s="10">
        <v>2025</v>
      </c>
      <c r="J2" s="10">
        <v>2026</v>
      </c>
      <c r="K2" s="10">
        <v>2027</v>
      </c>
      <c r="L2" s="10">
        <v>2028</v>
      </c>
      <c r="M2" s="10">
        <v>2029</v>
      </c>
      <c r="N2" s="10">
        <v>2030</v>
      </c>
      <c r="O2" s="10">
        <v>2031</v>
      </c>
      <c r="P2" s="10">
        <v>2032</v>
      </c>
      <c r="Q2" s="10">
        <v>2033</v>
      </c>
      <c r="R2" s="10">
        <v>2034</v>
      </c>
      <c r="S2" s="10">
        <v>2035</v>
      </c>
      <c r="T2" s="10">
        <v>2036</v>
      </c>
      <c r="U2" s="10">
        <v>2037</v>
      </c>
      <c r="V2" s="10">
        <v>2038</v>
      </c>
      <c r="W2" s="10">
        <v>2039</v>
      </c>
      <c r="X2" s="10">
        <v>2040</v>
      </c>
      <c r="Y2" s="10">
        <v>2041</v>
      </c>
      <c r="Z2" s="10">
        <v>2042</v>
      </c>
      <c r="AA2" s="10">
        <v>2043</v>
      </c>
      <c r="AB2" s="10">
        <v>2044</v>
      </c>
    </row>
    <row r="3" spans="1:28" x14ac:dyDescent="0.35">
      <c r="D3" s="8">
        <v>1</v>
      </c>
      <c r="E3" s="75" t="s">
        <v>18</v>
      </c>
      <c r="F3" s="76"/>
      <c r="G3" s="77"/>
      <c r="H3" s="15">
        <v>0.10628496659055098</v>
      </c>
      <c r="I3" s="15">
        <f>'Transformer PoF'!BI34</f>
        <v>0.18724146398098773</v>
      </c>
      <c r="J3" s="15">
        <f>'Transformer PoF'!BJ34</f>
        <v>0.19954222017860579</v>
      </c>
      <c r="K3" s="15">
        <f>'Transformer PoF'!BK34</f>
        <v>0.21243993259928096</v>
      </c>
      <c r="L3" s="15">
        <f>'Transformer PoF'!BL34</f>
        <v>0.22594161774143395</v>
      </c>
      <c r="M3" s="15">
        <f>'Transformer PoF'!BM34</f>
        <v>0.24005193457483476</v>
      </c>
      <c r="N3" s="15">
        <f>'Transformer PoF'!BN34</f>
        <v>0.25477292804247575</v>
      </c>
      <c r="O3" s="15">
        <f>'Transformer PoF'!BO34</f>
        <v>0.27010377103926531</v>
      </c>
      <c r="P3" s="15">
        <f>'Transformer PoF'!BP34</f>
        <v>0.28604050822819482</v>
      </c>
      <c r="Q3" s="37">
        <f>'Transformer PoF'!C34</f>
        <v>8.2523711791060439E-4</v>
      </c>
      <c r="R3" s="52">
        <f>'Transformer PoF'!D34</f>
        <v>1.3353785321036371E-3</v>
      </c>
      <c r="S3" s="52">
        <f>'Transformer PoF'!E34</f>
        <v>1.7846167416402103E-3</v>
      </c>
      <c r="T3" s="52">
        <f>'Transformer PoF'!F34</f>
        <v>2.2030029665924822E-3</v>
      </c>
      <c r="U3" s="52">
        <f>'Transformer PoF'!G34</f>
        <v>2.6037611167927244E-3</v>
      </c>
      <c r="V3" s="52">
        <f>'Transformer PoF'!H34</f>
        <v>2.9948954746031875E-3</v>
      </c>
      <c r="W3" s="52">
        <f>'Transformer PoF'!I34</f>
        <v>3.3822374995676752E-3</v>
      </c>
      <c r="X3" s="52">
        <f>'Transformer PoF'!J34</f>
        <v>3.7705831484352581E-3</v>
      </c>
      <c r="Y3" s="52">
        <f>'Transformer PoF'!K34</f>
        <v>4.164209852727363E-3</v>
      </c>
      <c r="Z3" s="52">
        <f>'Transformer PoF'!L34</f>
        <v>4.5671451095996574E-3</v>
      </c>
      <c r="AA3" s="52">
        <f>'Transformer PoF'!M34</f>
        <v>4.9833211205362327E-3</v>
      </c>
      <c r="AB3" s="52">
        <f>'Transformer PoF'!N34</f>
        <v>5.4166719251718121E-3</v>
      </c>
    </row>
    <row r="4" spans="1:28" x14ac:dyDescent="0.35">
      <c r="D4" s="8">
        <v>2</v>
      </c>
      <c r="E4" s="75" t="s">
        <v>19</v>
      </c>
      <c r="F4" s="76"/>
      <c r="G4" s="77"/>
      <c r="H4" s="15">
        <v>0.10628496659055098</v>
      </c>
      <c r="I4" s="15">
        <f>'Transformer PoF'!BI34</f>
        <v>0.18724146398098773</v>
      </c>
      <c r="J4" s="15">
        <f>'Transformer PoF'!BJ34</f>
        <v>0.19954222017860579</v>
      </c>
      <c r="K4" s="15">
        <f>'Transformer PoF'!BK34</f>
        <v>0.21243993259928096</v>
      </c>
      <c r="L4" s="15">
        <f>'Transformer PoF'!BL34</f>
        <v>0.22594161774143395</v>
      </c>
      <c r="M4" s="15">
        <f>'Transformer PoF'!BM34</f>
        <v>0.24005193457483476</v>
      </c>
      <c r="N4" s="15">
        <f>'Transformer PoF'!BN34</f>
        <v>0.25477292804247575</v>
      </c>
      <c r="O4" s="15">
        <f>'Transformer PoF'!BO34</f>
        <v>0.27010377103926531</v>
      </c>
      <c r="P4" s="15">
        <f>'Transformer PoF'!BP34</f>
        <v>0.28604050822819482</v>
      </c>
      <c r="Q4" s="37">
        <f>'Transformer PoF'!C34</f>
        <v>8.2523711791060439E-4</v>
      </c>
      <c r="R4" s="52">
        <f>'Transformer PoF'!D34</f>
        <v>1.3353785321036371E-3</v>
      </c>
      <c r="S4" s="52">
        <f>'Transformer PoF'!E34</f>
        <v>1.7846167416402103E-3</v>
      </c>
      <c r="T4" s="52">
        <f>'Transformer PoF'!F34</f>
        <v>2.2030029665924822E-3</v>
      </c>
      <c r="U4" s="52">
        <f>'Transformer PoF'!G34</f>
        <v>2.6037611167927244E-3</v>
      </c>
      <c r="V4" s="52">
        <f>'Transformer PoF'!H34</f>
        <v>2.9948954746031875E-3</v>
      </c>
      <c r="W4" s="52">
        <f>'Transformer PoF'!I34</f>
        <v>3.3822374995676752E-3</v>
      </c>
      <c r="X4" s="52">
        <f>'Transformer PoF'!J34</f>
        <v>3.7705831484352581E-3</v>
      </c>
      <c r="Y4" s="52">
        <f>'Transformer PoF'!K34</f>
        <v>4.164209852727363E-3</v>
      </c>
      <c r="Z4" s="52">
        <f>'Transformer PoF'!L34</f>
        <v>4.5671451095996574E-3</v>
      </c>
      <c r="AA4" s="52">
        <f>'Transformer PoF'!M34</f>
        <v>4.9833211205362327E-3</v>
      </c>
      <c r="AB4" s="52">
        <f>'Transformer PoF'!N34</f>
        <v>5.4166719251718121E-3</v>
      </c>
    </row>
    <row r="5" spans="1:28" x14ac:dyDescent="0.35">
      <c r="D5" s="8">
        <v>3</v>
      </c>
      <c r="E5" s="75" t="s">
        <v>20</v>
      </c>
      <c r="F5" s="76"/>
      <c r="G5" s="77"/>
      <c r="H5" s="16">
        <f>H4*H3</f>
        <v>1.1296494123154538E-2</v>
      </c>
      <c r="I5" s="16">
        <f>I4*I3</f>
        <v>3.5059365833743528E-2</v>
      </c>
      <c r="J5" s="16">
        <f t="shared" ref="J5:AB5" si="0">J4*J3</f>
        <v>3.981709763380719E-2</v>
      </c>
      <c r="K5" s="16">
        <f t="shared" si="0"/>
        <v>4.5130724962787035E-2</v>
      </c>
      <c r="L5" s="16">
        <f t="shared" si="0"/>
        <v>5.1049614627616265E-2</v>
      </c>
      <c r="M5" s="16">
        <f t="shared" si="0"/>
        <v>5.7624931293120747E-2</v>
      </c>
      <c r="N5" s="16">
        <f t="shared" si="0"/>
        <v>6.4909244863336532E-2</v>
      </c>
      <c r="O5" s="16">
        <f t="shared" si="0"/>
        <v>7.2956047129631857E-2</v>
      </c>
      <c r="P5" s="16">
        <f t="shared" si="0"/>
        <v>8.1819172347443986E-2</v>
      </c>
      <c r="Q5" s="37">
        <f t="shared" si="0"/>
        <v>6.8101630077740077E-7</v>
      </c>
      <c r="R5" s="16">
        <f t="shared" si="0"/>
        <v>1.7832358240032645E-6</v>
      </c>
      <c r="S5" s="16">
        <f t="shared" si="0"/>
        <v>3.1848569145425212E-6</v>
      </c>
      <c r="T5" s="16">
        <f t="shared" si="0"/>
        <v>4.853222070815277E-6</v>
      </c>
      <c r="U5" s="16">
        <f t="shared" si="0"/>
        <v>6.7795719533216951E-6</v>
      </c>
      <c r="V5" s="16">
        <f t="shared" si="0"/>
        <v>8.9693989037986513E-6</v>
      </c>
      <c r="W5" s="16">
        <f t="shared" si="0"/>
        <v>1.14395305034818E-5</v>
      </c>
      <c r="X5" s="16">
        <f t="shared" si="0"/>
        <v>1.4217297279263944E-5</v>
      </c>
      <c r="Y5" s="16">
        <f t="shared" si="0"/>
        <v>1.7340643697551645E-5</v>
      </c>
      <c r="Z5" s="16">
        <f t="shared" si="0"/>
        <v>2.0858814452140067E-5</v>
      </c>
      <c r="AA5" s="16">
        <f t="shared" si="0"/>
        <v>2.4833489390382495E-5</v>
      </c>
      <c r="AB5" s="16">
        <f t="shared" si="0"/>
        <v>2.9340334744944505E-5</v>
      </c>
    </row>
    <row r="6" spans="1:28" x14ac:dyDescent="0.35">
      <c r="D6" s="8">
        <v>4</v>
      </c>
      <c r="E6" s="75" t="s">
        <v>21</v>
      </c>
      <c r="F6" s="76"/>
      <c r="G6" s="77"/>
      <c r="H6" s="16">
        <v>0.74326551489607984</v>
      </c>
      <c r="I6" s="16">
        <f>'22kV CB PoF'!BM44</f>
        <v>0.75253972134709535</v>
      </c>
      <c r="J6" s="16">
        <f>'22kV CB PoF'!BN44</f>
        <v>0.75804922288526244</v>
      </c>
      <c r="K6" s="16">
        <f>'22kV CB PoF'!BO44</f>
        <v>0.76343742108525259</v>
      </c>
      <c r="L6" s="16">
        <f>'22kV CB PoF'!BP44</f>
        <v>0.76872121226732537</v>
      </c>
      <c r="M6" s="37">
        <f>'22kV CB PoF'!B44</f>
        <v>5.1486473466311189E-5</v>
      </c>
      <c r="N6" s="52">
        <f>'22kV CB PoF'!C44</f>
        <v>2.0541767959477264E-2</v>
      </c>
      <c r="O6" s="52">
        <f>'22kV CB PoF'!D44</f>
        <v>4.1115770505141147E-2</v>
      </c>
      <c r="P6" s="52">
        <f>'22kV CB PoF'!E44</f>
        <v>6.1373825433406526E-2</v>
      </c>
      <c r="Q6" s="52">
        <f>'22kV CB PoF'!F44</f>
        <v>8.131306498651758E-2</v>
      </c>
      <c r="R6" s="52">
        <f>'22kV CB PoF'!G44</f>
        <v>0.10090861182782163</v>
      </c>
      <c r="S6" s="52">
        <f>'22kV CB PoF'!H44</f>
        <v>0.12020094815780913</v>
      </c>
      <c r="T6" s="52">
        <f>'22kV CB PoF'!I44</f>
        <v>0.13907940373249661</v>
      </c>
      <c r="U6" s="52">
        <f>'22kV CB PoF'!J44</f>
        <v>0.15759563672467214</v>
      </c>
      <c r="V6" s="52">
        <f>'22kV CB PoF'!K44</f>
        <v>0.17575038780153629</v>
      </c>
      <c r="W6" s="52">
        <f>'22kV CB PoF'!L44</f>
        <v>0.19359416225444648</v>
      </c>
      <c r="X6" s="52">
        <f>'22kV CB PoF'!M44</f>
        <v>0.21103272832523379</v>
      </c>
      <c r="Y6" s="52">
        <f>'22kV CB PoF'!N44</f>
        <v>0.22811931866593882</v>
      </c>
      <c r="Z6" s="52">
        <f>'22kV CB PoF'!O44</f>
        <v>0.24485843536736607</v>
      </c>
      <c r="AA6" s="52">
        <f>'22kV CB PoF'!P44</f>
        <v>0.26129940647267058</v>
      </c>
      <c r="AB6" s="52">
        <f>'22kV CB PoF'!Q44</f>
        <v>0.27735754097703524</v>
      </c>
    </row>
    <row r="7" spans="1:28" x14ac:dyDescent="0.35">
      <c r="D7" s="8">
        <v>5</v>
      </c>
      <c r="E7" s="75" t="s">
        <v>22</v>
      </c>
      <c r="F7" s="76"/>
      <c r="G7" s="77"/>
      <c r="H7" s="15">
        <f>H6^2</f>
        <v>0.55244362563373473</v>
      </c>
      <c r="I7" s="15">
        <f>'66kV CB PoF'!BI32</f>
        <v>0.92427934350948104</v>
      </c>
      <c r="J7" s="15">
        <f>'66kV CB PoF'!BJ32</f>
        <v>0.93524005133213539</v>
      </c>
      <c r="K7" s="15">
        <f>'66kV CB PoF'!BK32</f>
        <v>0.94498141898338883</v>
      </c>
      <c r="L7" s="15">
        <f>'66kV CB PoF'!BL32</f>
        <v>0.95357514994817749</v>
      </c>
      <c r="M7" s="37">
        <f>'66kV CB PoF'!C32</f>
        <v>1.6358965878593423E-6</v>
      </c>
      <c r="N7" s="52">
        <f>'66kV CB PoF'!D32</f>
        <v>1.8507900994668702E-5</v>
      </c>
      <c r="O7" s="52">
        <f>'66kV CB PoF'!E32</f>
        <v>7.6500448431326973E-5</v>
      </c>
      <c r="P7" s="52">
        <f>'66kV CB PoF'!F32</f>
        <v>2.0937301292933697E-4</v>
      </c>
      <c r="Q7" s="52">
        <f>'66kV CB PoF'!G32</f>
        <v>4.5714284917985903E-4</v>
      </c>
      <c r="R7" s="52">
        <f>'66kV CB PoF'!H32</f>
        <v>8.6516241199630084E-4</v>
      </c>
      <c r="S7" s="52">
        <f>'66kV CB PoF'!I32</f>
        <v>1.4834640030850776E-3</v>
      </c>
      <c r="T7" s="52">
        <f>'66kV CB PoF'!J32</f>
        <v>2.3662293056855299E-3</v>
      </c>
      <c r="U7" s="52">
        <f>'66kV CB PoF'!K32</f>
        <v>3.5713163896232691E-3</v>
      </c>
      <c r="V7" s="52">
        <f>'66kV CB PoF'!L32</f>
        <v>5.1598056992464558E-3</v>
      </c>
      <c r="W7" s="52">
        <f>'66kV CB PoF'!M32</f>
        <v>7.1955401900609672E-3</v>
      </c>
      <c r="X7" s="52">
        <f>'66kV CB PoF'!N32</f>
        <v>9.7446422246076914E-3</v>
      </c>
      <c r="Y7" s="52">
        <f>'66kV CB PoF'!O32</f>
        <v>1.2874994443887178E-2</v>
      </c>
      <c r="Z7" s="52">
        <f>'66kV CB PoF'!P32</f>
        <v>1.6655675054973007E-2</v>
      </c>
      <c r="AA7" s="52">
        <f>'66kV CB PoF'!Q32</f>
        <v>2.115634052314852E-2</v>
      </c>
      <c r="AB7" s="52">
        <f>'66kV CB PoF'!R32</f>
        <v>2.6446550898867716E-2</v>
      </c>
    </row>
    <row r="8" spans="1:28" x14ac:dyDescent="0.35">
      <c r="D8" s="6"/>
      <c r="E8" s="14"/>
      <c r="F8" s="14"/>
      <c r="G8" s="14"/>
      <c r="H8" s="38"/>
      <c r="I8" s="38"/>
      <c r="J8" s="38"/>
      <c r="K8" s="38"/>
      <c r="L8" s="38"/>
      <c r="M8" s="38"/>
      <c r="N8" s="38"/>
      <c r="O8" s="38"/>
      <c r="P8" s="38"/>
      <c r="Q8" s="38"/>
      <c r="R8" s="38"/>
      <c r="S8" s="38"/>
      <c r="T8" s="38"/>
      <c r="U8" s="38"/>
      <c r="V8" s="38"/>
      <c r="W8" s="38"/>
      <c r="X8" s="38"/>
      <c r="Y8" s="38"/>
      <c r="Z8" s="38"/>
      <c r="AA8" s="38"/>
      <c r="AB8" s="38"/>
    </row>
    <row r="9" spans="1:28" ht="15" thickBot="1" x14ac:dyDescent="0.4">
      <c r="A9" s="19" t="s">
        <v>50</v>
      </c>
      <c r="B9" s="20"/>
      <c r="C9" s="20"/>
      <c r="D9" s="20"/>
      <c r="E9" s="20"/>
      <c r="F9" s="20"/>
      <c r="G9" s="20"/>
      <c r="H9" s="81" t="s">
        <v>24</v>
      </c>
      <c r="I9" s="81"/>
      <c r="J9" s="81"/>
      <c r="K9" s="81"/>
      <c r="L9" s="81"/>
      <c r="M9" s="81"/>
      <c r="N9" s="81"/>
      <c r="O9" s="81"/>
      <c r="P9" s="81"/>
      <c r="Q9" s="81"/>
      <c r="R9" s="81"/>
      <c r="S9" s="81"/>
      <c r="T9" s="81"/>
      <c r="U9" s="81"/>
      <c r="V9" s="81"/>
      <c r="W9" s="81"/>
      <c r="X9" s="81"/>
      <c r="Y9" s="81"/>
      <c r="Z9" s="81"/>
      <c r="AA9" s="81"/>
      <c r="AB9" s="20"/>
    </row>
    <row r="10" spans="1:28" ht="15" thickBot="1" x14ac:dyDescent="0.4">
      <c r="A10" s="72" t="s">
        <v>25</v>
      </c>
      <c r="B10" s="73" t="s">
        <v>26</v>
      </c>
      <c r="C10" s="73" t="s">
        <v>27</v>
      </c>
      <c r="D10" s="73" t="s">
        <v>28</v>
      </c>
      <c r="E10" s="73" t="s">
        <v>29</v>
      </c>
      <c r="F10" s="73" t="s">
        <v>30</v>
      </c>
      <c r="G10" s="73" t="s">
        <v>31</v>
      </c>
      <c r="H10" s="73">
        <v>2024</v>
      </c>
      <c r="I10" s="73">
        <v>2025</v>
      </c>
      <c r="J10" s="73">
        <v>2026</v>
      </c>
      <c r="K10" s="73">
        <v>2027</v>
      </c>
      <c r="L10" s="73">
        <v>2028</v>
      </c>
      <c r="M10" s="73">
        <v>2029</v>
      </c>
      <c r="N10" s="73">
        <v>2030</v>
      </c>
      <c r="O10" s="73">
        <v>2031</v>
      </c>
      <c r="P10" s="73">
        <v>2032</v>
      </c>
      <c r="Q10" s="73">
        <v>2033</v>
      </c>
      <c r="R10" s="73">
        <v>2034</v>
      </c>
      <c r="S10" s="73">
        <v>2035</v>
      </c>
      <c r="T10" s="73">
        <v>2036</v>
      </c>
      <c r="U10" s="73">
        <v>2037</v>
      </c>
      <c r="V10" s="73">
        <v>2038</v>
      </c>
      <c r="W10" s="73">
        <v>2039</v>
      </c>
      <c r="X10" s="73">
        <v>2040</v>
      </c>
      <c r="Y10" s="73">
        <v>2041</v>
      </c>
      <c r="Z10" s="73">
        <v>2042</v>
      </c>
      <c r="AA10" s="73">
        <v>2043</v>
      </c>
      <c r="AB10" s="74">
        <v>2044</v>
      </c>
    </row>
    <row r="11" spans="1:28" x14ac:dyDescent="0.35">
      <c r="A11" s="30">
        <v>1</v>
      </c>
      <c r="B11" s="31" t="s">
        <v>32</v>
      </c>
      <c r="C11" s="32" t="s">
        <v>33</v>
      </c>
      <c r="D11" s="8"/>
      <c r="E11" s="33"/>
      <c r="F11" s="70"/>
      <c r="G11" s="31"/>
      <c r="H11" s="31"/>
      <c r="I11" s="31"/>
      <c r="J11" s="31"/>
      <c r="K11" s="31"/>
      <c r="L11" s="31"/>
      <c r="M11" s="31"/>
      <c r="N11" s="31"/>
      <c r="O11" s="31"/>
      <c r="P11" s="31"/>
      <c r="Q11" s="31"/>
      <c r="R11" s="31"/>
      <c r="S11" s="31"/>
      <c r="T11" s="31"/>
      <c r="U11" s="31"/>
      <c r="V11" s="31"/>
      <c r="W11" s="31"/>
      <c r="X11" s="31"/>
      <c r="Y11" s="31"/>
      <c r="Z11" s="31"/>
      <c r="AA11" s="31"/>
      <c r="AB11" s="71"/>
    </row>
    <row r="12" spans="1:28" x14ac:dyDescent="0.35">
      <c r="A12" s="24"/>
      <c r="B12" s="2"/>
      <c r="C12" s="2" t="s">
        <v>34</v>
      </c>
      <c r="D12" s="9">
        <v>39728.758775952985</v>
      </c>
      <c r="E12" s="9"/>
      <c r="F12" s="2"/>
      <c r="G12" s="2"/>
      <c r="H12" s="2"/>
      <c r="I12" s="18"/>
      <c r="J12" s="18"/>
      <c r="K12" s="18"/>
      <c r="L12" s="18"/>
      <c r="M12" s="18"/>
      <c r="N12" s="18"/>
      <c r="O12" s="18"/>
      <c r="P12" s="18"/>
      <c r="Q12" s="18"/>
      <c r="R12" s="18"/>
      <c r="S12" s="18"/>
      <c r="T12" s="18"/>
      <c r="U12" s="18"/>
      <c r="V12" s="18"/>
      <c r="W12" s="18"/>
      <c r="X12" s="18"/>
      <c r="Y12" s="18"/>
      <c r="Z12" s="18"/>
      <c r="AA12" s="18"/>
      <c r="AB12" s="26"/>
    </row>
    <row r="13" spans="1:28" x14ac:dyDescent="0.35">
      <c r="A13" s="24"/>
      <c r="B13" s="2"/>
      <c r="C13" s="2" t="s">
        <v>35</v>
      </c>
      <c r="D13" s="8">
        <v>90</v>
      </c>
      <c r="E13" s="8"/>
      <c r="F13" s="2"/>
      <c r="G13" s="2"/>
      <c r="H13" s="2"/>
      <c r="I13" s="2"/>
      <c r="J13" s="2"/>
      <c r="K13" s="2"/>
      <c r="L13" s="2"/>
      <c r="M13" s="2"/>
      <c r="N13" s="2"/>
      <c r="O13" s="2"/>
      <c r="P13" s="2"/>
      <c r="Q13" s="2"/>
      <c r="R13" s="2"/>
      <c r="S13" s="2"/>
      <c r="T13" s="2"/>
      <c r="U13" s="2"/>
      <c r="V13" s="2"/>
      <c r="W13" s="2"/>
      <c r="X13" s="2"/>
      <c r="Y13" s="2"/>
      <c r="Z13" s="2"/>
      <c r="AA13" s="2"/>
      <c r="AB13" s="25"/>
    </row>
    <row r="14" spans="1:28" x14ac:dyDescent="0.35">
      <c r="A14" s="24"/>
      <c r="B14" s="2"/>
      <c r="C14" s="2" t="s">
        <v>36</v>
      </c>
      <c r="D14" s="8"/>
      <c r="E14" s="8"/>
      <c r="F14" s="2"/>
      <c r="G14" s="2"/>
      <c r="H14" s="2"/>
      <c r="I14" s="13">
        <v>19.617018251343023</v>
      </c>
      <c r="J14" s="13">
        <v>21.981059928644566</v>
      </c>
      <c r="K14" s="13">
        <v>23.19123415190273</v>
      </c>
      <c r="L14" s="13">
        <v>24.00708455206237</v>
      </c>
      <c r="M14" s="13">
        <v>24.460545726557729</v>
      </c>
      <c r="N14" s="13">
        <v>24.741277775150419</v>
      </c>
      <c r="O14" s="13">
        <v>24.99874836229484</v>
      </c>
      <c r="P14" s="13">
        <v>25.426730587333598</v>
      </c>
      <c r="Q14" s="13">
        <v>25.82385830389984</v>
      </c>
      <c r="R14" s="13">
        <v>25.950724701903475</v>
      </c>
      <c r="S14" s="13">
        <v>25.946076406842352</v>
      </c>
      <c r="T14" s="13">
        <v>26.108170828017368</v>
      </c>
      <c r="U14" s="13">
        <v>26.381958310455623</v>
      </c>
      <c r="V14" s="13">
        <v>26.717129555521787</v>
      </c>
      <c r="W14" s="13">
        <v>26.901077635239865</v>
      </c>
      <c r="X14" s="13">
        <v>26.952189547069384</v>
      </c>
      <c r="Y14" s="13">
        <v>27.02362410277458</v>
      </c>
      <c r="Z14" s="13">
        <v>27.113590594182188</v>
      </c>
      <c r="AA14" s="13">
        <v>27.211005560244498</v>
      </c>
      <c r="AB14" s="27">
        <v>27.379173871107923</v>
      </c>
    </row>
    <row r="15" spans="1:28" ht="15" thickBot="1" x14ac:dyDescent="0.4">
      <c r="A15" s="28"/>
      <c r="B15" s="29"/>
      <c r="C15" s="29" t="s">
        <v>37</v>
      </c>
      <c r="D15" s="29"/>
      <c r="E15" s="29"/>
      <c r="F15" s="29"/>
      <c r="G15" s="29"/>
      <c r="H15" s="29"/>
      <c r="I15" s="68">
        <f t="shared" ref="I15:AB15" si="1">$D$12*$D$13*I14/60*I5</f>
        <v>40985.789780805477</v>
      </c>
      <c r="J15" s="68">
        <f t="shared" si="1"/>
        <v>52157.226122742148</v>
      </c>
      <c r="K15" s="68">
        <f t="shared" si="1"/>
        <v>62372.395866443374</v>
      </c>
      <c r="L15" s="68">
        <f t="shared" si="1"/>
        <v>73034.514377271247</v>
      </c>
      <c r="M15" s="68">
        <f t="shared" si="1"/>
        <v>83998.749092692931</v>
      </c>
      <c r="N15" s="68">
        <f t="shared" si="1"/>
        <v>95702.864696464108</v>
      </c>
      <c r="O15" s="68">
        <f t="shared" si="1"/>
        <v>108686.55319229429</v>
      </c>
      <c r="P15" s="68">
        <f t="shared" si="1"/>
        <v>123977.21018561359</v>
      </c>
      <c r="Q15" s="68">
        <f t="shared" si="1"/>
        <v>1.0480328443901392</v>
      </c>
      <c r="R15" s="68">
        <f t="shared" si="1"/>
        <v>2.7577476719344922</v>
      </c>
      <c r="S15" s="68">
        <f t="shared" si="1"/>
        <v>4.9244516099619213</v>
      </c>
      <c r="T15" s="68">
        <f t="shared" si="1"/>
        <v>7.5509720984351922</v>
      </c>
      <c r="U15" s="68">
        <f t="shared" si="1"/>
        <v>10.658732427346717</v>
      </c>
      <c r="V15" s="68">
        <f t="shared" si="1"/>
        <v>14.280696568842881</v>
      </c>
      <c r="W15" s="68">
        <f t="shared" si="1"/>
        <v>18.338935979903574</v>
      </c>
      <c r="X15" s="68">
        <f t="shared" si="1"/>
        <v>22.83533318224228</v>
      </c>
      <c r="Y15" s="68">
        <f t="shared" si="1"/>
        <v>27.925763899504581</v>
      </c>
      <c r="Z15" s="68">
        <f t="shared" si="1"/>
        <v>33.70333761612526</v>
      </c>
      <c r="AA15" s="68">
        <f t="shared" si="1"/>
        <v>40.269718539716749</v>
      </c>
      <c r="AB15" s="69">
        <f t="shared" si="1"/>
        <v>47.872009724684716</v>
      </c>
    </row>
    <row r="16" spans="1:28" ht="15" thickBot="1" x14ac:dyDescent="0.4">
      <c r="A16" s="6"/>
    </row>
    <row r="17" spans="1:28" x14ac:dyDescent="0.35">
      <c r="A17" s="30">
        <v>2</v>
      </c>
      <c r="B17" s="31" t="s">
        <v>38</v>
      </c>
      <c r="C17" s="32" t="s">
        <v>39</v>
      </c>
      <c r="D17" s="33"/>
      <c r="E17" s="33"/>
      <c r="F17" s="70"/>
      <c r="G17" s="31"/>
      <c r="H17" s="31"/>
      <c r="I17" s="31"/>
      <c r="J17" s="31"/>
      <c r="K17" s="31"/>
      <c r="L17" s="31"/>
      <c r="M17" s="31"/>
      <c r="N17" s="31"/>
      <c r="O17" s="31"/>
      <c r="P17" s="31"/>
      <c r="Q17" s="31"/>
      <c r="R17" s="31"/>
      <c r="S17" s="31"/>
      <c r="T17" s="31"/>
      <c r="U17" s="31"/>
      <c r="V17" s="31"/>
      <c r="W17" s="31"/>
      <c r="X17" s="31"/>
      <c r="Y17" s="31"/>
      <c r="Z17" s="31"/>
      <c r="AA17" s="31"/>
      <c r="AB17" s="71"/>
    </row>
    <row r="18" spans="1:28" x14ac:dyDescent="0.35">
      <c r="A18" s="24"/>
      <c r="B18" s="2"/>
      <c r="C18" s="2" t="s">
        <v>34</v>
      </c>
      <c r="D18" s="9">
        <v>39728.758775952985</v>
      </c>
      <c r="E18" s="9"/>
      <c r="F18" s="2"/>
      <c r="G18" s="2"/>
      <c r="H18" s="2"/>
      <c r="I18" s="18"/>
      <c r="J18" s="18"/>
      <c r="K18" s="18"/>
      <c r="L18" s="18"/>
      <c r="M18" s="18"/>
      <c r="N18" s="18"/>
      <c r="O18" s="18"/>
      <c r="P18" s="18"/>
      <c r="Q18" s="18"/>
      <c r="R18" s="18"/>
      <c r="S18" s="18"/>
      <c r="T18" s="18"/>
      <c r="U18" s="18"/>
      <c r="V18" s="18"/>
      <c r="W18" s="18"/>
      <c r="X18" s="18"/>
      <c r="Y18" s="18"/>
      <c r="Z18" s="18"/>
      <c r="AA18" s="18"/>
      <c r="AB18" s="26"/>
    </row>
    <row r="19" spans="1:28" x14ac:dyDescent="0.35">
      <c r="A19" s="24"/>
      <c r="B19" s="2"/>
      <c r="C19" s="2" t="s">
        <v>35</v>
      </c>
      <c r="D19" s="8">
        <v>90</v>
      </c>
      <c r="E19" s="8"/>
      <c r="F19" s="2"/>
      <c r="G19" s="2"/>
      <c r="H19" s="2"/>
      <c r="I19" s="2"/>
      <c r="J19" s="2"/>
      <c r="K19" s="2"/>
      <c r="L19" s="2"/>
      <c r="M19" s="2"/>
      <c r="N19" s="2"/>
      <c r="O19" s="2"/>
      <c r="P19" s="2"/>
      <c r="Q19" s="2"/>
      <c r="R19" s="2"/>
      <c r="S19" s="2"/>
      <c r="T19" s="2"/>
      <c r="U19" s="2"/>
      <c r="V19" s="2"/>
      <c r="W19" s="2"/>
      <c r="X19" s="2"/>
      <c r="Y19" s="2"/>
      <c r="Z19" s="2"/>
      <c r="AA19" s="2"/>
      <c r="AB19" s="25"/>
    </row>
    <row r="20" spans="1:28" x14ac:dyDescent="0.35">
      <c r="A20" s="24"/>
      <c r="B20" s="2"/>
      <c r="C20" s="2" t="s">
        <v>36</v>
      </c>
      <c r="D20" s="8"/>
      <c r="E20" s="8"/>
      <c r="F20" s="2"/>
      <c r="G20" s="2"/>
      <c r="H20" s="2"/>
      <c r="I20" s="13">
        <v>9.8085091256715113</v>
      </c>
      <c r="J20" s="13">
        <v>10.990529964322283</v>
      </c>
      <c r="K20" s="13">
        <v>11.595617075951365</v>
      </c>
      <c r="L20" s="13">
        <v>12.003542276031185</v>
      </c>
      <c r="M20" s="13">
        <v>12.230272863278865</v>
      </c>
      <c r="N20" s="13">
        <v>12.370638887575209</v>
      </c>
      <c r="O20" s="13">
        <v>12.49937418114742</v>
      </c>
      <c r="P20" s="13">
        <v>12.713365293666799</v>
      </c>
      <c r="Q20" s="13">
        <v>12.91192915194992</v>
      </c>
      <c r="R20" s="13">
        <v>12.975362350951738</v>
      </c>
      <c r="S20" s="13">
        <v>12.973038203421176</v>
      </c>
      <c r="T20" s="13">
        <v>13.054085414008684</v>
      </c>
      <c r="U20" s="13">
        <v>13.190979155227812</v>
      </c>
      <c r="V20" s="13">
        <v>13.358564777760893</v>
      </c>
      <c r="W20" s="13">
        <v>13.450538817619933</v>
      </c>
      <c r="X20" s="13">
        <v>13.476094773534692</v>
      </c>
      <c r="Y20" s="13">
        <v>13.51181205138729</v>
      </c>
      <c r="Z20" s="13">
        <v>13.556795297091094</v>
      </c>
      <c r="AA20" s="13">
        <v>13.605502780122249</v>
      </c>
      <c r="AB20" s="27">
        <v>13.689586935553962</v>
      </c>
    </row>
    <row r="21" spans="1:28" ht="15" thickBot="1" x14ac:dyDescent="0.4">
      <c r="A21" s="28"/>
      <c r="B21" s="29"/>
      <c r="C21" s="29" t="s">
        <v>37</v>
      </c>
      <c r="D21" s="29"/>
      <c r="E21" s="29"/>
      <c r="F21" s="29"/>
      <c r="G21" s="29"/>
      <c r="H21" s="29"/>
      <c r="I21" s="68">
        <f t="shared" ref="I21:AB21" si="2">$D$18*$D$19*I20/60*I6</f>
        <v>439874.39714542916</v>
      </c>
      <c r="J21" s="68">
        <f t="shared" si="2"/>
        <v>496492.04838859971</v>
      </c>
      <c r="K21" s="68">
        <f t="shared" si="2"/>
        <v>527549.92398692237</v>
      </c>
      <c r="L21" s="68">
        <f t="shared" si="2"/>
        <v>549888.38641574804</v>
      </c>
      <c r="M21" s="68">
        <f t="shared" si="2"/>
        <v>37.525418853562776</v>
      </c>
      <c r="N21" s="68">
        <f t="shared" si="2"/>
        <v>15143.498000871372</v>
      </c>
      <c r="O21" s="68">
        <f t="shared" si="2"/>
        <v>30626.189012878731</v>
      </c>
      <c r="P21" s="68">
        <f t="shared" si="2"/>
        <v>46498.610517234716</v>
      </c>
      <c r="Q21" s="68">
        <f t="shared" si="2"/>
        <v>62567.344340084404</v>
      </c>
      <c r="R21" s="68">
        <f t="shared" si="2"/>
        <v>78026.833467710501</v>
      </c>
      <c r="S21" s="68">
        <f t="shared" si="2"/>
        <v>92927.840803752028</v>
      </c>
      <c r="T21" s="68">
        <f t="shared" si="2"/>
        <v>108194.58513616586</v>
      </c>
      <c r="U21" s="68">
        <f t="shared" si="2"/>
        <v>123884.64457129937</v>
      </c>
      <c r="V21" s="68">
        <f t="shared" si="2"/>
        <v>139911.15720069365</v>
      </c>
      <c r="W21" s="68">
        <f t="shared" si="2"/>
        <v>155177.30148919864</v>
      </c>
      <c r="X21" s="68">
        <f t="shared" si="2"/>
        <v>169476.74965947607</v>
      </c>
      <c r="Y21" s="68">
        <f t="shared" si="2"/>
        <v>183684.24912854604</v>
      </c>
      <c r="Z21" s="68">
        <f t="shared" si="2"/>
        <v>197819.16499323939</v>
      </c>
      <c r="AA21" s="68">
        <f t="shared" si="2"/>
        <v>211860.14957134088</v>
      </c>
      <c r="AB21" s="69">
        <f t="shared" si="2"/>
        <v>226269.79232326383</v>
      </c>
    </row>
    <row r="22" spans="1:28" ht="15" thickBot="1" x14ac:dyDescent="0.4">
      <c r="A22" s="6"/>
    </row>
    <row r="23" spans="1:28" x14ac:dyDescent="0.35">
      <c r="A23" s="30">
        <v>3</v>
      </c>
      <c r="B23" s="31" t="s">
        <v>40</v>
      </c>
      <c r="C23" s="32" t="s">
        <v>39</v>
      </c>
      <c r="D23" s="33"/>
      <c r="E23" s="33"/>
      <c r="F23" s="70"/>
      <c r="G23" s="31"/>
      <c r="H23" s="31"/>
      <c r="I23" s="31"/>
      <c r="J23" s="31"/>
      <c r="K23" s="31"/>
      <c r="L23" s="31"/>
      <c r="M23" s="31"/>
      <c r="N23" s="31"/>
      <c r="O23" s="31"/>
      <c r="P23" s="31"/>
      <c r="Q23" s="31"/>
      <c r="R23" s="31"/>
      <c r="S23" s="31"/>
      <c r="T23" s="31"/>
      <c r="U23" s="31"/>
      <c r="V23" s="31"/>
      <c r="W23" s="31"/>
      <c r="X23" s="31"/>
      <c r="Y23" s="31"/>
      <c r="Z23" s="31"/>
      <c r="AA23" s="31"/>
      <c r="AB23" s="71"/>
    </row>
    <row r="24" spans="1:28" x14ac:dyDescent="0.35">
      <c r="A24" s="34"/>
      <c r="B24" s="2"/>
      <c r="C24" s="2" t="s">
        <v>34</v>
      </c>
      <c r="D24" s="9">
        <v>39728.758775952985</v>
      </c>
      <c r="E24" s="9"/>
      <c r="F24" s="2"/>
      <c r="G24" s="2"/>
      <c r="H24" s="2"/>
      <c r="I24" s="18"/>
      <c r="J24" s="18"/>
      <c r="K24" s="18"/>
      <c r="L24" s="18"/>
      <c r="M24" s="18"/>
      <c r="N24" s="18"/>
      <c r="O24" s="18"/>
      <c r="P24" s="18"/>
      <c r="Q24" s="18"/>
      <c r="R24" s="18"/>
      <c r="S24" s="18"/>
      <c r="T24" s="18"/>
      <c r="U24" s="18"/>
      <c r="V24" s="18"/>
      <c r="W24" s="18"/>
      <c r="X24" s="18"/>
      <c r="Y24" s="18"/>
      <c r="Z24" s="18"/>
      <c r="AA24" s="18"/>
      <c r="AB24" s="26"/>
    </row>
    <row r="25" spans="1:28" x14ac:dyDescent="0.35">
      <c r="A25" s="34"/>
      <c r="B25" s="2"/>
      <c r="C25" s="2" t="s">
        <v>35</v>
      </c>
      <c r="D25" s="8">
        <v>90</v>
      </c>
      <c r="E25" s="8"/>
      <c r="F25" s="2"/>
      <c r="G25" s="2"/>
      <c r="H25" s="2"/>
      <c r="I25" s="2"/>
      <c r="J25" s="2"/>
      <c r="K25" s="2"/>
      <c r="L25" s="2"/>
      <c r="M25" s="2"/>
      <c r="N25" s="2"/>
      <c r="O25" s="2"/>
      <c r="P25" s="2"/>
      <c r="Q25" s="2"/>
      <c r="R25" s="2"/>
      <c r="S25" s="2"/>
      <c r="T25" s="2"/>
      <c r="U25" s="2"/>
      <c r="V25" s="2"/>
      <c r="W25" s="2"/>
      <c r="X25" s="2"/>
      <c r="Y25" s="2"/>
      <c r="Z25" s="2"/>
      <c r="AA25" s="2"/>
      <c r="AB25" s="25"/>
    </row>
    <row r="26" spans="1:28" x14ac:dyDescent="0.35">
      <c r="A26" s="34"/>
      <c r="B26" s="2"/>
      <c r="C26" s="2" t="s">
        <v>36</v>
      </c>
      <c r="D26" s="8"/>
      <c r="E26" s="8"/>
      <c r="F26" s="2"/>
      <c r="G26" s="2"/>
      <c r="H26" s="2"/>
      <c r="I26" s="13">
        <v>9.8085091256715113</v>
      </c>
      <c r="J26" s="13">
        <v>10.990529964322283</v>
      </c>
      <c r="K26" s="13">
        <v>11.595617075951365</v>
      </c>
      <c r="L26" s="13">
        <v>12.003542276031185</v>
      </c>
      <c r="M26" s="13">
        <v>12.230272863278865</v>
      </c>
      <c r="N26" s="13">
        <v>12.370638887575209</v>
      </c>
      <c r="O26" s="13">
        <v>12.49937418114742</v>
      </c>
      <c r="P26" s="13">
        <v>12.713365293666799</v>
      </c>
      <c r="Q26" s="13">
        <v>12.91192915194992</v>
      </c>
      <c r="R26" s="13">
        <v>12.975362350951738</v>
      </c>
      <c r="S26" s="13">
        <v>12.973038203421176</v>
      </c>
      <c r="T26" s="13">
        <v>13.054085414008684</v>
      </c>
      <c r="U26" s="13">
        <v>13.190979155227812</v>
      </c>
      <c r="V26" s="13">
        <v>13.358564777760893</v>
      </c>
      <c r="W26" s="13">
        <v>13.450538817619933</v>
      </c>
      <c r="X26" s="13">
        <v>13.476094773534692</v>
      </c>
      <c r="Y26" s="13">
        <v>13.51181205138729</v>
      </c>
      <c r="Z26" s="13">
        <v>13.556795297091094</v>
      </c>
      <c r="AA26" s="13">
        <v>13.605502780122249</v>
      </c>
      <c r="AB26" s="27">
        <v>13.689586935553962</v>
      </c>
    </row>
    <row r="27" spans="1:28" ht="15" thickBot="1" x14ac:dyDescent="0.4">
      <c r="A27" s="35"/>
      <c r="B27" s="29"/>
      <c r="C27" s="29" t="s">
        <v>37</v>
      </c>
      <c r="D27" s="29"/>
      <c r="E27" s="29"/>
      <c r="F27" s="29"/>
      <c r="G27" s="29"/>
      <c r="H27" s="29"/>
      <c r="I27" s="68">
        <f t="shared" ref="I27:AB27" si="3">$D$24*$D$25*I26/60*I6</f>
        <v>439874.39714542916</v>
      </c>
      <c r="J27" s="68">
        <f t="shared" si="3"/>
        <v>496492.04838859971</v>
      </c>
      <c r="K27" s="68">
        <f t="shared" si="3"/>
        <v>527549.92398692237</v>
      </c>
      <c r="L27" s="68">
        <f t="shared" si="3"/>
        <v>549888.38641574804</v>
      </c>
      <c r="M27" s="68">
        <f t="shared" si="3"/>
        <v>37.525418853562776</v>
      </c>
      <c r="N27" s="68">
        <f t="shared" si="3"/>
        <v>15143.498000871372</v>
      </c>
      <c r="O27" s="68">
        <f t="shared" si="3"/>
        <v>30626.189012878731</v>
      </c>
      <c r="P27" s="68">
        <f t="shared" si="3"/>
        <v>46498.610517234716</v>
      </c>
      <c r="Q27" s="68">
        <f t="shared" si="3"/>
        <v>62567.344340084404</v>
      </c>
      <c r="R27" s="68">
        <f t="shared" si="3"/>
        <v>78026.833467710501</v>
      </c>
      <c r="S27" s="68">
        <f t="shared" si="3"/>
        <v>92927.840803752028</v>
      </c>
      <c r="T27" s="68">
        <f t="shared" si="3"/>
        <v>108194.58513616586</v>
      </c>
      <c r="U27" s="68">
        <f t="shared" si="3"/>
        <v>123884.64457129937</v>
      </c>
      <c r="V27" s="68">
        <f t="shared" si="3"/>
        <v>139911.15720069365</v>
      </c>
      <c r="W27" s="68">
        <f t="shared" si="3"/>
        <v>155177.30148919864</v>
      </c>
      <c r="X27" s="68">
        <f t="shared" si="3"/>
        <v>169476.74965947607</v>
      </c>
      <c r="Y27" s="68">
        <f t="shared" si="3"/>
        <v>183684.24912854604</v>
      </c>
      <c r="Z27" s="68">
        <f t="shared" si="3"/>
        <v>197819.16499323939</v>
      </c>
      <c r="AA27" s="68">
        <f t="shared" si="3"/>
        <v>211860.14957134088</v>
      </c>
      <c r="AB27" s="69">
        <f t="shared" si="3"/>
        <v>226269.79232326383</v>
      </c>
    </row>
    <row r="28" spans="1:28" ht="15" thickBot="1" x14ac:dyDescent="0.4">
      <c r="I28" s="17"/>
      <c r="J28" s="17"/>
      <c r="K28" s="17"/>
      <c r="L28" s="17"/>
      <c r="M28" s="17"/>
      <c r="N28" s="17"/>
      <c r="O28" s="17"/>
      <c r="P28" s="17"/>
      <c r="Q28" s="17"/>
      <c r="R28" s="17"/>
      <c r="S28" s="17"/>
      <c r="T28" s="17"/>
      <c r="U28" s="17"/>
      <c r="V28" s="17"/>
      <c r="W28" s="17"/>
      <c r="X28" s="17"/>
      <c r="Y28" s="17"/>
      <c r="Z28" s="17"/>
      <c r="AA28" s="17"/>
      <c r="AB28" s="17"/>
    </row>
    <row r="29" spans="1:28" x14ac:dyDescent="0.35">
      <c r="A29" s="30">
        <v>4</v>
      </c>
      <c r="B29" s="31" t="s">
        <v>41</v>
      </c>
      <c r="C29" s="32" t="s">
        <v>39</v>
      </c>
      <c r="D29" s="33"/>
      <c r="E29" s="33"/>
      <c r="F29" s="70"/>
      <c r="G29" s="31"/>
      <c r="H29" s="31"/>
      <c r="I29" s="31"/>
      <c r="J29" s="31"/>
      <c r="K29" s="31"/>
      <c r="L29" s="31"/>
      <c r="M29" s="31"/>
      <c r="N29" s="31"/>
      <c r="O29" s="31"/>
      <c r="P29" s="31"/>
      <c r="Q29" s="31"/>
      <c r="R29" s="31"/>
      <c r="S29" s="31"/>
      <c r="T29" s="31"/>
      <c r="U29" s="31"/>
      <c r="V29" s="31"/>
      <c r="W29" s="31"/>
      <c r="X29" s="31"/>
      <c r="Y29" s="31"/>
      <c r="Z29" s="31"/>
      <c r="AA29" s="31"/>
      <c r="AB29" s="71"/>
    </row>
    <row r="30" spans="1:28" x14ac:dyDescent="0.35">
      <c r="A30" s="34"/>
      <c r="B30" s="2"/>
      <c r="C30" s="2" t="s">
        <v>34</v>
      </c>
      <c r="D30" s="9">
        <v>39728.758775952985</v>
      </c>
      <c r="E30" s="9"/>
      <c r="F30" s="2"/>
      <c r="G30" s="2"/>
      <c r="H30" s="2"/>
      <c r="I30" s="18"/>
      <c r="J30" s="18"/>
      <c r="K30" s="18"/>
      <c r="L30" s="18"/>
      <c r="M30" s="18"/>
      <c r="N30" s="18"/>
      <c r="O30" s="18"/>
      <c r="P30" s="18"/>
      <c r="Q30" s="18"/>
      <c r="R30" s="18"/>
      <c r="S30" s="18"/>
      <c r="T30" s="18"/>
      <c r="U30" s="18"/>
      <c r="V30" s="18"/>
      <c r="W30" s="18"/>
      <c r="X30" s="18"/>
      <c r="Y30" s="18"/>
      <c r="Z30" s="18"/>
      <c r="AA30" s="18"/>
      <c r="AB30" s="26"/>
    </row>
    <row r="31" spans="1:28" x14ac:dyDescent="0.35">
      <c r="A31" s="34"/>
      <c r="B31" s="2"/>
      <c r="C31" s="2" t="s">
        <v>35</v>
      </c>
      <c r="D31" s="8">
        <v>90</v>
      </c>
      <c r="E31" s="8"/>
      <c r="F31" s="2"/>
      <c r="G31" s="2"/>
      <c r="H31" s="2"/>
      <c r="I31" s="2"/>
      <c r="J31" s="2"/>
      <c r="K31" s="2"/>
      <c r="L31" s="2"/>
      <c r="M31" s="2"/>
      <c r="N31" s="2"/>
      <c r="O31" s="2"/>
      <c r="P31" s="2"/>
      <c r="Q31" s="2"/>
      <c r="R31" s="2"/>
      <c r="S31" s="2"/>
      <c r="T31" s="2"/>
      <c r="U31" s="2"/>
      <c r="V31" s="2"/>
      <c r="W31" s="2"/>
      <c r="X31" s="2"/>
      <c r="Y31" s="2"/>
      <c r="Z31" s="2"/>
      <c r="AA31" s="2"/>
      <c r="AB31" s="25"/>
    </row>
    <row r="32" spans="1:28" x14ac:dyDescent="0.35">
      <c r="A32" s="34"/>
      <c r="B32" s="2"/>
      <c r="C32" s="2" t="s">
        <v>36</v>
      </c>
      <c r="D32" s="8"/>
      <c r="E32" s="8"/>
      <c r="F32" s="2"/>
      <c r="G32" s="2"/>
      <c r="H32" s="2"/>
      <c r="I32" s="13">
        <v>9.8085091256715113</v>
      </c>
      <c r="J32" s="13">
        <v>10.990529964322283</v>
      </c>
      <c r="K32" s="13">
        <v>11.595617075951365</v>
      </c>
      <c r="L32" s="13">
        <v>12.003542276031185</v>
      </c>
      <c r="M32" s="13">
        <v>12.230272863278865</v>
      </c>
      <c r="N32" s="13">
        <v>12.370638887575209</v>
      </c>
      <c r="O32" s="13">
        <v>12.49937418114742</v>
      </c>
      <c r="P32" s="13">
        <v>12.713365293666799</v>
      </c>
      <c r="Q32" s="13">
        <v>12.91192915194992</v>
      </c>
      <c r="R32" s="13">
        <v>12.975362350951738</v>
      </c>
      <c r="S32" s="13">
        <v>12.973038203421176</v>
      </c>
      <c r="T32" s="13">
        <v>13.054085414008684</v>
      </c>
      <c r="U32" s="13">
        <v>13.190979155227812</v>
      </c>
      <c r="V32" s="13">
        <v>13.358564777760893</v>
      </c>
      <c r="W32" s="13">
        <v>13.450538817619933</v>
      </c>
      <c r="X32" s="13">
        <v>13.476094773534692</v>
      </c>
      <c r="Y32" s="13">
        <v>13.51181205138729</v>
      </c>
      <c r="Z32" s="13">
        <v>13.556795297091094</v>
      </c>
      <c r="AA32" s="13">
        <v>13.605502780122249</v>
      </c>
      <c r="AB32" s="27">
        <v>13.689586935553962</v>
      </c>
    </row>
    <row r="33" spans="1:28" ht="15" thickBot="1" x14ac:dyDescent="0.4">
      <c r="A33" s="35"/>
      <c r="B33" s="29"/>
      <c r="C33" s="29" t="s">
        <v>37</v>
      </c>
      <c r="D33" s="29"/>
      <c r="E33" s="29"/>
      <c r="F33" s="29"/>
      <c r="G33" s="29"/>
      <c r="H33" s="29"/>
      <c r="I33" s="68">
        <f t="shared" ref="I33:AB33" si="4">$D$30*$D$31*I32/60*I6</f>
        <v>439874.39714542916</v>
      </c>
      <c r="J33" s="68">
        <f t="shared" si="4"/>
        <v>496492.04838859971</v>
      </c>
      <c r="K33" s="68">
        <f t="shared" si="4"/>
        <v>527549.92398692237</v>
      </c>
      <c r="L33" s="68">
        <f t="shared" si="4"/>
        <v>549888.38641574804</v>
      </c>
      <c r="M33" s="68">
        <f t="shared" si="4"/>
        <v>37.525418853562776</v>
      </c>
      <c r="N33" s="68">
        <f t="shared" si="4"/>
        <v>15143.498000871372</v>
      </c>
      <c r="O33" s="68">
        <f t="shared" si="4"/>
        <v>30626.189012878731</v>
      </c>
      <c r="P33" s="68">
        <f t="shared" si="4"/>
        <v>46498.610517234716</v>
      </c>
      <c r="Q33" s="68">
        <f t="shared" si="4"/>
        <v>62567.344340084404</v>
      </c>
      <c r="R33" s="68">
        <f t="shared" si="4"/>
        <v>78026.833467710501</v>
      </c>
      <c r="S33" s="68">
        <f t="shared" si="4"/>
        <v>92927.840803752028</v>
      </c>
      <c r="T33" s="68">
        <f t="shared" si="4"/>
        <v>108194.58513616586</v>
      </c>
      <c r="U33" s="68">
        <f t="shared" si="4"/>
        <v>123884.64457129937</v>
      </c>
      <c r="V33" s="68">
        <f t="shared" si="4"/>
        <v>139911.15720069365</v>
      </c>
      <c r="W33" s="68">
        <f t="shared" si="4"/>
        <v>155177.30148919864</v>
      </c>
      <c r="X33" s="68">
        <f t="shared" si="4"/>
        <v>169476.74965947607</v>
      </c>
      <c r="Y33" s="68">
        <f t="shared" si="4"/>
        <v>183684.24912854604</v>
      </c>
      <c r="Z33" s="68">
        <f t="shared" si="4"/>
        <v>197819.16499323939</v>
      </c>
      <c r="AA33" s="68">
        <f t="shared" si="4"/>
        <v>211860.14957134088</v>
      </c>
      <c r="AB33" s="69">
        <f t="shared" si="4"/>
        <v>226269.79232326383</v>
      </c>
    </row>
    <row r="34" spans="1:28" ht="15" thickBot="1" x14ac:dyDescent="0.4">
      <c r="I34" s="7"/>
      <c r="J34" s="7"/>
      <c r="K34" s="7"/>
      <c r="L34" s="7"/>
      <c r="M34" s="7"/>
      <c r="N34" s="7"/>
      <c r="O34" s="7"/>
      <c r="P34" s="7"/>
      <c r="Q34" s="7"/>
      <c r="R34" s="7"/>
      <c r="S34" s="7"/>
      <c r="T34" s="7"/>
      <c r="U34" s="7"/>
      <c r="V34" s="7"/>
      <c r="W34" s="7"/>
      <c r="X34" s="7"/>
      <c r="Y34" s="7"/>
      <c r="Z34" s="7"/>
      <c r="AA34" s="7"/>
      <c r="AB34" s="7"/>
    </row>
    <row r="35" spans="1:28" x14ac:dyDescent="0.35">
      <c r="A35" s="30">
        <v>5</v>
      </c>
      <c r="B35" s="31" t="s">
        <v>42</v>
      </c>
      <c r="C35" s="32" t="s">
        <v>33</v>
      </c>
      <c r="D35" s="33"/>
      <c r="E35" s="33"/>
      <c r="F35" s="70"/>
      <c r="G35" s="31"/>
      <c r="H35" s="31"/>
      <c r="I35" s="31"/>
      <c r="J35" s="31"/>
      <c r="K35" s="31"/>
      <c r="L35" s="31"/>
      <c r="M35" s="31"/>
      <c r="N35" s="31"/>
      <c r="O35" s="31"/>
      <c r="P35" s="31"/>
      <c r="Q35" s="31"/>
      <c r="R35" s="31"/>
      <c r="S35" s="31"/>
      <c r="T35" s="31"/>
      <c r="U35" s="31"/>
      <c r="V35" s="31"/>
      <c r="W35" s="31"/>
      <c r="X35" s="31"/>
      <c r="Y35" s="31"/>
      <c r="Z35" s="31"/>
      <c r="AA35" s="31"/>
      <c r="AB35" s="71"/>
    </row>
    <row r="36" spans="1:28" x14ac:dyDescent="0.35">
      <c r="A36" s="34"/>
      <c r="B36" s="2"/>
      <c r="C36" s="2" t="s">
        <v>34</v>
      </c>
      <c r="D36" s="9">
        <v>39728.758775952985</v>
      </c>
      <c r="E36" s="9"/>
      <c r="F36" s="2"/>
      <c r="G36" s="2"/>
      <c r="H36" s="2"/>
      <c r="I36" s="18"/>
      <c r="J36" s="18"/>
      <c r="K36" s="18"/>
      <c r="L36" s="18"/>
      <c r="M36" s="18"/>
      <c r="N36" s="18"/>
      <c r="O36" s="18"/>
      <c r="P36" s="18"/>
      <c r="Q36" s="18"/>
      <c r="R36" s="18"/>
      <c r="S36" s="18"/>
      <c r="T36" s="18"/>
      <c r="U36" s="18"/>
      <c r="V36" s="18"/>
      <c r="W36" s="18"/>
      <c r="X36" s="18"/>
      <c r="Y36" s="18"/>
      <c r="Z36" s="18"/>
      <c r="AA36" s="18"/>
      <c r="AB36" s="26"/>
    </row>
    <row r="37" spans="1:28" x14ac:dyDescent="0.35">
      <c r="A37" s="34"/>
      <c r="B37" s="2"/>
      <c r="C37" s="2" t="s">
        <v>35</v>
      </c>
      <c r="D37" s="8">
        <v>90</v>
      </c>
      <c r="E37" s="8"/>
      <c r="F37" s="2"/>
      <c r="G37" s="2"/>
      <c r="H37" s="2"/>
      <c r="I37" s="2"/>
      <c r="J37" s="2"/>
      <c r="K37" s="2"/>
      <c r="L37" s="2"/>
      <c r="M37" s="2"/>
      <c r="N37" s="2"/>
      <c r="O37" s="2"/>
      <c r="P37" s="2"/>
      <c r="Q37" s="2"/>
      <c r="R37" s="2"/>
      <c r="S37" s="2"/>
      <c r="T37" s="2"/>
      <c r="U37" s="2"/>
      <c r="V37" s="2"/>
      <c r="W37" s="2"/>
      <c r="X37" s="2"/>
      <c r="Y37" s="2"/>
      <c r="Z37" s="2"/>
      <c r="AA37" s="2"/>
      <c r="AB37" s="25"/>
    </row>
    <row r="38" spans="1:28" x14ac:dyDescent="0.35">
      <c r="A38" s="34"/>
      <c r="B38" s="2"/>
      <c r="C38" s="2" t="s">
        <v>36</v>
      </c>
      <c r="D38" s="8"/>
      <c r="E38" s="8"/>
      <c r="F38" s="2"/>
      <c r="G38" s="2"/>
      <c r="H38" s="2"/>
      <c r="I38" s="13">
        <v>9.8085091256715113</v>
      </c>
      <c r="J38" s="13">
        <v>10.990529964322283</v>
      </c>
      <c r="K38" s="13">
        <v>11.595617075951365</v>
      </c>
      <c r="L38" s="13">
        <v>12.003542276031185</v>
      </c>
      <c r="M38" s="13">
        <v>12.230272863278865</v>
      </c>
      <c r="N38" s="13">
        <v>12.370638887575209</v>
      </c>
      <c r="O38" s="13">
        <v>12.49937418114742</v>
      </c>
      <c r="P38" s="13">
        <v>12.713365293666799</v>
      </c>
      <c r="Q38" s="13">
        <v>12.91192915194992</v>
      </c>
      <c r="R38" s="13">
        <v>12.975362350951738</v>
      </c>
      <c r="S38" s="13">
        <v>12.973038203421176</v>
      </c>
      <c r="T38" s="13">
        <v>13.054085414008684</v>
      </c>
      <c r="U38" s="13">
        <v>13.190979155227812</v>
      </c>
      <c r="V38" s="13">
        <v>13.358564777760893</v>
      </c>
      <c r="W38" s="13">
        <v>13.450538817619933</v>
      </c>
      <c r="X38" s="13">
        <v>13.476094773534692</v>
      </c>
      <c r="Y38" s="13">
        <v>13.51181205138729</v>
      </c>
      <c r="Z38" s="13">
        <v>13.556795297091094</v>
      </c>
      <c r="AA38" s="13">
        <v>13.605502780122249</v>
      </c>
      <c r="AB38" s="27">
        <v>13.689586935553962</v>
      </c>
    </row>
    <row r="39" spans="1:28" ht="15" thickBot="1" x14ac:dyDescent="0.4">
      <c r="A39" s="35"/>
      <c r="B39" s="29"/>
      <c r="C39" s="29" t="s">
        <v>37</v>
      </c>
      <c r="D39" s="29"/>
      <c r="E39" s="29"/>
      <c r="F39" s="29"/>
      <c r="G39" s="29"/>
      <c r="H39" s="29"/>
      <c r="I39" s="68">
        <f t="shared" ref="I39:AB39" si="5">$D$36*$D$37*I38/60*I7^2</f>
        <v>499350.80091727368</v>
      </c>
      <c r="J39" s="68">
        <f t="shared" si="5"/>
        <v>572876.601930851</v>
      </c>
      <c r="K39" s="68">
        <f t="shared" si="5"/>
        <v>617073.16340166738</v>
      </c>
      <c r="L39" s="68">
        <f t="shared" si="5"/>
        <v>650452.41733478836</v>
      </c>
      <c r="M39" s="68">
        <f t="shared" si="5"/>
        <v>1.950491650130157E-6</v>
      </c>
      <c r="N39" s="68">
        <f t="shared" si="5"/>
        <v>2.5252403532952046E-4</v>
      </c>
      <c r="O39" s="68">
        <f t="shared" si="5"/>
        <v>4.3592571346068101E-3</v>
      </c>
      <c r="P39" s="68">
        <f t="shared" si="5"/>
        <v>3.3212241489312545E-2</v>
      </c>
      <c r="Q39" s="68">
        <f t="shared" si="5"/>
        <v>0.16080192806836779</v>
      </c>
      <c r="R39" s="68">
        <f t="shared" si="5"/>
        <v>0.57877669592214476</v>
      </c>
      <c r="S39" s="68">
        <f t="shared" si="5"/>
        <v>1.7013433886338203</v>
      </c>
      <c r="T39" s="68">
        <f t="shared" si="5"/>
        <v>4.3556839880508473</v>
      </c>
      <c r="U39" s="68">
        <f t="shared" si="5"/>
        <v>10.026051790528228</v>
      </c>
      <c r="V39" s="68">
        <f t="shared" si="5"/>
        <v>21.194479349135655</v>
      </c>
      <c r="W39" s="68">
        <f t="shared" si="5"/>
        <v>41.501399731219166</v>
      </c>
      <c r="X39" s="68">
        <f t="shared" si="5"/>
        <v>76.259176238587344</v>
      </c>
      <c r="Y39" s="68">
        <f t="shared" si="5"/>
        <v>133.47623628648452</v>
      </c>
      <c r="Z39" s="68">
        <f t="shared" si="5"/>
        <v>224.11853399862878</v>
      </c>
      <c r="AA39" s="68">
        <f t="shared" si="5"/>
        <v>362.90416163160938</v>
      </c>
      <c r="AB39" s="69">
        <f t="shared" si="5"/>
        <v>570.59068921950268</v>
      </c>
    </row>
    <row r="40" spans="1:28" x14ac:dyDescent="0.35">
      <c r="I40" s="7"/>
      <c r="J40" s="7"/>
      <c r="K40" s="7"/>
      <c r="L40" s="7"/>
      <c r="M40" s="7"/>
      <c r="N40" s="7"/>
      <c r="O40" s="7"/>
      <c r="P40" s="7"/>
      <c r="Q40" s="7"/>
      <c r="R40" s="7"/>
      <c r="S40" s="7"/>
      <c r="T40" s="7"/>
      <c r="U40" s="7"/>
      <c r="V40" s="7"/>
      <c r="W40" s="7"/>
      <c r="X40" s="7"/>
      <c r="Y40" s="7"/>
      <c r="Z40" s="7"/>
      <c r="AA40" s="7"/>
      <c r="AB40" s="7"/>
    </row>
    <row r="41" spans="1:28" x14ac:dyDescent="0.35">
      <c r="C41" s="4"/>
      <c r="F41" s="4" t="s">
        <v>43</v>
      </c>
      <c r="I41" s="7">
        <f>I15</f>
        <v>40985.789780805477</v>
      </c>
      <c r="J41" s="7">
        <f t="shared" ref="J41:AB41" si="6">J15</f>
        <v>52157.226122742148</v>
      </c>
      <c r="K41" s="7">
        <f t="shared" si="6"/>
        <v>62372.395866443374</v>
      </c>
      <c r="L41" s="7">
        <f t="shared" si="6"/>
        <v>73034.514377271247</v>
      </c>
      <c r="M41" s="7">
        <f t="shared" si="6"/>
        <v>83998.749092692931</v>
      </c>
      <c r="N41" s="7">
        <f t="shared" si="6"/>
        <v>95702.864696464108</v>
      </c>
      <c r="O41" s="7">
        <f t="shared" si="6"/>
        <v>108686.55319229429</v>
      </c>
      <c r="P41" s="7">
        <f t="shared" si="6"/>
        <v>123977.21018561359</v>
      </c>
      <c r="Q41" s="7">
        <f t="shared" si="6"/>
        <v>1.0480328443901392</v>
      </c>
      <c r="R41" s="7">
        <f t="shared" si="6"/>
        <v>2.7577476719344922</v>
      </c>
      <c r="S41" s="7">
        <f t="shared" si="6"/>
        <v>4.9244516099619213</v>
      </c>
      <c r="T41" s="7">
        <f t="shared" si="6"/>
        <v>7.5509720984351922</v>
      </c>
      <c r="U41" s="7">
        <f t="shared" si="6"/>
        <v>10.658732427346717</v>
      </c>
      <c r="V41" s="7">
        <f t="shared" si="6"/>
        <v>14.280696568842881</v>
      </c>
      <c r="W41" s="7">
        <f t="shared" si="6"/>
        <v>18.338935979903574</v>
      </c>
      <c r="X41" s="7">
        <f t="shared" si="6"/>
        <v>22.83533318224228</v>
      </c>
      <c r="Y41" s="7">
        <f t="shared" si="6"/>
        <v>27.925763899504581</v>
      </c>
      <c r="Z41" s="7">
        <f t="shared" si="6"/>
        <v>33.70333761612526</v>
      </c>
      <c r="AA41" s="7">
        <f t="shared" si="6"/>
        <v>40.269718539716749</v>
      </c>
      <c r="AB41" s="7">
        <f t="shared" si="6"/>
        <v>47.872009724684716</v>
      </c>
    </row>
    <row r="42" spans="1:28" ht="15" thickBot="1" x14ac:dyDescent="0.4">
      <c r="F42" s="4" t="s">
        <v>44</v>
      </c>
      <c r="I42" s="7">
        <f>I21+I27+I33+I39</f>
        <v>1818973.9923535611</v>
      </c>
      <c r="J42" s="7">
        <f t="shared" ref="J42:AB42" si="7">J21+J27+J33+J39</f>
        <v>2062352.7470966503</v>
      </c>
      <c r="K42" s="7">
        <f t="shared" si="7"/>
        <v>2199722.9353624345</v>
      </c>
      <c r="L42" s="7">
        <f t="shared" si="7"/>
        <v>2300117.5765820327</v>
      </c>
      <c r="M42" s="7">
        <f t="shared" si="7"/>
        <v>112.57625851117999</v>
      </c>
      <c r="N42" s="7">
        <f t="shared" si="7"/>
        <v>45430.494255138146</v>
      </c>
      <c r="O42" s="7">
        <f t="shared" si="7"/>
        <v>91878.57139789332</v>
      </c>
      <c r="P42" s="7">
        <f t="shared" si="7"/>
        <v>139495.86476394563</v>
      </c>
      <c r="Q42" s="7">
        <f t="shared" si="7"/>
        <v>187702.19382218126</v>
      </c>
      <c r="R42" s="7">
        <f t="shared" si="7"/>
        <v>234081.07917982741</v>
      </c>
      <c r="S42" s="7">
        <f t="shared" si="7"/>
        <v>278785.22375464474</v>
      </c>
      <c r="T42" s="7">
        <f t="shared" si="7"/>
        <v>324588.11109248566</v>
      </c>
      <c r="U42" s="7">
        <f t="shared" si="7"/>
        <v>371663.95976568863</v>
      </c>
      <c r="V42" s="7">
        <f t="shared" si="7"/>
        <v>419754.6660814301</v>
      </c>
      <c r="W42" s="7">
        <f t="shared" si="7"/>
        <v>465573.40586732712</v>
      </c>
      <c r="X42" s="7">
        <f t="shared" si="7"/>
        <v>508506.50815466681</v>
      </c>
      <c r="Y42" s="7">
        <f t="shared" si="7"/>
        <v>551186.22362192452</v>
      </c>
      <c r="Z42" s="7">
        <f t="shared" si="7"/>
        <v>593681.61351371685</v>
      </c>
      <c r="AA42" s="7">
        <f t="shared" si="7"/>
        <v>635943.35287565424</v>
      </c>
      <c r="AB42" s="7">
        <f t="shared" si="7"/>
        <v>679379.96765901102</v>
      </c>
    </row>
    <row r="43" spans="1:28" ht="15.5" thickTop="1" thickBot="1" x14ac:dyDescent="0.4">
      <c r="F43" s="4" t="s">
        <v>45</v>
      </c>
      <c r="I43" s="57">
        <f>I41+I42</f>
        <v>1859959.7821343667</v>
      </c>
      <c r="J43" s="57">
        <f t="shared" ref="J43:AB43" si="8">J41+J42</f>
        <v>2114509.9732193924</v>
      </c>
      <c r="K43" s="57">
        <f t="shared" si="8"/>
        <v>2262095.3312288779</v>
      </c>
      <c r="L43" s="57">
        <f t="shared" si="8"/>
        <v>2373152.090959304</v>
      </c>
      <c r="M43" s="57">
        <f t="shared" si="8"/>
        <v>84111.325351204112</v>
      </c>
      <c r="N43" s="57">
        <f t="shared" si="8"/>
        <v>141133.35895160225</v>
      </c>
      <c r="O43" s="57">
        <f t="shared" si="8"/>
        <v>200565.12459018762</v>
      </c>
      <c r="P43" s="57">
        <f t="shared" si="8"/>
        <v>263473.07494955923</v>
      </c>
      <c r="Q43" s="57">
        <f t="shared" si="8"/>
        <v>187703.24185502564</v>
      </c>
      <c r="R43" s="57">
        <f t="shared" si="8"/>
        <v>234083.83692749936</v>
      </c>
      <c r="S43" s="57">
        <f t="shared" si="8"/>
        <v>278790.1482062547</v>
      </c>
      <c r="T43" s="57">
        <f t="shared" si="8"/>
        <v>324595.66206458409</v>
      </c>
      <c r="U43" s="57">
        <f t="shared" si="8"/>
        <v>371674.61849811597</v>
      </c>
      <c r="V43" s="57">
        <f t="shared" si="8"/>
        <v>419768.94677799894</v>
      </c>
      <c r="W43" s="57">
        <f t="shared" si="8"/>
        <v>465591.744803307</v>
      </c>
      <c r="X43" s="57">
        <f t="shared" si="8"/>
        <v>508529.34348784905</v>
      </c>
      <c r="Y43" s="57">
        <f t="shared" si="8"/>
        <v>551214.14938582398</v>
      </c>
      <c r="Z43" s="57">
        <f t="shared" si="8"/>
        <v>593715.31685133302</v>
      </c>
      <c r="AA43" s="57">
        <f t="shared" si="8"/>
        <v>635983.6225941939</v>
      </c>
      <c r="AB43" s="57">
        <f t="shared" si="8"/>
        <v>679427.83966873575</v>
      </c>
    </row>
    <row r="44" spans="1:28" ht="15" thickTop="1" x14ac:dyDescent="0.35"/>
  </sheetData>
  <mergeCells count="7">
    <mergeCell ref="H9:AA9"/>
    <mergeCell ref="E2:G2"/>
    <mergeCell ref="E3:G3"/>
    <mergeCell ref="E4:G4"/>
    <mergeCell ref="E5:G5"/>
    <mergeCell ref="E6:G6"/>
    <mergeCell ref="E7:G7"/>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258B53-FAF6-4736-914D-671CA03B2D8B}">
  <dimension ref="A2:EV34"/>
  <sheetViews>
    <sheetView zoomScaleNormal="100" workbookViewId="0"/>
  </sheetViews>
  <sheetFormatPr defaultRowHeight="14.5" x14ac:dyDescent="0.35"/>
  <cols>
    <col min="1" max="1" width="17.7265625" customWidth="1"/>
  </cols>
  <sheetData>
    <row r="2" spans="2:3" x14ac:dyDescent="0.35">
      <c r="B2" t="s">
        <v>51</v>
      </c>
      <c r="C2" s="5"/>
    </row>
    <row r="3" spans="2:3" x14ac:dyDescent="0.35">
      <c r="B3" s="40" t="s">
        <v>52</v>
      </c>
      <c r="C3" s="43">
        <v>0.96</v>
      </c>
    </row>
    <row r="4" spans="2:3" x14ac:dyDescent="0.35">
      <c r="B4" s="40" t="s">
        <v>53</v>
      </c>
      <c r="C4" s="43">
        <v>5930</v>
      </c>
    </row>
    <row r="5" spans="2:3" x14ac:dyDescent="0.35">
      <c r="C5" s="5"/>
    </row>
    <row r="6" spans="2:3" x14ac:dyDescent="0.35">
      <c r="B6" s="40" t="s">
        <v>52</v>
      </c>
      <c r="C6" s="5">
        <v>3.49</v>
      </c>
    </row>
    <row r="7" spans="2:3" x14ac:dyDescent="0.35">
      <c r="B7" s="40" t="s">
        <v>53</v>
      </c>
      <c r="C7" s="5">
        <v>112</v>
      </c>
    </row>
    <row r="8" spans="2:3" x14ac:dyDescent="0.35">
      <c r="C8" s="5"/>
    </row>
    <row r="9" spans="2:3" x14ac:dyDescent="0.35">
      <c r="B9" s="40"/>
      <c r="C9" s="43"/>
    </row>
    <row r="10" spans="2:3" x14ac:dyDescent="0.35">
      <c r="B10" t="s">
        <v>54</v>
      </c>
      <c r="C10" s="5"/>
    </row>
    <row r="11" spans="2:3" x14ac:dyDescent="0.35">
      <c r="B11" s="40" t="s">
        <v>52</v>
      </c>
      <c r="C11" s="43">
        <v>0.56999999999999995</v>
      </c>
    </row>
    <row r="12" spans="2:3" x14ac:dyDescent="0.35">
      <c r="B12" s="40" t="s">
        <v>53</v>
      </c>
      <c r="C12" s="43">
        <v>467000</v>
      </c>
    </row>
    <row r="13" spans="2:3" x14ac:dyDescent="0.35">
      <c r="B13" s="40"/>
      <c r="C13" s="43"/>
    </row>
    <row r="14" spans="2:3" x14ac:dyDescent="0.35">
      <c r="B14" s="40" t="s">
        <v>52</v>
      </c>
      <c r="C14" s="43">
        <v>5.86</v>
      </c>
    </row>
    <row r="15" spans="2:3" x14ac:dyDescent="0.35">
      <c r="B15" s="40" t="s">
        <v>53</v>
      </c>
      <c r="C15" s="43">
        <v>90.3</v>
      </c>
    </row>
    <row r="30" spans="1:152" x14ac:dyDescent="0.35">
      <c r="A30" s="11" t="s">
        <v>55</v>
      </c>
      <c r="B30" s="8">
        <v>0</v>
      </c>
      <c r="C30" s="8">
        <v>1</v>
      </c>
      <c r="D30" s="8">
        <v>2</v>
      </c>
      <c r="E30" s="8">
        <v>3</v>
      </c>
      <c r="F30" s="8">
        <v>4</v>
      </c>
      <c r="G30" s="8">
        <v>5</v>
      </c>
      <c r="H30" s="8">
        <v>6</v>
      </c>
      <c r="I30" s="8">
        <v>7</v>
      </c>
      <c r="J30" s="8">
        <v>8</v>
      </c>
      <c r="K30" s="8">
        <v>9</v>
      </c>
      <c r="L30" s="8">
        <v>10</v>
      </c>
      <c r="M30" s="8">
        <v>11</v>
      </c>
      <c r="N30" s="8">
        <v>12</v>
      </c>
      <c r="O30" s="8">
        <v>13</v>
      </c>
      <c r="P30" s="8">
        <v>14</v>
      </c>
      <c r="Q30" s="8">
        <v>15</v>
      </c>
      <c r="R30" s="8">
        <v>16</v>
      </c>
      <c r="S30" s="8">
        <v>17</v>
      </c>
      <c r="T30" s="8">
        <v>18</v>
      </c>
      <c r="U30" s="8">
        <v>19</v>
      </c>
      <c r="V30" s="8">
        <v>20</v>
      </c>
      <c r="W30" s="8">
        <v>21</v>
      </c>
      <c r="X30" s="8">
        <v>22</v>
      </c>
      <c r="Y30" s="8">
        <v>23</v>
      </c>
      <c r="Z30" s="8">
        <v>24</v>
      </c>
      <c r="AA30" s="8">
        <v>25</v>
      </c>
      <c r="AB30" s="8">
        <v>26</v>
      </c>
      <c r="AC30" s="8">
        <v>27</v>
      </c>
      <c r="AD30" s="8">
        <v>28</v>
      </c>
      <c r="AE30" s="8">
        <v>29</v>
      </c>
      <c r="AF30" s="8">
        <v>30</v>
      </c>
      <c r="AG30" s="8">
        <v>31</v>
      </c>
      <c r="AH30" s="8">
        <v>32</v>
      </c>
      <c r="AI30" s="8">
        <v>33</v>
      </c>
      <c r="AJ30" s="8">
        <v>34</v>
      </c>
      <c r="AK30" s="8">
        <v>35</v>
      </c>
      <c r="AL30" s="8">
        <v>36</v>
      </c>
      <c r="AM30" s="8">
        <v>37</v>
      </c>
      <c r="AN30" s="8">
        <v>38</v>
      </c>
      <c r="AO30" s="8">
        <v>39</v>
      </c>
      <c r="AP30" s="8">
        <v>40</v>
      </c>
      <c r="AQ30" s="8">
        <v>41</v>
      </c>
      <c r="AR30" s="8">
        <v>42</v>
      </c>
      <c r="AS30" s="8">
        <v>43</v>
      </c>
      <c r="AT30" s="8">
        <v>44</v>
      </c>
      <c r="AU30" s="8">
        <v>45</v>
      </c>
      <c r="AV30" s="8">
        <v>46</v>
      </c>
      <c r="AW30" s="8">
        <v>47</v>
      </c>
      <c r="AX30" s="8">
        <v>48</v>
      </c>
      <c r="AY30" s="8">
        <v>49</v>
      </c>
      <c r="AZ30" s="8">
        <v>50</v>
      </c>
      <c r="BA30" s="8">
        <v>51</v>
      </c>
      <c r="BB30" s="8">
        <v>52</v>
      </c>
      <c r="BC30" s="8">
        <v>53</v>
      </c>
      <c r="BD30" s="8">
        <v>54</v>
      </c>
      <c r="BE30" s="8">
        <v>55</v>
      </c>
      <c r="BF30" s="8">
        <v>56</v>
      </c>
      <c r="BG30" s="8">
        <v>57</v>
      </c>
      <c r="BH30" s="8">
        <v>58</v>
      </c>
      <c r="BI30" s="8">
        <v>59</v>
      </c>
      <c r="BJ30" s="8">
        <v>60</v>
      </c>
      <c r="BK30" s="8">
        <v>61</v>
      </c>
      <c r="BL30" s="8">
        <v>62</v>
      </c>
      <c r="BM30" s="8">
        <v>63</v>
      </c>
      <c r="BN30" s="8">
        <v>64</v>
      </c>
      <c r="BO30" s="8">
        <v>65</v>
      </c>
      <c r="BP30" s="8">
        <v>66</v>
      </c>
      <c r="BQ30" s="8">
        <v>67</v>
      </c>
      <c r="BR30" s="8">
        <v>68</v>
      </c>
      <c r="BS30" s="8">
        <v>69</v>
      </c>
      <c r="BT30" s="8">
        <v>70</v>
      </c>
      <c r="BU30" s="8">
        <v>71</v>
      </c>
      <c r="BV30" s="8">
        <v>72</v>
      </c>
      <c r="BW30" s="8">
        <v>73</v>
      </c>
      <c r="BX30" s="8">
        <v>74</v>
      </c>
      <c r="BY30" s="8">
        <v>75</v>
      </c>
      <c r="BZ30" s="8">
        <v>76</v>
      </c>
      <c r="CA30" s="8">
        <v>77</v>
      </c>
      <c r="CB30" s="8">
        <v>78</v>
      </c>
      <c r="CC30" s="8">
        <v>79</v>
      </c>
      <c r="CD30" s="8">
        <v>80</v>
      </c>
      <c r="CE30" s="8">
        <v>81</v>
      </c>
      <c r="CF30" s="8">
        <v>82</v>
      </c>
      <c r="CG30" s="8">
        <v>83</v>
      </c>
      <c r="CH30" s="8">
        <v>84</v>
      </c>
      <c r="CI30" s="8">
        <v>85</v>
      </c>
      <c r="CJ30" s="8">
        <v>86</v>
      </c>
      <c r="CK30" s="8">
        <v>87</v>
      </c>
      <c r="CL30" s="8">
        <v>88</v>
      </c>
      <c r="CM30" s="8">
        <v>89</v>
      </c>
      <c r="CN30" s="8">
        <v>90</v>
      </c>
      <c r="CO30" s="8">
        <v>91</v>
      </c>
      <c r="CP30" s="8">
        <v>92</v>
      </c>
      <c r="CQ30" s="8">
        <v>93</v>
      </c>
      <c r="CR30" s="8">
        <v>94</v>
      </c>
      <c r="CS30" s="8">
        <v>95</v>
      </c>
      <c r="CT30" s="8">
        <v>96</v>
      </c>
      <c r="CU30" s="8">
        <v>97</v>
      </c>
      <c r="CV30" s="8">
        <v>98</v>
      </c>
      <c r="CW30" s="8">
        <v>99</v>
      </c>
      <c r="CX30" s="8">
        <v>100</v>
      </c>
      <c r="CY30" s="8">
        <v>101</v>
      </c>
      <c r="CZ30" s="8">
        <v>102</v>
      </c>
      <c r="DA30" s="8">
        <v>103</v>
      </c>
      <c r="DB30" s="8">
        <v>104</v>
      </c>
      <c r="DC30" s="8">
        <v>105</v>
      </c>
      <c r="DD30" s="8">
        <v>106</v>
      </c>
      <c r="DE30" s="8">
        <v>107</v>
      </c>
      <c r="DF30" s="8">
        <v>108</v>
      </c>
      <c r="DG30" s="8">
        <v>109</v>
      </c>
      <c r="DH30" s="8">
        <v>110</v>
      </c>
      <c r="DI30" s="8">
        <v>111</v>
      </c>
      <c r="DJ30" s="8">
        <v>112</v>
      </c>
      <c r="DK30" s="8">
        <v>113</v>
      </c>
      <c r="DL30" s="8">
        <v>114</v>
      </c>
      <c r="DM30" s="8">
        <v>115</v>
      </c>
      <c r="DN30" s="8">
        <v>116</v>
      </c>
      <c r="DO30" s="8">
        <v>117</v>
      </c>
      <c r="DP30" s="8">
        <v>118</v>
      </c>
      <c r="DQ30" s="8">
        <v>119</v>
      </c>
      <c r="DR30" s="8">
        <v>120</v>
      </c>
      <c r="DS30" s="8">
        <v>121</v>
      </c>
      <c r="DT30" s="8">
        <v>122</v>
      </c>
      <c r="DU30" s="8">
        <v>123</v>
      </c>
      <c r="DV30" s="8">
        <v>124</v>
      </c>
      <c r="DW30" s="8">
        <v>125</v>
      </c>
      <c r="DX30" s="8">
        <v>126</v>
      </c>
      <c r="DY30" s="8">
        <v>127</v>
      </c>
      <c r="DZ30" s="8">
        <v>128</v>
      </c>
      <c r="EA30" s="8">
        <v>129</v>
      </c>
      <c r="EB30" s="8">
        <v>130</v>
      </c>
      <c r="EC30" s="8">
        <v>131</v>
      </c>
      <c r="ED30" s="8">
        <v>132</v>
      </c>
      <c r="EE30" s="8">
        <v>133</v>
      </c>
      <c r="EF30" s="8">
        <v>134</v>
      </c>
      <c r="EG30" s="8">
        <v>135</v>
      </c>
      <c r="EH30" s="8">
        <v>136</v>
      </c>
      <c r="EI30" s="8">
        <v>137</v>
      </c>
      <c r="EJ30" s="8">
        <v>138</v>
      </c>
      <c r="EK30" s="8">
        <v>139</v>
      </c>
      <c r="EL30" s="8">
        <v>140</v>
      </c>
      <c r="EM30" s="8">
        <v>141</v>
      </c>
      <c r="EN30" s="8">
        <v>142</v>
      </c>
      <c r="EO30" s="8">
        <v>143</v>
      </c>
      <c r="EP30" s="8">
        <v>144</v>
      </c>
      <c r="EQ30" s="8">
        <v>145</v>
      </c>
      <c r="ER30" s="8">
        <v>146</v>
      </c>
      <c r="ES30" s="8">
        <v>147</v>
      </c>
      <c r="ET30" s="8">
        <v>148</v>
      </c>
      <c r="EU30" s="8">
        <v>149</v>
      </c>
      <c r="EV30" s="8">
        <v>150</v>
      </c>
    </row>
    <row r="31" spans="1:152" x14ac:dyDescent="0.35">
      <c r="A31" s="12" t="s">
        <v>56</v>
      </c>
      <c r="B31" s="8">
        <v>1966</v>
      </c>
      <c r="C31" s="8">
        <v>1967</v>
      </c>
      <c r="D31" s="8">
        <v>1968</v>
      </c>
      <c r="E31" s="8">
        <v>1969</v>
      </c>
      <c r="F31" s="8">
        <v>1970</v>
      </c>
      <c r="G31" s="8">
        <v>1971</v>
      </c>
      <c r="H31" s="8">
        <v>1972</v>
      </c>
      <c r="I31" s="8">
        <v>1973</v>
      </c>
      <c r="J31" s="8">
        <v>1974</v>
      </c>
      <c r="K31" s="8">
        <v>1975</v>
      </c>
      <c r="L31" s="8">
        <v>1976</v>
      </c>
      <c r="M31" s="8">
        <v>1977</v>
      </c>
      <c r="N31" s="8">
        <v>1978</v>
      </c>
      <c r="O31" s="8">
        <v>1979</v>
      </c>
      <c r="P31" s="8">
        <v>1980</v>
      </c>
      <c r="Q31" s="8">
        <v>1981</v>
      </c>
      <c r="R31" s="8">
        <v>1982</v>
      </c>
      <c r="S31" s="8">
        <v>1983</v>
      </c>
      <c r="T31" s="8">
        <v>1984</v>
      </c>
      <c r="U31" s="8">
        <v>1985</v>
      </c>
      <c r="V31" s="8">
        <v>1986</v>
      </c>
      <c r="W31" s="8">
        <v>1987</v>
      </c>
      <c r="X31" s="8">
        <v>1988</v>
      </c>
      <c r="Y31" s="8">
        <v>1989</v>
      </c>
      <c r="Z31" s="8">
        <v>1990</v>
      </c>
      <c r="AA31" s="8">
        <v>1991</v>
      </c>
      <c r="AB31" s="8">
        <v>1992</v>
      </c>
      <c r="AC31" s="8">
        <v>1993</v>
      </c>
      <c r="AD31" s="8">
        <v>1994</v>
      </c>
      <c r="AE31" s="8">
        <v>1995</v>
      </c>
      <c r="AF31" s="8">
        <v>1996</v>
      </c>
      <c r="AG31" s="8">
        <v>1997</v>
      </c>
      <c r="AH31" s="8">
        <v>1998</v>
      </c>
      <c r="AI31" s="8">
        <v>1999</v>
      </c>
      <c r="AJ31" s="8">
        <v>2000</v>
      </c>
      <c r="AK31" s="8">
        <v>2001</v>
      </c>
      <c r="AL31" s="8">
        <v>2002</v>
      </c>
      <c r="AM31" s="8">
        <v>2003</v>
      </c>
      <c r="AN31" s="8">
        <v>2004</v>
      </c>
      <c r="AO31" s="8">
        <v>2005</v>
      </c>
      <c r="AP31" s="8">
        <v>2006</v>
      </c>
      <c r="AQ31" s="8">
        <v>2007</v>
      </c>
      <c r="AR31" s="8">
        <v>2008</v>
      </c>
      <c r="AS31" s="8">
        <v>2009</v>
      </c>
      <c r="AT31" s="8">
        <v>2010</v>
      </c>
      <c r="AU31" s="8">
        <v>2011</v>
      </c>
      <c r="AV31" s="8">
        <v>2012</v>
      </c>
      <c r="AW31" s="8">
        <v>2013</v>
      </c>
      <c r="AX31" s="8">
        <v>2014</v>
      </c>
      <c r="AY31" s="8">
        <v>2015</v>
      </c>
      <c r="AZ31" s="8">
        <v>2016</v>
      </c>
      <c r="BA31" s="8">
        <v>2017</v>
      </c>
      <c r="BB31" s="8">
        <v>2018</v>
      </c>
      <c r="BC31" s="8">
        <v>2019</v>
      </c>
      <c r="BD31" s="8">
        <v>2020</v>
      </c>
      <c r="BE31" s="8">
        <v>2021</v>
      </c>
      <c r="BF31" s="8">
        <v>2022</v>
      </c>
      <c r="BG31" s="8">
        <v>2023</v>
      </c>
      <c r="BH31" s="8">
        <v>2024</v>
      </c>
      <c r="BI31" s="8">
        <v>2025</v>
      </c>
      <c r="BJ31" s="8">
        <v>2026</v>
      </c>
      <c r="BK31" s="8">
        <v>2027</v>
      </c>
      <c r="BL31" s="8">
        <v>2028</v>
      </c>
      <c r="BM31" s="8">
        <v>2029</v>
      </c>
      <c r="BN31" s="8">
        <v>2030</v>
      </c>
      <c r="BO31" s="8">
        <v>2031</v>
      </c>
      <c r="BP31" s="8">
        <v>2032</v>
      </c>
      <c r="BQ31" s="8">
        <v>2033</v>
      </c>
      <c r="BR31" s="8">
        <v>2034</v>
      </c>
      <c r="BS31" s="8">
        <v>2035</v>
      </c>
      <c r="BT31" s="8">
        <v>2036</v>
      </c>
      <c r="BU31" s="8">
        <v>2037</v>
      </c>
      <c r="BV31" s="8">
        <v>2038</v>
      </c>
      <c r="BW31" s="8">
        <v>2039</v>
      </c>
      <c r="BX31" s="8">
        <v>2040</v>
      </c>
      <c r="BY31" s="8">
        <v>2041</v>
      </c>
      <c r="BZ31" s="8">
        <v>2042</v>
      </c>
      <c r="CA31" s="8">
        <v>2043</v>
      </c>
      <c r="CB31" s="8">
        <v>2044</v>
      </c>
      <c r="CC31" s="8">
        <v>2045</v>
      </c>
      <c r="CD31" s="8">
        <v>2046</v>
      </c>
      <c r="CE31" s="8">
        <v>2047</v>
      </c>
      <c r="CF31" s="8">
        <v>2048</v>
      </c>
      <c r="CG31" s="8">
        <v>2049</v>
      </c>
      <c r="CH31" s="8">
        <v>2050</v>
      </c>
      <c r="CI31" s="8">
        <v>2051</v>
      </c>
      <c r="CJ31" s="8">
        <v>2052</v>
      </c>
      <c r="CK31" s="8">
        <v>2053</v>
      </c>
      <c r="CL31" s="8">
        <v>2054</v>
      </c>
      <c r="CM31" s="8">
        <v>2055</v>
      </c>
      <c r="CN31" s="8">
        <v>2056</v>
      </c>
      <c r="CO31" s="8">
        <v>2057</v>
      </c>
      <c r="CP31" s="8">
        <v>2058</v>
      </c>
      <c r="CQ31" s="8">
        <v>2059</v>
      </c>
      <c r="CR31" s="8">
        <v>2060</v>
      </c>
      <c r="CS31" s="8">
        <v>2061</v>
      </c>
      <c r="CT31" s="8">
        <v>2062</v>
      </c>
      <c r="CU31" s="8">
        <v>2063</v>
      </c>
      <c r="CV31" s="8">
        <v>2064</v>
      </c>
      <c r="CW31" s="8">
        <v>2065</v>
      </c>
      <c r="CX31" s="8">
        <v>2066</v>
      </c>
      <c r="CY31" s="8">
        <v>2067</v>
      </c>
      <c r="CZ31" s="8">
        <v>2068</v>
      </c>
      <c r="DA31" s="8">
        <v>2069</v>
      </c>
      <c r="DB31" s="8">
        <v>2070</v>
      </c>
      <c r="DC31" s="8">
        <v>2071</v>
      </c>
      <c r="DD31" s="8">
        <v>2072</v>
      </c>
      <c r="DE31" s="8">
        <v>2073</v>
      </c>
      <c r="DF31" s="8">
        <v>2074</v>
      </c>
      <c r="DG31" s="8">
        <v>2075</v>
      </c>
      <c r="DH31" s="8">
        <v>2076</v>
      </c>
      <c r="DI31" s="8">
        <v>2077</v>
      </c>
      <c r="DJ31" s="8">
        <v>2078</v>
      </c>
      <c r="DK31" s="8">
        <v>2079</v>
      </c>
      <c r="DL31" s="8">
        <v>2080</v>
      </c>
      <c r="DM31" s="8">
        <v>2081</v>
      </c>
      <c r="DN31" s="8">
        <v>2082</v>
      </c>
      <c r="DO31" s="8">
        <v>2083</v>
      </c>
      <c r="DP31" s="8">
        <v>2084</v>
      </c>
      <c r="DQ31" s="8">
        <v>2085</v>
      </c>
      <c r="DR31" s="8">
        <v>2086</v>
      </c>
      <c r="DS31" s="8">
        <v>2087</v>
      </c>
      <c r="DT31" s="8">
        <v>2088</v>
      </c>
      <c r="DU31" s="8">
        <v>2089</v>
      </c>
      <c r="DV31" s="8">
        <v>2090</v>
      </c>
      <c r="DW31" s="8">
        <v>2091</v>
      </c>
      <c r="DX31" s="8">
        <v>2092</v>
      </c>
      <c r="DY31" s="8">
        <v>2093</v>
      </c>
      <c r="DZ31" s="8">
        <v>2094</v>
      </c>
      <c r="EA31" s="8">
        <v>2095</v>
      </c>
      <c r="EB31" s="8">
        <v>2096</v>
      </c>
      <c r="EC31" s="8">
        <v>2097</v>
      </c>
      <c r="ED31" s="8">
        <v>2098</v>
      </c>
      <c r="EE31" s="8">
        <v>2099</v>
      </c>
      <c r="EF31" s="8">
        <v>2100</v>
      </c>
      <c r="EG31" s="8">
        <v>2101</v>
      </c>
      <c r="EH31" s="8">
        <v>2102</v>
      </c>
      <c r="EI31" s="8">
        <v>2103</v>
      </c>
      <c r="EJ31" s="8">
        <v>2104</v>
      </c>
      <c r="EK31" s="8">
        <v>2105</v>
      </c>
      <c r="EL31" s="8">
        <v>2106</v>
      </c>
      <c r="EM31" s="8">
        <v>2107</v>
      </c>
      <c r="EN31" s="8">
        <v>2108</v>
      </c>
      <c r="EO31" s="8">
        <v>2109</v>
      </c>
      <c r="EP31" s="8">
        <v>2110</v>
      </c>
      <c r="EQ31" s="8">
        <v>2111</v>
      </c>
      <c r="ER31" s="8">
        <v>2112</v>
      </c>
      <c r="ES31" s="8">
        <v>2113</v>
      </c>
      <c r="ET31" s="8">
        <v>2114</v>
      </c>
      <c r="EU31" s="8">
        <v>2115</v>
      </c>
      <c r="EV31" s="8">
        <v>2116</v>
      </c>
    </row>
    <row r="32" spans="1:152" x14ac:dyDescent="0.35">
      <c r="A32" s="44" t="s">
        <v>57</v>
      </c>
      <c r="B32" s="45">
        <f>1-(1-_xlfn.WEIBULL.DIST(B30,$C$3,$C$4,TRUE))*(1-_xlfn.WEIBULL.DIST(B30,$C$6,$C$7,TRUE))</f>
        <v>0</v>
      </c>
      <c r="C32" s="45">
        <f t="shared" ref="C32:BN32" si="0">1-(1-_xlfn.WEIBULL.DIST(C30,$C$3,$C$4,TRUE))*(1-_xlfn.WEIBULL.DIST(C30,$C$6,$C$7,TRUE))</f>
        <v>2.3875028707565082E-4</v>
      </c>
      <c r="D32" s="45">
        <f t="shared" si="0"/>
        <v>4.6504560327376154E-4</v>
      </c>
      <c r="E32" s="45">
        <f t="shared" si="0"/>
        <v>6.8836076508205224E-4</v>
      </c>
      <c r="F32" s="45">
        <f t="shared" si="0"/>
        <v>9.1181182718136355E-4</v>
      </c>
      <c r="G32" s="45">
        <f t="shared" si="0"/>
        <v>1.1378699223643096E-3</v>
      </c>
      <c r="H32" s="45">
        <f t="shared" si="0"/>
        <v>1.3688960069032641E-3</v>
      </c>
      <c r="I32" s="45">
        <f t="shared" si="0"/>
        <v>1.6072875933358377E-3</v>
      </c>
      <c r="J32" s="45">
        <f t="shared" si="0"/>
        <v>1.8555307343826044E-3</v>
      </c>
      <c r="K32" s="45">
        <f t="shared" si="0"/>
        <v>2.1162200286820587E-3</v>
      </c>
      <c r="L32" s="45">
        <f t="shared" si="0"/>
        <v>2.3920657695459813E-3</v>
      </c>
      <c r="M32" s="45">
        <f t="shared" si="0"/>
        <v>2.685895338947808E-3</v>
      </c>
      <c r="N32" s="45">
        <f t="shared" si="0"/>
        <v>3.0006518444278818E-3</v>
      </c>
      <c r="O32" s="45">
        <f t="shared" si="0"/>
        <v>3.3393913785290108E-3</v>
      </c>
      <c r="P32" s="45">
        <f t="shared" si="0"/>
        <v>3.7052795734415778E-3</v>
      </c>
      <c r="Q32" s="45">
        <f t="shared" si="0"/>
        <v>4.1015877901300346E-3</v>
      </c>
      <c r="R32" s="45">
        <f t="shared" si="0"/>
        <v>4.5316891145906757E-3</v>
      </c>
      <c r="S32" s="45">
        <f t="shared" si="0"/>
        <v>4.9990542469094956E-3</v>
      </c>
      <c r="T32" s="45">
        <f t="shared" si="0"/>
        <v>5.5072473219298645E-3</v>
      </c>
      <c r="U32" s="45">
        <f t="shared" si="0"/>
        <v>6.0599216745859108E-3</v>
      </c>
      <c r="V32" s="45">
        <f t="shared" si="0"/>
        <v>6.6608155486961307E-3</v>
      </c>
      <c r="W32" s="45">
        <f t="shared" si="0"/>
        <v>7.3137477401876705E-3</v>
      </c>
      <c r="X32" s="45">
        <f t="shared" si="0"/>
        <v>8.0226131615886986E-3</v>
      </c>
      <c r="Y32" s="45">
        <f t="shared" si="0"/>
        <v>8.7913783126368772E-3</v>
      </c>
      <c r="Z32" s="45">
        <f t="shared" si="0"/>
        <v>9.6240766411318512E-3</v>
      </c>
      <c r="AA32" s="45">
        <f t="shared" si="0"/>
        <v>1.0524803778191538E-2</v>
      </c>
      <c r="AB32" s="45">
        <f t="shared" si="0"/>
        <v>1.1497712632555279E-2</v>
      </c>
      <c r="AC32" s="45">
        <f t="shared" si="0"/>
        <v>1.2547008329328979E-2</v>
      </c>
      <c r="AD32" s="45">
        <f t="shared" si="0"/>
        <v>1.3676942979483075E-2</v>
      </c>
      <c r="AE32" s="45">
        <f t="shared" si="0"/>
        <v>1.4891810267431027E-2</v>
      </c>
      <c r="AF32" s="45">
        <f t="shared" si="0"/>
        <v>1.6195939845090934E-2</v>
      </c>
      <c r="AG32" s="45">
        <f t="shared" si="0"/>
        <v>1.7593691521955557E-2</v>
      </c>
      <c r="AH32" s="45">
        <f t="shared" si="0"/>
        <v>1.9089449241846634E-2</v>
      </c>
      <c r="AI32" s="45">
        <f t="shared" si="0"/>
        <v>2.0687614838205803E-2</v>
      </c>
      <c r="AJ32" s="45">
        <f t="shared" si="0"/>
        <v>2.2392601560978664E-2</v>
      </c>
      <c r="AK32" s="45">
        <f t="shared" si="0"/>
        <v>2.4208827369379016E-2</v>
      </c>
      <c r="AL32" s="45">
        <f t="shared" si="0"/>
        <v>2.6140707986074485E-2</v>
      </c>
      <c r="AM32" s="45">
        <f t="shared" si="0"/>
        <v>2.8192649709628426E-2</v>
      </c>
      <c r="AN32" s="45">
        <f t="shared" si="0"/>
        <v>3.0369041983345557E-2</v>
      </c>
      <c r="AO32" s="45">
        <f t="shared" si="0"/>
        <v>3.2674249720033077E-2</v>
      </c>
      <c r="AP32" s="45">
        <f t="shared" si="0"/>
        <v>3.5112605383574635E-2</v>
      </c>
      <c r="AQ32" s="45">
        <f t="shared" si="0"/>
        <v>3.7688400829646973E-2</v>
      </c>
      <c r="AR32" s="45">
        <f t="shared" si="0"/>
        <v>4.0405878909379078E-2</v>
      </c>
      <c r="AS32" s="45">
        <f t="shared" si="0"/>
        <v>4.3269224841258613E-2</v>
      </c>
      <c r="AT32" s="45">
        <f t="shared" si="0"/>
        <v>4.62825573581368E-2</v>
      </c>
      <c r="AU32" s="45">
        <f t="shared" si="0"/>
        <v>4.9449919637767126E-2</v>
      </c>
      <c r="AV32" s="45">
        <f t="shared" si="0"/>
        <v>5.2775270026929721E-2</v>
      </c>
      <c r="AW32" s="45">
        <f t="shared" si="0"/>
        <v>5.6262472570842936E-2</v>
      </c>
      <c r="AX32" s="45">
        <f t="shared" si="0"/>
        <v>5.9915287361248848E-2</v>
      </c>
      <c r="AY32" s="45">
        <f t="shared" si="0"/>
        <v>6.3737360718260971E-2</v>
      </c>
      <c r="AZ32" s="45">
        <f t="shared" si="0"/>
        <v>6.7732215222790271E-2</v>
      </c>
      <c r="BA32" s="45">
        <f t="shared" si="0"/>
        <v>7.1903239618114512E-2</v>
      </c>
      <c r="BB32" s="45">
        <f t="shared" si="0"/>
        <v>7.6253678600904595E-2</v>
      </c>
      <c r="BC32" s="45">
        <f t="shared" si="0"/>
        <v>8.0786622523780993E-2</v>
      </c>
      <c r="BD32" s="45">
        <f t="shared" si="0"/>
        <v>8.5504997033227337E-2</v>
      </c>
      <c r="BE32" s="45">
        <f t="shared" si="0"/>
        <v>9.0411552668434814E-2</v>
      </c>
      <c r="BF32" s="45">
        <f t="shared" si="0"/>
        <v>9.5508854448363656E-2</v>
      </c>
      <c r="BG32" s="45">
        <f t="shared" si="0"/>
        <v>0.10079927147601542</v>
      </c>
      <c r="BH32" s="45">
        <f t="shared" si="0"/>
        <v>0.10628496659055098</v>
      </c>
      <c r="BI32" s="45">
        <f t="shared" si="0"/>
        <v>0.11196788609950192</v>
      </c>
      <c r="BJ32" s="45">
        <f t="shared" si="0"/>
        <v>0.1178497496248696</v>
      </c>
      <c r="BK32" s="45">
        <f t="shared" si="0"/>
        <v>0.12393204009837133</v>
      </c>
      <c r="BL32" s="45">
        <f t="shared" si="0"/>
        <v>0.13021599394249361</v>
      </c>
      <c r="BM32" s="45">
        <f t="shared" si="0"/>
        <v>0.13670259147530039</v>
      </c>
      <c r="BN32" s="45">
        <f t="shared" si="0"/>
        <v>0.14339254757813691</v>
      </c>
      <c r="BO32" s="45">
        <f t="shared" ref="BO32:DZ32" si="1">1-(1-_xlfn.WEIBULL.DIST(BO30,$C$3,$C$4,TRUE))*(1-_xlfn.WEIBULL.DIST(BO30,$C$6,$C$7,TRUE))</f>
        <v>0.1502863026664305</v>
      </c>
      <c r="BP32" s="45">
        <f t="shared" si="1"/>
        <v>0.15738401400472923</v>
      </c>
      <c r="BQ32" s="45">
        <f t="shared" si="1"/>
        <v>0.16468554740790353</v>
      </c>
      <c r="BR32" s="45">
        <f t="shared" si="1"/>
        <v>0.17219046937106386</v>
      </c>
      <c r="BS32" s="45">
        <f t="shared" si="1"/>
        <v>0.17989803967120366</v>
      </c>
      <c r="BT32" s="45">
        <f t="shared" si="1"/>
        <v>0.18780720448384713</v>
      </c>
      <c r="BU32" s="45">
        <f t="shared" si="1"/>
        <v>0.19591659005806072</v>
      </c>
      <c r="BV32" s="45">
        <f t="shared" si="1"/>
        <v>0.20422449699304202</v>
      </c>
      <c r="BW32" s="45">
        <f t="shared" si="1"/>
        <v>0.21272889515915716</v>
      </c>
      <c r="BX32" s="45">
        <f t="shared" si="1"/>
        <v>0.2214274193057042</v>
      </c>
      <c r="BY32" s="45">
        <f t="shared" si="1"/>
        <v>0.23031736539685543</v>
      </c>
      <c r="BZ32" s="45">
        <f t="shared" si="1"/>
        <v>0.23939568771616093</v>
      </c>
      <c r="CA32" s="45">
        <f t="shared" si="1"/>
        <v>0.24865899677865588</v>
      </c>
      <c r="CB32" s="45">
        <f t="shared" si="1"/>
        <v>0.25810355808802621</v>
      </c>
      <c r="CC32" s="45">
        <f t="shared" si="1"/>
        <v>0.26772529177441473</v>
      </c>
      <c r="CD32" s="45">
        <f t="shared" si="1"/>
        <v>0.27751977314631771</v>
      </c>
      <c r="CE32" s="45">
        <f t="shared" si="1"/>
        <v>0.28748223418761021</v>
      </c>
      <c r="CF32" s="45">
        <f t="shared" si="1"/>
        <v>0.29760756602804728</v>
      </c>
      <c r="CG32" s="45">
        <f t="shared" si="1"/>
        <v>0.30789032241262992</v>
      </c>
      <c r="CH32" s="45">
        <f t="shared" si="1"/>
        <v>0.31832472419199698</v>
      </c>
      <c r="CI32" s="45">
        <f t="shared" si="1"/>
        <v>0.32890466485250314</v>
      </c>
      <c r="CJ32" s="45">
        <f t="shared" si="1"/>
        <v>0.33962371710089623</v>
      </c>
      <c r="CK32" s="45">
        <f t="shared" si="1"/>
        <v>0.35047514051450213</v>
      </c>
      <c r="CL32" s="45">
        <f t="shared" si="1"/>
        <v>0.36145189026359592</v>
      </c>
      <c r="CM32" s="45">
        <f t="shared" si="1"/>
        <v>0.37254662690818074</v>
      </c>
      <c r="CN32" s="45">
        <f t="shared" si="1"/>
        <v>0.38375172726673124</v>
      </c>
      <c r="CO32" s="45">
        <f t="shared" si="1"/>
        <v>0.39505929634962456</v>
      </c>
      <c r="CP32" s="45">
        <f t="shared" si="1"/>
        <v>0.40646118034496503</v>
      </c>
      <c r="CQ32" s="45">
        <f t="shared" si="1"/>
        <v>0.41794898063936248</v>
      </c>
      <c r="CR32" s="45">
        <f t="shared" si="1"/>
        <v>0.42951406885096577</v>
      </c>
      <c r="CS32" s="45">
        <f t="shared" si="1"/>
        <v>0.44114760284670584</v>
      </c>
      <c r="CT32" s="45">
        <f t="shared" si="1"/>
        <v>0.45284054371029492</v>
      </c>
      <c r="CU32" s="45">
        <f t="shared" si="1"/>
        <v>0.46458367362210462</v>
      </c>
      <c r="CV32" s="45">
        <f t="shared" si="1"/>
        <v>0.47636761460663191</v>
      </c>
      <c r="CW32" s="45">
        <f t="shared" si="1"/>
        <v>0.48818284809788626</v>
      </c>
      <c r="CX32" s="45">
        <f t="shared" si="1"/>
        <v>0.50001973526774313</v>
      </c>
      <c r="CY32" s="45">
        <f t="shared" si="1"/>
        <v>0.51186853805713772</v>
      </c>
      <c r="CZ32" s="45">
        <f t="shared" si="1"/>
        <v>0.52371944084496991</v>
      </c>
      <c r="DA32" s="45">
        <f t="shared" si="1"/>
        <v>0.5355625726847606</v>
      </c>
      <c r="DB32" s="45">
        <f t="shared" si="1"/>
        <v>0.54738803003453829</v>
      </c>
      <c r="DC32" s="45">
        <f t="shared" si="1"/>
        <v>0.55918589990112044</v>
      </c>
      <c r="DD32" s="45">
        <f t="shared" si="1"/>
        <v>0.57094628331597708</v>
      </c>
      <c r="DE32" s="45">
        <f t="shared" si="1"/>
        <v>0.58265931905621438</v>
      </c>
      <c r="DF32" s="45">
        <f t="shared" si="1"/>
        <v>0.59431520752098732</v>
      </c>
      <c r="DG32" s="45">
        <f t="shared" si="1"/>
        <v>0.60590423467081522</v>
      </c>
      <c r="DH32" s="45">
        <f t="shared" si="1"/>
        <v>0.61741679593491705</v>
      </c>
      <c r="DI32" s="45">
        <f t="shared" si="1"/>
        <v>0.62884341998980897</v>
      </c>
      <c r="DJ32" s="45">
        <f t="shared" si="1"/>
        <v>0.64017479231104968</v>
      </c>
      <c r="DK32" s="45">
        <f t="shared" si="1"/>
        <v>0.65140177839920499</v>
      </c>
      <c r="DL32" s="45">
        <f t="shared" si="1"/>
        <v>0.66251544658085559</v>
      </c>
      <c r="DM32" s="45">
        <f t="shared" si="1"/>
        <v>0.67350709028580891</v>
      </c>
      <c r="DN32" s="45">
        <f t="shared" si="1"/>
        <v>0.68436824970260657</v>
      </c>
      <c r="DO32" s="45">
        <f t="shared" si="1"/>
        <v>0.695090732715963</v>
      </c>
      <c r="DP32" s="45">
        <f t="shared" si="1"/>
        <v>0.70566663503192517</v>
      </c>
      <c r="DQ32" s="45">
        <f t="shared" si="1"/>
        <v>0.71608835939931159</v>
      </c>
      <c r="DR32" s="45">
        <f t="shared" si="1"/>
        <v>0.72634863383936532</v>
      </c>
      <c r="DS32" s="45">
        <f t="shared" si="1"/>
        <v>0.73644052879954569</v>
      </c>
      <c r="DT32" s="45">
        <f t="shared" si="1"/>
        <v>0.74635747315193368</v>
      </c>
      <c r="DU32" s="45">
        <f t="shared" si="1"/>
        <v>0.75609326896187357</v>
      </c>
      <c r="DV32" s="45">
        <f t="shared" si="1"/>
        <v>0.76564210495813556</v>
      </c>
      <c r="DW32" s="45">
        <f t="shared" si="1"/>
        <v>0.77499856864207906</v>
      </c>
      <c r="DX32" s="45">
        <f t="shared" si="1"/>
        <v>0.7841576569799491</v>
      </c>
      <c r="DY32" s="45">
        <f t="shared" si="1"/>
        <v>0.79311478562954485</v>
      </c>
      <c r="DZ32" s="45">
        <f t="shared" si="1"/>
        <v>0.80186579665998603</v>
      </c>
      <c r="EA32" s="45">
        <f t="shared" ref="EA32:EV32" si="2">1-(1-_xlfn.WEIBULL.DIST(EA30,$C$3,$C$4,TRUE))*(1-_xlfn.WEIBULL.DIST(EA30,$C$6,$C$7,TRUE))</f>
        <v>0.81040696473113694</v>
      </c>
      <c r="EB32" s="45">
        <f t="shared" si="2"/>
        <v>0.81873500170737645</v>
      </c>
      <c r="EC32" s="45">
        <f t="shared" si="2"/>
        <v>0.82684705968875905</v>
      </c>
      <c r="ED32" s="45">
        <f t="shared" si="2"/>
        <v>0.83474073245115277</v>
      </c>
      <c r="EE32" s="45">
        <f t="shared" si="2"/>
        <v>0.84241405529558167</v>
      </c>
      <c r="EF32" s="45">
        <f t="shared" si="2"/>
        <v>0.84986550331571131</v>
      </c>
      <c r="EG32" s="45">
        <f t="shared" si="2"/>
        <v>0.85709398810109305</v>
      </c>
      <c r="EH32" s="45">
        <f t="shared" si="2"/>
        <v>0.86409885290238875</v>
      </c>
      <c r="EI32" s="45">
        <f t="shared" si="2"/>
        <v>0.87087986629325875</v>
      </c>
      <c r="EJ32" s="45">
        <f t="shared" si="2"/>
        <v>0.87743721437183375</v>
      </c>
      <c r="EK32" s="45">
        <f t="shared" si="2"/>
        <v>0.88377149155266399</v>
      </c>
      <c r="EL32" s="45">
        <f t="shared" si="2"/>
        <v>0.88988369000766065</v>
      </c>
      <c r="EM32" s="45">
        <f t="shared" si="2"/>
        <v>0.89577518782177257</v>
      </c>
      <c r="EN32" s="45">
        <f t="shared" si="2"/>
        <v>0.90144773593590655</v>
      </c>
      <c r="EO32" s="45">
        <f t="shared" si="2"/>
        <v>0.90690344395585731</v>
      </c>
      <c r="EP32" s="45">
        <f t="shared" si="2"/>
        <v>0.91214476491170371</v>
      </c>
      <c r="EQ32" s="45">
        <f t="shared" si="2"/>
        <v>0.91717447905721627</v>
      </c>
      <c r="ER32" s="45">
        <f t="shared" si="2"/>
        <v>0.92199567680326933</v>
      </c>
      <c r="ES32" s="45">
        <f t="shared" si="2"/>
        <v>0.92661174088300291</v>
      </c>
      <c r="ET32" s="45">
        <f t="shared" si="2"/>
        <v>0.93102632784954986</v>
      </c>
      <c r="EU32" s="45">
        <f t="shared" si="2"/>
        <v>0.93524334900946393</v>
      </c>
      <c r="EV32" s="45">
        <f t="shared" si="2"/>
        <v>0.93926695089657974</v>
      </c>
    </row>
    <row r="33" spans="1:152" x14ac:dyDescent="0.35">
      <c r="A33" s="44" t="s">
        <v>58</v>
      </c>
      <c r="B33" s="45">
        <f>1-(1-_xlfn.WEIBULL.DIST(B30,$C$11,$C$12,TRUE))*(1-_xlfn.WEIBULL.DIST(B30,$C$14,$C$15,TRUE))</f>
        <v>0</v>
      </c>
      <c r="C33" s="45">
        <f t="shared" ref="C33:BN33" si="3">1-(1-_xlfn.WEIBULL.DIST(C30,$C$11,$C$12,TRUE))*(1-_xlfn.WEIBULL.DIST(C30,$C$14,$C$15,TRUE))</f>
        <v>5.8662688817290309E-4</v>
      </c>
      <c r="D33" s="45">
        <f t="shared" si="3"/>
        <v>8.7073786164404421E-4</v>
      </c>
      <c r="E33" s="45">
        <f t="shared" si="3"/>
        <v>1.0970111159692708E-3</v>
      </c>
      <c r="F33" s="45">
        <f t="shared" si="3"/>
        <v>1.2923695372402122E-3</v>
      </c>
      <c r="G33" s="45">
        <f t="shared" si="3"/>
        <v>1.4675610880496848E-3</v>
      </c>
      <c r="H33" s="45">
        <f t="shared" si="3"/>
        <v>1.628228342976934E-3</v>
      </c>
      <c r="I33" s="45">
        <f t="shared" si="3"/>
        <v>1.7778073539351791E-3</v>
      </c>
      <c r="J33" s="45">
        <f t="shared" si="3"/>
        <v>1.9186124584366082E-3</v>
      </c>
      <c r="K33" s="45">
        <f t="shared" si="3"/>
        <v>2.0523330122713679E-3</v>
      </c>
      <c r="L33" s="45">
        <f t="shared" si="3"/>
        <v>2.1802947484890201E-3</v>
      </c>
      <c r="M33" s="45">
        <f t="shared" si="3"/>
        <v>2.3036130451290493E-3</v>
      </c>
      <c r="N33" s="45">
        <f t="shared" si="3"/>
        <v>2.4232915349579054E-3</v>
      </c>
      <c r="O33" s="45">
        <f t="shared" si="3"/>
        <v>2.5402910878132845E-3</v>
      </c>
      <c r="P33" s="45">
        <f t="shared" si="3"/>
        <v>2.6555819144199466E-3</v>
      </c>
      <c r="Q33" s="45">
        <f t="shared" si="3"/>
        <v>2.7701857289084142E-3</v>
      </c>
      <c r="R33" s="45">
        <f t="shared" si="3"/>
        <v>2.8852119523973263E-3</v>
      </c>
      <c r="S33" s="45">
        <f t="shared" si="3"/>
        <v>3.0018903464278379E-3</v>
      </c>
      <c r="T33" s="45">
        <f t="shared" si="3"/>
        <v>3.1216015620261217E-3</v>
      </c>
      <c r="U33" s="45">
        <f t="shared" si="3"/>
        <v>3.2459065561961653E-3</v>
      </c>
      <c r="V33" s="45">
        <f t="shared" si="3"/>
        <v>3.3765754997417963E-3</v>
      </c>
      <c r="W33" s="45">
        <f t="shared" si="3"/>
        <v>3.5156165918512894E-3</v>
      </c>
      <c r="X33" s="45">
        <f t="shared" si="3"/>
        <v>3.6653050598035586E-3</v>
      </c>
      <c r="Y33" s="45">
        <f t="shared" si="3"/>
        <v>3.8282125288583435E-3</v>
      </c>
      <c r="Z33" s="45">
        <f t="shared" si="3"/>
        <v>4.0072368814368931E-3</v>
      </c>
      <c r="AA33" s="45">
        <f t="shared" si="3"/>
        <v>4.2056326760170348E-3</v>
      </c>
      <c r="AB33" s="45">
        <f t="shared" si="3"/>
        <v>4.4270421583865183E-3</v>
      </c>
      <c r="AC33" s="45">
        <f t="shared" si="3"/>
        <v>4.6755268668897676E-3</v>
      </c>
      <c r="AD33" s="45">
        <f t="shared" si="3"/>
        <v>4.9555998063059992E-3</v>
      </c>
      <c r="AE33" s="45">
        <f t="shared" si="3"/>
        <v>5.2722581400856949E-3</v>
      </c>
      <c r="AF33" s="45">
        <f t="shared" si="3"/>
        <v>5.6310163265015367E-3</v>
      </c>
      <c r="AG33" s="45">
        <f t="shared" si="3"/>
        <v>6.037939599839337E-3</v>
      </c>
      <c r="AH33" s="45">
        <f t="shared" si="3"/>
        <v>6.499677672295312E-3</v>
      </c>
      <c r="AI33" s="45">
        <f t="shared" si="3"/>
        <v>7.0234985051697008E-3</v>
      </c>
      <c r="AJ33" s="45">
        <f t="shared" si="3"/>
        <v>7.6173219687701854E-3</v>
      </c>
      <c r="AK33" s="45">
        <f t="shared" si="3"/>
        <v>8.2897531787785583E-3</v>
      </c>
      <c r="AL33" s="45">
        <f t="shared" si="3"/>
        <v>9.0501152623581049E-3</v>
      </c>
      <c r="AM33" s="45">
        <f t="shared" si="3"/>
        <v>9.9084812697367575E-3</v>
      </c>
      <c r="AN33" s="45">
        <f t="shared" si="3"/>
        <v>1.0875704906199157E-2</v>
      </c>
      <c r="AO33" s="45">
        <f t="shared" si="3"/>
        <v>1.1963449715212238E-2</v>
      </c>
      <c r="AP33" s="45">
        <f t="shared" si="3"/>
        <v>1.3184216295728191E-2</v>
      </c>
      <c r="AQ33" s="45">
        <f t="shared" si="3"/>
        <v>1.4551367085582467E-2</v>
      </c>
      <c r="AR33" s="45">
        <f t="shared" si="3"/>
        <v>1.6079148188404724E-2</v>
      </c>
      <c r="AS33" s="45">
        <f t="shared" si="3"/>
        <v>1.7782707663825947E-2</v>
      </c>
      <c r="AT33" s="45">
        <f t="shared" si="3"/>
        <v>1.9678109640299479E-2</v>
      </c>
      <c r="AU33" s="45">
        <f t="shared" si="3"/>
        <v>2.1782343547047112E-2</v>
      </c>
      <c r="AV33" s="45">
        <f t="shared" si="3"/>
        <v>2.4113327697126374E-2</v>
      </c>
      <c r="AW33" s="45">
        <f t="shared" si="3"/>
        <v>2.6689906388216889E-2</v>
      </c>
      <c r="AX33" s="45">
        <f t="shared" si="3"/>
        <v>2.9531839622492506E-2</v>
      </c>
      <c r="AY33" s="45">
        <f t="shared" si="3"/>
        <v>3.2659784483154986E-2</v>
      </c>
      <c r="AZ33" s="45">
        <f t="shared" si="3"/>
        <v>3.6095267144419241E-2</v>
      </c>
      <c r="BA33" s="45">
        <f t="shared" si="3"/>
        <v>3.9860644435777748E-2</v>
      </c>
      <c r="BB33" s="45">
        <f t="shared" si="3"/>
        <v>4.3979053832436943E-2</v>
      </c>
      <c r="BC33" s="45">
        <f t="shared" si="3"/>
        <v>4.8474350704354796E-2</v>
      </c>
      <c r="BD33" s="45">
        <f t="shared" si="3"/>
        <v>5.3371031629226628E-2</v>
      </c>
      <c r="BE33" s="45">
        <f t="shared" si="3"/>
        <v>5.8694142563238683E-2</v>
      </c>
      <c r="BF33" s="45">
        <f t="shared" si="3"/>
        <v>6.4469170671044185E-2</v>
      </c>
      <c r="BG33" s="45">
        <f t="shared" si="3"/>
        <v>7.0721918647135951E-2</v>
      </c>
      <c r="BH33" s="45">
        <f t="shared" si="3"/>
        <v>7.7478360418847259E-2</v>
      </c>
      <c r="BI33" s="45">
        <f t="shared" si="3"/>
        <v>8.4764477211147327E-2</v>
      </c>
      <c r="BJ33" s="45">
        <f t="shared" si="3"/>
        <v>9.2606073079950724E-2</v>
      </c>
      <c r="BK33" s="45">
        <f t="shared" si="3"/>
        <v>0.10102856918868253</v>
      </c>
      <c r="BL33" s="45">
        <f t="shared" si="3"/>
        <v>0.11005677631718991</v>
      </c>
      <c r="BM33" s="45">
        <f t="shared" si="3"/>
        <v>0.11971464535744347</v>
      </c>
      <c r="BN33" s="45">
        <f t="shared" si="3"/>
        <v>0.13002499587113803</v>
      </c>
      <c r="BO33" s="45">
        <f t="shared" ref="BO33:DZ33" si="4">1-(1-_xlfn.WEIBULL.DIST(BO30,$C$11,$C$12,TRUE))*(1-_xlfn.WEIBULL.DIST(BO30,$C$14,$C$15,TRUE))</f>
        <v>0.14100922316402109</v>
      </c>
      <c r="BP33" s="45">
        <f t="shared" si="4"/>
        <v>0.15268698477337894</v>
      </c>
      <c r="BQ33" s="45">
        <f t="shared" si="4"/>
        <v>0.16507586777027106</v>
      </c>
      <c r="BR33" s="45">
        <f t="shared" si="4"/>
        <v>0.17819103884693499</v>
      </c>
      <c r="BS33" s="45">
        <f t="shared" si="4"/>
        <v>0.19204487979048879</v>
      </c>
      <c r="BT33" s="45">
        <f t="shared" si="4"/>
        <v>0.20664661163246578</v>
      </c>
      <c r="BU33" s="45">
        <f t="shared" si="4"/>
        <v>0.22200191150293935</v>
      </c>
      <c r="BV33" s="45">
        <f t="shared" si="4"/>
        <v>0.2381125269978891</v>
      </c>
      <c r="BW33" s="45">
        <f t="shared" si="4"/>
        <v>0.25497589367535956</v>
      </c>
      <c r="BX33" s="45">
        <f t="shared" si="4"/>
        <v>0.27258476211221472</v>
      </c>
      <c r="BY33" s="45">
        <f t="shared" si="4"/>
        <v>0.29092684175706718</v>
      </c>
      <c r="BZ33" s="45">
        <f t="shared" si="4"/>
        <v>0.30998446958008907</v>
      </c>
      <c r="CA33" s="45">
        <f t="shared" si="4"/>
        <v>0.32973431221638982</v>
      </c>
      <c r="CB33" s="45">
        <f t="shared" si="4"/>
        <v>0.35014711089186212</v>
      </c>
      <c r="CC33" s="45">
        <f t="shared" si="4"/>
        <v>0.37118747887062953</v>
      </c>
      <c r="CD33" s="45">
        <f t="shared" si="4"/>
        <v>0.39281376143037239</v>
      </c>
      <c r="CE33" s="45">
        <f t="shared" si="4"/>
        <v>0.41497796841303247</v>
      </c>
      <c r="CF33" s="45">
        <f t="shared" si="4"/>
        <v>0.43762578917053874</v>
      </c>
      <c r="CG33" s="45">
        <f t="shared" si="4"/>
        <v>0.46069669918668088</v>
      </c>
      <c r="CH33" s="45">
        <f t="shared" si="4"/>
        <v>0.48412416676928693</v>
      </c>
      <c r="CI33" s="45">
        <f t="shared" si="4"/>
        <v>0.50783596693991817</v>
      </c>
      <c r="CJ33" s="45">
        <f t="shared" si="4"/>
        <v>0.53175460797912677</v>
      </c>
      <c r="CK33" s="45">
        <f t="shared" si="4"/>
        <v>0.55579787400383074</v>
      </c>
      <c r="CL33" s="45">
        <f t="shared" si="4"/>
        <v>0.5798794844647589</v>
      </c>
      <c r="CM33" s="45">
        <f t="shared" si="4"/>
        <v>0.60390986857969309</v>
      </c>
      <c r="CN33" s="45">
        <f t="shared" si="4"/>
        <v>0.62779704950669779</v>
      </c>
      <c r="CO33" s="45">
        <f t="shared" si="4"/>
        <v>0.65144762957787017</v>
      </c>
      <c r="CP33" s="45">
        <f t="shared" si="4"/>
        <v>0.67476786424953916</v>
      </c>
      <c r="CQ33" s="45">
        <f t="shared" si="4"/>
        <v>0.69766480869445524</v>
      </c>
      <c r="CR33" s="45">
        <f t="shared" si="4"/>
        <v>0.7200475173029538</v>
      </c>
      <c r="CS33" s="45">
        <f t="shared" si="4"/>
        <v>0.74182827293044551</v>
      </c>
      <c r="CT33" s="45">
        <f t="shared" si="4"/>
        <v>0.76292381969926515</v>
      </c>
      <c r="CU33" s="45">
        <f t="shared" si="4"/>
        <v>0.78325657071304666</v>
      </c>
      <c r="CV33" s="45">
        <f t="shared" si="4"/>
        <v>0.80275576034929474</v>
      </c>
      <c r="CW33" s="45">
        <f t="shared" si="4"/>
        <v>0.82135851002735916</v>
      </c>
      <c r="CX33" s="45">
        <f t="shared" si="4"/>
        <v>0.83901077664848089</v>
      </c>
      <c r="CY33" s="45">
        <f t="shared" si="4"/>
        <v>0.85566815438105448</v>
      </c>
      <c r="CZ33" s="45">
        <f t="shared" si="4"/>
        <v>0.87129650318025009</v>
      </c>
      <c r="DA33" s="45">
        <f t="shared" si="4"/>
        <v>0.88587238139202473</v>
      </c>
      <c r="DB33" s="45">
        <f t="shared" si="4"/>
        <v>0.8993832649368938</v>
      </c>
      <c r="DC33" s="45">
        <f t="shared" si="4"/>
        <v>0.91182754176733094</v>
      </c>
      <c r="DD33" s="45">
        <f t="shared" si="4"/>
        <v>0.92321427734111305</v>
      </c>
      <c r="DE33" s="45">
        <f t="shared" si="4"/>
        <v>0.93356275448004589</v>
      </c>
      <c r="DF33" s="45">
        <f t="shared" si="4"/>
        <v>0.94290179885970837</v>
      </c>
      <c r="DG33" s="45">
        <f t="shared" si="4"/>
        <v>0.95126890912799644</v>
      </c>
      <c r="DH33" s="45">
        <f t="shared" si="4"/>
        <v>0.95870921788204744</v>
      </c>
      <c r="DI33" s="45">
        <f t="shared" si="4"/>
        <v>0.96527431604940994</v>
      </c>
      <c r="DJ33" s="45">
        <f t="shared" si="4"/>
        <v>0.97102097825297551</v>
      </c>
      <c r="DK33" s="45">
        <f t="shared" si="4"/>
        <v>0.97600983017880094</v>
      </c>
      <c r="DL33" s="45">
        <f t="shared" si="4"/>
        <v>0.98030400058163703</v>
      </c>
      <c r="DM33" s="45">
        <f t="shared" si="4"/>
        <v>0.98396780022796948</v>
      </c>
      <c r="DN33" s="45">
        <f t="shared" si="4"/>
        <v>0.98706546778208126</v>
      </c>
      <c r="DO33" s="45">
        <f t="shared" si="4"/>
        <v>0.98966001850305518</v>
      </c>
      <c r="DP33" s="45">
        <f t="shared" si="4"/>
        <v>0.99181222587680129</v>
      </c>
      <c r="DQ33" s="45">
        <f t="shared" si="4"/>
        <v>0.99357975930148235</v>
      </c>
      <c r="DR33" s="45">
        <f t="shared" si="4"/>
        <v>0.99501649310521112</v>
      </c>
      <c r="DS33" s="45">
        <f t="shared" si="4"/>
        <v>0.99617199398190914</v>
      </c>
      <c r="DT33" s="45">
        <f t="shared" si="4"/>
        <v>0.99709118588041978</v>
      </c>
      <c r="DU33" s="45">
        <f t="shared" si="4"/>
        <v>0.99781418394556709</v>
      </c>
      <c r="DV33" s="45">
        <f t="shared" si="4"/>
        <v>0.99837628269971768</v>
      </c>
      <c r="DW33" s="45">
        <f t="shared" si="4"/>
        <v>0.99880807858972398</v>
      </c>
      <c r="DX33" s="45">
        <f t="shared" si="4"/>
        <v>0.99913570351289327</v>
      </c>
      <c r="DY33" s="45">
        <f t="shared" si="4"/>
        <v>0.99938114405720757</v>
      </c>
      <c r="DZ33" s="45">
        <f t="shared" si="4"/>
        <v>0.99956262090076131</v>
      </c>
      <c r="EA33" s="45">
        <f t="shared" ref="EA33:EV33" si="5">1-(1-_xlfn.WEIBULL.DIST(EA30,$C$11,$C$12,TRUE))*(1-_xlfn.WEIBULL.DIST(EA30,$C$14,$C$15,TRUE))</f>
        <v>0.9996950039560023</v>
      </c>
      <c r="EB33" s="45">
        <f t="shared" si="5"/>
        <v>0.99979024116817505</v>
      </c>
      <c r="EC33" s="45">
        <f t="shared" si="5"/>
        <v>0.99985778207571807</v>
      </c>
      <c r="ED33" s="45">
        <f t="shared" si="5"/>
        <v>0.99990498097644931</v>
      </c>
      <c r="EE33" s="45">
        <f t="shared" si="5"/>
        <v>0.99993746848478071</v>
      </c>
      <c r="EF33" s="45">
        <f t="shared" si="5"/>
        <v>0.99995948411252533</v>
      </c>
      <c r="EG33" s="45">
        <f t="shared" si="5"/>
        <v>0.99997416601469979</v>
      </c>
      <c r="EH33" s="45">
        <f t="shared" si="5"/>
        <v>0.99998379703620022</v>
      </c>
      <c r="EI33" s="45">
        <f t="shared" si="5"/>
        <v>0.99999000857271181</v>
      </c>
      <c r="EJ33" s="45">
        <f t="shared" si="5"/>
        <v>0.99999394548672316</v>
      </c>
      <c r="EK33" s="45">
        <f t="shared" si="5"/>
        <v>0.99999639642363258</v>
      </c>
      <c r="EL33" s="45">
        <f t="shared" si="5"/>
        <v>0.9999978944253064</v>
      </c>
      <c r="EM33" s="45">
        <f t="shared" si="5"/>
        <v>0.99999879283938131</v>
      </c>
      <c r="EN33" s="45">
        <f t="shared" si="5"/>
        <v>0.99999932128513014</v>
      </c>
      <c r="EO33" s="45">
        <f t="shared" si="5"/>
        <v>0.99999962597272096</v>
      </c>
      <c r="EP33" s="45">
        <f t="shared" si="5"/>
        <v>0.99999979808260109</v>
      </c>
      <c r="EQ33" s="45">
        <f t="shared" si="5"/>
        <v>0.99999989327777428</v>
      </c>
      <c r="ER33" s="45">
        <f t="shared" si="5"/>
        <v>0.99999994480523446</v>
      </c>
      <c r="ES33" s="45">
        <f t="shared" si="5"/>
        <v>0.99999997208426505</v>
      </c>
      <c r="ET33" s="45">
        <f t="shared" si="5"/>
        <v>0.99999998620093566</v>
      </c>
      <c r="EU33" s="45">
        <f t="shared" si="5"/>
        <v>0.99999999333752221</v>
      </c>
      <c r="EV33" s="45">
        <f t="shared" si="5"/>
        <v>0.99999999685993601</v>
      </c>
    </row>
    <row r="34" spans="1:152" x14ac:dyDescent="0.35">
      <c r="A34" s="44" t="s">
        <v>59</v>
      </c>
      <c r="B34" s="45"/>
      <c r="C34" s="45">
        <f t="shared" ref="C34:AH34" si="6">1-(1-C32)*(1-C33)</f>
        <v>8.2523711791060439E-4</v>
      </c>
      <c r="D34" s="45">
        <f t="shared" si="6"/>
        <v>1.3353785321036371E-3</v>
      </c>
      <c r="E34" s="45">
        <f t="shared" si="6"/>
        <v>1.7846167416402103E-3</v>
      </c>
      <c r="F34" s="45">
        <f t="shared" si="6"/>
        <v>2.2030029665924822E-3</v>
      </c>
      <c r="G34" s="45">
        <f t="shared" si="6"/>
        <v>2.6037611167927244E-3</v>
      </c>
      <c r="H34" s="45">
        <f t="shared" si="6"/>
        <v>2.9948954746031875E-3</v>
      </c>
      <c r="I34" s="45">
        <f t="shared" si="6"/>
        <v>3.3822374995676752E-3</v>
      </c>
      <c r="J34" s="45">
        <f t="shared" si="6"/>
        <v>3.7705831484352581E-3</v>
      </c>
      <c r="K34" s="45">
        <f t="shared" si="6"/>
        <v>4.164209852727363E-3</v>
      </c>
      <c r="L34" s="45">
        <f t="shared" si="6"/>
        <v>4.5671451095996574E-3</v>
      </c>
      <c r="M34" s="45">
        <f t="shared" si="6"/>
        <v>4.9833211205362327E-3</v>
      </c>
      <c r="N34" s="45">
        <f t="shared" si="6"/>
        <v>5.4166719251718121E-3</v>
      </c>
      <c r="O34" s="45">
        <f t="shared" si="6"/>
        <v>5.8711994401846601E-3</v>
      </c>
      <c r="P34" s="45">
        <f t="shared" si="6"/>
        <v>6.3510218144384734E-3</v>
      </c>
      <c r="Q34" s="45">
        <f t="shared" si="6"/>
        <v>6.8604113590763349E-3</v>
      </c>
      <c r="R34" s="45">
        <f t="shared" si="6"/>
        <v>7.4038261833900831E-3</v>
      </c>
      <c r="S34" s="45">
        <f t="shared" si="6"/>
        <v>7.9859379806522801E-3</v>
      </c>
      <c r="T34" s="45">
        <f t="shared" si="6"/>
        <v>8.6116574521133415E-3</v>
      </c>
      <c r="U34" s="45">
        <f t="shared" si="6"/>
        <v>9.2861582912885376E-3</v>
      </c>
      <c r="V34" s="45">
        <f t="shared" si="6"/>
        <v>1.0014900301847929E-2</v>
      </c>
      <c r="W34" s="45">
        <f t="shared" si="6"/>
        <v>1.0803651999134911E-2</v>
      </c>
      <c r="X34" s="45">
        <f t="shared" si="6"/>
        <v>1.1658512896778217E-2</v>
      </c>
      <c r="Y34" s="45">
        <f t="shared" si="6"/>
        <v>1.2585935576892804E-2</v>
      </c>
      <c r="Z34" s="45">
        <f t="shared" si="6"/>
        <v>1.3592747567702679E-2</v>
      </c>
      <c r="AA34" s="45">
        <f t="shared" si="6"/>
        <v>1.4686172995530322E-2</v>
      </c>
      <c r="AB34" s="45">
        <f t="shared" si="6"/>
        <v>1.587385393239249E-2</v>
      </c>
      <c r="AC34" s="45">
        <f t="shared" si="6"/>
        <v>1.716387132167585E-2</v>
      </c>
      <c r="AD34" s="45">
        <f t="shared" si="6"/>
        <v>1.8564765329809108E-2</v>
      </c>
      <c r="AE34" s="45">
        <f t="shared" si="6"/>
        <v>2.0085554939613615E-2</v>
      </c>
      <c r="AF34" s="45">
        <f t="shared" si="6"/>
        <v>2.1735756569901676E-2</v>
      </c>
      <c r="AG34" s="45">
        <f t="shared" si="6"/>
        <v>2.3525401475047114E-2</v>
      </c>
      <c r="AH34" s="45">
        <f t="shared" si="6"/>
        <v>2.5465051647128312E-2</v>
      </c>
      <c r="AI34" s="45">
        <f t="shared" ref="AI34:BN34" si="7">1-(1-AI32)*(1-AI33)</f>
        <v>2.7565813911483827E-2</v>
      </c>
      <c r="AJ34" s="45">
        <f t="shared" si="7"/>
        <v>2.9839351873940489E-2</v>
      </c>
      <c r="AK34" s="45">
        <f t="shared" si="7"/>
        <v>3.2297895344517769E-2</v>
      </c>
      <c r="AL34" s="45">
        <f t="shared" si="7"/>
        <v>3.4954246828118984E-2</v>
      </c>
      <c r="AM34" s="45">
        <f t="shared" si="7"/>
        <v>3.7821784637773082E-2</v>
      </c>
      <c r="AN34" s="45">
        <f t="shared" si="7"/>
        <v>4.0914462150649866E-2</v>
      </c>
      <c r="AO34" s="45">
        <f t="shared" si="7"/>
        <v>4.4246802691737419E-2</v>
      </c>
      <c r="AP34" s="45">
        <f t="shared" si="7"/>
        <v>4.7833889495219273E-2</v>
      </c>
      <c r="AQ34" s="45">
        <f t="shared" si="7"/>
        <v>5.1691350159888683E-2</v>
      </c>
      <c r="AR34" s="45">
        <f t="shared" si="7"/>
        <v>5.5835334983117213E-2</v>
      </c>
      <c r="AS34" s="45">
        <f t="shared" si="7"/>
        <v>6.0282488528892064E-2</v>
      </c>
      <c r="AT34" s="45">
        <f t="shared" si="7"/>
        <v>6.5049913760309441E-2</v>
      </c>
      <c r="AU34" s="45">
        <f t="shared" si="7"/>
        <v>7.0155128046890503E-2</v>
      </c>
      <c r="AV34" s="45">
        <f t="shared" si="7"/>
        <v>7.5616010343592444E-2</v>
      </c>
      <c r="AW34" s="45">
        <f t="shared" si="7"/>
        <v>8.1450738832974379E-2</v>
      </c>
      <c r="AX34" s="45">
        <f t="shared" si="7"/>
        <v>8.7677718326453435E-2</v>
      </c>
      <c r="AY34" s="45">
        <f t="shared" si="7"/>
        <v>9.4315496736832483E-2</v>
      </c>
      <c r="AZ34" s="45">
        <f t="shared" si="7"/>
        <v>0.10138266996445955</v>
      </c>
      <c r="BA34" s="45">
        <f t="shared" si="7"/>
        <v>0.10889777458569405</v>
      </c>
      <c r="BB34" s="45">
        <f t="shared" si="7"/>
        <v>0.11687916779723106</v>
      </c>
      <c r="BC34" s="45">
        <f t="shared" si="7"/>
        <v>0.12534489415569772</v>
      </c>
      <c r="BD34" s="45">
        <f t="shared" si="7"/>
        <v>0.13431253876133664</v>
      </c>
      <c r="BE34" s="45">
        <f t="shared" si="7"/>
        <v>0.14379906666998865</v>
      </c>
      <c r="BF34" s="45">
        <f t="shared" si="7"/>
        <v>0.15382064848138033</v>
      </c>
      <c r="BG34" s="45">
        <f t="shared" si="7"/>
        <v>0.16439247224613407</v>
      </c>
      <c r="BH34" s="45">
        <f t="shared" si="7"/>
        <v>0.17552854206079038</v>
      </c>
      <c r="BI34" s="45">
        <f t="shared" si="7"/>
        <v>0.18724146398098773</v>
      </c>
      <c r="BJ34" s="45">
        <f t="shared" si="7"/>
        <v>0.19954222017860579</v>
      </c>
      <c r="BK34" s="45">
        <f t="shared" si="7"/>
        <v>0.21243993259928096</v>
      </c>
      <c r="BL34" s="45">
        <f t="shared" si="7"/>
        <v>0.22594161774143395</v>
      </c>
      <c r="BM34" s="45">
        <f t="shared" si="7"/>
        <v>0.24005193457483476</v>
      </c>
      <c r="BN34" s="45">
        <f t="shared" si="7"/>
        <v>0.25477292804247575</v>
      </c>
      <c r="BO34" s="45">
        <f t="shared" ref="BO34:CT34" si="8">1-(1-BO32)*(1-BO33)</f>
        <v>0.27010377103926531</v>
      </c>
      <c r="BP34" s="45">
        <f t="shared" si="8"/>
        <v>0.28604050822819482</v>
      </c>
      <c r="BQ34" s="45">
        <f t="shared" si="8"/>
        <v>0.30257580553059282</v>
      </c>
      <c r="BR34" s="45">
        <f t="shared" si="8"/>
        <v>0.31969870960122759</v>
      </c>
      <c r="BS34" s="45">
        <f t="shared" si="8"/>
        <v>0.33739442205849157</v>
      </c>
      <c r="BT34" s="45">
        <f t="shared" si="8"/>
        <v>0.35564409366956029</v>
      </c>
      <c r="BU34" s="45">
        <f t="shared" si="8"/>
        <v>0.37442464407297282</v>
      </c>
      <c r="BV34" s="45">
        <f t="shared" si="8"/>
        <v>0.39370861293704507</v>
      </c>
      <c r="BW34" s="45">
        <f t="shared" si="8"/>
        <v>0.41346404868073872</v>
      </c>
      <c r="BX34" s="45">
        <f t="shared" si="8"/>
        <v>0.43365444100135186</v>
      </c>
      <c r="BY34" s="45">
        <f t="shared" si="8"/>
        <v>0.45423870343720707</v>
      </c>
      <c r="BZ34" s="45">
        <f t="shared" si="8"/>
        <v>0.47517121201979517</v>
      </c>
      <c r="CA34" s="45">
        <f t="shared" si="8"/>
        <v>0.4964019057158181</v>
      </c>
      <c r="CB34" s="45">
        <f t="shared" si="8"/>
        <v>0.51787645380445602</v>
      </c>
      <c r="CC34" s="45">
        <f t="shared" si="8"/>
        <v>0.53953649456139563</v>
      </c>
      <c r="CD34" s="45">
        <f t="shared" si="8"/>
        <v>0.56131994861578138</v>
      </c>
      <c r="CE34" s="45">
        <f t="shared" si="8"/>
        <v>0.58316140910262859</v>
      </c>
      <c r="CF34" s="45">
        <f t="shared" si="8"/>
        <v>0.60499260925243858</v>
      </c>
      <c r="CG34" s="45">
        <f t="shared" si="8"/>
        <v>0.62674296635228921</v>
      </c>
      <c r="CH34" s="45">
        <f t="shared" si="8"/>
        <v>0.64834019909977036</v>
      </c>
      <c r="CI34" s="45">
        <f t="shared" si="8"/>
        <v>0.66971101328600069</v>
      </c>
      <c r="CJ34" s="45">
        <f t="shared" si="8"/>
        <v>0.69078184853262203</v>
      </c>
      <c r="CK34" s="45">
        <f t="shared" si="8"/>
        <v>0.71147967652917876</v>
      </c>
      <c r="CL34" s="45">
        <f t="shared" si="8"/>
        <v>0.73173283894348828</v>
      </c>
      <c r="CM34" s="45">
        <f t="shared" si="8"/>
        <v>0.75147191099194643</v>
      </c>
      <c r="CN34" s="45">
        <f t="shared" si="8"/>
        <v>0.77063057465227613</v>
      </c>
      <c r="CO34" s="45">
        <f t="shared" si="8"/>
        <v>0.78914648377783048</v>
      </c>
      <c r="CP34" s="45">
        <f t="shared" si="8"/>
        <v>0.8069621020327854</v>
      </c>
      <c r="CQ34" s="45">
        <f t="shared" si="8"/>
        <v>0.82402549371201428</v>
      </c>
      <c r="CR34" s="45">
        <f t="shared" si="8"/>
        <v>0.84029104723109171</v>
      </c>
      <c r="CS34" s="45">
        <f t="shared" si="8"/>
        <v>0.85572011144997351</v>
      </c>
      <c r="CT34" s="45">
        <f t="shared" si="8"/>
        <v>0.87028152608740983</v>
      </c>
      <c r="CU34" s="45">
        <f t="shared" ref="CU34:DZ34" si="9">1-(1-CU32)*(1-CU33)</f>
        <v>0.88395202932463235</v>
      </c>
      <c r="CV34" s="45">
        <f t="shared" si="9"/>
        <v>0.89671652828660009</v>
      </c>
      <c r="CW34" s="45">
        <f t="shared" si="9"/>
        <v>0.90856822139065296</v>
      </c>
      <c r="CX34" s="45">
        <f t="shared" si="9"/>
        <v>0.91950856548966708</v>
      </c>
      <c r="CY34" s="45">
        <f t="shared" si="9"/>
        <v>0.92954708519311258</v>
      </c>
      <c r="CZ34" s="45">
        <f t="shared" si="9"/>
        <v>0.93870102656948184</v>
      </c>
      <c r="DA34" s="45">
        <f t="shared" si="9"/>
        <v>0.94699486242809716</v>
      </c>
      <c r="DB34" s="45">
        <f t="shared" si="9"/>
        <v>0.95445966133159454</v>
      </c>
      <c r="DC34" s="45">
        <f t="shared" si="9"/>
        <v>0.96113233717065993</v>
      </c>
      <c r="DD34" s="45">
        <f t="shared" si="9"/>
        <v>0.96705480030493596</v>
      </c>
      <c r="DE34" s="45">
        <f t="shared" si="9"/>
        <v>0.97227303471467286</v>
      </c>
      <c r="DF34" s="45">
        <f t="shared" si="9"/>
        <v>0.97683612811947584</v>
      </c>
      <c r="DG34" s="45">
        <f t="shared" si="9"/>
        <v>0.98079528344747169</v>
      </c>
      <c r="DH34" s="45">
        <f t="shared" si="9"/>
        <v>0.98420284027896043</v>
      </c>
      <c r="DI34" s="45">
        <f t="shared" si="9"/>
        <v>0.98711133390638417</v>
      </c>
      <c r="DJ34" s="45">
        <f t="shared" si="9"/>
        <v>0.98957261748125436</v>
      </c>
      <c r="DK34" s="45">
        <f t="shared" si="9"/>
        <v>0.99163706946442898</v>
      </c>
      <c r="DL34" s="45">
        <f t="shared" si="9"/>
        <v>0.99335290443215007</v>
      </c>
      <c r="DM34" s="45">
        <f t="shared" si="9"/>
        <v>0.99476560044731055</v>
      </c>
      <c r="DN34" s="45">
        <f t="shared" si="9"/>
        <v>0.9959174509567803</v>
      </c>
      <c r="DO34" s="45">
        <f t="shared" si="9"/>
        <v>0.99684724381803602</v>
      </c>
      <c r="DP34" s="45">
        <f t="shared" si="9"/>
        <v>0.99759006489072044</v>
      </c>
      <c r="DQ34" s="45">
        <f t="shared" si="9"/>
        <v>0.99817721893023259</v>
      </c>
      <c r="DR34" s="45">
        <f t="shared" si="9"/>
        <v>0.99863625652997012</v>
      </c>
      <c r="DS34" s="45">
        <f t="shared" si="9"/>
        <v>0.99899109275811981</v>
      </c>
      <c r="DT34" s="45">
        <f t="shared" si="9"/>
        <v>0.99926220103657837</v>
      </c>
      <c r="DU34" s="45">
        <f t="shared" si="9"/>
        <v>0.99946686475151258</v>
      </c>
      <c r="DV34" s="45">
        <f t="shared" si="9"/>
        <v>0.99961946903136278</v>
      </c>
      <c r="DW34" s="45">
        <f t="shared" si="9"/>
        <v>0.99973181597662175</v>
      </c>
      <c r="DX34" s="45">
        <f t="shared" si="9"/>
        <v>0.99981344822115892</v>
      </c>
      <c r="DY34" s="45">
        <f t="shared" si="9"/>
        <v>0.99987196785561094</v>
      </c>
      <c r="DZ34" s="45">
        <f t="shared" si="9"/>
        <v>0.99991334024061473</v>
      </c>
      <c r="EA34" s="45">
        <f t="shared" ref="EA34:EV34" si="10">1-(1-EA32)*(1-EA33)</f>
        <v>0.9999421748742735</v>
      </c>
      <c r="EB34" s="45">
        <f t="shared" si="10"/>
        <v>0.99996197806570741</v>
      </c>
      <c r="EC34" s="45">
        <f t="shared" si="10"/>
        <v>0.99997537454824559</v>
      </c>
      <c r="ED34" s="45">
        <f t="shared" si="10"/>
        <v>0.99998429722576476</v>
      </c>
      <c r="EE34" s="45">
        <f t="shared" si="10"/>
        <v>0.99999014591210034</v>
      </c>
      <c r="EF34" s="45">
        <f t="shared" si="10"/>
        <v>0.99999391716762631</v>
      </c>
      <c r="EG34" s="45">
        <f t="shared" si="10"/>
        <v>0.9999963081681893</v>
      </c>
      <c r="EH34" s="45">
        <f t="shared" si="10"/>
        <v>0.9999977979986332</v>
      </c>
      <c r="EI34" s="45">
        <f t="shared" si="10"/>
        <v>0.9999987099055726</v>
      </c>
      <c r="EJ34" s="45">
        <f t="shared" si="10"/>
        <v>0.99999925794198719</v>
      </c>
      <c r="EK34" s="45">
        <f t="shared" si="10"/>
        <v>0.99999958116169374</v>
      </c>
      <c r="EL34" s="45">
        <f t="shared" si="10"/>
        <v>0.99999976814188429</v>
      </c>
      <c r="EM34" s="45">
        <f t="shared" si="10"/>
        <v>0.99999987418391123</v>
      </c>
      <c r="EN34" s="45">
        <f t="shared" si="10"/>
        <v>0.9999999331111129</v>
      </c>
      <c r="EO34" s="45">
        <f t="shared" si="10"/>
        <v>0.99999996517934842</v>
      </c>
      <c r="EP34" s="45">
        <f t="shared" si="10"/>
        <v>0.99999998226049946</v>
      </c>
      <c r="EQ34" s="45">
        <f t="shared" si="10"/>
        <v>0.99999999116067606</v>
      </c>
      <c r="ER34" s="45">
        <f t="shared" si="10"/>
        <v>0.99999999569456965</v>
      </c>
      <c r="ES34" s="45">
        <f t="shared" si="10"/>
        <v>0.99999999795131278</v>
      </c>
      <c r="ET34" s="45">
        <f t="shared" si="10"/>
        <v>0.99999999904822789</v>
      </c>
      <c r="EU34" s="45">
        <f t="shared" si="10"/>
        <v>0.99999999956856023</v>
      </c>
      <c r="EV34" s="45">
        <f t="shared" si="10"/>
        <v>0.99999999980929433</v>
      </c>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04C66-6A46-4418-ACE7-BF0E63480602}">
  <dimension ref="A1:CF47"/>
  <sheetViews>
    <sheetView zoomScaleNormal="100" workbookViewId="0"/>
  </sheetViews>
  <sheetFormatPr defaultRowHeight="14.5" x14ac:dyDescent="0.35"/>
  <cols>
    <col min="1" max="1" width="22.1796875" customWidth="1"/>
    <col min="2" max="3" width="7.7265625" bestFit="1" customWidth="1"/>
  </cols>
  <sheetData>
    <row r="1" spans="1:3" x14ac:dyDescent="0.35">
      <c r="C1" s="39"/>
    </row>
    <row r="3" spans="1:3" x14ac:dyDescent="0.35">
      <c r="A3" s="41"/>
      <c r="B3" s="41"/>
    </row>
    <row r="4" spans="1:3" x14ac:dyDescent="0.35">
      <c r="A4" s="41"/>
      <c r="B4" s="40" t="s">
        <v>52</v>
      </c>
      <c r="C4" s="41">
        <v>3.5</v>
      </c>
    </row>
    <row r="5" spans="1:3" x14ac:dyDescent="0.35">
      <c r="A5" s="41"/>
      <c r="B5" s="40" t="s">
        <v>53</v>
      </c>
      <c r="C5" s="41">
        <v>45</v>
      </c>
    </row>
    <row r="6" spans="1:3" x14ac:dyDescent="0.35">
      <c r="A6" s="41"/>
      <c r="B6" s="41"/>
    </row>
    <row r="7" spans="1:3" x14ac:dyDescent="0.35">
      <c r="A7" s="41"/>
      <c r="B7" s="41"/>
    </row>
    <row r="8" spans="1:3" x14ac:dyDescent="0.35">
      <c r="A8" s="41"/>
      <c r="B8" s="41"/>
    </row>
    <row r="9" spans="1:3" x14ac:dyDescent="0.35">
      <c r="A9" s="41"/>
      <c r="B9" s="41"/>
    </row>
    <row r="10" spans="1:3" x14ac:dyDescent="0.35">
      <c r="A10" s="41"/>
      <c r="B10" s="41"/>
    </row>
    <row r="11" spans="1:3" x14ac:dyDescent="0.35">
      <c r="A11" s="41"/>
      <c r="B11" s="41"/>
    </row>
    <row r="12" spans="1:3" x14ac:dyDescent="0.35">
      <c r="A12" s="41"/>
      <c r="B12" s="41"/>
    </row>
    <row r="13" spans="1:3" x14ac:dyDescent="0.35">
      <c r="A13" s="41"/>
      <c r="B13" s="41"/>
    </row>
    <row r="14" spans="1:3" x14ac:dyDescent="0.35">
      <c r="A14" s="41"/>
      <c r="B14" s="41"/>
    </row>
    <row r="15" spans="1:3" x14ac:dyDescent="0.35">
      <c r="A15" s="41"/>
      <c r="B15" s="41"/>
    </row>
    <row r="30" spans="1:84" x14ac:dyDescent="0.35">
      <c r="A30" s="11" t="s">
        <v>55</v>
      </c>
      <c r="B30" s="8">
        <v>0</v>
      </c>
      <c r="C30" s="8">
        <v>1</v>
      </c>
      <c r="D30" s="8">
        <v>2</v>
      </c>
      <c r="E30" s="8">
        <v>3</v>
      </c>
      <c r="F30" s="8">
        <v>4</v>
      </c>
      <c r="G30" s="8">
        <v>5</v>
      </c>
      <c r="H30" s="8">
        <v>6</v>
      </c>
      <c r="I30" s="8">
        <v>7</v>
      </c>
      <c r="J30" s="8">
        <v>8</v>
      </c>
      <c r="K30" s="8">
        <v>9</v>
      </c>
      <c r="L30" s="8">
        <v>10</v>
      </c>
      <c r="M30" s="8">
        <v>11</v>
      </c>
      <c r="N30" s="8">
        <v>12</v>
      </c>
      <c r="O30" s="8">
        <v>13</v>
      </c>
      <c r="P30" s="8">
        <v>14</v>
      </c>
      <c r="Q30" s="8">
        <v>15</v>
      </c>
      <c r="R30" s="8">
        <v>16</v>
      </c>
      <c r="S30" s="8">
        <v>17</v>
      </c>
      <c r="T30" s="8">
        <v>18</v>
      </c>
      <c r="U30" s="8">
        <v>19</v>
      </c>
      <c r="V30" s="8">
        <v>20</v>
      </c>
      <c r="W30" s="8">
        <v>21</v>
      </c>
      <c r="X30" s="8">
        <v>22</v>
      </c>
      <c r="Y30" s="8">
        <v>23</v>
      </c>
      <c r="Z30" s="8">
        <v>24</v>
      </c>
      <c r="AA30" s="8">
        <v>25</v>
      </c>
      <c r="AB30" s="8">
        <v>26</v>
      </c>
      <c r="AC30" s="8">
        <v>27</v>
      </c>
      <c r="AD30" s="8">
        <v>28</v>
      </c>
      <c r="AE30" s="8">
        <v>29</v>
      </c>
      <c r="AF30" s="8">
        <v>30</v>
      </c>
      <c r="AG30" s="8">
        <v>31</v>
      </c>
      <c r="AH30" s="8">
        <v>32</v>
      </c>
      <c r="AI30" s="8">
        <v>33</v>
      </c>
      <c r="AJ30" s="8">
        <v>34</v>
      </c>
      <c r="AK30" s="8">
        <v>35</v>
      </c>
      <c r="AL30" s="8">
        <v>36</v>
      </c>
      <c r="AM30" s="8">
        <v>37</v>
      </c>
      <c r="AN30" s="8">
        <v>38</v>
      </c>
      <c r="AO30" s="8">
        <v>39</v>
      </c>
      <c r="AP30" s="8">
        <v>40</v>
      </c>
      <c r="AQ30" s="8">
        <v>41</v>
      </c>
      <c r="AR30" s="8">
        <v>42</v>
      </c>
      <c r="AS30" s="8">
        <v>43</v>
      </c>
      <c r="AT30" s="8">
        <v>44</v>
      </c>
      <c r="AU30" s="8">
        <v>45</v>
      </c>
      <c r="AV30" s="8">
        <v>46</v>
      </c>
      <c r="AW30" s="8">
        <v>47</v>
      </c>
      <c r="AX30" s="8">
        <v>48</v>
      </c>
      <c r="AY30" s="8">
        <v>49</v>
      </c>
      <c r="AZ30" s="8">
        <v>50</v>
      </c>
      <c r="BA30" s="8">
        <v>51</v>
      </c>
      <c r="BB30" s="8">
        <v>52</v>
      </c>
      <c r="BC30" s="8">
        <v>53</v>
      </c>
      <c r="BD30" s="8">
        <v>54</v>
      </c>
      <c r="BE30" s="8">
        <v>55</v>
      </c>
      <c r="BF30" s="8">
        <v>56</v>
      </c>
      <c r="BG30" s="8">
        <v>57</v>
      </c>
      <c r="BH30" s="8">
        <v>58</v>
      </c>
      <c r="BI30" s="8">
        <v>59</v>
      </c>
      <c r="BJ30" s="8">
        <v>60</v>
      </c>
      <c r="BK30" s="8">
        <v>61</v>
      </c>
      <c r="BL30" s="8">
        <v>62</v>
      </c>
      <c r="BM30" s="8">
        <v>63</v>
      </c>
      <c r="BN30" s="8">
        <v>64</v>
      </c>
      <c r="BO30" s="8">
        <v>65</v>
      </c>
      <c r="BP30" s="8">
        <v>66</v>
      </c>
      <c r="BQ30" s="8">
        <v>67</v>
      </c>
      <c r="BR30" s="8">
        <v>68</v>
      </c>
      <c r="BS30" s="8">
        <v>69</v>
      </c>
      <c r="BT30" s="8">
        <v>70</v>
      </c>
      <c r="BU30" s="8">
        <v>71</v>
      </c>
      <c r="BV30" s="8">
        <v>72</v>
      </c>
      <c r="BW30" s="8">
        <v>73</v>
      </c>
      <c r="BX30" s="8">
        <v>74</v>
      </c>
      <c r="BY30" s="8">
        <v>75</v>
      </c>
      <c r="BZ30" s="8">
        <v>76</v>
      </c>
      <c r="CA30" s="8">
        <v>77</v>
      </c>
      <c r="CB30" s="8">
        <v>78</v>
      </c>
      <c r="CC30" s="8">
        <v>79</v>
      </c>
      <c r="CD30" s="8">
        <v>80</v>
      </c>
      <c r="CE30" s="8">
        <v>81</v>
      </c>
      <c r="CF30" s="8">
        <v>82</v>
      </c>
    </row>
    <row r="31" spans="1:84" x14ac:dyDescent="0.35">
      <c r="A31" s="49" t="s">
        <v>56</v>
      </c>
      <c r="B31" s="8">
        <v>1966</v>
      </c>
      <c r="C31" s="8">
        <v>1967</v>
      </c>
      <c r="D31" s="8">
        <v>1968</v>
      </c>
      <c r="E31" s="8">
        <v>1969</v>
      </c>
      <c r="F31" s="8">
        <v>1970</v>
      </c>
      <c r="G31" s="8">
        <v>1971</v>
      </c>
      <c r="H31" s="8">
        <v>1972</v>
      </c>
      <c r="I31" s="8">
        <v>1973</v>
      </c>
      <c r="J31" s="8">
        <v>1974</v>
      </c>
      <c r="K31" s="8">
        <v>1975</v>
      </c>
      <c r="L31" s="8">
        <v>1976</v>
      </c>
      <c r="M31" s="8">
        <v>1977</v>
      </c>
      <c r="N31" s="8">
        <v>1978</v>
      </c>
      <c r="O31" s="8">
        <v>1979</v>
      </c>
      <c r="P31" s="8">
        <v>1980</v>
      </c>
      <c r="Q31" s="8">
        <v>1981</v>
      </c>
      <c r="R31" s="8">
        <v>1982</v>
      </c>
      <c r="S31" s="8">
        <v>1983</v>
      </c>
      <c r="T31" s="8">
        <v>1984</v>
      </c>
      <c r="U31" s="8">
        <v>1985</v>
      </c>
      <c r="V31" s="8">
        <v>1986</v>
      </c>
      <c r="W31" s="8">
        <v>1987</v>
      </c>
      <c r="X31" s="8">
        <v>1988</v>
      </c>
      <c r="Y31" s="8">
        <v>1989</v>
      </c>
      <c r="Z31" s="8">
        <v>1990</v>
      </c>
      <c r="AA31" s="8">
        <v>1991</v>
      </c>
      <c r="AB31" s="8">
        <v>1992</v>
      </c>
      <c r="AC31" s="8">
        <v>1993</v>
      </c>
      <c r="AD31" s="8">
        <v>1994</v>
      </c>
      <c r="AE31" s="8">
        <v>1995</v>
      </c>
      <c r="AF31" s="8">
        <v>1996</v>
      </c>
      <c r="AG31" s="8">
        <v>1997</v>
      </c>
      <c r="AH31" s="8">
        <v>1998</v>
      </c>
      <c r="AI31" s="8">
        <v>1999</v>
      </c>
      <c r="AJ31" s="8">
        <v>2000</v>
      </c>
      <c r="AK31" s="8">
        <v>2001</v>
      </c>
      <c r="AL31" s="8">
        <v>2002</v>
      </c>
      <c r="AM31" s="8">
        <v>2003</v>
      </c>
      <c r="AN31" s="8">
        <v>2004</v>
      </c>
      <c r="AO31" s="8">
        <v>2005</v>
      </c>
      <c r="AP31" s="8">
        <v>2006</v>
      </c>
      <c r="AQ31" s="8">
        <v>2007</v>
      </c>
      <c r="AR31" s="8">
        <v>2008</v>
      </c>
      <c r="AS31" s="8">
        <v>2009</v>
      </c>
      <c r="AT31" s="8">
        <v>2010</v>
      </c>
      <c r="AU31" s="8">
        <v>2011</v>
      </c>
      <c r="AV31" s="8">
        <v>2012</v>
      </c>
      <c r="AW31" s="8">
        <v>2013</v>
      </c>
      <c r="AX31" s="8">
        <v>2014</v>
      </c>
      <c r="AY31" s="8">
        <v>2015</v>
      </c>
      <c r="AZ31" s="8">
        <v>2016</v>
      </c>
      <c r="BA31" s="8">
        <v>2017</v>
      </c>
      <c r="BB31" s="8">
        <v>2018</v>
      </c>
      <c r="BC31" s="8">
        <v>2019</v>
      </c>
      <c r="BD31" s="8">
        <v>2020</v>
      </c>
      <c r="BE31" s="8">
        <v>2021</v>
      </c>
      <c r="BF31" s="8">
        <v>2022</v>
      </c>
      <c r="BG31" s="8">
        <v>2023</v>
      </c>
      <c r="BH31" s="8">
        <v>2024</v>
      </c>
      <c r="BI31" s="8">
        <v>2025</v>
      </c>
      <c r="BJ31" s="8">
        <v>2026</v>
      </c>
      <c r="BK31" s="8">
        <v>2027</v>
      </c>
      <c r="BL31" s="8">
        <v>2028</v>
      </c>
      <c r="BM31" s="8">
        <v>2029</v>
      </c>
      <c r="BN31" s="8">
        <v>2030</v>
      </c>
      <c r="BO31" s="8">
        <v>2031</v>
      </c>
      <c r="BP31" s="8">
        <v>2032</v>
      </c>
      <c r="BQ31" s="8">
        <v>2033</v>
      </c>
      <c r="BR31" s="8">
        <v>2034</v>
      </c>
      <c r="BS31" s="8">
        <v>2035</v>
      </c>
      <c r="BT31" s="8">
        <v>2036</v>
      </c>
      <c r="BU31" s="8">
        <v>2037</v>
      </c>
      <c r="BV31" s="8">
        <v>2038</v>
      </c>
      <c r="BW31" s="8">
        <v>2039</v>
      </c>
      <c r="BX31" s="8">
        <v>2040</v>
      </c>
      <c r="BY31" s="8">
        <v>2041</v>
      </c>
      <c r="BZ31" s="8">
        <v>2042</v>
      </c>
      <c r="CA31" s="8">
        <v>2043</v>
      </c>
      <c r="CB31" s="8">
        <v>2044</v>
      </c>
      <c r="CC31" s="8">
        <v>2045</v>
      </c>
      <c r="CD31" s="8">
        <v>2046</v>
      </c>
      <c r="CE31" s="8">
        <v>2047</v>
      </c>
      <c r="CF31" s="8">
        <v>2048</v>
      </c>
    </row>
    <row r="32" spans="1:84" x14ac:dyDescent="0.35">
      <c r="A32" s="50" t="s">
        <v>60</v>
      </c>
      <c r="B32" s="46">
        <f t="shared" ref="B32:AG32" si="0">1-(1-_xlfn.WEIBULL.DIST(B30,$C$4,$C$5,TRUE))</f>
        <v>0</v>
      </c>
      <c r="C32" s="46">
        <f t="shared" si="0"/>
        <v>1.6358965878593423E-6</v>
      </c>
      <c r="D32" s="46">
        <f t="shared" si="0"/>
        <v>1.8507900994668702E-5</v>
      </c>
      <c r="E32" s="46">
        <f t="shared" si="0"/>
        <v>7.6500448431326973E-5</v>
      </c>
      <c r="F32" s="46">
        <f t="shared" si="0"/>
        <v>2.0937301292933697E-4</v>
      </c>
      <c r="G32" s="46">
        <f t="shared" si="0"/>
        <v>4.5714284917985903E-4</v>
      </c>
      <c r="H32" s="46">
        <f t="shared" si="0"/>
        <v>8.6516241199630084E-4</v>
      </c>
      <c r="I32" s="46">
        <f t="shared" si="0"/>
        <v>1.4834640030850776E-3</v>
      </c>
      <c r="J32" s="46">
        <f t="shared" si="0"/>
        <v>2.3662293056855299E-3</v>
      </c>
      <c r="K32" s="46">
        <f t="shared" si="0"/>
        <v>3.5713163896232691E-3</v>
      </c>
      <c r="L32" s="46">
        <f t="shared" si="0"/>
        <v>5.1598056992464558E-3</v>
      </c>
      <c r="M32" s="46">
        <f t="shared" si="0"/>
        <v>7.1955401900609672E-3</v>
      </c>
      <c r="N32" s="46">
        <f t="shared" si="0"/>
        <v>9.7446422246076914E-3</v>
      </c>
      <c r="O32" s="46">
        <f t="shared" si="0"/>
        <v>1.2874994443887178E-2</v>
      </c>
      <c r="P32" s="46">
        <f t="shared" si="0"/>
        <v>1.6655675054973007E-2</v>
      </c>
      <c r="Q32" s="46">
        <f t="shared" si="0"/>
        <v>2.115634052314852E-2</v>
      </c>
      <c r="R32" s="46">
        <f t="shared" si="0"/>
        <v>2.6446550898867716E-2</v>
      </c>
      <c r="S32" s="46">
        <f t="shared" si="0"/>
        <v>3.2595035153529128E-2</v>
      </c>
      <c r="T32" s="46">
        <f t="shared" si="0"/>
        <v>3.966889606296653E-2</v>
      </c>
      <c r="U32" s="46">
        <f t="shared" si="0"/>
        <v>4.7732756430881151E-2</v>
      </c>
      <c r="V32" s="46">
        <f t="shared" si="0"/>
        <v>5.6847850818568912E-2</v>
      </c>
      <c r="W32" s="46">
        <f t="shared" si="0"/>
        <v>6.7071069448554343E-2</v>
      </c>
      <c r="X32" s="46">
        <f t="shared" si="0"/>
        <v>7.8453963562831186E-2</v>
      </c>
      <c r="Y32" s="46">
        <f t="shared" si="0"/>
        <v>9.104172420661294E-2</v>
      </c>
      <c r="Z32" s="46">
        <f t="shared" si="0"/>
        <v>0.10487214912297538</v>
      </c>
      <c r="AA32" s="46">
        <f t="shared" si="0"/>
        <v>0.11997461511257301</v>
      </c>
      <c r="AB32" s="46">
        <f t="shared" si="0"/>
        <v>0.13636907574988033</v>
      </c>
      <c r="AC32" s="46">
        <f t="shared" si="0"/>
        <v>0.15406510665311401</v>
      </c>
      <c r="AD32" s="46">
        <f t="shared" si="0"/>
        <v>0.17306102246741994</v>
      </c>
      <c r="AE32" s="46">
        <f t="shared" si="0"/>
        <v>0.19334309122001225</v>
      </c>
      <c r="AF32" s="46">
        <f t="shared" si="0"/>
        <v>0.21488487261776745</v>
      </c>
      <c r="AG32" s="46">
        <f t="shared" si="0"/>
        <v>0.23764670705979385</v>
      </c>
      <c r="AH32" s="46">
        <f t="shared" ref="AH32:BM32" si="1">1-(1-_xlfn.WEIBULL.DIST(AH30,$C$4,$C$5,TRUE))</f>
        <v>0.26157538151504856</v>
      </c>
      <c r="AI32" s="46">
        <f t="shared" si="1"/>
        <v>0.28660399686849702</v>
      </c>
      <c r="AJ32" s="46">
        <f t="shared" si="1"/>
        <v>0.31265205879168589</v>
      </c>
      <c r="AK32" s="46">
        <f t="shared" si="1"/>
        <v>0.33962581059872676</v>
      </c>
      <c r="AL32" s="46">
        <f t="shared" si="1"/>
        <v>0.36741882189882191</v>
      </c>
      <c r="AM32" s="46">
        <f t="shared" si="1"/>
        <v>0.39591284118928494</v>
      </c>
      <c r="AN32" s="46">
        <f t="shared" si="1"/>
        <v>0.42497891393729348</v>
      </c>
      <c r="AO32" s="46">
        <f t="shared" si="1"/>
        <v>0.45447876031791279</v>
      </c>
      <c r="AP32" s="46">
        <f t="shared" si="1"/>
        <v>0.48426639880968714</v>
      </c>
      <c r="AQ32" s="46">
        <f t="shared" si="1"/>
        <v>0.51418999355064576</v>
      </c>
      <c r="AR32" s="46">
        <f t="shared" si="1"/>
        <v>0.54409389502861072</v>
      </c>
      <c r="AS32" s="46">
        <f t="shared" si="1"/>
        <v>0.57382083566096753</v>
      </c>
      <c r="AT32" s="46">
        <f t="shared" si="1"/>
        <v>0.60321423447721179</v>
      </c>
      <c r="AU32" s="46">
        <f t="shared" si="1"/>
        <v>0.63212055882855767</v>
      </c>
      <c r="AV32" s="46">
        <f t="shared" si="1"/>
        <v>0.66039168617831434</v>
      </c>
      <c r="AW32" s="46">
        <f t="shared" si="1"/>
        <v>0.68788720590833319</v>
      </c>
      <c r="AX32" s="46">
        <f t="shared" si="1"/>
        <v>0.7144765999899747</v>
      </c>
      <c r="AY32" s="46">
        <f t="shared" si="1"/>
        <v>0.74004124251606607</v>
      </c>
      <c r="AZ32" s="46">
        <f t="shared" si="1"/>
        <v>0.76447616158088039</v>
      </c>
      <c r="BA32" s="46">
        <f t="shared" si="1"/>
        <v>0.78769151282498384</v>
      </c>
      <c r="BB32" s="46">
        <f t="shared" si="1"/>
        <v>0.80961372200649384</v>
      </c>
      <c r="BC32" s="46">
        <f t="shared" si="1"/>
        <v>0.83018626397169537</v>
      </c>
      <c r="BD32" s="46">
        <f t="shared" si="1"/>
        <v>0.84937005700899171</v>
      </c>
      <c r="BE32" s="46">
        <f t="shared" si="1"/>
        <v>0.86714346430828881</v>
      </c>
      <c r="BF32" s="46">
        <f t="shared" si="1"/>
        <v>0.88350190755674207</v>
      </c>
      <c r="BG32" s="46">
        <f t="shared" si="1"/>
        <v>0.89845711097010972</v>
      </c>
      <c r="BH32" s="46">
        <f t="shared" si="1"/>
        <v>0.91203600665519868</v>
      </c>
      <c r="BI32" s="46">
        <f t="shared" si="1"/>
        <v>0.92427934350948104</v>
      </c>
      <c r="BJ32" s="46">
        <f t="shared" si="1"/>
        <v>0.93524005133213539</v>
      </c>
      <c r="BK32" s="46">
        <f t="shared" si="1"/>
        <v>0.94498141898338883</v>
      </c>
      <c r="BL32" s="46">
        <f t="shared" si="1"/>
        <v>0.95357514994817749</v>
      </c>
      <c r="BM32" s="46">
        <f t="shared" si="1"/>
        <v>0.96109936034676624</v>
      </c>
      <c r="BN32" s="46">
        <f t="shared" ref="BN32:BY32" si="2">1-(1-_xlfn.WEIBULL.DIST(BN30,$C$4,$C$5,TRUE))</f>
        <v>0.96763658326245916</v>
      </c>
      <c r="BO32" s="46">
        <f t="shared" si="2"/>
        <v>0.97327183936282624</v>
      </c>
      <c r="BP32" s="46">
        <f t="shared" si="2"/>
        <v>0.97809082746847964</v>
      </c>
      <c r="BQ32" s="46">
        <f t="shared" si="2"/>
        <v>0.98217828039826038</v>
      </c>
      <c r="BR32" s="46">
        <f t="shared" si="2"/>
        <v>0.98561652162005764</v>
      </c>
      <c r="BS32" s="46">
        <f t="shared" si="2"/>
        <v>0.9884842475550073</v>
      </c>
      <c r="BT32" s="46">
        <f t="shared" si="2"/>
        <v>0.99085554943434617</v>
      </c>
      <c r="BU32" s="46">
        <f t="shared" si="2"/>
        <v>0.99279917798735617</v>
      </c>
      <c r="BV32" s="46">
        <f t="shared" si="2"/>
        <v>0.99437804448064993</v>
      </c>
      <c r="BW32" s="46">
        <f t="shared" si="2"/>
        <v>0.9956489431761022</v>
      </c>
      <c r="BX32" s="46">
        <f t="shared" si="2"/>
        <v>0.99666247345305981</v>
      </c>
      <c r="BY32" s="46">
        <f t="shared" si="2"/>
        <v>0.99746313484605842</v>
      </c>
      <c r="BZ32" s="46">
        <f t="shared" ref="BZ32:CF32" si="3">1-(1-_xlfn.WEIBULL.DIST(BZ30,$C$4,$C$5,TRUE))</f>
        <v>0.9980895651456253</v>
      </c>
      <c r="CA32" s="46">
        <f t="shared" si="3"/>
        <v>0.9985748904358891</v>
      </c>
      <c r="CB32" s="46">
        <f t="shared" si="3"/>
        <v>0.99894715633032882</v>
      </c>
      <c r="CC32" s="46">
        <f t="shared" si="3"/>
        <v>0.99922981146430967</v>
      </c>
      <c r="CD32" s="46">
        <f t="shared" si="3"/>
        <v>0.99944221720277138</v>
      </c>
      <c r="CE32" s="46">
        <f t="shared" si="3"/>
        <v>0.9996001611899179</v>
      </c>
      <c r="CF32" s="46">
        <f t="shared" si="3"/>
        <v>0.99971635647259283</v>
      </c>
    </row>
    <row r="47" spans="2:2" x14ac:dyDescent="0.35">
      <c r="B47" s="42"/>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8dd876c-ba06-4341-9d47-b53ee198fe78">
      <Terms xmlns="http://schemas.microsoft.com/office/infopath/2007/PartnerControls"/>
    </lcf76f155ced4ddcb4097134ff3c332f>
    <TaxCatchAll xmlns="cce62ca5-22ea-47d8-bfd0-cf180537c99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E463E5E62BF724086D347C959262467" ma:contentTypeVersion="17" ma:contentTypeDescription="Create a new document." ma:contentTypeScope="" ma:versionID="0e2711c4d39697064b30b417258653ef">
  <xsd:schema xmlns:xsd="http://www.w3.org/2001/XMLSchema" xmlns:xs="http://www.w3.org/2001/XMLSchema" xmlns:p="http://schemas.microsoft.com/office/2006/metadata/properties" xmlns:ns2="58dd876c-ba06-4341-9d47-b53ee198fe78" xmlns:ns3="cce62ca5-22ea-47d8-bfd0-cf180537c997" targetNamespace="http://schemas.microsoft.com/office/2006/metadata/properties" ma:root="true" ma:fieldsID="cf2b477baa174436c453520b1d5566a8" ns2:_="" ns3:_="">
    <xsd:import namespace="58dd876c-ba06-4341-9d47-b53ee198fe78"/>
    <xsd:import namespace="cce62ca5-22ea-47d8-bfd0-cf180537c99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ObjectDetectorVersions" minOccurs="0"/>
                <xsd:element ref="ns2:MediaLengthInSecond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dd876c-ba06-4341-9d47-b53ee198fe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d6d97f2f-934a-4e13-aef3-d0f008532012"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ce62ca5-22ea-47d8-bfd0-cf180537c99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4787cdf0-0bfe-4b44-926d-f49baf1faca0}" ma:internalName="TaxCatchAll" ma:showField="CatchAllData" ma:web="cce62ca5-22ea-47d8-bfd0-cf180537c99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038AE02-D0F9-4293-8B0E-9004740563EF}">
  <ds:schemaRefs>
    <ds:schemaRef ds:uri="http://schemas.microsoft.com/office/2006/metadata/properties"/>
    <ds:schemaRef ds:uri="http://schemas.microsoft.com/office/infopath/2007/PartnerControls"/>
    <ds:schemaRef ds:uri="http://schemas.openxmlformats.org/package/2006/metadata/core-properties"/>
    <ds:schemaRef ds:uri="http://purl.org/dc/dcmitype/"/>
    <ds:schemaRef ds:uri="http://schemas.microsoft.com/office/2006/documentManagement/types"/>
    <ds:schemaRef ds:uri="http://www.w3.org/XML/1998/namespace"/>
    <ds:schemaRef ds:uri="http://purl.org/dc/elements/1.1/"/>
    <ds:schemaRef ds:uri="715d0913-c485-4ed4-9d01-6f37d9582213"/>
    <ds:schemaRef ds:uri="http://purl.org/dc/terms/"/>
  </ds:schemaRefs>
</ds:datastoreItem>
</file>

<file path=customXml/itemProps2.xml><?xml version="1.0" encoding="utf-8"?>
<ds:datastoreItem xmlns:ds="http://schemas.openxmlformats.org/officeDocument/2006/customXml" ds:itemID="{DA38124B-22F9-4640-9F76-E6AAB4E95742}">
  <ds:schemaRefs>
    <ds:schemaRef ds:uri="http://schemas.microsoft.com/sharepoint/v3/contenttype/forms"/>
  </ds:schemaRefs>
</ds:datastoreItem>
</file>

<file path=customXml/itemProps3.xml><?xml version="1.0" encoding="utf-8"?>
<ds:datastoreItem xmlns:ds="http://schemas.openxmlformats.org/officeDocument/2006/customXml" ds:itemID="{74A28D38-5813-4364-9A9F-9719F32C610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Revision</vt:lpstr>
      <vt:lpstr>Summary</vt:lpstr>
      <vt:lpstr>Option 1</vt:lpstr>
      <vt:lpstr>Option 2</vt:lpstr>
      <vt:lpstr>Option 3</vt:lpstr>
      <vt:lpstr>Option 4</vt:lpstr>
      <vt:lpstr>Option 5</vt:lpstr>
      <vt:lpstr>Transformer PoF</vt:lpstr>
      <vt:lpstr>66kV CB PoF</vt:lpstr>
      <vt:lpstr>22kV CB PoF</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Matthew Ch'ng</dc:creator>
  <cp:keywords/>
  <dc:description/>
  <cp:lastModifiedBy>Matthew Ch'ng</cp:lastModifiedBy>
  <cp:revision/>
  <dcterms:created xsi:type="dcterms:W3CDTF">2025-10-22T00:36:20Z</dcterms:created>
  <dcterms:modified xsi:type="dcterms:W3CDTF">2025-11-20T22:50:47Z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0x010100BE463E5E62BF724086D347C959262467</vt:lpwstr>
  </property>
</Properties>
</file>