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lineeportal.sharepoint.com/sites/TEAMS_ITAA&amp;EDPRSubmissionProject/Shared Documents/3. Strategy Stream/JEN 2025 Price Reset/Iteration 4/"/>
    </mc:Choice>
  </mc:AlternateContent>
  <xr:revisionPtr revIDLastSave="183" documentId="8_{8A8287FA-9A24-434B-BF3B-A4629DF1F204}" xr6:coauthVersionLast="47" xr6:coauthVersionMax="47" xr10:uidLastSave="{D1D08698-B5F9-44F9-96AE-B95116F803B8}"/>
  <bookViews>
    <workbookView xWindow="-28920" yWindow="-2115" windowWidth="19440" windowHeight="11520" xr2:uid="{4A7E80EA-41ED-43EF-96B9-C363828501EB}"/>
  </bookViews>
  <sheets>
    <sheet name="ICT step change calc" sheetId="1" r:id="rId1"/>
  </sheets>
  <externalReferences>
    <externalReference r:id="rId2"/>
  </externalReferences>
  <definedNames>
    <definedName name="_________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___wr9" hidden="1">{"holdco",#N/A,FALSE,"Summary Financials";"holdco",#N/A,FALSE,"Summary Financials"}</definedName>
    <definedName name="_________________wrn1" hidden="1">{"holdco",#N/A,FALSE,"Summary Financials";"holdco",#N/A,FALSE,"Summary Financials"}</definedName>
    <definedName name="_________________wrn2" hidden="1">{"holdco",#N/A,FALSE,"Summary Financials";"holdco",#N/A,FALSE,"Summary Financials"}</definedName>
    <definedName name="_________________wrn3" hidden="1">{"holdco",#N/A,FALSE,"Summary Financials";"holdco",#N/A,FALSE,"Summary Financials"}</definedName>
    <definedName name="_________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___wrn8" hidden="1">{"holdco",#N/A,FALSE,"Summary Financials";"holdco",#N/A,FALSE,"Summary Financials"}</definedName>
    <definedName name="_________________www1" hidden="1">{#N/A,#N/A,FALSE,"schA"}</definedName>
    <definedName name="________________a2" hidden="1">#REF!</definedName>
    <definedName name="________________d4" hidden="1">#REF!</definedName>
    <definedName name="________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_s2" hidden="1">#REF!</definedName>
    <definedName name="________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__wr9" hidden="1">{"holdco",#N/A,FALSE,"Summary Financials";"holdco",#N/A,FALSE,"Summary Financials"}</definedName>
    <definedName name="________________wrn1" hidden="1">{"holdco",#N/A,FALSE,"Summary Financials";"holdco",#N/A,FALSE,"Summary Financials"}</definedName>
    <definedName name="________________wrn2" hidden="1">{"holdco",#N/A,FALSE,"Summary Financials";"holdco",#N/A,FALSE,"Summary Financials"}</definedName>
    <definedName name="________________wrn3" hidden="1">{"holdco",#N/A,FALSE,"Summary Financials";"holdco",#N/A,FALSE,"Summary Financials"}</definedName>
    <definedName name="________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__wrn8" hidden="1">{"holdco",#N/A,FALSE,"Summary Financials";"holdco",#N/A,FALSE,"Summary Financials"}</definedName>
    <definedName name="________________www1" hidden="1">{#N/A,#N/A,FALSE,"schA"}</definedName>
    <definedName name="_______________a2" hidden="1">#REF!</definedName>
    <definedName name="_______________d4" hidden="1">#REF!</definedName>
    <definedName name="_______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_s2" hidden="1">#REF!</definedName>
    <definedName name="_______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_wr9" hidden="1">{"holdco",#N/A,FALSE,"Summary Financials";"holdco",#N/A,FALSE,"Summary Financials"}</definedName>
    <definedName name="_______________wrn1" hidden="1">{"holdco",#N/A,FALSE,"Summary Financials";"holdco",#N/A,FALSE,"Summary Financials"}</definedName>
    <definedName name="_______________wrn2" hidden="1">{"holdco",#N/A,FALSE,"Summary Financials";"holdco",#N/A,FALSE,"Summary Financials"}</definedName>
    <definedName name="_______________wrn3" hidden="1">{"holdco",#N/A,FALSE,"Summary Financials";"holdco",#N/A,FALSE,"Summary Financials"}</definedName>
    <definedName name="_______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_wrn8" hidden="1">{"holdco",#N/A,FALSE,"Summary Financials";"holdco",#N/A,FALSE,"Summary Financials"}</definedName>
    <definedName name="_______________www1" hidden="1">{#N/A,#N/A,FALSE,"schA"}</definedName>
    <definedName name="______________a2" hidden="1">#REF!</definedName>
    <definedName name="______________d4" hidden="1">#REF!</definedName>
    <definedName name="______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_s2" hidden="1">#REF!</definedName>
    <definedName name="______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wr9" hidden="1">{"holdco",#N/A,FALSE,"Summary Financials";"holdco",#N/A,FALSE,"Summary Financials"}</definedName>
    <definedName name="______________wrn1" hidden="1">{"holdco",#N/A,FALSE,"Summary Financials";"holdco",#N/A,FALSE,"Summary Financials"}</definedName>
    <definedName name="______________wrn2" hidden="1">{"holdco",#N/A,FALSE,"Summary Financials";"holdco",#N/A,FALSE,"Summary Financials"}</definedName>
    <definedName name="______________wrn3" hidden="1">{"holdco",#N/A,FALSE,"Summary Financials";"holdco",#N/A,FALSE,"Summary Financials"}</definedName>
    <definedName name="______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_wrn8" hidden="1">{"holdco",#N/A,FALSE,"Summary Financials";"holdco",#N/A,FALSE,"Summary Financials"}</definedName>
    <definedName name="______________www1" hidden="1">{#N/A,#N/A,FALSE,"schA"}</definedName>
    <definedName name="_____________a2" hidden="1">#REF!</definedName>
    <definedName name="_____________d4" hidden="1">#REF!</definedName>
    <definedName name="_____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_s2" hidden="1">#REF!</definedName>
    <definedName name="_____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wr9" hidden="1">{"holdco",#N/A,FALSE,"Summary Financials";"holdco",#N/A,FALSE,"Summary Financials"}</definedName>
    <definedName name="_____________wrn1" hidden="1">{"holdco",#N/A,FALSE,"Summary Financials";"holdco",#N/A,FALSE,"Summary Financials"}</definedName>
    <definedName name="_____________wrn2" hidden="1">{"holdco",#N/A,FALSE,"Summary Financials";"holdco",#N/A,FALSE,"Summary Financials"}</definedName>
    <definedName name="_____________wrn3" hidden="1">{"holdco",#N/A,FALSE,"Summary Financials";"holdco",#N/A,FALSE,"Summary Financials"}</definedName>
    <definedName name="_____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_wrn8" hidden="1">{"holdco",#N/A,FALSE,"Summary Financials";"holdco",#N/A,FALSE,"Summary Financials"}</definedName>
    <definedName name="_____________www1" hidden="1">{#N/A,#N/A,FALSE,"schA"}</definedName>
    <definedName name="____________a2" hidden="1">#REF!</definedName>
    <definedName name="____________d4" hidden="1">#REF!</definedName>
    <definedName name="____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_s2" hidden="1">#REF!</definedName>
    <definedName name="____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wr9" hidden="1">{"holdco",#N/A,FALSE,"Summary Financials";"holdco",#N/A,FALSE,"Summary Financials"}</definedName>
    <definedName name="____________wrn1" hidden="1">{"holdco",#N/A,FALSE,"Summary Financials";"holdco",#N/A,FALSE,"Summary Financials"}</definedName>
    <definedName name="____________wrn2" hidden="1">{"holdco",#N/A,FALSE,"Summary Financials";"holdco",#N/A,FALSE,"Summary Financials"}</definedName>
    <definedName name="____________wrn3" hidden="1">{"holdco",#N/A,FALSE,"Summary Financials";"holdco",#N/A,FALSE,"Summary Financials"}</definedName>
    <definedName name="____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_wrn8" hidden="1">{"holdco",#N/A,FALSE,"Summary Financials";"holdco",#N/A,FALSE,"Summary Financials"}</definedName>
    <definedName name="____________www1" hidden="1">{#N/A,#N/A,FALSE,"schA"}</definedName>
    <definedName name="___________a2" hidden="1">#REF!</definedName>
    <definedName name="___________d4" hidden="1">#REF!</definedName>
    <definedName name="___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_s2" hidden="1">#REF!</definedName>
    <definedName name="___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wr9" hidden="1">{"holdco",#N/A,FALSE,"Summary Financials";"holdco",#N/A,FALSE,"Summary Financials"}</definedName>
    <definedName name="___________wrn1" hidden="1">{"holdco",#N/A,FALSE,"Summary Financials";"holdco",#N/A,FALSE,"Summary Financials"}</definedName>
    <definedName name="___________wrn2" hidden="1">{"holdco",#N/A,FALSE,"Summary Financials";"holdco",#N/A,FALSE,"Summary Financials"}</definedName>
    <definedName name="___________wrn3" hidden="1">{"holdco",#N/A,FALSE,"Summary Financials";"holdco",#N/A,FALSE,"Summary Financials"}</definedName>
    <definedName name="___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_wrn8" hidden="1">{"holdco",#N/A,FALSE,"Summary Financials";"holdco",#N/A,FALSE,"Summary Financials"}</definedName>
    <definedName name="___________www1" hidden="1">{#N/A,#N/A,FALSE,"schA"}</definedName>
    <definedName name="__________a2" hidden="1">#REF!</definedName>
    <definedName name="__________d4" hidden="1">#REF!</definedName>
    <definedName name="__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_s2" hidden="1">#REF!</definedName>
    <definedName name="__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wr9" hidden="1">{"holdco",#N/A,FALSE,"Summary Financials";"holdco",#N/A,FALSE,"Summary Financials"}</definedName>
    <definedName name="__________wrn1" hidden="1">{"holdco",#N/A,FALSE,"Summary Financials";"holdco",#N/A,FALSE,"Summary Financials"}</definedName>
    <definedName name="__________wrn2" hidden="1">{"holdco",#N/A,FALSE,"Summary Financials";"holdco",#N/A,FALSE,"Summary Financials"}</definedName>
    <definedName name="__________wrn3" hidden="1">{"holdco",#N/A,FALSE,"Summary Financials";"holdco",#N/A,FALSE,"Summary Financials"}</definedName>
    <definedName name="__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_wrn8" hidden="1">{"holdco",#N/A,FALSE,"Summary Financials";"holdco",#N/A,FALSE,"Summary Financials"}</definedName>
    <definedName name="__________www1" hidden="1">{#N/A,#N/A,FALSE,"schA"}</definedName>
    <definedName name="_________a2" hidden="1">#REF!</definedName>
    <definedName name="_________d4" hidden="1">#REF!</definedName>
    <definedName name="_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_s2" hidden="1">#REF!</definedName>
    <definedName name="_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wr9" hidden="1">{"holdco",#N/A,FALSE,"Summary Financials";"holdco",#N/A,FALSE,"Summary Financials"}</definedName>
    <definedName name="_________wrn1" hidden="1">{"holdco",#N/A,FALSE,"Summary Financials";"holdco",#N/A,FALSE,"Summary Financials"}</definedName>
    <definedName name="_________wrn2" hidden="1">{"holdco",#N/A,FALSE,"Summary Financials";"holdco",#N/A,FALSE,"Summary Financials"}</definedName>
    <definedName name="_________wrn3" hidden="1">{"holdco",#N/A,FALSE,"Summary Financials";"holdco",#N/A,FALSE,"Summary Financials"}</definedName>
    <definedName name="_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_wrn8" hidden="1">{"holdco",#N/A,FALSE,"Summary Financials";"holdco",#N/A,FALSE,"Summary Financials"}</definedName>
    <definedName name="_________www1" hidden="1">{#N/A,#N/A,FALSE,"schA"}</definedName>
    <definedName name="________a2" hidden="1">#REF!</definedName>
    <definedName name="________d4" hidden="1">#REF!</definedName>
    <definedName name="_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_s2" hidden="1">#REF!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_www1" hidden="1">{#N/A,#N/A,FALSE,"schA"}</definedName>
    <definedName name="_______a2" hidden="1">#REF!</definedName>
    <definedName name="_______d4" hidden="1">#REF!</definedName>
    <definedName name="_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_s2" hidden="1">#REF!</definedName>
    <definedName name="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wr9" hidden="1">{"holdco",#N/A,FALSE,"Summary Financials";"holdco",#N/A,FALSE,"Summary Financials"}</definedName>
    <definedName name="_______wrn1" hidden="1">{"holdco",#N/A,FALSE,"Summary Financials";"holdco",#N/A,FALSE,"Summary Financials"}</definedName>
    <definedName name="_______wrn2" hidden="1">{"holdco",#N/A,FALSE,"Summary Financials";"holdco",#N/A,FALSE,"Summary Financials"}</definedName>
    <definedName name="_______wrn3" hidden="1">{"holdco",#N/A,FALSE,"Summary Financials";"holdco",#N/A,FALSE,"Summary Financials"}</definedName>
    <definedName name="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wrn8" hidden="1">{"holdco",#N/A,FALSE,"Summary Financials";"holdco",#N/A,FALSE,"Summary Financials"}</definedName>
    <definedName name="_______www1" hidden="1">{#N/A,#N/A,FALSE,"schA"}</definedName>
    <definedName name="______a2" hidden="1">#REF!</definedName>
    <definedName name="______d4" hidden="1">#REF!</definedName>
    <definedName name="_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_s2" hidden="1">#REF!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_www1" hidden="1">{#N/A,#N/A,FALSE,"schA"}</definedName>
    <definedName name="_____a2" hidden="1">#REF!</definedName>
    <definedName name="_____d4" hidden="1">#REF!</definedName>
    <definedName name="_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_s2" hidden="1">#REF!</definedName>
    <definedName name="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9" hidden="1">{"holdco",#N/A,FALSE,"Summary Financials";"holdco",#N/A,FALSE,"Summary Financials"}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___www1" hidden="1">{#N/A,#N/A,FALSE,"schA"}</definedName>
    <definedName name="____a2" hidden="1">#REF!</definedName>
    <definedName name="____d4" hidden="1">#REF!</definedName>
    <definedName name="_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_s2" hidden="1">#REF!</definedName>
    <definedName name="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wr9" hidden="1">{"holdco",#N/A,FALSE,"Summary Financials";"holdco",#N/A,FALSE,"Summary Financials"}</definedName>
    <definedName name="____wrn1" hidden="1">{"holdco",#N/A,FALSE,"Summary Financials";"holdco",#N/A,FALSE,"Summary Financials"}</definedName>
    <definedName name="____wrn2" hidden="1">{"holdco",#N/A,FALSE,"Summary Financials";"holdco",#N/A,FALSE,"Summary Financials"}</definedName>
    <definedName name="____wrn3" hidden="1">{"holdco",#N/A,FALSE,"Summary Financials";"holdco",#N/A,FALSE,"Summary Financials"}</definedName>
    <definedName name="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wrn8" hidden="1">{"holdco",#N/A,FALSE,"Summary Financials";"holdco",#N/A,FALSE,"Summary Financials"}</definedName>
    <definedName name="____www1" hidden="1">{#N/A,#N/A,FALSE,"schA"}</definedName>
    <definedName name="___a2" hidden="1">#REF!</definedName>
    <definedName name="___d4" hidden="1">#REF!</definedName>
    <definedName name="_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_s2" hidden="1">#REF!</definedName>
    <definedName name="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wr9" hidden="1">{"holdco",#N/A,FALSE,"Summary Financials";"holdco",#N/A,FALSE,"Summary Financials"}</definedName>
    <definedName name="___wrn1" hidden="1">{"holdco",#N/A,FALSE,"Summary Financials";"holdco",#N/A,FALSE,"Summary Financials"}</definedName>
    <definedName name="___wrn2" hidden="1">{"holdco",#N/A,FALSE,"Summary Financials";"holdco",#N/A,FALSE,"Summary Financials"}</definedName>
    <definedName name="___wrn3" hidden="1">{"holdco",#N/A,FALSE,"Summary Financials";"holdco",#N/A,FALSE,"Summary Financials"}</definedName>
    <definedName name="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wrn8" hidden="1">{"holdco",#N/A,FALSE,"Summary Financials";"holdco",#N/A,FALSE,"Summary Financials"}</definedName>
    <definedName name="___www1" hidden="1">{#N/A,#N/A,FALSE,"schA"}</definedName>
    <definedName name="__123Graph_A" hidden="1">#REF!</definedName>
    <definedName name="__123Graph_A5YRAVER" hidden="1">#REF!</definedName>
    <definedName name="__123Graph_AARREARSB" hidden="1">#REF!</definedName>
    <definedName name="__123Graph_AARREARSG" hidden="1">#REF!</definedName>
    <definedName name="__123Graph_AARREARSS" hidden="1">#REF!</definedName>
    <definedName name="__123Graph_AARREARST" hidden="1">#REF!</definedName>
    <definedName name="__123Graph_AAVDDAYS" hidden="1">#REF!</definedName>
    <definedName name="__123Graph_ACURRENT" hidden="1">#REF!</definedName>
    <definedName name="__123Graph_ARECOVERIESG" hidden="1">#REF!</definedName>
    <definedName name="__123Graph_ARECOVERIESS" hidden="1">#REF!</definedName>
    <definedName name="__123Graph_AREFFO" hidden="1">#REF!</definedName>
    <definedName name="__123Graph_AVISITSFO" hidden="1">#REF!</definedName>
    <definedName name="__123Graph_B" hidden="1">#REF!</definedName>
    <definedName name="__123Graph_B5YRAVER" hidden="1">#REF!</definedName>
    <definedName name="__123Graph_BARREARSB" hidden="1">#REF!</definedName>
    <definedName name="__123Graph_BARREARSG" hidden="1">#REF!</definedName>
    <definedName name="__123Graph_BARREARSS" hidden="1">#REF!</definedName>
    <definedName name="__123Graph_BARREARST" hidden="1">#REF!</definedName>
    <definedName name="__123Graph_BAVDDAYS" hidden="1">#REF!</definedName>
    <definedName name="__123Graph_BCURRENT" hidden="1">#REF!</definedName>
    <definedName name="__123Graph_BRECOVERIESG" hidden="1">#REF!</definedName>
    <definedName name="__123Graph_BRECOVERIESS" hidden="1">#REF!</definedName>
    <definedName name="__123Graph_BREFFO" hidden="1">#REF!</definedName>
    <definedName name="__123Graph_BVISITSFO" hidden="1">#REF!</definedName>
    <definedName name="__123Graph_C" hidden="1">#REF!</definedName>
    <definedName name="__123Graph_CAVDDAYS" hidden="1">#REF!</definedName>
    <definedName name="__123Graph_CRECOVERIESG" hidden="1">#REF!</definedName>
    <definedName name="__123Graph_CRECOVERIESS" hidden="1">#REF!</definedName>
    <definedName name="__123Graph_CVISITSFO" hidden="1">#REF!</definedName>
    <definedName name="__123Graph_D" hidden="1">#REF!</definedName>
    <definedName name="__123Graph_D5YRAVER" hidden="1">#REF!</definedName>
    <definedName name="__123Graph_DARREARSB" hidden="1">#REF!</definedName>
    <definedName name="__123Graph_DARREARSG" hidden="1">#REF!</definedName>
    <definedName name="__123Graph_DARREARSS" hidden="1">#REF!</definedName>
    <definedName name="__123Graph_DARREARST" hidden="1">#REF!</definedName>
    <definedName name="__123Graph_DRECOVERIESG" hidden="1">#REF!</definedName>
    <definedName name="__123Graph_DRECOVERIESS" hidden="1">#REF!</definedName>
    <definedName name="__123Graph_DREFFO" hidden="1">#REF!</definedName>
    <definedName name="__123Graph_DVISITSFO" hidden="1">#REF!</definedName>
    <definedName name="__123Graph_X" hidden="1">#REF!</definedName>
    <definedName name="__123Graph_X5YRAVER" hidden="1">#REF!</definedName>
    <definedName name="__123Graph_XARREARSB" hidden="1">#REF!</definedName>
    <definedName name="__123Graph_XARREARSG" hidden="1">#REF!</definedName>
    <definedName name="__123Graph_XARREARSS" hidden="1">#REF!</definedName>
    <definedName name="__123Graph_XARREARST" hidden="1">#REF!</definedName>
    <definedName name="__123Graph_XAVDDAYS" hidden="1">#REF!</definedName>
    <definedName name="__123Graph_XCURRENT" hidden="1">#REF!</definedName>
    <definedName name="__123Graph_XRECOVERIESG" hidden="1">#REF!</definedName>
    <definedName name="__123Graph_XRECOVERIESS" hidden="1">#REF!</definedName>
    <definedName name="__123Graph_XVISITSFO" hidden="1">#REF!</definedName>
    <definedName name="__a2" hidden="1">#REF!</definedName>
    <definedName name="__d4" hidden="1">#REF!</definedName>
    <definedName name="__FDS_HYPERLINK_TOGGLE_STATE__" hidden="1">"ON"</definedName>
    <definedName name="_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_s2" hidden="1">#REF!</definedName>
    <definedName name="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9" hidden="1">{"holdco",#N/A,FALSE,"Summary Financials";"holdco",#N/A,FALSE,"Summary Financials"}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_www1" hidden="1">{#N/A,#N/A,FALSE,"schA"}</definedName>
    <definedName name="_1__123Graph_A__LTR" hidden="1">#REF!</definedName>
    <definedName name="_1__123Graph_ACHART_1" hidden="1">#REF!</definedName>
    <definedName name="_10__123Graph_ACHART_5" hidden="1">#REF!</definedName>
    <definedName name="_10__123Graph_ACHART_6" hidden="1">#REF!</definedName>
    <definedName name="_11__123Graph_ACHART_6" hidden="1">#REF!</definedName>
    <definedName name="_11__123Graph_BCHART_1" hidden="1">#REF!</definedName>
    <definedName name="_12__123Graph_AO_S_GAS" hidden="1">#REF!</definedName>
    <definedName name="_12__123Graph_BCHART_111" hidden="1">#REF!</definedName>
    <definedName name="_13__123Graph_AT_OVER" hidden="1">#REF!</definedName>
    <definedName name="_13__123Graph_BCHART_112" hidden="1">#REF!</definedName>
    <definedName name="_14__123Graph_B__LTR" hidden="1">#REF!</definedName>
    <definedName name="_14__123Graph_BCHART_2" hidden="1">#REF!</definedName>
    <definedName name="_15__123Graph_BCHART_1" hidden="1">#REF!</definedName>
    <definedName name="_15__123Graph_BCHART_26" hidden="1">#REF!</definedName>
    <definedName name="_16__123Graph_BCHART_111" hidden="1">#REF!</definedName>
    <definedName name="_16__123Graph_BCHART_29" hidden="1">#REF!</definedName>
    <definedName name="_17__123Graph_BCHART_112" hidden="1">#REF!</definedName>
    <definedName name="_17__123Graph_BCHART_3" hidden="1">#REF!</definedName>
    <definedName name="_18__123Graph_BCHART_2" hidden="1">#REF!</definedName>
    <definedName name="_18__123Graph_BCHART_6" hidden="1">#REF!</definedName>
    <definedName name="_19__123Graph_BCHART_26" hidden="1">#REF!</definedName>
    <definedName name="_19__123Graph_CCHART_1" hidden="1">#REF!</definedName>
    <definedName name="_2__123Graph_ACHART_1" hidden="1">#REF!</definedName>
    <definedName name="_2__123Graph_ACHART_111" hidden="1">#REF!</definedName>
    <definedName name="_20__123Graph_BCHART_29" hidden="1">#REF!</definedName>
    <definedName name="_20__123Graph_CCHART_111" hidden="1">#REF!</definedName>
    <definedName name="_21__123Graph_BCHART_3" hidden="1">#REF!</definedName>
    <definedName name="_21__123Graph_CCHART_112" hidden="1">#REF!</definedName>
    <definedName name="_22__123Graph_BCHART_6" hidden="1">#REF!</definedName>
    <definedName name="_22__123Graph_CCHART_2" hidden="1">#REF!</definedName>
    <definedName name="_23__123Graph_BO_S_GAS" hidden="1">#REF!</definedName>
    <definedName name="_23__123Graph_CCHART_26" hidden="1">#REF!</definedName>
    <definedName name="_24__123Graph_BT_OVER" hidden="1">#REF!</definedName>
    <definedName name="_24__123Graph_CCHART_3" hidden="1">#REF!</definedName>
    <definedName name="_25__123Graph_C__LTR" hidden="1">#REF!</definedName>
    <definedName name="_25__123Graph_CCHART_30" hidden="1">#REF!</definedName>
    <definedName name="_26__123Graph_CCHART_1" hidden="1">#REF!</definedName>
    <definedName name="_26__123Graph_DCHART_1" hidden="1">#REF!</definedName>
    <definedName name="_27__123Graph_CCHART_111" hidden="1">#REF!</definedName>
    <definedName name="_27__123Graph_DCHART_112" hidden="1">#REF!</definedName>
    <definedName name="_28__123Graph_CCHART_112" hidden="1">#REF!</definedName>
    <definedName name="_28__123Graph_DCHART_2" hidden="1">#REF!</definedName>
    <definedName name="_29__123Graph_CCHART_2" hidden="1">#REF!</definedName>
    <definedName name="_29__123Graph_DCHART_3" hidden="1">#REF!</definedName>
    <definedName name="_3__123Graph_ACHART_111" hidden="1">#REF!</definedName>
    <definedName name="_3__123Graph_ACHART_112" hidden="1">#REF!</definedName>
    <definedName name="_30__123Graph_CCHART_26" hidden="1">#REF!</definedName>
    <definedName name="_30__123Graph_ECHART_1" hidden="1">#REF!</definedName>
    <definedName name="_31__123Graph_CCHART_3" hidden="1">#REF!</definedName>
    <definedName name="_31__123Graph_ECHART_2" hidden="1">#REF!</definedName>
    <definedName name="_32__123Graph_CCHART_30" hidden="1">#REF!</definedName>
    <definedName name="_32__123Graph_XCHART_112" hidden="1">#REF!</definedName>
    <definedName name="_33__123Graph_CO_S_GAS" hidden="1">#REF!</definedName>
    <definedName name="_33__123Graph_XCHART_2" hidden="1">#REF!</definedName>
    <definedName name="_34__123Graph_CT_OVER" hidden="1">#REF!</definedName>
    <definedName name="_34__123Graph_XCHART_30" hidden="1">#REF!</definedName>
    <definedName name="_35__123Graph_D__LTR" hidden="1">#REF!</definedName>
    <definedName name="_35__123Graph_XCHART_4" hidden="1">#REF!</definedName>
    <definedName name="_36__123Graph_DCHART_1" hidden="1">#REF!</definedName>
    <definedName name="_36__123Graph_XCHART_5" hidden="1">#REF!</definedName>
    <definedName name="_37__123Graph_DCHART_112" hidden="1">#REF!</definedName>
    <definedName name="_37__123Graph_XCHART_6" hidden="1">#REF!</definedName>
    <definedName name="_38__123Graph_DCHART_2" hidden="1">#REF!</definedName>
    <definedName name="_39__123Graph_DCHART_3" hidden="1">#REF!</definedName>
    <definedName name="_4__123Graph_ACHART_112" hidden="1">#REF!</definedName>
    <definedName name="_4__123Graph_ACHART_26" hidden="1">#REF!</definedName>
    <definedName name="_40__123Graph_DO_S_GAS" hidden="1">#REF!</definedName>
    <definedName name="_41__123Graph_DT_OVER" hidden="1">#REF!</definedName>
    <definedName name="_42__123Graph_ECHART_1" hidden="1">#REF!</definedName>
    <definedName name="_43__123Graph_ECHART_2" hidden="1">#REF!</definedName>
    <definedName name="_44__123Graph_XCHART_112" hidden="1">#REF!</definedName>
    <definedName name="_45__123Graph_XCHART_2" hidden="1">#REF!</definedName>
    <definedName name="_46__123Graph_XCHART_30" hidden="1">#REF!</definedName>
    <definedName name="_47__123Graph_XCHART_4" hidden="1">#REF!</definedName>
    <definedName name="_48__123Graph_XCHART_5" hidden="1">#REF!</definedName>
    <definedName name="_49__123Graph_XCHART_6" hidden="1">#REF!</definedName>
    <definedName name="_5__123Graph_ACHART_26" hidden="1">#REF!</definedName>
    <definedName name="_5__123Graph_ACHART_29" hidden="1">#REF!</definedName>
    <definedName name="_6__123Graph_ACHART_29" hidden="1">#REF!</definedName>
    <definedName name="_6__123Graph_ACHART_3" hidden="1">#REF!</definedName>
    <definedName name="_7__123Graph_ACHART_3" hidden="1">#REF!</definedName>
    <definedName name="_7__123Graph_ACHART_30" hidden="1">#REF!</definedName>
    <definedName name="_8__123Graph_ACHART_30" hidden="1">#REF!</definedName>
    <definedName name="_8__123Graph_ACHART_4" hidden="1">#REF!</definedName>
    <definedName name="_9__123Graph_ACHART_4" hidden="1">#REF!</definedName>
    <definedName name="_9__123Graph_ACHART_5" hidden="1">#REF!</definedName>
    <definedName name="_a2" hidden="1">#REF!</definedName>
    <definedName name="_d4" hidden="1">#REF!</definedName>
    <definedName name="_Fill" hidden="1">#REF!</definedName>
    <definedName name="_filterd" hidden="1">#REF!</definedName>
    <definedName name="_xlnm._FilterDatabase" localSheetId="0" hidden="1">'ICT step change calc'!#REF!</definedName>
    <definedName name="_Key1" hidden="1">#REF!</definedName>
    <definedName name="_L1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Order1" hidden="1">255</definedName>
    <definedName name="_Order2" hidden="1">0</definedName>
    <definedName name="_s2" hidden="1">#REF!</definedName>
    <definedName name="_Sort" hidden="1">#REF!</definedName>
    <definedName name="_Table2_Out" hidden="1">#REF!</definedName>
    <definedName name="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wr9" hidden="1">{"holdco",#N/A,FALSE,"Summary Financials";"holdco",#N/A,FALSE,"Summary Financials"}</definedName>
    <definedName name="_wrn1" hidden="1">{"holdco",#N/A,FALSE,"Summary Financials";"holdco",#N/A,FALSE,"Summary Financials"}</definedName>
    <definedName name="_wrn2" hidden="1">{"holdco",#N/A,FALSE,"Summary Financials";"holdco",#N/A,FALSE,"Summary Financials"}</definedName>
    <definedName name="_wrn3" hidden="1">{"holdco",#N/A,FALSE,"Summary Financials";"holdco",#N/A,FALSE,"Summary Financials"}</definedName>
    <definedName name="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wrn8" hidden="1">{"holdco",#N/A,FALSE,"Summary Financials";"holdco",#N/A,FALSE,"Summary Financials"}</definedName>
    <definedName name="_www1" hidden="1">{#N/A,#N/A,FALSE,"schA"}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d" hidden="1">{#N/A,#N/A,FALSE,"Group P&amp;L";#N/A,#N/A,FALSE,"Group Balance Sheet"}</definedName>
    <definedName name="AllTables">{8}</definedName>
    <definedName name="anscount" hidden="1">1</definedName>
    <definedName name="AS2DocOpenMode" hidden="1">"AS2DocumentEdit"</definedName>
    <definedName name="AS2NamedRange" hidden="1">2</definedName>
    <definedName name="Asset1" hidden="1">#REF!</definedName>
    <definedName name="Asset10" hidden="1">#REF!</definedName>
    <definedName name="Asset11" hidden="1">#REF!</definedName>
    <definedName name="Asset12" hidden="1">#REF!</definedName>
    <definedName name="Asset13" hidden="1">#REF!</definedName>
    <definedName name="Asset14" hidden="1">#REF!</definedName>
    <definedName name="Asset15" hidden="1">#REF!</definedName>
    <definedName name="Asset16" hidden="1">#REF!</definedName>
    <definedName name="Asset17" hidden="1">#REF!</definedName>
    <definedName name="Asset18" hidden="1">#REF!</definedName>
    <definedName name="Asset19" hidden="1">#REF!</definedName>
    <definedName name="Asset2" hidden="1">#REF!</definedName>
    <definedName name="Asset20" hidden="1">#REF!</definedName>
    <definedName name="Asset3" hidden="1">#REF!</definedName>
    <definedName name="Asset4" hidden="1">#REF!</definedName>
    <definedName name="Asset5" hidden="1">#REF!</definedName>
    <definedName name="Asset6" hidden="1">#REF!</definedName>
    <definedName name="Asset7" hidden="1">#REF!</definedName>
    <definedName name="Asset8" hidden="1">#REF!</definedName>
    <definedName name="Asset9" hidden="1">#REF!</definedName>
    <definedName name="budget" hidden="1">{"Overview",#N/A,TRUE,"Overview";"New Gen",#N/A,TRUE,"New Gen";"cap-ex",#N/A,TRUE,"Consol cap-ex";"cap-ex",#N/A,TRUE,"APC cap-ex";"cap-ex",#N/A,TRUE,"GPC cap-ex";"cap-ex",#N/A,TRUE,"GUL cap-ex";"cap-ex",#N/A,TRUE,"MPC cap-ex";"cap-ex",#N/A,TRUE,"SAV cap-ex";"cap-ex",#N/A,TRUE,"SEGCO cap-ex";"cap-ex",#N/A,TRUE,"SWE cap-ex"}</definedName>
    <definedName name="budget2" hidden="1">{"Overview",#N/A,TRUE,"Overview";"New Gen",#N/A,TRUE,"New Gen";"cap-ex",#N/A,TRUE,"Consol cap-ex";"cap-ex",#N/A,TRUE,"APC cap-ex";"cap-ex",#N/A,TRUE,"GPC cap-ex";"cap-ex",#N/A,TRUE,"GUL cap-ex";"cap-ex",#N/A,TRUE,"MPC cap-ex";"cap-ex",#N/A,TRUE,"SAV cap-ex";"cap-ex",#N/A,TRUE,"SEGCO cap-ex";"cap-ex",#N/A,TRUE,"SWE cap-ex"}</definedName>
    <definedName name="Calculated">"Calculated"</definedName>
    <definedName name="Cash_Timing">#REF!</definedName>
    <definedName name="CellReference">_xlfn.LAMBDA(_xlpm.linkedCells, _xlfn.LET(_xlpm.firstCell, ADDRESS(MIN(ROW(_xlpm.linkedCells)), MIN(COLUMN(_xlpm.linkedCells)), 4), _xlpm.lastCell, ADDRESS(MAX(ROW(_xlpm.linkedCells)), MAX(COLUMN(_xlpm.linkedCells)), 4), _xlpm.result, IF(ROWS(_xlpm.linkedCells) * COLUMNS(_xlpm.linkedCells) = 1, _xlpm.firstCell, _xlpm.firstCell &amp; ":" &amp; _xlpm.lastCell), _xlpm.result) )</definedName>
    <definedName name="Check">"Check"</definedName>
    <definedName name="Check_Bounds" comment="Use to check that the array lies within certain bounds, eg betweeen 0 and 1. arr = the tested array, top = top of bounds, bottom =bottom of bounds">_xlfn.LAMBDA(_xlpm.arr,_xlpm.top,_xlpm.bottom,IF(AND(MAX(_xlpm.arr)&lt;=_xlpm.top,MIN(_xlpm.arr)&gt;=_xlpm.bottom),0,1))</definedName>
    <definedName name="Check_Consistency">_xlfn.LAMBDA(_xlpm.Amount,_xlpm.Comparison_Amount,IF(ABS(_xlpm.Amount-_xlpm.Comparison_Amount)&lt;10^-6,0,1))</definedName>
    <definedName name="Check_ErrorNet" comment="Evaluates the sum of a range to see if it returns an error. If an error, returns 1, otherwise 0. For use with the CheckRedRedGreen cell style.">_xlfn.LAMBDA(_xlpm.a,IF(ISERROR(SUM(_xlpm.a)),1,0))</definedName>
    <definedName name="Check_Side">_xlfn.LAMBDA(_xlpm.a,IF(SUM(_xlpm.a)&lt;&gt;0,1,0))</definedName>
    <definedName name="Check_Sign" comment="Use to confirm that all instances are of the right sign (positive or negative) in an array. arr = the array you are testing, and sign = the sign DON'T want (1 or -1 for positive or negative)">_xlfn.LAMBDA(_xlpm.arr,_xlpm.sign, --(SUM(N((_xlpm.arr*_xlpm.sign)&gt;0))&gt;0))</definedName>
    <definedName name="dada" hidden="1">{#N/A,#N/A,FALSE,"Group P&amp;L";#N/A,#N/A,FALSE,"Group Balance Sheet"}</definedName>
    <definedName name="December_Timing">#REF!</definedName>
    <definedName name="dep" hidden="1">{#N/A,#N/A,FALSE,"Cover";#N/A,#N/A,FALSE,"Main";#N/A,#N/A,FALSE,"Guid";#N/A,#N/A,FALSE,"Summary";#N/A,#N/A,FALSE,"Monthly";#N/A,#N/A,FALSE,"Bridge Q3";#N/A,#N/A,FALSE,"Q3";#N/A,#N/A,FALSE,"Bridge-global";#N/A,#N/A,FALSE,"Bridge"}</definedName>
    <definedName name="Dollars">"Dollars"</definedName>
    <definedName name="End_Period">"End Period"</definedName>
    <definedName name="expense2" hidden="1">{#N/A,#N/A,TRUE,"AGLGN Total";#N/A,#N/A,TRUE,"Cent Coast";#N/A,#N/A,TRUE,"Hunter";#N/A,#N/A,TRUE,"Illaw";#N/A,#N/A,TRUE,"Cowra-Lith";#N/A,#N/A,TRUE,"Marsden-Dub";#N/A,#N/A,TRUE,"Sth High";#N/A,#N/A,TRUE,"SW NSW";#N/A,#N/A,TRUE,"Syd Sth";#N/A,#N/A,TRUE,"Syd Wst";#N/A,#N/A,TRUE,"Syd Nth";#N/A,#N/A,TRUE,"Wil-Newc"}</definedName>
    <definedName name="ff" hidden="1">{"holdco",#N/A,FALSE,"Summary Financials";"holdco",#N/A,FALSE,"Summary Financials"}</definedName>
    <definedName name="FPFirstYear">'[1]Input|General'!$G$13</definedName>
    <definedName name="FPLastYear">'[1]Input|General'!$G$14</definedName>
    <definedName name="frd" hidden="1">{"holdco",#N/A,FALSE,"Summary Financials";"holdco",#N/A,FALSE,"Summary Financials"}</definedName>
    <definedName name="FULLYR">15</definedName>
    <definedName name="g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h" hidden="1">{"holdco",#N/A,FALSE,"Summary Financials";"holdco",#N/A,FALSE,"Summary Financials"}</definedName>
    <definedName name="Index">"Index"</definedName>
    <definedName name="Index_Period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BV_SHARE_ACT_OR_EST" hidden="1">"c3587"</definedName>
    <definedName name="IQ_BV_SHARE_EST" hidden="1">"c3541"</definedName>
    <definedName name="IQ_BV_SHARE_HIGH_EST" hidden="1">"c3542"</definedName>
    <definedName name="IQ_BV_SHARE_LOW_EST" hidden="1">"c3543"</definedName>
    <definedName name="IQ_BV_SHARE_MEDIAN_EST" hidden="1">"c3544"</definedName>
    <definedName name="IQ_BV_SHARE_NUM_EST" hidden="1">"c3539"</definedName>
    <definedName name="IQ_BV_SHARE_STDDEV_EST" hidden="1">"c3540"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ACT_OR_EST" hidden="1">"c3584"</definedName>
    <definedName name="IQ_CAPEX_BNK" hidden="1">"c110"</definedName>
    <definedName name="IQ_CAPEX_BR" hidden="1">"c111"</definedName>
    <definedName name="IQ_CAPEX_EST" hidden="1">"c3523"</definedName>
    <definedName name="IQ_CAPEX_FIN" hidden="1">"c112"</definedName>
    <definedName name="IQ_CAPEX_HIGH_EST" hidden="1">"c3524"</definedName>
    <definedName name="IQ_CAPEX_INS" hidden="1">"c113"</definedName>
    <definedName name="IQ_CAPEX_LOW_EST" hidden="1">"c3525"</definedName>
    <definedName name="IQ_CAPEX_MEDIAN_EST" hidden="1">"c3526"</definedName>
    <definedName name="IQ_CAPEX_NUM_EST" hidden="1">"c3521"</definedName>
    <definedName name="IQ_CAPEX_STDDEV_EST" hidden="1">"c3522"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_SHARE" hidden="1">"c3549"</definedName>
    <definedName name="IQ_EST_ACT_CAPEX" hidden="1">"c3546"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ET_DEBT" hidden="1">"c3545"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CAPEX_GROWTH_1YR" hidden="1">"c3588"</definedName>
    <definedName name="IQ_EST_CAPEX_GROWTH_2YR" hidden="1">"c3589"</definedName>
    <definedName name="IQ_EST_CAPEX_GROWTH_Q_1YR" hidden="1">"c3590"</definedName>
    <definedName name="IQ_EST_CAPEX_SEQ_GROWTH_Q" hidden="1">"c3591"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STDDEV_EST" hidden="1">"c422"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HIGH_EST" hidden="1">"c3518"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MEDIAN_EST" hidden="1">"c3520"</definedName>
    <definedName name="IQ_NET_DEBT_NUM_EST" hidden="1">"c3515"</definedName>
    <definedName name="IQ_NET_DEBT_STDDEV_EST" hidden="1">"c3516"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FS" hidden="1">"c1116"</definedName>
    <definedName name="IQ_RETURN_ASSETS_HIGH_EST" hidden="1">"c3530"</definedName>
    <definedName name="IQ_RETURN_ASSETS_LOW_EST" hidden="1">"c3531"</definedName>
    <definedName name="IQ_RETURN_ASSETS_MEDIAN_EST" hidden="1">"c3532"</definedName>
    <definedName name="IQ_RETURN_ASSETS_NUM_EST" hidden="1">"c3527"</definedName>
    <definedName name="IQ_RETURN_ASSETS_STDDEV_EST" hidden="1">"c3528"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FS" hidden="1">"c1121"</definedName>
    <definedName name="IQ_RETURN_EQUITY_HIGH_EST" hidden="1">"c3536"</definedName>
    <definedName name="IQ_RETURN_EQUITY_LOW_EST" hidden="1">"c3537"</definedName>
    <definedName name="IQ_RETURN_EQUITY_MEDIAN_EST" hidden="1">"c3538"</definedName>
    <definedName name="IQ_RETURN_EQUITY_NUM_EST" hidden="1">"c3533"</definedName>
    <definedName name="IQ_RETURN_EQUITY_STDDEV_EST" hidden="1">"c3534"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39424.8492824074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T_Asset_Cost_Allocation" hidden="1">#REF!</definedName>
    <definedName name="IT_Investment_Brief" hidden="1">#REF!</definedName>
    <definedName name="IT_Location" hidden="1">#REF!</definedName>
    <definedName name="IT_Project_Description" hidden="1">#REF!</definedName>
    <definedName name="IT_Purpose" hidden="1">#REF!</definedName>
    <definedName name="IT_RIN_Category" hidden="1">#REF!</definedName>
    <definedName name="IT_Service_Code" hidden="1">#REF!</definedName>
    <definedName name="IT_Type" hidden="1">#REF!</definedName>
    <definedName name="IT_Value_Driver" hidden="1">#REF!</definedName>
    <definedName name="JENold" hidden="1">{"holdco",#N/A,FALSE,"Summary Financials";"holdco",#N/A,FALSE,"Summary Financials"}</definedName>
    <definedName name="June_Timing">#REF!</definedName>
    <definedName name="k" hidden="1">{"holdco",#N/A,FALSE,"Summary Financials";"holdco",#N/A,FALSE,"Summary Financials"}</definedName>
    <definedName name="krup" hidden="1">{"holdco",#N/A,FALSE,"Summary Financials";"holdco",#N/A,FALSE,"Summary Financials"}</definedName>
    <definedName name="limcount" hidden="1">2</definedName>
    <definedName name="Mid_Period">#REF!</definedName>
    <definedName name="Millions">#REF!</definedName>
    <definedName name="Model_Name">'ICT step change calc'!$D$1</definedName>
    <definedName name="month">'[1]Input|General'!$G$9</definedName>
    <definedName name="moy" hidden="1">{"holdco",#N/A,FALSE,"Summary Financials";"holdco",#N/A,FALSE,"Summary Financials"}</definedName>
    <definedName name="n" hidden="1">{#N/A,#N/A,TRUE,"AGLGN Total";#N/A,#N/A,TRUE,"Cent Coast";#N/A,#N/A,TRUE,"Hunter";#N/A,#N/A,TRUE,"Illaw";#N/A,#N/A,TRUE,"Cowra-Lith";#N/A,#N/A,TRUE,"Marsden-Dub";#N/A,#N/A,TRUE,"Sth High";#N/A,#N/A,TRUE,"SW NSW";#N/A,#N/A,TRUE,"Syd Sth";#N/A,#N/A,TRUE,"Syd Wst";#N/A,#N/A,TRUE,"Syd Nth";#N/A,#N/A,TRUE,"Wil-Newc"}</definedName>
    <definedName name="NA">"N/A"</definedName>
    <definedName name="new" hidden="1">{"holdco",#N/A,FALSE,"Summary Financials";"holdco",#N/A,FALSE,"Summary Financials"}</definedName>
    <definedName name="new_other" hidden="1">{"holdco",#N/A,FALSE,"Summary Financials";"holdco",#N/A,FALSE,"Summary Financials"}</definedName>
    <definedName name="Nominal">#REF!</definedName>
    <definedName name="NvsEndTime">38835.6278587963</definedName>
    <definedName name="NvsInstSpec">"%,FCURRENCY_CD,VAUD"</definedName>
    <definedName name="ol" hidden="1">{"holdco",#N/A,FALSE,"Summary Financials";"holdco",#N/A,FALSE,"Summary Financials"}</definedName>
    <definedName name="old_capex" hidden="1">{"holdco",#N/A,FALSE,"Summary Financials";"holdco",#N/A,FALSE,"Summary Financials"}</definedName>
    <definedName name="Percent">"Per cent"</definedName>
    <definedName name="PPLastYear">'[1]Input|General'!$G$12</definedName>
    <definedName name="ppp" hidden="1">{"holdco",#N/A,FALSE,"Summary Financials";"holdco",#N/A,FALSE,"Summary Financials"}</definedName>
    <definedName name="Project_Complexity" hidden="1">#REF!</definedName>
    <definedName name="Project_Size" hidden="1">#REF!</definedName>
    <definedName name="Project_Timeframe" hidden="1">#REF!</definedName>
    <definedName name="PUB_FileID" hidden="1">"N10003653.xls"</definedName>
    <definedName name="PUB_UserID" hidden="1">"QUARKS"</definedName>
    <definedName name="pyt" hidden="1">{"mgmt forecast",#N/A,FALSE,"Mgmt Forecast";"dcf table",#N/A,FALSE,"Mgmt Forecast";"sensitivity",#N/A,FALSE,"Mgmt Forecast";"table inputs",#N/A,FALSE,"Mgmt Forecast";"calculations",#N/A,FALSE,"Mgmt Forecast"}</definedName>
    <definedName name="q" hidden="1">{#N/A,#N/A,FALSE,"Cover";#N/A,#N/A,FALSE,"Main";#N/A,#N/A,FALSE,"Guid";#N/A,#N/A,FALSE,"Summary";#N/A,#N/A,FALSE,"Q3"}</definedName>
    <definedName name="qq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qqq" hidden="1">{#N/A,#N/A,FALSE,"schA"}</definedName>
    <definedName name="rew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rrr" hidden="1">{"holdco",#N/A,FALSE,"Summary Financials";"holdco",#N/A,FALSE,"Summary Financials"}</definedName>
    <definedName name="s" hidden="1">{"holdco",#N/A,FALSE,"Summary Financials";"holdco",#N/A,FALSE,"Summary Financials"}</definedName>
    <definedName name="SAPBEXrevision" hidden="1">18</definedName>
    <definedName name="SAPBEXsysID" hidden="1">"BWS"</definedName>
    <definedName name="SAPBEXwbID" hidden="1">"3T8NHWRNKS1G29JMHP7145OWR"</definedName>
    <definedName name="sencount" hidden="1">2</definedName>
    <definedName name="Series_PresentationYear_Reg">'ICT step change calc'!$L$11:$Q$11</definedName>
    <definedName name="SheetName">_xlfn.LAMBDA(_xlpm.cell, MID(CELL("filename", _xlpm.cell), FIND("]", CELL("filename", _xlpm.cell)) + 1, LEN(CELL("filename", _xlpm.cell)) - FIND("]", CELL("filename", _xlpm.cell))))</definedName>
    <definedName name="Stuff" hidden="1">{#N/A,#N/A,FALSE,"Group P&amp;L";#N/A,#N/A,FALSE,"Group Balance Sheet"}</definedName>
    <definedName name="Team_Ownership" hidden="1">#REF!</definedName>
    <definedName name="test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TextRefCopyRangeCount" hidden="1">1</definedName>
    <definedName name="trds" hidden="1">#REF!</definedName>
    <definedName name="trds10" hidden="1">#REF!</definedName>
    <definedName name="trds11" hidden="1">#REF!</definedName>
    <definedName name="trds2" hidden="1">#REF!</definedName>
    <definedName name="trds3" hidden="1">#REF!</definedName>
    <definedName name="trds4" hidden="1">#REF!</definedName>
    <definedName name="trds6" hidden="1">#REF!</definedName>
    <definedName name="trds7" hidden="1">#REF!</definedName>
    <definedName name="tt" hidden="1">{"holdco",#N/A,FALSE,"Summary Financials";"holdco",#N/A,FALSE,"Summary Financials"}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s">'[1]Input|General'!$G$15</definedName>
    <definedName name="v" hidden="1">{"holdco",#N/A,FALSE,"Summary Financials";"holdco",#N/A,FALSE,"Summary Financials"}</definedName>
    <definedName name="vCube" hidden="1">#REF!</definedName>
    <definedName name="veryold" hidden="1">{"holdco",#N/A,FALSE,"Summary Financials";"holdco",#N/A,FALSE,"Summary Financials"}</definedName>
    <definedName name="vFormulas" hidden="1">#REF!</definedName>
    <definedName name="vGetRange" hidden="1">#REF!</definedName>
    <definedName name="vPasteBackFrom" hidden="1">#REF!</definedName>
    <definedName name="vPasteBackTo" hidden="1">#REF!</definedName>
    <definedName name="vProjectEntry" hidden="1">#REF!</definedName>
    <definedName name="vProjectPaste" hidden="1">#REF!</definedName>
    <definedName name="vSendStatus" hidden="1">#REF!</definedName>
    <definedName name="vServer" hidden="1">#REF!</definedName>
    <definedName name="wan.bpr" hidden="1">{#N/A,#N/A,FALSE,"Group P&amp;L";#N/A,#N/A,FALSE,"Group Balance Sheet"}</definedName>
    <definedName name="wrn.ActiveWorkbook." hidden="1">{#N/A,#N/A,TRUE,"Overview";#N/A,#N/A,TRUE,"New Gen"}</definedName>
    <definedName name="wrn.Aging._.and._.Trend._.Analysis." hidden="1">{#N/A,#N/A,FALSE,"Aging Summary";#N/A,#N/A,FALSE,"Ratio Analysis";#N/A,#N/A,FALSE,"Test 120 Day Accts";#N/A,#N/A,FALSE,"Tickmarks"}</definedName>
    <definedName name="wrn.All._.but._.Plant." hidden="1">{#N/A,#N/A,TRUE,"Income Statement";#N/A,#N/A,TRUE,"Balance Sheet";#N/A,#N/A,TRUE,"Cash Flow";#N/A,#N/A,TRUE,"Interest Schedule";#N/A,#N/A,TRUE,"Ratios"}</definedName>
    <definedName name="wrn.Basic._.Reports." hidden="1">{"net cf for valuation",#N/A,FALSE,"RangerAm";"nopat stmt",#N/A,FALSE,"RangerAm";"inc stmt",#N/A,FALSE,"RangerAm";"bal sheet",#N/A,FALSE,"RangerAm";"sum ops results",#N/A,FALSE,"RangerAm"}</definedName>
    <definedName name="wrn.Bce._.plan." hidden="1">{#N/A,#N/A,FALSE,"Cover";#N/A,#N/A,FALSE,"Main";#N/A,#N/A,FALSE,"Guid";#N/A,#N/A,FALSE,"Summary";#N/A,#N/A,FALSE,"Monthly";#N/A,#N/A,FALSE,"Bridge Q3";#N/A,#N/A,FALSE,"Q3";#N/A,#N/A,FALSE,"Bridge-global";#N/A,#N/A,FALSE,"Bridge"}</definedName>
    <definedName name="wrn.Board." hidden="1">{#N/A,#N/A,FALSE,"Cover";#N/A,#N/A,FALSE,"Main";#N/A,#N/A,FALSE,"Guid";#N/A,#N/A,FALSE,"Summary";#N/A,#N/A,FALSE,"Q3"}</definedName>
    <definedName name="wrn.BPR." hidden="1">{#N/A,#N/A,FALSE,"Group P&amp;L";#N/A,#N/A,FALSE,"Group Balance Sheet"}</definedName>
    <definedName name="wrn.Cap._.Budget9_27." hidden="1">{"Overview",#N/A,TRUE,"Overview";"New Gen",#N/A,TRUE,"New Gen";"cap-ex",#N/A,TRUE,"Consol cap-ex";"cap-ex",#N/A,TRUE,"APC cap-ex";"cap-ex",#N/A,TRUE,"GPC cap-ex";"cap-ex",#N/A,TRUE,"GUL cap-ex";"cap-ex",#N/A,TRUE,"MPC cap-ex";"cap-ex",#N/A,TRUE,"SAV cap-ex";"cap-ex",#N/A,TRUE,"SEGCO cap-ex";"cap-ex",#N/A,TRUE,"SWE cap-ex"}</definedName>
    <definedName name="wrn.contribution." hidden="1">{#N/A,#N/A,FALSE,"Contribution Analysis"}</definedName>
    <definedName name="wrn.csc." hidden="1">{"orixcsc",#N/A,FALSE,"ORIX CSC";"orixcsc2",#N/A,FALSE,"ORIX CSC"}</definedName>
    <definedName name="wrn.csc2." hidden="1">{#N/A,#N/A,FALSE,"ORIX CSC"}</definedName>
    <definedName name="wrn.dcf." hidden="1">{"mgmt forecast",#N/A,FALSE,"Mgmt Forecast";"dcf table",#N/A,FALSE,"Mgmt Forecast";"sensitivity",#N/A,FALSE,"Mgmt Forecast";"table inputs",#N/A,FALSE,"Mgmt Forecast";"calculations",#N/A,FALSE,"Mgmt Forecast"}</definedName>
    <definedName name="wrn.ECR." hidden="1">{#N/A,#N/A,FALSE,"schA"}</definedName>
    <definedName name="wrn.Finacials." hidden="1">{"Income statement",#N/A,FALSE,"N Amerca";"Balance Sheet Assets",#N/A,FALSE,"N Amerca";"Balance Sheet Liabilities",#N/A,FALSE,"N Amerca";"Cash Flow",#N/A,FALSE,"N Amerca";"Income statement",#N/A,FALSE,"EPGC";"Balance Sheet Assets",#N/A,FALSE,"EPGC";"Balance Sheet Liabilities",#N/A,FALSE,"EPGC";"Cash Flow",#N/A,FALSE,"EPGC";"Income statement",#N/A,FALSE,"Morelos";"Balance Sheet Assets",#N/A,FALSE,"Morelos";"Balance Sheet Liabilities",#N/A,FALSE,"Morelos";"Cash Flow",#N/A,FALSE,"Morelos";"Income statement",#N/A,FALSE,"Eliminations";"Balance Sheet Assets",#N/A,FALSE,"Eliminations";"Balance Sheet Liabilities",#N/A,FALSE,"Eliminations";"Cash Flow",#N/A,FALSE,"Eliminations"}</definedName>
    <definedName name="wrn.Initial._.Strat._.Plan." hidden="1">{#N/A,#N/A,FALSE,"Bridge - Waterfall";#N/A,#N/A,FALSE,"3 year view Monty";#N/A,#N/A,FALSE,"3 year view (presentaion)";#N/A,#N/A,FALSE,"Opportunities";#N/A,#N/A,FALSE,"3 year view";#N/A,#N/A,FALSE,"Summary";#N/A,#N/A,FALSE,"CAPEX-FCF-EP";#N/A,#N/A,FALSE,"DE Ratio";#N/A,#N/A,FALSE,"Sensitivity"}</definedName>
    <definedName name="wrn.IPO._.Valuation." hidden="1">{"assumptions",#N/A,FALSE,"Scenario 1";"valuation",#N/A,FALSE,"Scenario 1"}</definedName>
    <definedName name="wrn.is." hidden="1">{#N/A,#N/A,FALSE,"EPDCCon"}</definedName>
    <definedName name="wrn.LBO._.Summary." hidden="1">{"LBO Summary",#N/A,FALSE,"Summary"}</definedName>
    <definedName name="wrn.OH.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wrn.PLAN._.2002._.to._.2004." hidden="1">{#N/A,#N/A,FALSE,"Cover";#N/A,#N/A,FALSE,"3 YEAR VIEW";#N/A,#N/A,FALSE,"Summary";#N/A,#N/A,FALSE,"Monthly";#N/A,#N/A,FALSE,"2002";#N/A,#N/A,FALSE,"Bridge 2002";#N/A,#N/A,FALSE,"Risk mngmt";#N/A,#N/A,FALSE,"Proposed Guid";#N/A,#N/A,FALSE,"EBITDA DRAG";#N/A,#N/A,FALSE,"Assumptions";#N/A,#N/A,FALSE,"BCH";#N/A,#N/A,FALSE,"Aliant";#N/A,#N/A,FALSE,"ExpressVu";#N/A,#N/A,FALSE,"TCC";#N/A,#N/A,FALSE,"Emergis";#N/A,#N/A,FALSE,"BGM";#N/A,#N/A,FALSE,"CGI";#N/A,#N/A,FALSE,"Excel";#N/A,#N/A,FALSE,"BCI";#N/A,#N/A,FALSE,"Telesat";#N/A,#N/A,FALSE,"Venture Other";#N/A,#N/A,FALSE,"Corp";#N/A,#N/A,FALSE,"Elimin"}</definedName>
    <definedName name="wrn.Pricing._.Case." hidden="1">{#N/A,#N/A,TRUE,"RESULTS";#N/A,#N/A,TRUE,"REV REQUIRE";#N/A,#N/A,TRUE,"RATEBASE";#N/A,#N/A,TRUE,"LEVELIZED"}</definedName>
    <definedName name="wrn.pricing2._.case." hidden="1">{#N/A,#N/A,TRUE,"RESULTS";#N/A,#N/A,TRUE,"REV REQUIRE";#N/A,#N/A,TRUE,"RATEBASE";#N/A,#N/A,TRUE,"LEVELIZED"}</definedName>
    <definedName name="wrn.Print._.all." hidden="1">{#N/A,#N/A,TRUE,"AGLGN Total";#N/A,#N/A,TRUE,"Cent Coast";#N/A,#N/A,TRUE,"Hunter";#N/A,#N/A,TRUE,"Illaw";#N/A,#N/A,TRUE,"Cowra-Lith";#N/A,#N/A,TRUE,"Marsden-Dub";#N/A,#N/A,TRUE,"Sth High";#N/A,#N/A,TRUE,"SW NSW";#N/A,#N/A,TRUE,"Syd Sth";#N/A,#N/A,TRUE,"Syd Wst";#N/A,#N/A,TRUE,"Syd Nth";#N/A,#N/A,TRUE,"Wil-Newc"}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Revised._.Cap._.Budget." hidden="1">{#N/A,#N/A,TRUE,"Overview";#N/A,#N/A,TRUE,"New Gen"}</definedName>
    <definedName name="wrn.Revised._.Capital._.Budget." hidden="1">{#N/A,#N/A,TRUE,"Overview";#N/A,#N/A,TRUE,"New Gen";#N/A,#N/A,TRUE,"Consol cap-ex";#N/A,#N/A,TRUE,"APC cap-ex";#N/A,#N/A,TRUE,"GPC cap-ex";#N/A,#N/A,TRUE,"GUL cap-ex";#N/A,#N/A,TRUE,"MPC cap-ex";#N/A,#N/A,TRUE,"SAV cap-ex";#N/A,#N/A,TRUE,"SEGCO cap-ex";#N/A,#N/A,TRUE,"SWE cap-ex"}</definedName>
    <definedName name="wrtt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www" hidden="1">{#N/A,#N/A,FALSE,"schA"}</definedName>
    <definedName name="YearStandard">365.25</definedName>
    <definedName name="YEE">16</definedName>
    <definedName name="YTD">15</definedName>
    <definedName name="YTDC">14</definedName>
    <definedName name="yuaaa" hidden="1">{"holdco",#N/A,FALSE,"Summary Financials";"holdco",#N/A,FALSE,"Summary Financials"}</definedName>
    <definedName name="z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Z_194E5B9A_53B1_414D_85B4_862268EA3FD8_.wvu.Cols" hidden="1">#REF!,#REF!</definedName>
    <definedName name="Z_457C99E0_B489_11D4_9586_D18A69491E44_.wvu.FilterData" hidden="1">#REF!</definedName>
    <definedName name="Z_4A79B72B_DC22_4363_885C_85183B73F539_.wvu.Cols" hidden="1">#REF!,#REF!</definedName>
    <definedName name="Z_6664BF98_58A8_4AA7_B274_16B63D099514_.wvu.PrintTitles" hidden="1">#REF!</definedName>
    <definedName name="Z_6664BF98_58A8_4AA7_B274_16B63D099514_.wvu.Rows" hidden="1">#REF!</definedName>
    <definedName name="Z_7BA556F5_54D8_11D5_A01A_F3F642D11487_.wvu.PrintTitles" hidden="1">#REF!</definedName>
    <definedName name="Z_82A713E0_6943_11D4_BE9F_0010A4B0D9C7_.wvu.Cols" hidden="1">#REF!</definedName>
    <definedName name="Z_82A713E0_6943_11D4_BE9F_0010A4B0D9C7_.wvu.Rows" hidden="1">#REF!,#REF!</definedName>
    <definedName name="Z_86D17A40_67AF_11D4_BE9F_0010A4C47286_.wvu.FilterData" hidden="1">#REF!</definedName>
    <definedName name="Z_86D17A4F_67AF_11D4_BE9F_0010A4C47286_.wvu.FilterData" hidden="1">#REF!</definedName>
    <definedName name="Z_954171C1_B0CF_11D4_9586_C4C4470EA652_.wvu.FilterData" hidden="1">#REF!</definedName>
    <definedName name="Z_954171C6_B0CF_11D4_9586_C4C4470EA652_.wvu.FilterData" hidden="1">#REF!</definedName>
    <definedName name="Z_B353C461_E47E_11D3_9F17_9F7735ADF445_.wvu.PrintArea" hidden="1">#REF!</definedName>
    <definedName name="Z_B6615E22_B0C4_11D4_9586_D4E81DC95A44_.wvu.FilterData" hidden="1">#REF!</definedName>
    <definedName name="Z_CFB7B7F4_1D0A_11D5_9586_DD7024B77949_.wvu.FilterData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6" i="1" l="1"/>
  <c r="L148" i="1" l="1"/>
  <c r="L234" i="1"/>
  <c r="L202" i="1" l="1"/>
  <c r="F34" i="1" l="1"/>
  <c r="H34" i="1"/>
  <c r="S34" i="1"/>
  <c r="F47" i="1"/>
  <c r="H47" i="1"/>
  <c r="S47" i="1"/>
  <c r="F31" i="1"/>
  <c r="H31" i="1"/>
  <c r="S31" i="1"/>
  <c r="E213" i="1"/>
  <c r="F213" i="1"/>
  <c r="H213" i="1"/>
  <c r="P97" i="1" l="1"/>
  <c r="O97" i="1"/>
  <c r="N97" i="1"/>
  <c r="M97" i="1"/>
  <c r="L97" i="1"/>
  <c r="D158" i="1" a="1"/>
  <c r="D158" i="1" s="1"/>
  <c r="M54" i="1"/>
  <c r="N54" i="1"/>
  <c r="O54" i="1"/>
  <c r="P54" i="1"/>
  <c r="L54" i="1"/>
  <c r="S20" i="1"/>
  <c r="S21" i="1"/>
  <c r="S22" i="1"/>
  <c r="S23" i="1"/>
  <c r="S24" i="1"/>
  <c r="S25" i="1"/>
  <c r="S26" i="1"/>
  <c r="S27" i="1"/>
  <c r="S28" i="1"/>
  <c r="S29" i="1"/>
  <c r="S30" i="1"/>
  <c r="S32" i="1"/>
  <c r="S33" i="1"/>
  <c r="S35" i="1"/>
  <c r="S36" i="1"/>
  <c r="S37" i="1"/>
  <c r="S38" i="1"/>
  <c r="S39" i="1"/>
  <c r="S40" i="1"/>
  <c r="S41" i="1"/>
  <c r="S42" i="1"/>
  <c r="S43" i="1"/>
  <c r="S44" i="1"/>
  <c r="S45" i="1"/>
  <c r="S46" i="1"/>
  <c r="S48" i="1"/>
  <c r="S49" i="1"/>
  <c r="S50" i="1"/>
  <c r="S51" i="1"/>
  <c r="S52" i="1"/>
  <c r="S19" i="1"/>
  <c r="F108" i="1"/>
  <c r="D2" i="1"/>
  <c r="E9" i="1"/>
  <c r="F9" i="1"/>
  <c r="G9" i="1"/>
  <c r="H9" i="1"/>
  <c r="L9" i="1" a="1"/>
  <c r="L9" i="1" s="1"/>
  <c r="G11" i="1"/>
  <c r="H11" i="1"/>
  <c r="E17" i="1"/>
  <c r="F17" i="1"/>
  <c r="G17" i="1"/>
  <c r="H17" i="1"/>
  <c r="L17" i="1" a="1"/>
  <c r="L17" i="1" s="1"/>
  <c r="F19" i="1"/>
  <c r="H19" i="1"/>
  <c r="F20" i="1"/>
  <c r="H20" i="1"/>
  <c r="F21" i="1"/>
  <c r="H21" i="1"/>
  <c r="F22" i="1"/>
  <c r="H22" i="1"/>
  <c r="F23" i="1"/>
  <c r="H23" i="1"/>
  <c r="F24" i="1"/>
  <c r="H24" i="1"/>
  <c r="F25" i="1"/>
  <c r="H25" i="1"/>
  <c r="F26" i="1"/>
  <c r="H26" i="1"/>
  <c r="F27" i="1"/>
  <c r="H27" i="1"/>
  <c r="F28" i="1"/>
  <c r="H28" i="1"/>
  <c r="F29" i="1"/>
  <c r="H29" i="1"/>
  <c r="F30" i="1"/>
  <c r="H30" i="1"/>
  <c r="F32" i="1"/>
  <c r="H32" i="1"/>
  <c r="F33" i="1"/>
  <c r="H33" i="1"/>
  <c r="F35" i="1"/>
  <c r="H35" i="1"/>
  <c r="F36" i="1"/>
  <c r="H36" i="1"/>
  <c r="F37" i="1"/>
  <c r="H37" i="1"/>
  <c r="F38" i="1"/>
  <c r="H38" i="1"/>
  <c r="F39" i="1"/>
  <c r="H39" i="1"/>
  <c r="F40" i="1"/>
  <c r="H40" i="1"/>
  <c r="F41" i="1"/>
  <c r="H41" i="1"/>
  <c r="F42" i="1"/>
  <c r="H42" i="1"/>
  <c r="F43" i="1"/>
  <c r="H43" i="1"/>
  <c r="F44" i="1"/>
  <c r="H44" i="1"/>
  <c r="F45" i="1"/>
  <c r="H45" i="1"/>
  <c r="F46" i="1"/>
  <c r="H46" i="1"/>
  <c r="F48" i="1"/>
  <c r="H48" i="1"/>
  <c r="F49" i="1"/>
  <c r="H49" i="1"/>
  <c r="F50" i="1"/>
  <c r="H50" i="1"/>
  <c r="F51" i="1"/>
  <c r="H51" i="1"/>
  <c r="F52" i="1"/>
  <c r="H52" i="1"/>
  <c r="E54" i="1"/>
  <c r="F54" i="1"/>
  <c r="H54" i="1"/>
  <c r="E55" i="1"/>
  <c r="F55" i="1"/>
  <c r="G55" i="1"/>
  <c r="H55" i="1"/>
  <c r="E56" i="1"/>
  <c r="F56" i="1"/>
  <c r="G56" i="1"/>
  <c r="H56" i="1"/>
  <c r="E60" i="1"/>
  <c r="F60" i="1"/>
  <c r="G60" i="1"/>
  <c r="H60" i="1"/>
  <c r="L60" i="1" a="1"/>
  <c r="L60" i="1" s="1"/>
  <c r="F62" i="1"/>
  <c r="H62" i="1"/>
  <c r="F63" i="1"/>
  <c r="H63" i="1"/>
  <c r="F64" i="1"/>
  <c r="H64" i="1"/>
  <c r="F65" i="1"/>
  <c r="H65" i="1"/>
  <c r="F66" i="1"/>
  <c r="H66" i="1"/>
  <c r="F67" i="1"/>
  <c r="H67" i="1"/>
  <c r="F68" i="1"/>
  <c r="H68" i="1"/>
  <c r="F69" i="1"/>
  <c r="H69" i="1"/>
  <c r="F70" i="1"/>
  <c r="H70" i="1"/>
  <c r="F71" i="1"/>
  <c r="H71" i="1"/>
  <c r="F72" i="1"/>
  <c r="H72" i="1"/>
  <c r="F73" i="1"/>
  <c r="H73" i="1"/>
  <c r="F74" i="1"/>
  <c r="H74" i="1"/>
  <c r="F75" i="1"/>
  <c r="H75" i="1"/>
  <c r="F76" i="1"/>
  <c r="H76" i="1"/>
  <c r="F77" i="1"/>
  <c r="H77" i="1"/>
  <c r="F78" i="1"/>
  <c r="H78" i="1"/>
  <c r="F79" i="1"/>
  <c r="H79" i="1"/>
  <c r="F80" i="1"/>
  <c r="H80" i="1"/>
  <c r="F81" i="1"/>
  <c r="H81" i="1"/>
  <c r="F82" i="1"/>
  <c r="H82" i="1"/>
  <c r="F83" i="1"/>
  <c r="H83" i="1"/>
  <c r="F84" i="1"/>
  <c r="H84" i="1"/>
  <c r="F85" i="1"/>
  <c r="H85" i="1"/>
  <c r="F86" i="1"/>
  <c r="H86" i="1"/>
  <c r="F87" i="1"/>
  <c r="H87" i="1"/>
  <c r="F88" i="1"/>
  <c r="H88" i="1"/>
  <c r="F89" i="1"/>
  <c r="H89" i="1"/>
  <c r="F90" i="1"/>
  <c r="H90" i="1"/>
  <c r="F91" i="1"/>
  <c r="H91" i="1"/>
  <c r="F92" i="1"/>
  <c r="H92" i="1"/>
  <c r="F93" i="1"/>
  <c r="H93" i="1"/>
  <c r="F94" i="1"/>
  <c r="H94" i="1"/>
  <c r="F95" i="1"/>
  <c r="H95" i="1"/>
  <c r="E97" i="1"/>
  <c r="F97" i="1"/>
  <c r="H97" i="1"/>
  <c r="E99" i="1"/>
  <c r="F99" i="1"/>
  <c r="G99" i="1"/>
  <c r="H99" i="1"/>
  <c r="E105" i="1"/>
  <c r="F105" i="1"/>
  <c r="G105" i="1"/>
  <c r="H105" i="1"/>
  <c r="L105" i="1" a="1"/>
  <c r="L105" i="1" s="1"/>
  <c r="F107" i="1"/>
  <c r="G107" i="1"/>
  <c r="H107" i="1"/>
  <c r="G108" i="1"/>
  <c r="H108" i="1"/>
  <c r="E109" i="1"/>
  <c r="F109" i="1"/>
  <c r="G109" i="1"/>
  <c r="H109" i="1"/>
  <c r="E113" i="1"/>
  <c r="F113" i="1"/>
  <c r="G113" i="1"/>
  <c r="H113" i="1"/>
  <c r="L113" i="1" a="1"/>
  <c r="L113" i="1" s="1"/>
  <c r="F115" i="1"/>
  <c r="H115" i="1"/>
  <c r="F116" i="1"/>
  <c r="H116" i="1"/>
  <c r="F117" i="1"/>
  <c r="H117" i="1"/>
  <c r="F118" i="1"/>
  <c r="H118" i="1"/>
  <c r="F119" i="1"/>
  <c r="H119" i="1"/>
  <c r="F120" i="1"/>
  <c r="H120" i="1"/>
  <c r="F121" i="1"/>
  <c r="H121" i="1"/>
  <c r="F122" i="1"/>
  <c r="H122" i="1"/>
  <c r="F123" i="1"/>
  <c r="H123" i="1"/>
  <c r="F124" i="1"/>
  <c r="H124" i="1"/>
  <c r="F125" i="1"/>
  <c r="H125" i="1"/>
  <c r="F126" i="1"/>
  <c r="H126" i="1"/>
  <c r="F127" i="1"/>
  <c r="H127" i="1"/>
  <c r="F128" i="1"/>
  <c r="H128" i="1"/>
  <c r="F129" i="1"/>
  <c r="H129" i="1"/>
  <c r="F130" i="1"/>
  <c r="H130" i="1"/>
  <c r="F131" i="1"/>
  <c r="H131" i="1"/>
  <c r="F132" i="1"/>
  <c r="H132" i="1"/>
  <c r="F133" i="1"/>
  <c r="H133" i="1"/>
  <c r="F134" i="1"/>
  <c r="H134" i="1"/>
  <c r="F135" i="1"/>
  <c r="H135" i="1"/>
  <c r="F136" i="1"/>
  <c r="H136" i="1"/>
  <c r="F137" i="1"/>
  <c r="H137" i="1"/>
  <c r="F138" i="1"/>
  <c r="H138" i="1"/>
  <c r="F139" i="1"/>
  <c r="H139" i="1"/>
  <c r="F140" i="1"/>
  <c r="H140" i="1"/>
  <c r="F141" i="1"/>
  <c r="H141" i="1"/>
  <c r="F142" i="1"/>
  <c r="H142" i="1"/>
  <c r="F143" i="1"/>
  <c r="H143" i="1"/>
  <c r="F144" i="1"/>
  <c r="H144" i="1"/>
  <c r="F145" i="1"/>
  <c r="H145" i="1"/>
  <c r="F146" i="1"/>
  <c r="H146" i="1"/>
  <c r="F147" i="1"/>
  <c r="H147" i="1"/>
  <c r="F148" i="1"/>
  <c r="H148" i="1"/>
  <c r="E150" i="1"/>
  <c r="F150" i="1"/>
  <c r="H150" i="1"/>
  <c r="E152" i="1"/>
  <c r="F152" i="1"/>
  <c r="G152" i="1"/>
  <c r="H152" i="1"/>
  <c r="E156" i="1"/>
  <c r="F156" i="1"/>
  <c r="G156" i="1"/>
  <c r="H156" i="1"/>
  <c r="L156" i="1" a="1"/>
  <c r="L156" i="1" s="1"/>
  <c r="F158" i="1"/>
  <c r="H158" i="1"/>
  <c r="F159" i="1"/>
  <c r="H159" i="1"/>
  <c r="F160" i="1"/>
  <c r="H160" i="1"/>
  <c r="F161" i="1"/>
  <c r="H161" i="1"/>
  <c r="F162" i="1"/>
  <c r="H162" i="1"/>
  <c r="F163" i="1"/>
  <c r="H163" i="1"/>
  <c r="F164" i="1"/>
  <c r="H164" i="1"/>
  <c r="F165" i="1"/>
  <c r="H165" i="1"/>
  <c r="F166" i="1"/>
  <c r="H166" i="1"/>
  <c r="F167" i="1"/>
  <c r="H167" i="1"/>
  <c r="F168" i="1"/>
  <c r="H168" i="1"/>
  <c r="F169" i="1"/>
  <c r="H169" i="1"/>
  <c r="F170" i="1"/>
  <c r="H170" i="1"/>
  <c r="F171" i="1"/>
  <c r="H171" i="1"/>
  <c r="F172" i="1"/>
  <c r="H172" i="1"/>
  <c r="F173" i="1"/>
  <c r="H173" i="1"/>
  <c r="F174" i="1"/>
  <c r="H174" i="1"/>
  <c r="F175" i="1"/>
  <c r="H175" i="1"/>
  <c r="F176" i="1"/>
  <c r="H176" i="1"/>
  <c r="F177" i="1"/>
  <c r="H177" i="1"/>
  <c r="F178" i="1"/>
  <c r="H178" i="1"/>
  <c r="F179" i="1"/>
  <c r="H179" i="1"/>
  <c r="F180" i="1"/>
  <c r="H180" i="1"/>
  <c r="F181" i="1"/>
  <c r="H181" i="1"/>
  <c r="F182" i="1"/>
  <c r="H182" i="1"/>
  <c r="F183" i="1"/>
  <c r="H183" i="1"/>
  <c r="F184" i="1"/>
  <c r="H184" i="1"/>
  <c r="F185" i="1"/>
  <c r="H185" i="1"/>
  <c r="F186" i="1"/>
  <c r="H186" i="1"/>
  <c r="F187" i="1"/>
  <c r="H187" i="1"/>
  <c r="F188" i="1"/>
  <c r="H188" i="1"/>
  <c r="F189" i="1"/>
  <c r="H189" i="1"/>
  <c r="F190" i="1"/>
  <c r="H190" i="1"/>
  <c r="F191" i="1"/>
  <c r="H191" i="1"/>
  <c r="E193" i="1"/>
  <c r="F193" i="1"/>
  <c r="H193" i="1"/>
  <c r="E195" i="1"/>
  <c r="F195" i="1"/>
  <c r="G195" i="1"/>
  <c r="H195" i="1"/>
  <c r="E199" i="1"/>
  <c r="F199" i="1"/>
  <c r="G199" i="1"/>
  <c r="H199" i="1"/>
  <c r="L199" i="1" a="1"/>
  <c r="L199" i="1" s="1"/>
  <c r="E201" i="1"/>
  <c r="F201" i="1"/>
  <c r="H201" i="1"/>
  <c r="E202" i="1"/>
  <c r="F202" i="1"/>
  <c r="H202" i="1"/>
  <c r="E203" i="1"/>
  <c r="F203" i="1"/>
  <c r="H203" i="1"/>
  <c r="E204" i="1"/>
  <c r="F204" i="1"/>
  <c r="H204" i="1"/>
  <c r="E205" i="1"/>
  <c r="F205" i="1"/>
  <c r="H205" i="1"/>
  <c r="E206" i="1"/>
  <c r="F206" i="1"/>
  <c r="H206" i="1"/>
  <c r="E207" i="1"/>
  <c r="F207" i="1"/>
  <c r="H207" i="1"/>
  <c r="E208" i="1"/>
  <c r="F208" i="1"/>
  <c r="H208" i="1"/>
  <c r="E209" i="1"/>
  <c r="F209" i="1"/>
  <c r="H209" i="1"/>
  <c r="E210" i="1"/>
  <c r="F210" i="1"/>
  <c r="H210" i="1"/>
  <c r="E211" i="1"/>
  <c r="F211" i="1"/>
  <c r="H211" i="1"/>
  <c r="E212" i="1"/>
  <c r="F212" i="1"/>
  <c r="H212" i="1"/>
  <c r="E214" i="1"/>
  <c r="F214" i="1"/>
  <c r="H214" i="1"/>
  <c r="E215" i="1"/>
  <c r="F215" i="1"/>
  <c r="H215" i="1"/>
  <c r="E216" i="1"/>
  <c r="F216" i="1"/>
  <c r="H216" i="1"/>
  <c r="E217" i="1"/>
  <c r="F217" i="1"/>
  <c r="H217" i="1"/>
  <c r="E218" i="1"/>
  <c r="F218" i="1"/>
  <c r="H218" i="1"/>
  <c r="E219" i="1"/>
  <c r="F219" i="1"/>
  <c r="H219" i="1"/>
  <c r="E220" i="1"/>
  <c r="F220" i="1"/>
  <c r="H220" i="1"/>
  <c r="E221" i="1"/>
  <c r="F221" i="1"/>
  <c r="H221" i="1"/>
  <c r="E222" i="1"/>
  <c r="F222" i="1"/>
  <c r="H222" i="1"/>
  <c r="E223" i="1"/>
  <c r="F223" i="1"/>
  <c r="H223" i="1"/>
  <c r="E224" i="1"/>
  <c r="F224" i="1"/>
  <c r="H224" i="1"/>
  <c r="E225" i="1"/>
  <c r="F225" i="1"/>
  <c r="H225" i="1"/>
  <c r="E226" i="1"/>
  <c r="F226" i="1"/>
  <c r="H226" i="1"/>
  <c r="E227" i="1"/>
  <c r="F227" i="1"/>
  <c r="H227" i="1"/>
  <c r="E228" i="1"/>
  <c r="F228" i="1"/>
  <c r="H228" i="1"/>
  <c r="E229" i="1"/>
  <c r="F229" i="1"/>
  <c r="H229" i="1"/>
  <c r="E230" i="1"/>
  <c r="F230" i="1"/>
  <c r="H230" i="1"/>
  <c r="E231" i="1"/>
  <c r="F231" i="1"/>
  <c r="H231" i="1"/>
  <c r="E232" i="1"/>
  <c r="F232" i="1"/>
  <c r="H232" i="1"/>
  <c r="E233" i="1"/>
  <c r="F233" i="1"/>
  <c r="H233" i="1"/>
  <c r="E234" i="1"/>
  <c r="F234" i="1"/>
  <c r="H234" i="1"/>
  <c r="E236" i="1"/>
  <c r="F236" i="1"/>
  <c r="H236" i="1"/>
  <c r="S55" i="1" l="1"/>
  <c r="A55" i="1" a="1"/>
  <c r="A55" i="1" s="1"/>
  <c r="P116" i="1" l="1"/>
  <c r="P128" i="1"/>
  <c r="P140" i="1"/>
  <c r="P118" i="1"/>
  <c r="P130" i="1"/>
  <c r="P142" i="1"/>
  <c r="P120" i="1"/>
  <c r="P132" i="1"/>
  <c r="P144" i="1"/>
  <c r="P125" i="1"/>
  <c r="P137" i="1"/>
  <c r="P117" i="1"/>
  <c r="P119" i="1"/>
  <c r="P135" i="1"/>
  <c r="P126" i="1"/>
  <c r="P122" i="1"/>
  <c r="P124" i="1"/>
  <c r="P133" i="1"/>
  <c r="P129" i="1"/>
  <c r="P131" i="1"/>
  <c r="P147" i="1"/>
  <c r="P127" i="1"/>
  <c r="P138" i="1"/>
  <c r="P134" i="1"/>
  <c r="P136" i="1"/>
  <c r="P145" i="1"/>
  <c r="P123" i="1"/>
  <c r="P141" i="1"/>
  <c r="P143" i="1"/>
  <c r="P139" i="1"/>
  <c r="P121" i="1"/>
  <c r="P146" i="1"/>
  <c r="O123" i="1"/>
  <c r="O135" i="1"/>
  <c r="O147" i="1"/>
  <c r="O125" i="1"/>
  <c r="O137" i="1"/>
  <c r="O127" i="1"/>
  <c r="O139" i="1"/>
  <c r="O120" i="1"/>
  <c r="O132" i="1"/>
  <c r="O144" i="1"/>
  <c r="O119" i="1"/>
  <c r="O129" i="1"/>
  <c r="O126" i="1"/>
  <c r="O122" i="1"/>
  <c r="O124" i="1"/>
  <c r="O133" i="1"/>
  <c r="O142" i="1"/>
  <c r="O131" i="1"/>
  <c r="O140" i="1"/>
  <c r="O138" i="1"/>
  <c r="O134" i="1"/>
  <c r="O136" i="1"/>
  <c r="O118" i="1"/>
  <c r="O145" i="1"/>
  <c r="O141" i="1"/>
  <c r="O143" i="1"/>
  <c r="O116" i="1"/>
  <c r="O121" i="1"/>
  <c r="O130" i="1"/>
  <c r="O146" i="1"/>
  <c r="O117" i="1"/>
  <c r="O128" i="1"/>
  <c r="N118" i="1"/>
  <c r="N130" i="1"/>
  <c r="N142" i="1"/>
  <c r="N120" i="1"/>
  <c r="N132" i="1"/>
  <c r="N144" i="1"/>
  <c r="N122" i="1"/>
  <c r="N134" i="1"/>
  <c r="N146" i="1"/>
  <c r="N127" i="1"/>
  <c r="N139" i="1"/>
  <c r="N124" i="1"/>
  <c r="N133" i="1"/>
  <c r="N138" i="1"/>
  <c r="N129" i="1"/>
  <c r="N131" i="1"/>
  <c r="N140" i="1"/>
  <c r="N136" i="1"/>
  <c r="N145" i="1"/>
  <c r="N116" i="1"/>
  <c r="N125" i="1"/>
  <c r="N141" i="1"/>
  <c r="N143" i="1"/>
  <c r="N123" i="1"/>
  <c r="N121" i="1"/>
  <c r="N117" i="1"/>
  <c r="N119" i="1"/>
  <c r="N128" i="1"/>
  <c r="N137" i="1"/>
  <c r="N126" i="1"/>
  <c r="N135" i="1"/>
  <c r="N147" i="1"/>
  <c r="M125" i="1"/>
  <c r="M137" i="1"/>
  <c r="M127" i="1"/>
  <c r="M139" i="1"/>
  <c r="M117" i="1"/>
  <c r="M129" i="1"/>
  <c r="M141" i="1"/>
  <c r="M122" i="1"/>
  <c r="M134" i="1"/>
  <c r="M146" i="1"/>
  <c r="M133" i="1"/>
  <c r="M144" i="1"/>
  <c r="M142" i="1"/>
  <c r="M131" i="1"/>
  <c r="M140" i="1"/>
  <c r="M138" i="1"/>
  <c r="M147" i="1"/>
  <c r="M136" i="1"/>
  <c r="M145" i="1"/>
  <c r="M118" i="1"/>
  <c r="M143" i="1"/>
  <c r="M120" i="1"/>
  <c r="M116" i="1"/>
  <c r="M123" i="1"/>
  <c r="M121" i="1"/>
  <c r="M132" i="1"/>
  <c r="M130" i="1"/>
  <c r="M119" i="1"/>
  <c r="M128" i="1"/>
  <c r="M126" i="1"/>
  <c r="M135" i="1"/>
  <c r="M124" i="1"/>
  <c r="L120" i="1"/>
  <c r="L132" i="1"/>
  <c r="L144" i="1"/>
  <c r="L122" i="1"/>
  <c r="L134" i="1"/>
  <c r="L146" i="1"/>
  <c r="L124" i="1"/>
  <c r="L136" i="1"/>
  <c r="L117" i="1"/>
  <c r="L129" i="1"/>
  <c r="L141" i="1"/>
  <c r="L142" i="1"/>
  <c r="L131" i="1"/>
  <c r="L140" i="1"/>
  <c r="L138" i="1"/>
  <c r="L147" i="1"/>
  <c r="L145" i="1"/>
  <c r="L127" i="1"/>
  <c r="L143" i="1"/>
  <c r="L123" i="1"/>
  <c r="L125" i="1"/>
  <c r="L121" i="1"/>
  <c r="L130" i="1"/>
  <c r="L119" i="1"/>
  <c r="L128" i="1"/>
  <c r="L139" i="1"/>
  <c r="L126" i="1"/>
  <c r="L135" i="1"/>
  <c r="L137" i="1"/>
  <c r="L118" i="1"/>
  <c r="L133" i="1"/>
  <c r="P115" i="1" l="1"/>
  <c r="N166" i="1"/>
  <c r="N178" i="1"/>
  <c r="N221" i="1" s="1"/>
  <c r="N190" i="1"/>
  <c r="N233" i="1" s="1"/>
  <c r="N168" i="1"/>
  <c r="N211" i="1" s="1"/>
  <c r="N180" i="1"/>
  <c r="N223" i="1" s="1"/>
  <c r="N170" i="1"/>
  <c r="N213" i="1" s="1"/>
  <c r="N163" i="1"/>
  <c r="N206" i="1" s="1"/>
  <c r="N175" i="1"/>
  <c r="N218" i="1" s="1"/>
  <c r="N187" i="1"/>
  <c r="N230" i="1" s="1"/>
  <c r="N165" i="1"/>
  <c r="N208" i="1" s="1"/>
  <c r="N176" i="1"/>
  <c r="N219" i="1" s="1"/>
  <c r="N174" i="1"/>
  <c r="N217" i="1" s="1"/>
  <c r="N172" i="1"/>
  <c r="N215" i="1" s="1"/>
  <c r="N181" i="1"/>
  <c r="N224" i="1" s="1"/>
  <c r="N183" i="1"/>
  <c r="N226" i="1" s="1"/>
  <c r="N185" i="1"/>
  <c r="N228" i="1" s="1"/>
  <c r="N159" i="1"/>
  <c r="N202" i="1" s="1"/>
  <c r="N164" i="1"/>
  <c r="N207" i="1" s="1"/>
  <c r="N182" i="1"/>
  <c r="N225" i="1" s="1"/>
  <c r="N186" i="1"/>
  <c r="N229" i="1" s="1"/>
  <c r="N189" i="1"/>
  <c r="N232" i="1" s="1"/>
  <c r="N173" i="1"/>
  <c r="N216" i="1" s="1"/>
  <c r="N188" i="1"/>
  <c r="N231" i="1" s="1"/>
  <c r="N162" i="1"/>
  <c r="N205" i="1" s="1"/>
  <c r="N171" i="1"/>
  <c r="N214" i="1" s="1"/>
  <c r="N184" i="1"/>
  <c r="N227" i="1" s="1"/>
  <c r="N160" i="1"/>
  <c r="N203" i="1" s="1"/>
  <c r="N169" i="1"/>
  <c r="N212" i="1" s="1"/>
  <c r="N191" i="1"/>
  <c r="N179" i="1"/>
  <c r="N222" i="1" s="1"/>
  <c r="N167" i="1"/>
  <c r="N210" i="1" s="1"/>
  <c r="N161" i="1"/>
  <c r="N204" i="1" s="1"/>
  <c r="N177" i="1"/>
  <c r="N220" i="1" s="1"/>
  <c r="M161" i="1"/>
  <c r="M204" i="1" s="1"/>
  <c r="M173" i="1"/>
  <c r="M216" i="1" s="1"/>
  <c r="M185" i="1"/>
  <c r="M228" i="1" s="1"/>
  <c r="M163" i="1"/>
  <c r="M206" i="1" s="1"/>
  <c r="M175" i="1"/>
  <c r="M218" i="1" s="1"/>
  <c r="M187" i="1"/>
  <c r="M230" i="1" s="1"/>
  <c r="M165" i="1"/>
  <c r="M208" i="1" s="1"/>
  <c r="M177" i="1"/>
  <c r="M220" i="1" s="1"/>
  <c r="M170" i="1"/>
  <c r="M213" i="1" s="1"/>
  <c r="M182" i="1"/>
  <c r="M225" i="1" s="1"/>
  <c r="M191" i="1"/>
  <c r="M172" i="1"/>
  <c r="M215" i="1" s="1"/>
  <c r="M181" i="1"/>
  <c r="M224" i="1" s="1"/>
  <c r="M183" i="1"/>
  <c r="M226" i="1" s="1"/>
  <c r="M179" i="1"/>
  <c r="M222" i="1" s="1"/>
  <c r="M159" i="1"/>
  <c r="M202" i="1" s="1"/>
  <c r="M168" i="1"/>
  <c r="M211" i="1" s="1"/>
  <c r="M166" i="1"/>
  <c r="M209" i="1" s="1"/>
  <c r="M164" i="1"/>
  <c r="M207" i="1" s="1"/>
  <c r="M186" i="1"/>
  <c r="M229" i="1" s="1"/>
  <c r="M188" i="1"/>
  <c r="M231" i="1" s="1"/>
  <c r="M190" i="1"/>
  <c r="M233" i="1" s="1"/>
  <c r="M162" i="1"/>
  <c r="M205" i="1" s="1"/>
  <c r="M171" i="1"/>
  <c r="M214" i="1" s="1"/>
  <c r="M184" i="1"/>
  <c r="M227" i="1" s="1"/>
  <c r="M189" i="1"/>
  <c r="M232" i="1" s="1"/>
  <c r="M160" i="1"/>
  <c r="M203" i="1" s="1"/>
  <c r="M169" i="1"/>
  <c r="M212" i="1" s="1"/>
  <c r="M180" i="1"/>
  <c r="M223" i="1" s="1"/>
  <c r="M178" i="1"/>
  <c r="M221" i="1" s="1"/>
  <c r="M167" i="1"/>
  <c r="M210" i="1" s="1"/>
  <c r="M176" i="1"/>
  <c r="M174" i="1"/>
  <c r="M217" i="1" s="1"/>
  <c r="L168" i="1"/>
  <c r="L211" i="1" s="1"/>
  <c r="L180" i="1"/>
  <c r="L223" i="1" s="1"/>
  <c r="L170" i="1"/>
  <c r="L213" i="1" s="1"/>
  <c r="L182" i="1"/>
  <c r="L225" i="1" s="1"/>
  <c r="L160" i="1"/>
  <c r="L203" i="1" s="1"/>
  <c r="L172" i="1"/>
  <c r="L215" i="1" s="1"/>
  <c r="L165" i="1"/>
  <c r="L177" i="1"/>
  <c r="L220" i="1" s="1"/>
  <c r="L189" i="1"/>
  <c r="L232" i="1" s="1"/>
  <c r="L181" i="1"/>
  <c r="L224" i="1" s="1"/>
  <c r="L163" i="1"/>
  <c r="L206" i="1" s="1"/>
  <c r="L179" i="1"/>
  <c r="L222" i="1" s="1"/>
  <c r="L185" i="1"/>
  <c r="L228" i="1" s="1"/>
  <c r="L159" i="1"/>
  <c r="L161" i="1"/>
  <c r="L204" i="1" s="1"/>
  <c r="L166" i="1"/>
  <c r="L209" i="1" s="1"/>
  <c r="L164" i="1"/>
  <c r="L207" i="1" s="1"/>
  <c r="L175" i="1"/>
  <c r="L218" i="1" s="1"/>
  <c r="L186" i="1"/>
  <c r="L229" i="1" s="1"/>
  <c r="L190" i="1"/>
  <c r="L233" i="1" s="1"/>
  <c r="L187" i="1"/>
  <c r="L230" i="1" s="1"/>
  <c r="L188" i="1"/>
  <c r="L231" i="1" s="1"/>
  <c r="L162" i="1"/>
  <c r="L205" i="1" s="1"/>
  <c r="L171" i="1"/>
  <c r="L214" i="1" s="1"/>
  <c r="L173" i="1"/>
  <c r="L216" i="1" s="1"/>
  <c r="L184" i="1"/>
  <c r="L227" i="1" s="1"/>
  <c r="L169" i="1"/>
  <c r="L212" i="1" s="1"/>
  <c r="L178" i="1"/>
  <c r="L221" i="1" s="1"/>
  <c r="L167" i="1"/>
  <c r="L210" i="1" s="1"/>
  <c r="L176" i="1"/>
  <c r="L219" i="1" s="1"/>
  <c r="L174" i="1"/>
  <c r="L217" i="1" s="1"/>
  <c r="L191" i="1"/>
  <c r="L183" i="1"/>
  <c r="L226" i="1" s="1"/>
  <c r="N209" i="1"/>
  <c r="P164" i="1"/>
  <c r="P207" i="1" s="1"/>
  <c r="P176" i="1"/>
  <c r="P219" i="1" s="1"/>
  <c r="P188" i="1"/>
  <c r="P231" i="1" s="1"/>
  <c r="P166" i="1"/>
  <c r="P209" i="1" s="1"/>
  <c r="P178" i="1"/>
  <c r="P221" i="1" s="1"/>
  <c r="P190" i="1"/>
  <c r="P233" i="1" s="1"/>
  <c r="P168" i="1"/>
  <c r="P211" i="1" s="1"/>
  <c r="P161" i="1"/>
  <c r="P204" i="1" s="1"/>
  <c r="P173" i="1"/>
  <c r="P216" i="1" s="1"/>
  <c r="P185" i="1"/>
  <c r="P228" i="1" s="1"/>
  <c r="P160" i="1"/>
  <c r="P203" i="1" s="1"/>
  <c r="P169" i="1"/>
  <c r="P212" i="1" s="1"/>
  <c r="P165" i="1"/>
  <c r="P208" i="1" s="1"/>
  <c r="P167" i="1"/>
  <c r="P210" i="1" s="1"/>
  <c r="P163" i="1"/>
  <c r="P206" i="1" s="1"/>
  <c r="P174" i="1"/>
  <c r="P217" i="1" s="1"/>
  <c r="P187" i="1"/>
  <c r="P230" i="1" s="1"/>
  <c r="P189" i="1"/>
  <c r="P232" i="1" s="1"/>
  <c r="P191" i="1"/>
  <c r="P170" i="1"/>
  <c r="P213" i="1" s="1"/>
  <c r="P181" i="1"/>
  <c r="P224" i="1" s="1"/>
  <c r="P177" i="1"/>
  <c r="P220" i="1" s="1"/>
  <c r="P172" i="1"/>
  <c r="P215" i="1" s="1"/>
  <c r="P159" i="1"/>
  <c r="P202" i="1" s="1"/>
  <c r="P179" i="1"/>
  <c r="P222" i="1" s="1"/>
  <c r="P175" i="1"/>
  <c r="P218" i="1" s="1"/>
  <c r="P171" i="1"/>
  <c r="P214" i="1" s="1"/>
  <c r="P180" i="1"/>
  <c r="P223" i="1" s="1"/>
  <c r="P182" i="1"/>
  <c r="P225" i="1" s="1"/>
  <c r="P186" i="1"/>
  <c r="P229" i="1" s="1"/>
  <c r="P183" i="1"/>
  <c r="P226" i="1" s="1"/>
  <c r="P162" i="1"/>
  <c r="P205" i="1" s="1"/>
  <c r="P184" i="1"/>
  <c r="P227" i="1" s="1"/>
  <c r="N115" i="1"/>
  <c r="O159" i="1"/>
  <c r="O202" i="1" s="1"/>
  <c r="O171" i="1"/>
  <c r="O214" i="1" s="1"/>
  <c r="O183" i="1"/>
  <c r="O226" i="1" s="1"/>
  <c r="O161" i="1"/>
  <c r="O204" i="1" s="1"/>
  <c r="O173" i="1"/>
  <c r="O216" i="1" s="1"/>
  <c r="O185" i="1"/>
  <c r="O228" i="1" s="1"/>
  <c r="O163" i="1"/>
  <c r="O206" i="1" s="1"/>
  <c r="O175" i="1"/>
  <c r="O218" i="1" s="1"/>
  <c r="O168" i="1"/>
  <c r="O211" i="1" s="1"/>
  <c r="O180" i="1"/>
  <c r="O223" i="1" s="1"/>
  <c r="O165" i="1"/>
  <c r="O208" i="1" s="1"/>
  <c r="O167" i="1"/>
  <c r="O210" i="1" s="1"/>
  <c r="O176" i="1"/>
  <c r="O219" i="1" s="1"/>
  <c r="O174" i="1"/>
  <c r="O217" i="1" s="1"/>
  <c r="O187" i="1"/>
  <c r="O230" i="1" s="1"/>
  <c r="O189" i="1"/>
  <c r="O232" i="1" s="1"/>
  <c r="O191" i="1"/>
  <c r="O170" i="1"/>
  <c r="O213" i="1" s="1"/>
  <c r="O172" i="1"/>
  <c r="O215" i="1" s="1"/>
  <c r="O181" i="1"/>
  <c r="O224" i="1" s="1"/>
  <c r="O177" i="1"/>
  <c r="O220" i="1" s="1"/>
  <c r="O179" i="1"/>
  <c r="O222" i="1" s="1"/>
  <c r="O166" i="1"/>
  <c r="O209" i="1" s="1"/>
  <c r="O190" i="1"/>
  <c r="O233" i="1" s="1"/>
  <c r="O164" i="1"/>
  <c r="O207" i="1" s="1"/>
  <c r="O182" i="1"/>
  <c r="O225" i="1" s="1"/>
  <c r="O186" i="1"/>
  <c r="O229" i="1" s="1"/>
  <c r="O188" i="1"/>
  <c r="O231" i="1" s="1"/>
  <c r="O162" i="1"/>
  <c r="O205" i="1" s="1"/>
  <c r="O184" i="1"/>
  <c r="O227" i="1" s="1"/>
  <c r="O160" i="1"/>
  <c r="O203" i="1" s="1"/>
  <c r="O169" i="1"/>
  <c r="O212" i="1" s="1"/>
  <c r="O178" i="1"/>
  <c r="O221" i="1" s="1"/>
  <c r="M115" i="1"/>
  <c r="L208" i="1"/>
  <c r="Q19" i="1" a="1"/>
  <c r="Q19" i="1" s="1"/>
  <c r="Q54" i="1" s="1"/>
  <c r="L115" i="1"/>
  <c r="O115" i="1"/>
  <c r="M219" i="1"/>
  <c r="Q213" i="1" l="1"/>
  <c r="Q209" i="1"/>
  <c r="Q204" i="1"/>
  <c r="Q233" i="1"/>
  <c r="Q216" i="1"/>
  <c r="Q206" i="1"/>
  <c r="Q226" i="1"/>
  <c r="Q217" i="1"/>
  <c r="Q208" i="1"/>
  <c r="Q210" i="1"/>
  <c r="Q205" i="1"/>
  <c r="Q219" i="1"/>
  <c r="Q218" i="1"/>
  <c r="Q228" i="1"/>
  <c r="Q229" i="1"/>
  <c r="Q203" i="1"/>
  <c r="Q227" i="1"/>
  <c r="Q211" i="1"/>
  <c r="Q222" i="1"/>
  <c r="Q215" i="1"/>
  <c r="Q207" i="1"/>
  <c r="Q224" i="1"/>
  <c r="Q225" i="1"/>
  <c r="Q232" i="1"/>
  <c r="Q231" i="1"/>
  <c r="O158" i="1"/>
  <c r="O193" i="1" s="1"/>
  <c r="Q230" i="1"/>
  <c r="Q221" i="1"/>
  <c r="Q212" i="1"/>
  <c r="L158" i="1"/>
  <c r="L201" i="1" s="1"/>
  <c r="Q62" i="1" a="1"/>
  <c r="Q62" i="1" s="1"/>
  <c r="Q97" i="1" s="1"/>
  <c r="N158" i="1"/>
  <c r="N193" i="1" s="1"/>
  <c r="Q220" i="1"/>
  <c r="Q214" i="1"/>
  <c r="Q202" i="1"/>
  <c r="P158" i="1"/>
  <c r="P193" i="1" s="1"/>
  <c r="M158" i="1"/>
  <c r="M193" i="1" s="1"/>
  <c r="Q223" i="1"/>
  <c r="M201" i="1" l="1"/>
  <c r="A99" i="1" a="1"/>
  <c r="A99" i="1" s="1"/>
  <c r="N201" i="1"/>
  <c r="O201" i="1"/>
  <c r="L193" i="1"/>
  <c r="Q158" i="1" a="1"/>
  <c r="Q158" i="1" s="1"/>
  <c r="Q193" i="1" s="1"/>
  <c r="Q195" i="1" s="1" a="1"/>
  <c r="Q195" i="1" s="1"/>
  <c r="A195" i="1" s="1" a="1"/>
  <c r="A195" i="1" s="1"/>
  <c r="P201" i="1"/>
  <c r="Q201" i="1" l="1"/>
  <c r="A56" i="1" l="1" a="1"/>
  <c r="A56" i="1" s="1"/>
  <c r="P109" i="1" l="1"/>
  <c r="P148" i="1" s="1"/>
  <c r="L109" i="1"/>
  <c r="O109" i="1"/>
  <c r="O148" i="1" s="1"/>
  <c r="M109" i="1"/>
  <c r="M148" i="1" s="1"/>
  <c r="N109" i="1"/>
  <c r="N148" i="1" s="1"/>
  <c r="P234" i="1" l="1"/>
  <c r="P236" i="1" s="1"/>
  <c r="P150" i="1"/>
  <c r="M234" i="1"/>
  <c r="M236" i="1" s="1"/>
  <c r="M150" i="1"/>
  <c r="M238" i="1" s="1" a="1"/>
  <c r="M238" i="1" s="1"/>
  <c r="O234" i="1"/>
  <c r="O236" i="1" s="1"/>
  <c r="O150" i="1"/>
  <c r="N150" i="1"/>
  <c r="N234" i="1"/>
  <c r="N236" i="1" s="1"/>
  <c r="P238" i="1" l="1" a="1"/>
  <c r="P238" i="1" s="1"/>
  <c r="O238" i="1" a="1"/>
  <c r="O238" i="1" s="1"/>
  <c r="N238" i="1" a="1"/>
  <c r="N238" i="1" s="1"/>
  <c r="L236" i="1"/>
  <c r="L150" i="1"/>
  <c r="Q115" i="1" a="1"/>
  <c r="Q115" i="1" l="1"/>
  <c r="Q150" i="1" s="1"/>
  <c r="Q152" i="1" s="1" a="1"/>
  <c r="Q152" i="1" s="1"/>
  <c r="A152" i="1" s="1" a="1"/>
  <c r="A152" i="1" s="1"/>
  <c r="H1" i="1" s="1"/>
  <c r="Q234" i="1"/>
  <c r="Q236" i="1" s="1"/>
  <c r="Q238" i="1" s="1" a="1"/>
  <c r="Q238" i="1" s="1"/>
  <c r="L238" i="1" a="1"/>
  <c r="L23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<sst xmlns="http://schemas.openxmlformats.org/spreadsheetml/2006/main" count="510" uniqueCount="89">
  <si>
    <t>JEN - RP - Support - ICT opex</t>
  </si>
  <si>
    <t xml:space="preserve">Section Check: </t>
  </si>
  <si>
    <t>Legend:</t>
  </si>
  <si>
    <t>Input</t>
  </si>
  <si>
    <t>Internal links</t>
  </si>
  <si>
    <t>External links</t>
  </si>
  <si>
    <t>Chain</t>
  </si>
  <si>
    <t>Drop-down</t>
  </si>
  <si>
    <t>Calculation</t>
  </si>
  <si>
    <t>Unique</t>
  </si>
  <si>
    <t>Empty</t>
  </si>
  <si>
    <t xml:space="preserve">Overall Check: </t>
  </si>
  <si>
    <t>Check</t>
  </si>
  <si>
    <t>Source</t>
  </si>
  <si>
    <t>Unit</t>
  </si>
  <si>
    <t>Basis</t>
  </si>
  <si>
    <t>Timing</t>
  </si>
  <si>
    <t>Copyright Jemena Limited. All rights reserved. Jemena is not liable for any loss caused by reliance on this document.</t>
  </si>
  <si>
    <t>Inputs|Indicators</t>
  </si>
  <si>
    <t>Periodicity and Timing</t>
  </si>
  <si>
    <t>Period series</t>
  </si>
  <si>
    <t>Year</t>
  </si>
  <si>
    <t>RY27</t>
  </si>
  <si>
    <t>RY28</t>
  </si>
  <si>
    <t>RY29</t>
  </si>
  <si>
    <t>RY30</t>
  </si>
  <si>
    <t>RY31</t>
  </si>
  <si>
    <t>Total</t>
  </si>
  <si>
    <t>Series_PresentationYear_Reg</t>
  </si>
  <si>
    <t>JEN - By project ($2024)</t>
  </si>
  <si>
    <t>Project Opex (Propex) by year</t>
  </si>
  <si>
    <t>Project name</t>
  </si>
  <si>
    <t>Check: No duplicates</t>
  </si>
  <si>
    <t>Flag: Escalate to $26</t>
  </si>
  <si>
    <t>Flag: Apply Trend</t>
  </si>
  <si>
    <t>Manual flag</t>
  </si>
  <si>
    <t>Customer education</t>
  </si>
  <si>
    <t>JEN - By project</t>
  </si>
  <si>
    <t>Real 2024</t>
  </si>
  <si>
    <t>Enterprise Content Management re-platforming (JEN portion)</t>
  </si>
  <si>
    <t>Cyber program (JEN portion)</t>
  </si>
  <si>
    <t>Capacity growth - Opex (AWS and S/4HANA) (JEN portion)</t>
  </si>
  <si>
    <t>Contract lifecycle management (including compliance) (JEN portion)</t>
  </si>
  <si>
    <t>Data foundations and governance (JEN portion)</t>
  </si>
  <si>
    <t>SAP Migration (JEN portion)</t>
  </si>
  <si>
    <t xml:space="preserve">Outage Preparedness and Response </t>
  </si>
  <si>
    <t>Customer systems</t>
  </si>
  <si>
    <t xml:space="preserve">GIS lifecycle upgrade </t>
  </si>
  <si>
    <t xml:space="preserve">End user computing </t>
  </si>
  <si>
    <t>Network Operations Geospatial enhancements</t>
  </si>
  <si>
    <t>Outage Taskforce - Phase 3 Digital Switching</t>
  </si>
  <si>
    <t xml:space="preserve">Emergency Backstop Lifecycle </t>
  </si>
  <si>
    <t>FN - Foundational Distributed UFLS (Underfrequency Load Shedding) Capabilities</t>
  </si>
  <si>
    <t>FN - Flexible exports</t>
  </si>
  <si>
    <t>FN - Flexible imports</t>
  </si>
  <si>
    <t>FN - VVC (Volt Var Control) rollout</t>
  </si>
  <si>
    <t>FN - Strategic Network Analytics Platform (SNAP) - Data Hub</t>
  </si>
  <si>
    <t>FN - Network Analytics Program</t>
  </si>
  <si>
    <t>Reform - Accelerated Meter rollout</t>
  </si>
  <si>
    <t>Reform - VEBM 2</t>
  </si>
  <si>
    <t xml:space="preserve">FN - 3D Digital Twin </t>
  </si>
  <si>
    <t>MSI replacement</t>
  </si>
  <si>
    <t>Dynamic Network planning with automation</t>
  </si>
  <si>
    <t>Reform - MITE - IDX/IDAM/Portal Consolidation</t>
  </si>
  <si>
    <t>Reform - Unlocking CER benefits - Flexible Trading arrangements</t>
  </si>
  <si>
    <t>DIGITAL RECURRENT</t>
  </si>
  <si>
    <t>Recurrent Capex</t>
  </si>
  <si>
    <t>Non-recurrent capex (t-2 and t-1 only)</t>
  </si>
  <si>
    <t>Base year opex amount</t>
  </si>
  <si>
    <t>&gt;</t>
  </si>
  <si>
    <t>Total Propex</t>
  </si>
  <si>
    <t>Check: Duplicates</t>
  </si>
  <si>
    <t>Check: Consistency</t>
  </si>
  <si>
    <t>Trailing opex by year</t>
  </si>
  <si>
    <t>Total Trailing opex</t>
  </si>
  <si>
    <t>JEN - By project ($2026)</t>
  </si>
  <si>
    <t>Escalation</t>
  </si>
  <si>
    <t>Escalation Factors and Indices</t>
  </si>
  <si>
    <t>Index: Opex - Real 2024 (End) to Real 2026 (End)</t>
  </si>
  <si>
    <t>Opex model</t>
  </si>
  <si>
    <t>Real 2026</t>
  </si>
  <si>
    <t>Output|Step changes in $2026</t>
  </si>
  <si>
    <t>Real 2061</t>
  </si>
  <si>
    <t>End</t>
  </si>
  <si>
    <t>Index: Opex - Forecast rate of change (trend), cumulative</t>
  </si>
  <si>
    <t>Forecast rate of change (trend), cumulative</t>
  </si>
  <si>
    <t>Revised regualtory proposal total ICT step changes</t>
  </si>
  <si>
    <t>Base year project implementation costs and trend</t>
  </si>
  <si>
    <t>Per RY25 AIO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</si>
</sst>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Red]\●;[Red]\●;[Color10]\●"/>
    <numFmt numFmtId="166" formatCode="_(#,##0_);\(#,##0\);_(&quot;-&quot;_)"/>
    <numFmt numFmtId="167" formatCode="_(#,##0.00_);\(#,##0.00\);_(&quot;-&quot;_)"/>
    <numFmt numFmtId="168" formatCode="_(#,##0.0_);\(#,##0.0\);_(&quot;-&quot;_)"/>
    <numFmt numFmtId="169" formatCode="_-* #,##0_-;\-* #,##0_-;_-* &quot;-&quot;??_-;_-@_-"/>
    <numFmt numFmtId="170" formatCode="_(#,##0.0000_);\(#,##0.0000\);_(&quot;-&quot;_)"/>
  </numFmts>
  <fonts count="22" x14ac:knownFonts="1"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rgb="FFFF0000"/>
      <name val="Arial"/>
      <family val="2"/>
    </font>
    <font>
      <sz val="8"/>
      <color theme="0"/>
      <name val="Arial"/>
      <family val="2"/>
    </font>
    <font>
      <sz val="8"/>
      <color theme="1" tint="0.24994659260841701"/>
      <name val="Arial"/>
      <family val="2"/>
    </font>
    <font>
      <b/>
      <sz val="8"/>
      <color indexed="9"/>
      <name val="Arial"/>
      <family val="2"/>
    </font>
    <font>
      <sz val="8"/>
      <name val="Helvetica"/>
      <family val="2"/>
    </font>
    <font>
      <b/>
      <sz val="8"/>
      <color theme="1" tint="0.249977111117893"/>
      <name val="Arial"/>
      <family val="2"/>
    </font>
    <font>
      <sz val="8"/>
      <color theme="1" tint="0.249977111117893"/>
      <name val="Arial"/>
      <family val="2"/>
    </font>
    <font>
      <b/>
      <sz val="8"/>
      <color theme="1" tint="0.24994659260841701"/>
      <name val="Arial"/>
      <family val="2"/>
    </font>
    <font>
      <b/>
      <sz val="8"/>
      <color theme="1" tint="0.34998626667073579"/>
      <name val="Arial"/>
      <family val="2"/>
    </font>
    <font>
      <sz val="8"/>
      <color rgb="FFBFBFBF"/>
      <name val="Arial"/>
      <family val="2"/>
    </font>
    <font>
      <i/>
      <sz val="8"/>
      <color theme="1" tint="0.24994659260841701"/>
      <name val="Arial"/>
      <family val="2"/>
    </font>
    <font>
      <i/>
      <sz val="8"/>
      <color rgb="FF009644"/>
      <name val="Arial"/>
      <family val="2"/>
    </font>
    <font>
      <sz val="8"/>
      <color theme="1" tint="0.3499862666707357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color theme="0"/>
      <name val="Arial"/>
      <family val="2"/>
    </font>
    <font>
      <b/>
      <sz val="8"/>
      <color theme="1" tint="0.249977111117893"/>
      <name val="Arial"/>
    </font>
    <font>
      <b/>
      <sz val="10"/>
      <color theme="1" tint="0.249977111117893"/>
      <name val="Arial"/>
      <family val="2"/>
    </font>
    <font>
      <sz val="8"/>
      <color theme="1" tint="0.24994659260841701"/>
      <name val="Arial"/>
    </font>
    <font>
      <sz val="8"/>
      <color rgb="FFFF0000"/>
      <name val="Arial"/>
    </font>
  </fonts>
  <fills count="1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EFDBEE"/>
        <bgColor theme="0"/>
      </patternFill>
    </fill>
    <fill>
      <patternFill patternType="solid">
        <fgColor rgb="FF26BCD7"/>
        <bgColor indexed="64"/>
      </patternFill>
    </fill>
    <fill>
      <patternFill patternType="solid">
        <fgColor indexed="42"/>
        <bgColor indexed="64"/>
      </patternFill>
    </fill>
    <fill>
      <patternFill patternType="mediumGray">
        <fgColor theme="1" tint="0.34998626667073579"/>
        <bgColor theme="0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lightUp">
        <fgColor rgb="FFBFBFBF"/>
        <bgColor rgb="FFFFFFFF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D5B4"/>
        <bgColor indexed="64"/>
      </patternFill>
    </fill>
    <fill>
      <patternFill patternType="solid">
        <fgColor rgb="FF00B0F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3B3C3E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dashed">
        <color auto="1"/>
      </right>
      <top/>
      <bottom style="dashed">
        <color indexed="64"/>
      </bottom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 style="dashed">
        <color auto="1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22"/>
      </left>
      <right style="thin">
        <color rgb="FFC2C2C2"/>
      </right>
      <top style="thin">
        <color rgb="FFC2C2C2"/>
      </top>
      <bottom style="thin">
        <color rgb="FFC2C2C2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theme="0"/>
      </top>
      <bottom/>
      <diagonal/>
    </border>
    <border>
      <left/>
      <right/>
      <top style="medium">
        <color indexed="9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dashed">
        <color theme="1" tint="0.24994659260841701"/>
      </left>
      <right style="dashed">
        <color theme="1" tint="0.24994659260841701"/>
      </right>
      <top style="dashed">
        <color theme="1" tint="0.24994659260841701"/>
      </top>
      <bottom style="dashed">
        <color theme="1" tint="0.2499465926084170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18">
    <xf numFmtId="0" fontId="0" fillId="0" borderId="0"/>
    <xf numFmtId="0" fontId="4" fillId="0" borderId="0"/>
    <xf numFmtId="0" fontId="5" fillId="2" borderId="0" applyNumberFormat="0" applyAlignment="0"/>
    <xf numFmtId="0" fontId="4" fillId="0" borderId="0">
      <alignment vertical="center"/>
    </xf>
    <xf numFmtId="165" fontId="6" fillId="0" borderId="0">
      <alignment horizontal="center" vertical="center"/>
    </xf>
    <xf numFmtId="166" fontId="7" fillId="0" borderId="1" applyNumberFormat="0" applyFill="0" applyAlignment="0">
      <alignment horizontal="center"/>
    </xf>
    <xf numFmtId="167" fontId="8" fillId="0" borderId="0" applyFont="0" applyFill="0" applyBorder="0">
      <alignment horizontal="center"/>
    </xf>
    <xf numFmtId="0" fontId="4" fillId="3" borderId="2" applyNumberFormat="0" applyBorder="0" applyAlignment="0">
      <alignment horizontal="center" vertical="center"/>
    </xf>
    <xf numFmtId="166" fontId="8" fillId="0" borderId="0" applyFont="0" applyFill="0" applyBorder="0">
      <alignment horizontal="center"/>
    </xf>
    <xf numFmtId="169" fontId="1" fillId="4" borderId="0" applyNumberFormat="0"/>
    <xf numFmtId="0" fontId="4" fillId="5" borderId="2" applyNumberFormat="0" applyBorder="0" applyAlignment="0">
      <alignment horizontal="center" vertical="center"/>
    </xf>
    <xf numFmtId="0" fontId="4" fillId="6" borderId="2" applyNumberFormat="0" applyFont="0" applyAlignment="0"/>
    <xf numFmtId="170" fontId="8" fillId="0" borderId="0" applyFont="0" applyFill="0" applyBorder="0" applyProtection="0">
      <alignment horizontal="center" vertical="center"/>
    </xf>
    <xf numFmtId="0" fontId="4" fillId="7" borderId="2" applyNumberFormat="0" applyBorder="0" applyAlignment="0" applyProtection="0">
      <alignment horizontal="center" vertical="center"/>
    </xf>
    <xf numFmtId="0" fontId="13" fillId="0" borderId="0" applyNumberFormat="0" applyFill="0" applyBorder="0" applyAlignment="0" applyProtection="0"/>
    <xf numFmtId="0" fontId="4" fillId="10" borderId="2" applyNumberFormat="0" applyBorder="0" applyAlignment="0" applyProtection="0">
      <alignment horizontal="center" vertical="center"/>
    </xf>
    <xf numFmtId="0" fontId="16" fillId="12" borderId="16" applyNumberFormat="0" applyFont="0" applyFill="0" applyAlignment="0" applyProtection="0">
      <alignment horizontal="center" vertical="center"/>
    </xf>
    <xf numFmtId="0" fontId="4" fillId="13" borderId="2" applyNumberFormat="0">
      <alignment horizontal="center" vertical="center"/>
    </xf>
  </cellStyleXfs>
  <cellXfs count="71">
    <xf numFmtId="0" fontId="0" fillId="0" borderId="0" xfId="0"/>
    <xf numFmtId="0" fontId="4" fillId="0" borderId="0" xfId="1"/>
    <xf numFmtId="0" fontId="5" fillId="2" borderId="0" xfId="2" applyAlignment="1">
      <alignment horizontal="center" vertical="center"/>
    </xf>
    <xf numFmtId="0" fontId="5" fillId="2" borderId="0" xfId="2" applyAlignment="1">
      <alignment vertical="center"/>
    </xf>
    <xf numFmtId="0" fontId="2" fillId="0" borderId="0" xfId="3" applyFont="1" applyAlignment="1">
      <alignment horizontal="center" vertical="center"/>
    </xf>
    <xf numFmtId="165" fontId="6" fillId="0" borderId="0" xfId="4">
      <alignment horizontal="center" vertical="center"/>
    </xf>
    <xf numFmtId="0" fontId="4" fillId="0" borderId="0" xfId="1" applyAlignment="1">
      <alignment horizontal="center"/>
    </xf>
    <xf numFmtId="168" fontId="2" fillId="0" borderId="0" xfId="6" applyNumberFormat="1" applyFont="1">
      <alignment horizontal="center"/>
    </xf>
    <xf numFmtId="168" fontId="9" fillId="0" borderId="0" xfId="6" applyNumberFormat="1" applyFont="1">
      <alignment horizontal="center"/>
    </xf>
    <xf numFmtId="168" fontId="4" fillId="0" borderId="0" xfId="6" applyNumberFormat="1" applyFont="1">
      <alignment horizontal="center"/>
    </xf>
    <xf numFmtId="0" fontId="4" fillId="3" borderId="0" xfId="7" applyBorder="1" applyAlignment="1">
      <alignment vertical="center"/>
    </xf>
    <xf numFmtId="0" fontId="10" fillId="0" borderId="3" xfId="3" applyFont="1" applyBorder="1" applyAlignment="1">
      <alignment horizontal="center" vertical="center"/>
    </xf>
    <xf numFmtId="0" fontId="10" fillId="0" borderId="3" xfId="3" applyFont="1" applyBorder="1" applyAlignment="1">
      <alignment horizontal="left" vertical="center" indent="1"/>
    </xf>
    <xf numFmtId="166" fontId="7" fillId="0" borderId="1" xfId="5" applyNumberFormat="1" applyAlignment="1"/>
    <xf numFmtId="0" fontId="9" fillId="0" borderId="0" xfId="1" applyFont="1" applyAlignment="1">
      <alignment horizontal="center"/>
    </xf>
    <xf numFmtId="0" fontId="9" fillId="0" borderId="0" xfId="1" applyFont="1"/>
    <xf numFmtId="166" fontId="9" fillId="0" borderId="0" xfId="8" applyFont="1">
      <alignment horizontal="center"/>
    </xf>
    <xf numFmtId="166" fontId="4" fillId="0" borderId="0" xfId="8" applyFont="1" applyFill="1" applyBorder="1">
      <alignment horizontal="center"/>
    </xf>
    <xf numFmtId="0" fontId="1" fillId="4" borderId="0" xfId="9" applyNumberFormat="1"/>
    <xf numFmtId="0" fontId="4" fillId="5" borderId="0" xfId="10" applyBorder="1" applyAlignment="1"/>
    <xf numFmtId="0" fontId="4" fillId="6" borderId="0" xfId="11" applyBorder="1"/>
    <xf numFmtId="170" fontId="4" fillId="0" borderId="0" xfId="12" applyFont="1">
      <alignment horizontal="center" vertical="center"/>
    </xf>
    <xf numFmtId="170" fontId="4" fillId="0" borderId="0" xfId="12" applyFont="1" applyFill="1">
      <alignment horizontal="center" vertical="center"/>
    </xf>
    <xf numFmtId="0" fontId="4" fillId="6" borderId="4" xfId="11" applyBorder="1"/>
    <xf numFmtId="170" fontId="4" fillId="7" borderId="5" xfId="13" applyNumberFormat="1" applyBorder="1">
      <alignment horizontal="center" vertical="center"/>
    </xf>
    <xf numFmtId="170" fontId="4" fillId="7" borderId="6" xfId="13" applyNumberFormat="1" applyBorder="1">
      <alignment horizontal="center" vertical="center"/>
    </xf>
    <xf numFmtId="170" fontId="4" fillId="7" borderId="7" xfId="13" applyNumberFormat="1" applyBorder="1">
      <alignment horizontal="center" vertical="center"/>
    </xf>
    <xf numFmtId="170" fontId="4" fillId="8" borderId="8" xfId="13" applyNumberFormat="1" applyFill="1" applyBorder="1">
      <alignment horizontal="center" vertical="center"/>
    </xf>
    <xf numFmtId="170" fontId="4" fillId="7" borderId="9" xfId="13" applyNumberFormat="1" applyBorder="1">
      <alignment horizontal="center" vertical="center"/>
    </xf>
    <xf numFmtId="170" fontId="4" fillId="8" borderId="10" xfId="13" applyNumberFormat="1" applyFill="1" applyBorder="1">
      <alignment horizontal="center" vertical="center"/>
    </xf>
    <xf numFmtId="170" fontId="0" fillId="0" borderId="0" xfId="12" applyFont="1">
      <alignment horizontal="center" vertical="center"/>
    </xf>
    <xf numFmtId="166" fontId="11" fillId="9" borderId="11" xfId="8" applyFont="1" applyFill="1" applyBorder="1">
      <alignment horizontal="center"/>
    </xf>
    <xf numFmtId="0" fontId="12" fillId="0" borderId="0" xfId="1" applyFont="1" applyAlignment="1">
      <alignment horizontal="center"/>
    </xf>
    <xf numFmtId="0" fontId="9" fillId="0" borderId="12" xfId="1" applyFont="1" applyBorder="1" applyAlignment="1">
      <alignment horizontal="center"/>
    </xf>
    <xf numFmtId="0" fontId="13" fillId="0" borderId="0" xfId="14" applyAlignment="1">
      <alignment horizontal="center" vertical="center"/>
    </xf>
    <xf numFmtId="0" fontId="13" fillId="0" borderId="0" xfId="14"/>
    <xf numFmtId="0" fontId="4" fillId="10" borderId="0" xfId="15" applyBorder="1" applyAlignment="1">
      <alignment horizontal="center"/>
    </xf>
    <xf numFmtId="169" fontId="14" fillId="11" borderId="0" xfId="3" applyNumberFormat="1" applyFont="1" applyFill="1">
      <alignment vertical="center"/>
    </xf>
    <xf numFmtId="0" fontId="2" fillId="2" borderId="13" xfId="3" applyFont="1" applyFill="1" applyBorder="1" applyAlignment="1">
      <alignment horizontal="center" vertical="center"/>
    </xf>
    <xf numFmtId="0" fontId="1" fillId="2" borderId="13" xfId="3" applyFont="1" applyFill="1" applyBorder="1" applyAlignment="1">
      <alignment horizontal="center"/>
    </xf>
    <xf numFmtId="0" fontId="5" fillId="2" borderId="13" xfId="3" applyFont="1" applyFill="1" applyBorder="1" applyAlignment="1">
      <alignment horizontal="right" indent="1"/>
    </xf>
    <xf numFmtId="0" fontId="5" fillId="2" borderId="0" xfId="3" applyFont="1" applyFill="1" applyAlignment="1">
      <alignment horizontal="center"/>
    </xf>
    <xf numFmtId="0" fontId="5" fillId="2" borderId="14" xfId="3" applyFont="1" applyFill="1" applyBorder="1" applyAlignment="1">
      <alignment horizontal="center"/>
    </xf>
    <xf numFmtId="0" fontId="2" fillId="2" borderId="0" xfId="3" applyFont="1" applyFill="1" applyAlignment="1">
      <alignment horizontal="center" vertical="center"/>
    </xf>
    <xf numFmtId="164" fontId="15" fillId="2" borderId="15" xfId="3" applyNumberFormat="1" applyFont="1" applyFill="1" applyBorder="1" applyAlignment="1">
      <alignment horizontal="center" vertical="center"/>
    </xf>
    <xf numFmtId="0" fontId="3" fillId="2" borderId="0" xfId="3" applyFont="1" applyFill="1" applyAlignment="1">
      <alignment horizontal="right" vertical="center"/>
    </xf>
    <xf numFmtId="0" fontId="1" fillId="2" borderId="0" xfId="3" applyFont="1" applyFill="1" applyAlignment="1">
      <alignment horizontal="left" vertical="center" indent="5"/>
    </xf>
    <xf numFmtId="0" fontId="14" fillId="6" borderId="2" xfId="11" applyFont="1" applyAlignment="1">
      <alignment horizontal="center" vertical="center"/>
    </xf>
    <xf numFmtId="0" fontId="14" fillId="0" borderId="16" xfId="16" applyFont="1" applyFill="1" applyAlignment="1">
      <alignment horizontal="center" vertical="center"/>
    </xf>
    <xf numFmtId="0" fontId="14" fillId="0" borderId="17" xfId="3" applyFont="1" applyBorder="1" applyAlignment="1">
      <alignment horizontal="center" vertical="center"/>
    </xf>
    <xf numFmtId="0" fontId="4" fillId="13" borderId="2" xfId="17">
      <alignment horizontal="center" vertical="center"/>
    </xf>
    <xf numFmtId="0" fontId="4" fillId="3" borderId="2" xfId="7" applyBorder="1" applyAlignment="1">
      <alignment horizontal="center" vertical="center"/>
    </xf>
    <xf numFmtId="0" fontId="4" fillId="7" borderId="2" xfId="13" applyBorder="1" applyAlignment="1">
      <alignment horizontal="center" vertical="center"/>
    </xf>
    <xf numFmtId="0" fontId="4" fillId="5" borderId="2" xfId="10" applyBorder="1" applyAlignment="1">
      <alignment horizontal="center" vertical="center"/>
    </xf>
    <xf numFmtId="0" fontId="4" fillId="10" borderId="2" xfId="15" applyAlignment="1">
      <alignment horizontal="center" vertical="center"/>
    </xf>
    <xf numFmtId="164" fontId="1" fillId="2" borderId="15" xfId="3" applyNumberFormat="1" applyFont="1" applyFill="1" applyBorder="1" applyAlignment="1">
      <alignment horizontal="center" vertical="center"/>
    </xf>
    <xf numFmtId="0" fontId="4" fillId="2" borderId="0" xfId="3" applyFill="1" applyAlignment="1">
      <alignment horizontal="center" vertical="center"/>
    </xf>
    <xf numFmtId="0" fontId="14" fillId="2" borderId="0" xfId="3" applyFont="1" applyFill="1" applyAlignment="1">
      <alignment horizontal="center" vertical="center"/>
    </xf>
    <xf numFmtId="0" fontId="17" fillId="2" borderId="0" xfId="3" applyFont="1" applyFill="1" applyAlignment="1">
      <alignment horizontal="left" vertical="center" indent="5"/>
    </xf>
    <xf numFmtId="0" fontId="4" fillId="2" borderId="0" xfId="3" applyFill="1">
      <alignment vertical="center"/>
    </xf>
    <xf numFmtId="166" fontId="4" fillId="7" borderId="0" xfId="13" applyNumberFormat="1" applyBorder="1" applyAlignment="1">
      <alignment horizontal="center"/>
    </xf>
    <xf numFmtId="166" fontId="4" fillId="8" borderId="0" xfId="13" applyNumberFormat="1" applyFill="1" applyBorder="1" applyAlignment="1">
      <alignment horizontal="center"/>
    </xf>
    <xf numFmtId="0" fontId="2" fillId="14" borderId="0" xfId="3" applyFont="1" applyFill="1" applyAlignment="1">
      <alignment horizontal="center" vertical="center"/>
    </xf>
    <xf numFmtId="0" fontId="18" fillId="14" borderId="1" xfId="5" applyNumberFormat="1" applyFont="1" applyFill="1" applyAlignment="1">
      <alignment horizontal="center"/>
    </xf>
    <xf numFmtId="0" fontId="18" fillId="14" borderId="1" xfId="5" applyNumberFormat="1" applyFont="1" applyFill="1" applyAlignment="1">
      <alignment horizontal="center" vertical="center"/>
    </xf>
    <xf numFmtId="168" fontId="18" fillId="14" borderId="1" xfId="5" applyNumberFormat="1" applyFont="1" applyFill="1" applyAlignment="1">
      <alignment horizontal="center"/>
    </xf>
    <xf numFmtId="0" fontId="19" fillId="14" borderId="1" xfId="5" applyNumberFormat="1" applyFont="1" applyFill="1" applyAlignment="1"/>
    <xf numFmtId="0" fontId="4" fillId="3" borderId="0" xfId="7" applyFill="1" applyBorder="1" applyAlignment="1">
      <alignment vertical="center"/>
    </xf>
    <xf numFmtId="0" fontId="20" fillId="0" borderId="0" xfId="1" applyFont="1"/>
    <xf numFmtId="0" fontId="21" fillId="0" borderId="0" xfId="3" applyFont="1" applyAlignment="1">
      <alignment horizontal="center" vertical="center"/>
    </xf>
    <xf numFmtId="0" fontId="20" fillId="3" borderId="0" xfId="7" applyFont="1" applyBorder="1" applyAlignment="1">
      <alignment vertical="center"/>
    </xf>
  </cellXfs>
  <cellStyles count="18">
    <cellStyle name="C0 Comma0" xfId="8" xr:uid="{0BC38F05-8138-44A0-9137-819EFFDD1248}"/>
    <cellStyle name="C2 Comma2" xfId="6" xr:uid="{35E6D353-A14B-480E-B350-D6535C3EB3B7}"/>
    <cellStyle name="C4 Comma4" xfId="12" xr:uid="{8DC4E687-60B3-44B0-807D-1131A50DCD39}"/>
    <cellStyle name="CH Chained Reference" xfId="7" xr:uid="{2B5EC1E9-230D-4DE8-8098-13ABCEE0D914}"/>
    <cellStyle name="Check RedRedGreen" xfId="4" xr:uid="{6EC5AF3D-A67C-48BC-A18B-D9D14DF7DEC8}"/>
    <cellStyle name="EL External Link" xfId="13" xr:uid="{28D71776-4B38-4358-B8B6-5A230DC77618}"/>
    <cellStyle name="EM Empty_Cell" xfId="11" xr:uid="{F9A1D520-6552-4FA0-8A3E-D9A65AE02055}"/>
    <cellStyle name="H1 Header" xfId="2" xr:uid="{C35D10AA-7BE1-4252-993E-4CF43AD8E8A5}"/>
    <cellStyle name="H2 Header2" xfId="9" xr:uid="{B93469BC-D13A-4996-A75A-7E683061B840}"/>
    <cellStyle name="IF Interface 2" xfId="17" xr:uid="{A32E76E9-131B-4C27-8B63-22A60CBB6B0C}"/>
    <cellStyle name="IL Internal Link" xfId="10" xr:uid="{FE849FED-5A4E-4186-AB21-01DF79102000}"/>
    <cellStyle name="IP Input" xfId="15" xr:uid="{93D05774-5585-4CE3-8FE8-F985754FEDE8}"/>
    <cellStyle name="LT Line Total" xfId="5" xr:uid="{70FAD0BB-A2DD-4E7E-97EE-B343A5645ABB}"/>
    <cellStyle name="Normal" xfId="0" builtinId="0"/>
    <cellStyle name="Normal 2" xfId="3" xr:uid="{343ACBFD-C353-4D16-8FAD-8803C0A893D1}"/>
    <cellStyle name="NR NamedRange" xfId="14" xr:uid="{A49D7031-C651-45F4-8931-CD1EC5112F55}"/>
    <cellStyle name="RASNormal" xfId="1" xr:uid="{6FC14EEC-920C-42D2-B27C-17756B17B6F0}"/>
    <cellStyle name="UQ Unique" xfId="16" xr:uid="{CE314CBB-0790-411F-A8A4-BEDEAD58942D}"/>
  </cellStyles>
  <dxfs count="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28575</xdr:rowOff>
    </xdr:from>
    <xdr:ext cx="693500" cy="449261"/>
    <xdr:pic>
      <xdr:nvPicPr>
        <xdr:cNvPr id="3" name="Picture 1">
          <a:extLst>
            <a:ext uri="{FF2B5EF4-FFF2-40B4-BE49-F238E27FC236}">
              <a16:creationId xmlns:a16="http://schemas.microsoft.com/office/drawing/2014/main" id="{9E4F529A-FD2C-4FAF-946E-1C41A7BFF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28575"/>
          <a:ext cx="693500" cy="44926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vacirca\AppData\Local\Microsoft\Windows\INetCache\Content.Outlook\7N12CABZ\JEN%20-%20RP01%20-%20Opex%20(no%20links).xlsx" TargetMode="External"/><Relationship Id="rId1" Type="http://schemas.openxmlformats.org/officeDocument/2006/relationships/externalLinkPath" Target="file:///C:\Users\tvacirca\AppData\Local\Microsoft\Windows\INetCache\Content.Outlook\7N12CABZ\JEN%20-%20RP01%20-%20Opex%20(no%20link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Change Log"/>
      <sheetName val="Input|General"/>
      <sheetName val="Input|Inflation"/>
      <sheetName val="Input|Reported opex"/>
      <sheetName val="Input|Rate of change"/>
      <sheetName val="Input|Step changes"/>
      <sheetName val="Calc|Opex forecast"/>
      <sheetName val="Output|Models"/>
      <sheetName val="Lookup|Tables"/>
      <sheetName val="Check|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D277F-03CD-449A-A313-4ABE4C291075}">
  <sheetPr codeName="Sheet35">
    <tabColor rgb="FFCCFFCC"/>
    <outlinePr summaryBelow="0" summaryRight="0"/>
  </sheetPr>
  <dimension ref="A1:BT240"/>
  <sheetViews>
    <sheetView showGridLines="0" tabSelected="1" zoomScaleNormal="100" workbookViewId="0">
      <pane ySplit="4" topLeftCell="A92" activePane="bottomLeft" state="frozen"/>
      <selection pane="bottomLeft" activeCell="N99" sqref="N99"/>
    </sheetView>
  </sheetViews>
  <sheetFormatPr defaultColWidth="0" defaultRowHeight="15" customHeight="1" x14ac:dyDescent="0.2"/>
  <cols>
    <col min="1" max="1" width="2.7109375" style="1" customWidth="1"/>
    <col min="2" max="3" width="0.85546875" style="1" customWidth="1"/>
    <col min="4" max="4" width="51.5703125" style="1" customWidth="1"/>
    <col min="5" max="5" width="12.28515625" style="1" customWidth="1"/>
    <col min="6" max="8" width="10.140625" style="1" customWidth="1"/>
    <col min="9" max="9" width="3" style="1" customWidth="1"/>
    <col min="10" max="10" width="2.5703125" style="1" customWidth="1"/>
    <col min="11" max="11" width="2.7109375" style="1" customWidth="1"/>
    <col min="12" max="17" width="10.7109375" style="1" customWidth="1"/>
    <col min="18" max="26" width="9.28515625" style="1" customWidth="1"/>
    <col min="27" max="41" width="9.28515625" style="1" hidden="1" customWidth="1"/>
    <col min="42" max="70" width="8" style="1" hidden="1" customWidth="1"/>
    <col min="71" max="71" width="3.42578125" style="1" hidden="1" customWidth="1"/>
    <col min="72" max="16384" width="8" style="1" hidden="1"/>
  </cols>
  <sheetData>
    <row r="1" spans="1:72" s="43" customFormat="1" ht="17.25" customHeight="1" thickBot="1" x14ac:dyDescent="0.3">
      <c r="A1" s="59"/>
      <c r="B1" s="59"/>
      <c r="C1" s="59"/>
      <c r="D1" s="58" t="s">
        <v>0</v>
      </c>
      <c r="E1" s="57"/>
      <c r="F1" s="56"/>
      <c r="G1" s="45" t="s">
        <v>1</v>
      </c>
      <c r="H1" s="55" t="str">
        <f>IF(SUM(A13:A240)=0,"Ok","Check")</f>
        <v>Check</v>
      </c>
      <c r="L1" s="45" t="s">
        <v>2</v>
      </c>
      <c r="M1" s="54" t="s">
        <v>3</v>
      </c>
      <c r="N1" s="53" t="s">
        <v>4</v>
      </c>
      <c r="O1" s="52" t="s">
        <v>5</v>
      </c>
      <c r="P1" s="51" t="s">
        <v>6</v>
      </c>
      <c r="Q1" s="50" t="s">
        <v>7</v>
      </c>
      <c r="R1" s="49" t="s">
        <v>8</v>
      </c>
      <c r="S1" s="48" t="s">
        <v>9</v>
      </c>
      <c r="T1" s="47" t="s">
        <v>10</v>
      </c>
      <c r="W1" s="45"/>
    </row>
    <row r="2" spans="1:72" s="43" customFormat="1" ht="17.100000000000001" customHeight="1" thickBot="1" x14ac:dyDescent="0.3">
      <c r="D2" s="46" t="str">
        <f ca="1">RIGHT(CELL("filename",D1),LEN(CELL("filename",D1))-FIND("]",CELL("filename",D1)))</f>
        <v>ICT step change calc</v>
      </c>
      <c r="G2" s="45" t="s">
        <v>11</v>
      </c>
      <c r="H2" s="44" t="s">
        <v>12</v>
      </c>
    </row>
    <row r="3" spans="1:72" s="38" customFormat="1" ht="11.25" x14ac:dyDescent="0.2">
      <c r="E3" s="42" t="s">
        <v>13</v>
      </c>
      <c r="F3" s="42" t="s">
        <v>14</v>
      </c>
      <c r="G3" s="42" t="s">
        <v>15</v>
      </c>
      <c r="H3" s="41" t="s">
        <v>16</v>
      </c>
      <c r="K3" s="40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</row>
    <row r="4" spans="1:72" s="4" customFormat="1" ht="3" customHeight="1" x14ac:dyDescent="0.25"/>
    <row r="5" spans="1:72" s="4" customFormat="1" ht="15" customHeight="1" x14ac:dyDescent="0.25">
      <c r="B5" s="37" t="s">
        <v>17</v>
      </c>
    </row>
    <row r="6" spans="1:72" s="4" customFormat="1" ht="15" customHeight="1" x14ac:dyDescent="0.25"/>
    <row r="7" spans="1:72" s="2" customFormat="1" ht="15" customHeight="1" x14ac:dyDescent="0.25">
      <c r="B7" s="3" t="s">
        <v>18</v>
      </c>
    </row>
    <row r="8" spans="1:72" s="4" customFormat="1" ht="15" customHeight="1" x14ac:dyDescent="0.25"/>
    <row r="9" spans="1:72" customFormat="1" ht="15" customHeight="1" x14ac:dyDescent="0.25">
      <c r="A9" s="4"/>
      <c r="B9" s="4"/>
      <c r="C9" s="4"/>
      <c r="D9" s="12" t="s">
        <v>19</v>
      </c>
      <c r="E9" s="11" t="str">
        <f>E$3</f>
        <v>Source</v>
      </c>
      <c r="F9" s="11" t="str">
        <f>F$3</f>
        <v>Unit</v>
      </c>
      <c r="G9" s="11" t="str">
        <f>G$3</f>
        <v>Basis</v>
      </c>
      <c r="H9" s="11" t="str">
        <f>H$3</f>
        <v>Timing</v>
      </c>
      <c r="I9" s="4"/>
      <c r="J9" s="4"/>
      <c r="K9" s="4"/>
      <c r="L9" s="11" t="str" cm="1">
        <f t="array" ref="L9:Q9">Series_PresentationYear_Reg</f>
        <v>RY27</v>
      </c>
      <c r="M9" s="11" t="str">
        <v>RY28</v>
      </c>
      <c r="N9" s="11" t="str">
        <v>RY29</v>
      </c>
      <c r="O9" s="11" t="str">
        <v>RY30</v>
      </c>
      <c r="P9" s="11" t="str">
        <v>RY31</v>
      </c>
      <c r="Q9" s="11" t="str">
        <v>Total</v>
      </c>
    </row>
    <row r="11" spans="1:72" ht="15" customHeight="1" x14ac:dyDescent="0.2">
      <c r="D11" s="1" t="s">
        <v>20</v>
      </c>
      <c r="E11" s="6" t="s">
        <v>3</v>
      </c>
      <c r="F11" s="6" t="s">
        <v>21</v>
      </c>
      <c r="G11" s="6" t="str">
        <f>NA</f>
        <v>N/A</v>
      </c>
      <c r="H11" s="6" t="str">
        <f>NA</f>
        <v>N/A</v>
      </c>
      <c r="L11" s="36" t="s">
        <v>22</v>
      </c>
      <c r="M11" s="36" t="s">
        <v>23</v>
      </c>
      <c r="N11" s="36" t="s">
        <v>24</v>
      </c>
      <c r="O11" s="36" t="s">
        <v>25</v>
      </c>
      <c r="P11" s="36" t="s">
        <v>26</v>
      </c>
      <c r="Q11" s="36" t="s">
        <v>27</v>
      </c>
      <c r="R11" s="35" t="s">
        <v>28</v>
      </c>
    </row>
    <row r="12" spans="1:72" ht="15" customHeight="1" x14ac:dyDescent="0.2">
      <c r="Q12" s="34"/>
    </row>
    <row r="13" spans="1:72" s="2" customFormat="1" ht="15" customHeight="1" x14ac:dyDescent="0.25">
      <c r="B13" s="3" t="s">
        <v>29</v>
      </c>
    </row>
    <row r="14" spans="1:72" s="4" customFormat="1" ht="15" customHeight="1" x14ac:dyDescent="0.25"/>
    <row r="15" spans="1:72" s="18" customFormat="1" ht="15" customHeight="1" x14ac:dyDescent="0.2">
      <c r="D15" s="18" t="s">
        <v>30</v>
      </c>
    </row>
    <row r="16" spans="1:72" s="4" customFormat="1" ht="15" customHeight="1" x14ac:dyDescent="0.25"/>
    <row r="17" spans="4:32" s="4" customFormat="1" ht="15" customHeight="1" x14ac:dyDescent="0.25">
      <c r="D17" s="12" t="s">
        <v>31</v>
      </c>
      <c r="E17" s="11" t="str">
        <f>E$3</f>
        <v>Source</v>
      </c>
      <c r="F17" s="11" t="str">
        <f>F$3</f>
        <v>Unit</v>
      </c>
      <c r="G17" s="11" t="str">
        <f>G$3</f>
        <v>Basis</v>
      </c>
      <c r="H17" s="11" t="str">
        <f>H$3</f>
        <v>Timing</v>
      </c>
      <c r="L17" s="11" t="str" cm="1">
        <f t="array" ref="L17:Q17">Series_PresentationYear_Reg</f>
        <v>RY27</v>
      </c>
      <c r="M17" s="11" t="str">
        <v>RY28</v>
      </c>
      <c r="N17" s="11" t="str">
        <v>RY29</v>
      </c>
      <c r="O17" s="11" t="str">
        <v>RY30</v>
      </c>
      <c r="P17" s="11" t="str">
        <v>RY31</v>
      </c>
      <c r="Q17" s="11" t="str">
        <v>Total</v>
      </c>
      <c r="R17"/>
      <c r="S17" s="11" t="s">
        <v>32</v>
      </c>
      <c r="T17" s="1"/>
      <c r="U17" s="33" t="s">
        <v>33</v>
      </c>
      <c r="V17" s="1"/>
      <c r="W17" s="33" t="s">
        <v>34</v>
      </c>
      <c r="X17" s="1"/>
      <c r="Y17" s="1"/>
      <c r="Z17" s="1"/>
      <c r="AA17"/>
      <c r="AB17"/>
      <c r="AC17"/>
      <c r="AD17"/>
      <c r="AE17"/>
      <c r="AF17"/>
    </row>
    <row r="18" spans="4:32" ht="15" customHeight="1" x14ac:dyDescent="0.2">
      <c r="U18" s="32" t="s">
        <v>35</v>
      </c>
      <c r="W18" s="32" t="s">
        <v>35</v>
      </c>
    </row>
    <row r="19" spans="4:32" ht="15" customHeight="1" x14ac:dyDescent="0.2">
      <c r="D19" s="19" t="s">
        <v>36</v>
      </c>
      <c r="E19" s="1" t="s">
        <v>37</v>
      </c>
      <c r="F19" s="6" t="str">
        <f t="shared" ref="F19:F52" si="0">Dollars</f>
        <v>Dollars</v>
      </c>
      <c r="G19" s="6" t="s">
        <v>38</v>
      </c>
      <c r="H19" s="6" t="str">
        <f t="shared" ref="H19:H52" si="1">End_Period</f>
        <v>End Period</v>
      </c>
      <c r="L19" s="61">
        <v>0</v>
      </c>
      <c r="M19" s="60">
        <v>0</v>
      </c>
      <c r="N19" s="60">
        <v>0</v>
      </c>
      <c r="O19" s="60">
        <v>0</v>
      </c>
      <c r="P19" s="60">
        <v>0</v>
      </c>
      <c r="Q19" s="16" cm="1">
        <f t="array" ref="Q19:Q52">_xlfn.BYROW($L$19:$P$52,_xleta.SUM)</f>
        <v>0</v>
      </c>
      <c r="S19" s="5">
        <f t="shared" ref="S19:S33" si="2">IF(COUNTIF($D$19:$D$52,$D19)&lt;&gt;1,1,0)</f>
        <v>0</v>
      </c>
      <c r="U19" s="31">
        <v>1</v>
      </c>
      <c r="W19" s="31">
        <v>0</v>
      </c>
    </row>
    <row r="20" spans="4:32" ht="15" customHeight="1" x14ac:dyDescent="0.2">
      <c r="D20" s="19" t="s">
        <v>39</v>
      </c>
      <c r="E20" s="1" t="s">
        <v>37</v>
      </c>
      <c r="F20" s="6" t="str">
        <f t="shared" si="0"/>
        <v>Dollars</v>
      </c>
      <c r="G20" s="6" t="s">
        <v>38</v>
      </c>
      <c r="H20" s="6" t="str">
        <f t="shared" si="1"/>
        <v>End Period</v>
      </c>
      <c r="L20" s="60">
        <v>583101.65562913904</v>
      </c>
      <c r="M20" s="60">
        <v>683636.42384105944</v>
      </c>
      <c r="N20" s="60">
        <v>1769411.9205298012</v>
      </c>
      <c r="O20" s="60">
        <v>804278.14569536422</v>
      </c>
      <c r="P20" s="60">
        <v>0</v>
      </c>
      <c r="Q20" s="16">
        <v>3840428.1456953641</v>
      </c>
      <c r="S20" s="5">
        <f t="shared" si="2"/>
        <v>0</v>
      </c>
      <c r="U20" s="31">
        <v>1</v>
      </c>
      <c r="W20" s="31">
        <v>0</v>
      </c>
    </row>
    <row r="21" spans="4:32" ht="15" customHeight="1" x14ac:dyDescent="0.2">
      <c r="D21" s="19" t="s">
        <v>40</v>
      </c>
      <c r="E21" s="1" t="s">
        <v>37</v>
      </c>
      <c r="F21" s="6" t="str">
        <f t="shared" si="0"/>
        <v>Dollars</v>
      </c>
      <c r="G21" s="6" t="s">
        <v>38</v>
      </c>
      <c r="H21" s="6" t="str">
        <f t="shared" si="1"/>
        <v>End Period</v>
      </c>
      <c r="L21" s="60">
        <v>827911.88071457983</v>
      </c>
      <c r="M21" s="60">
        <v>1655823.7180132449</v>
      </c>
      <c r="N21" s="60">
        <v>1241868.1906490065</v>
      </c>
      <c r="O21" s="60">
        <v>1445081.9326092715</v>
      </c>
      <c r="P21" s="60">
        <v>541905.72472847684</v>
      </c>
      <c r="Q21" s="16">
        <v>5712591.4467145801</v>
      </c>
      <c r="S21" s="5">
        <f t="shared" si="2"/>
        <v>0</v>
      </c>
      <c r="U21" s="31">
        <v>1</v>
      </c>
      <c r="W21" s="31">
        <v>0</v>
      </c>
    </row>
    <row r="22" spans="4:32" ht="15" customHeight="1" x14ac:dyDescent="0.2">
      <c r="D22" s="19" t="s">
        <v>41</v>
      </c>
      <c r="E22" s="1" t="s">
        <v>37</v>
      </c>
      <c r="F22" s="6" t="str">
        <f t="shared" si="0"/>
        <v>Dollars</v>
      </c>
      <c r="G22" s="6" t="s">
        <v>38</v>
      </c>
      <c r="H22" s="6" t="str">
        <f t="shared" si="1"/>
        <v>End Period</v>
      </c>
      <c r="L22" s="60">
        <v>0</v>
      </c>
      <c r="M22" s="60">
        <v>0</v>
      </c>
      <c r="N22" s="60">
        <v>0</v>
      </c>
      <c r="O22" s="60">
        <v>0</v>
      </c>
      <c r="P22" s="60">
        <v>0</v>
      </c>
      <c r="Q22" s="16">
        <v>0</v>
      </c>
      <c r="S22" s="5">
        <f t="shared" si="2"/>
        <v>0</v>
      </c>
      <c r="U22" s="31">
        <v>1</v>
      </c>
      <c r="W22" s="31">
        <v>0</v>
      </c>
    </row>
    <row r="23" spans="4:32" ht="15" customHeight="1" x14ac:dyDescent="0.2">
      <c r="D23" s="19" t="s">
        <v>42</v>
      </c>
      <c r="E23" s="1" t="s">
        <v>37</v>
      </c>
      <c r="F23" s="6" t="str">
        <f t="shared" si="0"/>
        <v>Dollars</v>
      </c>
      <c r="G23" s="6" t="s">
        <v>38</v>
      </c>
      <c r="H23" s="6" t="str">
        <f t="shared" si="1"/>
        <v>End Period</v>
      </c>
      <c r="L23" s="60">
        <v>258562.96447152598</v>
      </c>
      <c r="M23" s="60">
        <v>541575.46948190406</v>
      </c>
      <c r="N23" s="60">
        <v>0</v>
      </c>
      <c r="O23" s="60">
        <v>0</v>
      </c>
      <c r="P23" s="60">
        <v>0</v>
      </c>
      <c r="Q23" s="16">
        <v>800138.43395343004</v>
      </c>
      <c r="S23" s="5">
        <f t="shared" si="2"/>
        <v>0</v>
      </c>
      <c r="U23" s="31">
        <v>1</v>
      </c>
      <c r="W23" s="31">
        <v>0</v>
      </c>
    </row>
    <row r="24" spans="4:32" ht="15" customHeight="1" x14ac:dyDescent="0.2">
      <c r="D24" s="19" t="s">
        <v>43</v>
      </c>
      <c r="E24" s="1" t="s">
        <v>37</v>
      </c>
      <c r="F24" s="6" t="str">
        <f t="shared" si="0"/>
        <v>Dollars</v>
      </c>
      <c r="G24" s="6" t="s">
        <v>38</v>
      </c>
      <c r="H24" s="6" t="str">
        <f t="shared" si="1"/>
        <v>End Period</v>
      </c>
      <c r="L24" s="60">
        <v>977883.19200000004</v>
      </c>
      <c r="M24" s="60">
        <v>411701.94</v>
      </c>
      <c r="N24" s="60">
        <v>145735.20000000001</v>
      </c>
      <c r="O24" s="60">
        <v>109301.40000000001</v>
      </c>
      <c r="P24" s="60">
        <v>109301.40000000001</v>
      </c>
      <c r="Q24" s="16">
        <v>1753923.1319999998</v>
      </c>
      <c r="S24" s="5">
        <f t="shared" si="2"/>
        <v>0</v>
      </c>
      <c r="U24" s="31">
        <v>1</v>
      </c>
      <c r="W24" s="31">
        <v>0</v>
      </c>
    </row>
    <row r="25" spans="4:32" ht="15" customHeight="1" x14ac:dyDescent="0.2">
      <c r="D25" s="19" t="s">
        <v>44</v>
      </c>
      <c r="E25" s="1" t="s">
        <v>37</v>
      </c>
      <c r="F25" s="6" t="str">
        <f t="shared" si="0"/>
        <v>Dollars</v>
      </c>
      <c r="G25" s="6" t="s">
        <v>38</v>
      </c>
      <c r="H25" s="6" t="str">
        <f t="shared" si="1"/>
        <v>End Period</v>
      </c>
      <c r="L25" s="60">
        <v>2803763.0789999999</v>
      </c>
      <c r="M25" s="60">
        <v>4671000</v>
      </c>
      <c r="N25" s="60">
        <v>4671000</v>
      </c>
      <c r="O25" s="60">
        <v>0</v>
      </c>
      <c r="P25" s="60">
        <v>0</v>
      </c>
      <c r="Q25" s="16">
        <v>12145763.079</v>
      </c>
      <c r="S25" s="5">
        <f t="shared" si="2"/>
        <v>0</v>
      </c>
      <c r="U25" s="31">
        <v>1</v>
      </c>
      <c r="W25" s="31">
        <v>0</v>
      </c>
    </row>
    <row r="26" spans="4:32" ht="15" customHeight="1" x14ac:dyDescent="0.2">
      <c r="D26" s="19" t="s">
        <v>45</v>
      </c>
      <c r="E26" s="1" t="s">
        <v>37</v>
      </c>
      <c r="F26" s="6" t="str">
        <f t="shared" si="0"/>
        <v>Dollars</v>
      </c>
      <c r="G26" s="6" t="s">
        <v>38</v>
      </c>
      <c r="H26" s="6" t="str">
        <f t="shared" si="1"/>
        <v>End Period</v>
      </c>
      <c r="L26" s="60">
        <v>0</v>
      </c>
      <c r="M26" s="60">
        <v>0</v>
      </c>
      <c r="N26" s="60">
        <v>0</v>
      </c>
      <c r="O26" s="60">
        <v>0</v>
      </c>
      <c r="P26" s="60">
        <v>0</v>
      </c>
      <c r="Q26" s="16">
        <v>0</v>
      </c>
      <c r="S26" s="5">
        <f t="shared" si="2"/>
        <v>0</v>
      </c>
      <c r="U26" s="31">
        <v>1</v>
      </c>
      <c r="W26" s="31">
        <v>0</v>
      </c>
    </row>
    <row r="27" spans="4:32" ht="15" customHeight="1" x14ac:dyDescent="0.2">
      <c r="D27" s="19" t="s">
        <v>46</v>
      </c>
      <c r="E27" s="1" t="s">
        <v>37</v>
      </c>
      <c r="F27" s="6" t="str">
        <f t="shared" si="0"/>
        <v>Dollars</v>
      </c>
      <c r="G27" s="6" t="s">
        <v>38</v>
      </c>
      <c r="H27" s="6" t="str">
        <f t="shared" si="1"/>
        <v>End Period</v>
      </c>
      <c r="L27" s="60">
        <v>194000</v>
      </c>
      <c r="M27" s="60">
        <v>0</v>
      </c>
      <c r="N27" s="60">
        <v>288000</v>
      </c>
      <c r="O27" s="60">
        <v>300000</v>
      </c>
      <c r="P27" s="60">
        <v>100000</v>
      </c>
      <c r="Q27" s="16">
        <v>882000</v>
      </c>
      <c r="S27" s="5">
        <f t="shared" si="2"/>
        <v>0</v>
      </c>
      <c r="U27" s="31">
        <v>1</v>
      </c>
      <c r="W27" s="31">
        <v>0</v>
      </c>
    </row>
    <row r="28" spans="4:32" ht="15" customHeight="1" x14ac:dyDescent="0.2">
      <c r="D28" s="19" t="s">
        <v>47</v>
      </c>
      <c r="E28" s="1" t="s">
        <v>37</v>
      </c>
      <c r="F28" s="6" t="str">
        <f t="shared" si="0"/>
        <v>Dollars</v>
      </c>
      <c r="G28" s="6" t="s">
        <v>38</v>
      </c>
      <c r="H28" s="6" t="str">
        <f t="shared" si="1"/>
        <v>End Period</v>
      </c>
      <c r="L28" s="60">
        <v>0</v>
      </c>
      <c r="M28" s="60">
        <v>0</v>
      </c>
      <c r="N28" s="60">
        <v>0</v>
      </c>
      <c r="O28" s="60">
        <v>0</v>
      </c>
      <c r="P28" s="60">
        <v>0</v>
      </c>
      <c r="Q28" s="16">
        <v>0</v>
      </c>
      <c r="S28" s="5">
        <f t="shared" si="2"/>
        <v>0</v>
      </c>
      <c r="U28" s="31">
        <v>1</v>
      </c>
      <c r="W28" s="31">
        <v>0</v>
      </c>
    </row>
    <row r="29" spans="4:32" ht="15" customHeight="1" x14ac:dyDescent="0.2">
      <c r="D29" s="19" t="s">
        <v>48</v>
      </c>
      <c r="E29" s="1" t="s">
        <v>37</v>
      </c>
      <c r="F29" s="6" t="str">
        <f t="shared" si="0"/>
        <v>Dollars</v>
      </c>
      <c r="G29" s="6" t="s">
        <v>38</v>
      </c>
      <c r="H29" s="6" t="str">
        <f t="shared" si="1"/>
        <v>End Period</v>
      </c>
      <c r="L29" s="60">
        <v>0</v>
      </c>
      <c r="M29" s="60">
        <v>0</v>
      </c>
      <c r="N29" s="60">
        <v>0</v>
      </c>
      <c r="O29" s="60">
        <v>0</v>
      </c>
      <c r="P29" s="60">
        <v>0</v>
      </c>
      <c r="Q29" s="16">
        <v>0</v>
      </c>
      <c r="S29" s="5">
        <f t="shared" si="2"/>
        <v>0</v>
      </c>
      <c r="U29" s="31">
        <v>1</v>
      </c>
      <c r="W29" s="31">
        <v>0</v>
      </c>
    </row>
    <row r="30" spans="4:32" ht="15" customHeight="1" x14ac:dyDescent="0.2">
      <c r="D30" s="19" t="s">
        <v>49</v>
      </c>
      <c r="E30" s="1" t="s">
        <v>37</v>
      </c>
      <c r="F30" s="6" t="str">
        <f t="shared" si="0"/>
        <v>Dollars</v>
      </c>
      <c r="G30" s="6" t="s">
        <v>38</v>
      </c>
      <c r="H30" s="6" t="str">
        <f t="shared" si="1"/>
        <v>End Period</v>
      </c>
      <c r="L30" s="60">
        <v>246000</v>
      </c>
      <c r="M30" s="60">
        <v>171750</v>
      </c>
      <c r="N30" s="60">
        <v>0</v>
      </c>
      <c r="O30" s="60">
        <v>0</v>
      </c>
      <c r="P30" s="60">
        <v>0</v>
      </c>
      <c r="Q30" s="16">
        <v>417750</v>
      </c>
      <c r="S30" s="5">
        <f t="shared" si="2"/>
        <v>0</v>
      </c>
      <c r="U30" s="31">
        <v>1</v>
      </c>
      <c r="W30" s="31">
        <v>0</v>
      </c>
    </row>
    <row r="31" spans="4:32" ht="15" customHeight="1" x14ac:dyDescent="0.2">
      <c r="D31" s="19"/>
      <c r="E31" s="1" t="s">
        <v>37</v>
      </c>
      <c r="F31" s="6" t="str">
        <f t="shared" si="0"/>
        <v>Dollars</v>
      </c>
      <c r="G31" s="6" t="s">
        <v>38</v>
      </c>
      <c r="H31" s="6" t="str">
        <f t="shared" si="1"/>
        <v>End Period</v>
      </c>
      <c r="L31" s="60">
        <v>0</v>
      </c>
      <c r="M31" s="60">
        <v>0</v>
      </c>
      <c r="N31" s="60">
        <v>0</v>
      </c>
      <c r="O31" s="60">
        <v>0</v>
      </c>
      <c r="P31" s="60">
        <v>0</v>
      </c>
      <c r="Q31" s="16">
        <v>0</v>
      </c>
      <c r="S31" s="5">
        <f t="shared" si="2"/>
        <v>1</v>
      </c>
      <c r="U31" s="31">
        <v>1</v>
      </c>
      <c r="W31" s="31">
        <v>0</v>
      </c>
    </row>
    <row r="32" spans="4:32" ht="15" customHeight="1" x14ac:dyDescent="0.2">
      <c r="D32" s="19" t="s">
        <v>50</v>
      </c>
      <c r="E32" s="1" t="s">
        <v>37</v>
      </c>
      <c r="F32" s="6" t="str">
        <f t="shared" si="0"/>
        <v>Dollars</v>
      </c>
      <c r="G32" s="6" t="s">
        <v>38</v>
      </c>
      <c r="H32" s="6" t="str">
        <f t="shared" si="1"/>
        <v>End Period</v>
      </c>
      <c r="L32" s="60">
        <v>500000</v>
      </c>
      <c r="M32" s="60">
        <v>1336000</v>
      </c>
      <c r="N32" s="60">
        <v>750000</v>
      </c>
      <c r="O32" s="60">
        <v>1072000</v>
      </c>
      <c r="P32" s="60">
        <v>0</v>
      </c>
      <c r="Q32" s="16">
        <v>3658000</v>
      </c>
      <c r="S32" s="5">
        <f t="shared" si="2"/>
        <v>0</v>
      </c>
      <c r="U32" s="31">
        <v>1</v>
      </c>
      <c r="W32" s="31">
        <v>0</v>
      </c>
    </row>
    <row r="33" spans="4:23" ht="15" customHeight="1" x14ac:dyDescent="0.2">
      <c r="D33" s="19" t="s">
        <v>51</v>
      </c>
      <c r="E33" s="1" t="s">
        <v>37</v>
      </c>
      <c r="F33" s="6" t="str">
        <f t="shared" si="0"/>
        <v>Dollars</v>
      </c>
      <c r="G33" s="6" t="s">
        <v>38</v>
      </c>
      <c r="H33" s="6" t="str">
        <f t="shared" si="1"/>
        <v>End Period</v>
      </c>
      <c r="L33" s="60">
        <v>0</v>
      </c>
      <c r="M33" s="60">
        <v>0</v>
      </c>
      <c r="N33" s="60">
        <v>0</v>
      </c>
      <c r="O33" s="60">
        <v>0</v>
      </c>
      <c r="P33" s="60">
        <v>0</v>
      </c>
      <c r="Q33" s="16">
        <v>0</v>
      </c>
      <c r="S33" s="5">
        <f t="shared" si="2"/>
        <v>0</v>
      </c>
      <c r="U33" s="31">
        <v>1</v>
      </c>
      <c r="W33" s="31">
        <v>0</v>
      </c>
    </row>
    <row r="34" spans="4:23" ht="15" customHeight="1" x14ac:dyDescent="0.2">
      <c r="D34" s="19"/>
      <c r="E34" s="1" t="s">
        <v>37</v>
      </c>
      <c r="F34" s="6" t="str">
        <f t="shared" si="0"/>
        <v>Dollars</v>
      </c>
      <c r="G34" s="6" t="s">
        <v>38</v>
      </c>
      <c r="H34" s="6" t="str">
        <f t="shared" si="1"/>
        <v>End Period</v>
      </c>
      <c r="L34" s="60">
        <v>0</v>
      </c>
      <c r="M34" s="60">
        <v>0</v>
      </c>
      <c r="N34" s="60">
        <v>0</v>
      </c>
      <c r="O34" s="60">
        <v>0</v>
      </c>
      <c r="P34" s="60">
        <v>0</v>
      </c>
      <c r="Q34" s="16">
        <v>0</v>
      </c>
      <c r="S34" s="5">
        <f t="shared" ref="S34" si="3">IF(COUNTIF($D$19:$D$52,$D34)&lt;&gt;1,1,0)</f>
        <v>1</v>
      </c>
      <c r="U34" s="31">
        <v>1</v>
      </c>
      <c r="W34" s="31">
        <v>0</v>
      </c>
    </row>
    <row r="35" spans="4:23" ht="15" customHeight="1" x14ac:dyDescent="0.2">
      <c r="D35" s="19" t="s">
        <v>52</v>
      </c>
      <c r="E35" s="1" t="s">
        <v>37</v>
      </c>
      <c r="F35" s="6" t="str">
        <f t="shared" si="0"/>
        <v>Dollars</v>
      </c>
      <c r="G35" s="6" t="s">
        <v>38</v>
      </c>
      <c r="H35" s="6" t="str">
        <f t="shared" si="1"/>
        <v>End Period</v>
      </c>
      <c r="L35" s="60">
        <v>0</v>
      </c>
      <c r="M35" s="60">
        <v>0</v>
      </c>
      <c r="N35" s="60">
        <v>0</v>
      </c>
      <c r="O35" s="60">
        <v>0</v>
      </c>
      <c r="P35" s="60">
        <v>0</v>
      </c>
      <c r="Q35" s="16">
        <v>0</v>
      </c>
      <c r="S35" s="5">
        <f t="shared" ref="S35:S52" si="4">IF(COUNTIF($D$19:$D$52,$D35)&lt;&gt;1,1,0)</f>
        <v>0</v>
      </c>
      <c r="U35" s="31">
        <v>1</v>
      </c>
      <c r="W35" s="31">
        <v>0</v>
      </c>
    </row>
    <row r="36" spans="4:23" ht="15" customHeight="1" x14ac:dyDescent="0.2">
      <c r="D36" s="19" t="s">
        <v>53</v>
      </c>
      <c r="E36" s="1" t="s">
        <v>37</v>
      </c>
      <c r="F36" s="6" t="str">
        <f t="shared" si="0"/>
        <v>Dollars</v>
      </c>
      <c r="G36" s="6" t="s">
        <v>38</v>
      </c>
      <c r="H36" s="6" t="str">
        <f t="shared" si="1"/>
        <v>End Period</v>
      </c>
      <c r="L36" s="60">
        <v>0</v>
      </c>
      <c r="M36" s="60">
        <v>0</v>
      </c>
      <c r="N36" s="60">
        <v>0</v>
      </c>
      <c r="O36" s="60">
        <v>0</v>
      </c>
      <c r="P36" s="60">
        <v>0</v>
      </c>
      <c r="Q36" s="16">
        <v>0</v>
      </c>
      <c r="S36" s="5">
        <f t="shared" si="4"/>
        <v>0</v>
      </c>
      <c r="U36" s="31">
        <v>1</v>
      </c>
      <c r="W36" s="31">
        <v>0</v>
      </c>
    </row>
    <row r="37" spans="4:23" ht="15" customHeight="1" x14ac:dyDescent="0.2">
      <c r="D37" s="19" t="s">
        <v>54</v>
      </c>
      <c r="E37" s="1" t="s">
        <v>37</v>
      </c>
      <c r="F37" s="6" t="str">
        <f t="shared" si="0"/>
        <v>Dollars</v>
      </c>
      <c r="G37" s="6" t="s">
        <v>38</v>
      </c>
      <c r="H37" s="6" t="str">
        <f t="shared" si="1"/>
        <v>End Period</v>
      </c>
      <c r="L37" s="60">
        <v>0</v>
      </c>
      <c r="M37" s="60">
        <v>0</v>
      </c>
      <c r="N37" s="60">
        <v>0</v>
      </c>
      <c r="O37" s="60">
        <v>0</v>
      </c>
      <c r="P37" s="60">
        <v>0</v>
      </c>
      <c r="Q37" s="16">
        <v>0</v>
      </c>
      <c r="S37" s="5">
        <f t="shared" si="4"/>
        <v>0</v>
      </c>
      <c r="U37" s="31">
        <v>1</v>
      </c>
      <c r="W37" s="31">
        <v>0</v>
      </c>
    </row>
    <row r="38" spans="4:23" ht="15" customHeight="1" x14ac:dyDescent="0.2">
      <c r="D38" s="19" t="s">
        <v>55</v>
      </c>
      <c r="E38" s="1" t="s">
        <v>37</v>
      </c>
      <c r="F38" s="6" t="str">
        <f t="shared" si="0"/>
        <v>Dollars</v>
      </c>
      <c r="G38" s="6" t="s">
        <v>38</v>
      </c>
      <c r="H38" s="6" t="str">
        <f t="shared" si="1"/>
        <v>End Period</v>
      </c>
      <c r="L38" s="60">
        <v>0</v>
      </c>
      <c r="M38" s="60">
        <v>0</v>
      </c>
      <c r="N38" s="60">
        <v>0</v>
      </c>
      <c r="O38" s="60">
        <v>0</v>
      </c>
      <c r="P38" s="60">
        <v>0</v>
      </c>
      <c r="Q38" s="16">
        <v>0</v>
      </c>
      <c r="S38" s="5">
        <f t="shared" si="4"/>
        <v>0</v>
      </c>
      <c r="U38" s="31">
        <v>1</v>
      </c>
      <c r="W38" s="31">
        <v>0</v>
      </c>
    </row>
    <row r="39" spans="4:23" ht="15" customHeight="1" x14ac:dyDescent="0.2">
      <c r="D39" s="19" t="s">
        <v>56</v>
      </c>
      <c r="E39" s="1" t="s">
        <v>37</v>
      </c>
      <c r="F39" s="6" t="str">
        <f t="shared" si="0"/>
        <v>Dollars</v>
      </c>
      <c r="G39" s="6" t="s">
        <v>38</v>
      </c>
      <c r="H39" s="6" t="str">
        <f t="shared" si="1"/>
        <v>End Period</v>
      </c>
      <c r="L39" s="60">
        <v>251925</v>
      </c>
      <c r="M39" s="60">
        <v>0</v>
      </c>
      <c r="N39" s="60">
        <v>0</v>
      </c>
      <c r="O39" s="60">
        <v>0</v>
      </c>
      <c r="P39" s="60">
        <v>0</v>
      </c>
      <c r="Q39" s="16">
        <v>251925</v>
      </c>
      <c r="S39" s="5">
        <f t="shared" si="4"/>
        <v>0</v>
      </c>
      <c r="U39" s="31">
        <v>1</v>
      </c>
      <c r="W39" s="31">
        <v>0</v>
      </c>
    </row>
    <row r="40" spans="4:23" ht="15" customHeight="1" x14ac:dyDescent="0.2">
      <c r="D40" s="19" t="s">
        <v>57</v>
      </c>
      <c r="E40" s="1" t="s">
        <v>37</v>
      </c>
      <c r="F40" s="6" t="str">
        <f t="shared" si="0"/>
        <v>Dollars</v>
      </c>
      <c r="G40" s="6" t="s">
        <v>38</v>
      </c>
      <c r="H40" s="6" t="str">
        <f t="shared" si="1"/>
        <v>End Period</v>
      </c>
      <c r="L40" s="60">
        <v>0</v>
      </c>
      <c r="M40" s="60">
        <v>0</v>
      </c>
      <c r="N40" s="60">
        <v>0</v>
      </c>
      <c r="O40" s="60">
        <v>0</v>
      </c>
      <c r="P40" s="60">
        <v>0</v>
      </c>
      <c r="Q40" s="16">
        <v>0</v>
      </c>
      <c r="S40" s="5">
        <f t="shared" si="4"/>
        <v>0</v>
      </c>
      <c r="U40" s="31">
        <v>1</v>
      </c>
      <c r="W40" s="31">
        <v>0</v>
      </c>
    </row>
    <row r="41" spans="4:23" ht="15" customHeight="1" x14ac:dyDescent="0.2">
      <c r="D41" s="19" t="s">
        <v>58</v>
      </c>
      <c r="E41" s="1" t="s">
        <v>37</v>
      </c>
      <c r="F41" s="6" t="str">
        <f t="shared" si="0"/>
        <v>Dollars</v>
      </c>
      <c r="G41" s="6" t="s">
        <v>38</v>
      </c>
      <c r="H41" s="6" t="str">
        <f t="shared" si="1"/>
        <v>End Period</v>
      </c>
      <c r="L41" s="60">
        <v>0</v>
      </c>
      <c r="M41" s="60">
        <v>0</v>
      </c>
      <c r="N41" s="60">
        <v>0</v>
      </c>
      <c r="O41" s="60">
        <v>0</v>
      </c>
      <c r="P41" s="60">
        <v>0</v>
      </c>
      <c r="Q41" s="16">
        <v>0</v>
      </c>
      <c r="S41" s="5">
        <f t="shared" si="4"/>
        <v>0</v>
      </c>
      <c r="U41" s="31">
        <v>1</v>
      </c>
      <c r="W41" s="31">
        <v>0</v>
      </c>
    </row>
    <row r="42" spans="4:23" ht="15" customHeight="1" x14ac:dyDescent="0.2">
      <c r="D42" s="19" t="s">
        <v>59</v>
      </c>
      <c r="E42" s="1" t="s">
        <v>37</v>
      </c>
      <c r="F42" s="6" t="str">
        <f t="shared" si="0"/>
        <v>Dollars</v>
      </c>
      <c r="G42" s="6" t="s">
        <v>38</v>
      </c>
      <c r="H42" s="6" t="str">
        <f t="shared" si="1"/>
        <v>End Period</v>
      </c>
      <c r="L42" s="60">
        <v>14330.846953657967</v>
      </c>
      <c r="M42" s="60">
        <v>0</v>
      </c>
      <c r="N42" s="60">
        <v>0</v>
      </c>
      <c r="O42" s="60">
        <v>0</v>
      </c>
      <c r="P42" s="60">
        <v>0</v>
      </c>
      <c r="Q42" s="16">
        <v>14330.846953657967</v>
      </c>
      <c r="S42" s="5">
        <f t="shared" si="4"/>
        <v>0</v>
      </c>
      <c r="U42" s="31">
        <v>1</v>
      </c>
      <c r="W42" s="31">
        <v>0</v>
      </c>
    </row>
    <row r="43" spans="4:23" ht="15" customHeight="1" x14ac:dyDescent="0.2">
      <c r="D43" s="19" t="s">
        <v>60</v>
      </c>
      <c r="E43" s="1" t="s">
        <v>37</v>
      </c>
      <c r="F43" s="6" t="str">
        <f t="shared" si="0"/>
        <v>Dollars</v>
      </c>
      <c r="G43" s="6" t="s">
        <v>38</v>
      </c>
      <c r="H43" s="6" t="str">
        <f t="shared" si="1"/>
        <v>End Period</v>
      </c>
      <c r="L43" s="60">
        <v>0</v>
      </c>
      <c r="M43" s="60">
        <v>0</v>
      </c>
      <c r="N43" s="60">
        <v>0</v>
      </c>
      <c r="O43" s="60">
        <v>2117</v>
      </c>
      <c r="P43" s="60">
        <v>39580</v>
      </c>
      <c r="Q43" s="16">
        <v>41697</v>
      </c>
      <c r="S43" s="5">
        <f t="shared" si="4"/>
        <v>0</v>
      </c>
      <c r="U43" s="31">
        <v>1</v>
      </c>
      <c r="W43" s="31">
        <v>0</v>
      </c>
    </row>
    <row r="44" spans="4:23" ht="15" customHeight="1" x14ac:dyDescent="0.2">
      <c r="D44" s="19" t="s">
        <v>61</v>
      </c>
      <c r="E44" s="1" t="s">
        <v>37</v>
      </c>
      <c r="F44" s="6" t="str">
        <f t="shared" si="0"/>
        <v>Dollars</v>
      </c>
      <c r="G44" s="6" t="s">
        <v>38</v>
      </c>
      <c r="H44" s="6" t="str">
        <f t="shared" si="1"/>
        <v>End Period</v>
      </c>
      <c r="L44" s="60">
        <v>0</v>
      </c>
      <c r="M44" s="60">
        <v>0</v>
      </c>
      <c r="N44" s="60">
        <v>0</v>
      </c>
      <c r="O44" s="60">
        <v>0</v>
      </c>
      <c r="P44" s="60">
        <v>0</v>
      </c>
      <c r="Q44" s="16">
        <v>0</v>
      </c>
      <c r="S44" s="5">
        <f t="shared" si="4"/>
        <v>0</v>
      </c>
      <c r="U44" s="31">
        <v>1</v>
      </c>
      <c r="W44" s="31">
        <v>0</v>
      </c>
    </row>
    <row r="45" spans="4:23" ht="15" customHeight="1" x14ac:dyDescent="0.2">
      <c r="D45" s="19" t="s">
        <v>62</v>
      </c>
      <c r="E45" s="1" t="s">
        <v>37</v>
      </c>
      <c r="F45" s="6" t="str">
        <f t="shared" si="0"/>
        <v>Dollars</v>
      </c>
      <c r="G45" s="6" t="s">
        <v>38</v>
      </c>
      <c r="H45" s="6" t="str">
        <f t="shared" si="1"/>
        <v>End Period</v>
      </c>
      <c r="L45" s="60">
        <v>0</v>
      </c>
      <c r="M45" s="60">
        <v>50000</v>
      </c>
      <c r="N45" s="60">
        <v>550000</v>
      </c>
      <c r="O45" s="60">
        <v>550000</v>
      </c>
      <c r="P45" s="60">
        <v>550000</v>
      </c>
      <c r="Q45" s="16">
        <v>1700000</v>
      </c>
      <c r="S45" s="5">
        <f t="shared" si="4"/>
        <v>0</v>
      </c>
      <c r="U45" s="31">
        <v>1</v>
      </c>
      <c r="W45" s="31">
        <v>0</v>
      </c>
    </row>
    <row r="46" spans="4:23" ht="15" customHeight="1" x14ac:dyDescent="0.2">
      <c r="D46" s="19" t="s">
        <v>63</v>
      </c>
      <c r="E46" s="1" t="s">
        <v>37</v>
      </c>
      <c r="F46" s="6" t="str">
        <f t="shared" si="0"/>
        <v>Dollars</v>
      </c>
      <c r="G46" s="6" t="s">
        <v>38</v>
      </c>
      <c r="H46" s="6" t="str">
        <f t="shared" si="1"/>
        <v>End Period</v>
      </c>
      <c r="L46" s="60">
        <v>126220.13577981653</v>
      </c>
      <c r="M46" s="60">
        <v>61325.9932251235</v>
      </c>
      <c r="N46" s="60">
        <v>23457.983627381796</v>
      </c>
      <c r="O46" s="60">
        <v>0</v>
      </c>
      <c r="P46" s="60">
        <v>0</v>
      </c>
      <c r="Q46" s="16">
        <v>211004.11263232183</v>
      </c>
      <c r="S46" s="5">
        <f t="shared" si="4"/>
        <v>0</v>
      </c>
      <c r="U46" s="31">
        <v>1</v>
      </c>
      <c r="W46" s="31">
        <v>0</v>
      </c>
    </row>
    <row r="47" spans="4:23" ht="15" customHeight="1" x14ac:dyDescent="0.2">
      <c r="D47" s="19"/>
      <c r="E47" s="1" t="s">
        <v>37</v>
      </c>
      <c r="F47" s="6" t="str">
        <f t="shared" si="0"/>
        <v>Dollars</v>
      </c>
      <c r="G47" s="6" t="s">
        <v>38</v>
      </c>
      <c r="H47" s="6" t="str">
        <f t="shared" si="1"/>
        <v>End Period</v>
      </c>
      <c r="L47" s="60">
        <v>0</v>
      </c>
      <c r="M47" s="60">
        <v>0</v>
      </c>
      <c r="N47" s="60">
        <v>0</v>
      </c>
      <c r="O47" s="60">
        <v>0</v>
      </c>
      <c r="P47" s="60">
        <v>0</v>
      </c>
      <c r="Q47" s="16">
        <v>0</v>
      </c>
      <c r="S47" s="5">
        <f t="shared" si="4"/>
        <v>1</v>
      </c>
      <c r="U47" s="31">
        <v>1</v>
      </c>
      <c r="W47" s="31">
        <v>0</v>
      </c>
    </row>
    <row r="48" spans="4:23" ht="15" customHeight="1" x14ac:dyDescent="0.2">
      <c r="D48" s="19" t="s">
        <v>64</v>
      </c>
      <c r="E48" s="1" t="s">
        <v>37</v>
      </c>
      <c r="F48" s="6" t="str">
        <f t="shared" si="0"/>
        <v>Dollars</v>
      </c>
      <c r="G48" s="6" t="s">
        <v>38</v>
      </c>
      <c r="H48" s="6" t="str">
        <f t="shared" si="1"/>
        <v>End Period</v>
      </c>
      <c r="L48" s="60">
        <v>392075.22653493303</v>
      </c>
      <c r="M48" s="60">
        <v>0</v>
      </c>
      <c r="N48" s="60">
        <v>0</v>
      </c>
      <c r="O48" s="60">
        <v>0</v>
      </c>
      <c r="P48" s="60">
        <v>0</v>
      </c>
      <c r="Q48" s="16">
        <v>392075.22653493303</v>
      </c>
      <c r="S48" s="5">
        <f t="shared" si="4"/>
        <v>0</v>
      </c>
      <c r="U48" s="31">
        <v>1</v>
      </c>
      <c r="W48" s="31">
        <v>0</v>
      </c>
    </row>
    <row r="49" spans="1:32" ht="15" customHeight="1" x14ac:dyDescent="0.2">
      <c r="D49" s="19" t="s">
        <v>65</v>
      </c>
      <c r="E49" s="1" t="s">
        <v>37</v>
      </c>
      <c r="F49" s="6" t="str">
        <f t="shared" si="0"/>
        <v>Dollars</v>
      </c>
      <c r="G49" s="6" t="s">
        <v>38</v>
      </c>
      <c r="H49" s="6" t="str">
        <f t="shared" si="1"/>
        <v>End Period</v>
      </c>
      <c r="L49" s="60">
        <v>0</v>
      </c>
      <c r="M49" s="60">
        <v>0</v>
      </c>
      <c r="N49" s="60">
        <v>0</v>
      </c>
      <c r="O49" s="60">
        <v>0</v>
      </c>
      <c r="P49" s="60">
        <v>0</v>
      </c>
      <c r="Q49" s="16">
        <v>0</v>
      </c>
      <c r="S49" s="5">
        <f t="shared" si="4"/>
        <v>0</v>
      </c>
      <c r="U49" s="31">
        <v>1</v>
      </c>
      <c r="W49" s="31">
        <v>0</v>
      </c>
    </row>
    <row r="50" spans="1:32" ht="15" customHeight="1" x14ac:dyDescent="0.2">
      <c r="D50" s="19" t="s">
        <v>66</v>
      </c>
      <c r="E50" s="1" t="s">
        <v>37</v>
      </c>
      <c r="F50" s="6" t="str">
        <f t="shared" si="0"/>
        <v>Dollars</v>
      </c>
      <c r="G50" s="6" t="s">
        <v>38</v>
      </c>
      <c r="H50" s="6" t="str">
        <f t="shared" si="1"/>
        <v>End Period</v>
      </c>
      <c r="L50" s="60">
        <v>0</v>
      </c>
      <c r="M50" s="60">
        <v>0</v>
      </c>
      <c r="N50" s="60">
        <v>0</v>
      </c>
      <c r="O50" s="60">
        <v>0</v>
      </c>
      <c r="P50" s="60">
        <v>0</v>
      </c>
      <c r="Q50" s="16">
        <v>0</v>
      </c>
      <c r="S50" s="5">
        <f t="shared" si="4"/>
        <v>0</v>
      </c>
      <c r="U50" s="31">
        <v>1</v>
      </c>
      <c r="W50" s="31">
        <v>0</v>
      </c>
    </row>
    <row r="51" spans="1:32" ht="15" customHeight="1" x14ac:dyDescent="0.2">
      <c r="D51" s="19" t="s">
        <v>67</v>
      </c>
      <c r="E51" s="1" t="s">
        <v>37</v>
      </c>
      <c r="F51" s="6" t="str">
        <f t="shared" si="0"/>
        <v>Dollars</v>
      </c>
      <c r="G51" s="6" t="s">
        <v>38</v>
      </c>
      <c r="H51" s="6" t="str">
        <f t="shared" si="1"/>
        <v>End Period</v>
      </c>
      <c r="L51" s="60">
        <v>0</v>
      </c>
      <c r="M51" s="60">
        <v>0</v>
      </c>
      <c r="N51" s="60">
        <v>0</v>
      </c>
      <c r="O51" s="60">
        <v>0</v>
      </c>
      <c r="P51" s="60">
        <v>0</v>
      </c>
      <c r="Q51" s="16">
        <v>0</v>
      </c>
      <c r="S51" s="5">
        <f t="shared" si="4"/>
        <v>0</v>
      </c>
      <c r="U51" s="31">
        <v>1</v>
      </c>
      <c r="W51" s="31">
        <v>0</v>
      </c>
    </row>
    <row r="52" spans="1:32" ht="15" customHeight="1" x14ac:dyDescent="0.2">
      <c r="D52" s="19" t="s">
        <v>68</v>
      </c>
      <c r="E52" s="1" t="s">
        <v>88</v>
      </c>
      <c r="F52" s="6" t="str">
        <f t="shared" si="0"/>
        <v>Dollars</v>
      </c>
      <c r="G52" s="6" t="s">
        <v>38</v>
      </c>
      <c r="H52" s="6" t="str">
        <f t="shared" si="1"/>
        <v>End Period</v>
      </c>
      <c r="L52" s="60">
        <v>-3951676.1609033174</v>
      </c>
      <c r="M52" s="60">
        <v>-3951676.1609033174</v>
      </c>
      <c r="N52" s="60">
        <v>-3951676.1609033174</v>
      </c>
      <c r="O52" s="60">
        <v>-3951676.1609033174</v>
      </c>
      <c r="P52" s="60">
        <v>-3951676.1609033174</v>
      </c>
      <c r="Q52" s="16">
        <v>-19758380.804516587</v>
      </c>
      <c r="S52" s="5">
        <f t="shared" si="4"/>
        <v>0</v>
      </c>
      <c r="U52" s="31">
        <v>1</v>
      </c>
      <c r="W52" s="31">
        <v>1</v>
      </c>
    </row>
    <row r="53" spans="1:32" ht="15" customHeight="1" x14ac:dyDescent="0.2">
      <c r="D53" s="1" t="s">
        <v>69</v>
      </c>
      <c r="F53" s="6"/>
      <c r="G53" s="6"/>
      <c r="H53" s="6"/>
    </row>
    <row r="54" spans="1:32" ht="15" customHeight="1" x14ac:dyDescent="0.2">
      <c r="D54" s="15" t="s">
        <v>70</v>
      </c>
      <c r="E54" s="14" t="str">
        <f>Calculated</f>
        <v>Calculated</v>
      </c>
      <c r="F54" s="14" t="str">
        <f>Dollars</f>
        <v>Dollars</v>
      </c>
      <c r="G54" s="14" t="s">
        <v>38</v>
      </c>
      <c r="H54" s="14" t="str">
        <f>End_Period</f>
        <v>End Period</v>
      </c>
      <c r="L54" s="13">
        <f t="shared" ref="L54:Q54" si="5">SUM(L19:L52)</f>
        <v>3224097.8201803355</v>
      </c>
      <c r="M54" s="13">
        <f t="shared" si="5"/>
        <v>5631137.3836580142</v>
      </c>
      <c r="N54" s="13">
        <f t="shared" si="5"/>
        <v>5487797.133902872</v>
      </c>
      <c r="O54" s="13">
        <f t="shared" si="5"/>
        <v>331102.31740131835</v>
      </c>
      <c r="P54" s="13">
        <f t="shared" si="5"/>
        <v>-2610889.0361748403</v>
      </c>
      <c r="Q54" s="13">
        <f t="shared" si="5"/>
        <v>12063245.618967701</v>
      </c>
    </row>
    <row r="55" spans="1:32" ht="15" customHeight="1" x14ac:dyDescent="0.25">
      <c r="A55" s="5" cm="1">
        <f t="array" ref="A55">Check_Side(S55)</f>
        <v>1</v>
      </c>
      <c r="D55" s="1" t="s">
        <v>71</v>
      </c>
      <c r="E55" s="6" t="str">
        <f>Calculated</f>
        <v>Calculated</v>
      </c>
      <c r="F55" s="6" t="str">
        <f>Check</f>
        <v>Check</v>
      </c>
      <c r="G55" s="6" t="str">
        <f>NA</f>
        <v>N/A</v>
      </c>
      <c r="H55" s="6" t="str">
        <f>NA</f>
        <v>N/A</v>
      </c>
      <c r="L55"/>
      <c r="S55" s="5">
        <f>SUM(S19:S52)</f>
        <v>3</v>
      </c>
    </row>
    <row r="56" spans="1:32" ht="15" customHeight="1" x14ac:dyDescent="0.2">
      <c r="A56" s="5" cm="1">
        <f t="array" ref="A56">Check_Side(Q56)</f>
        <v>0</v>
      </c>
      <c r="D56" s="1" t="s">
        <v>72</v>
      </c>
      <c r="E56" s="6" t="str">
        <f>Calculated</f>
        <v>Calculated</v>
      </c>
      <c r="F56" s="6" t="str">
        <f>Check</f>
        <v>Check</v>
      </c>
      <c r="G56" s="6" t="str">
        <f>NA</f>
        <v>N/A</v>
      </c>
      <c r="H56" s="6" t="str">
        <f>NA</f>
        <v>N/A</v>
      </c>
      <c r="Q56" s="5">
        <v>0</v>
      </c>
    </row>
    <row r="58" spans="1:32" s="18" customFormat="1" ht="15" customHeight="1" x14ac:dyDescent="0.2">
      <c r="D58" s="18" t="s">
        <v>73</v>
      </c>
    </row>
    <row r="59" spans="1:32" s="4" customFormat="1" ht="15" customHeight="1" x14ac:dyDescent="0.25"/>
    <row r="60" spans="1:32" s="4" customFormat="1" ht="15" customHeight="1" x14ac:dyDescent="0.25">
      <c r="D60" s="12" t="s">
        <v>31</v>
      </c>
      <c r="E60" s="11" t="str">
        <f>E$3</f>
        <v>Source</v>
      </c>
      <c r="F60" s="11" t="str">
        <f>F$3</f>
        <v>Unit</v>
      </c>
      <c r="G60" s="11" t="str">
        <f>G$3</f>
        <v>Basis</v>
      </c>
      <c r="H60" s="11" t="str">
        <f>H$3</f>
        <v>Timing</v>
      </c>
      <c r="L60" s="11" t="str" cm="1">
        <f t="array" ref="L60:Q60">Series_PresentationYear_Reg</f>
        <v>RY27</v>
      </c>
      <c r="M60" s="11" t="str">
        <v>RY28</v>
      </c>
      <c r="N60" s="11" t="str">
        <v>RY29</v>
      </c>
      <c r="O60" s="11" t="str">
        <v>RY30</v>
      </c>
      <c r="P60" s="11" t="str">
        <v>RY31</v>
      </c>
      <c r="Q60" s="11" t="str">
        <v>Total</v>
      </c>
      <c r="R60"/>
      <c r="S60" s="11"/>
      <c r="T60" s="1"/>
      <c r="U60" s="33" t="s">
        <v>33</v>
      </c>
      <c r="V60" s="1"/>
      <c r="W60" s="33" t="s">
        <v>34</v>
      </c>
      <c r="X60" s="1"/>
      <c r="Y60" s="1"/>
      <c r="Z60" s="1"/>
      <c r="AA60"/>
      <c r="AB60"/>
      <c r="AC60"/>
      <c r="AD60"/>
      <c r="AE60"/>
      <c r="AF60"/>
    </row>
    <row r="61" spans="1:32" ht="15" customHeight="1" x14ac:dyDescent="0.2">
      <c r="U61" s="32" t="s">
        <v>35</v>
      </c>
      <c r="W61" s="32" t="s">
        <v>35</v>
      </c>
    </row>
    <row r="62" spans="1:32" ht="15" customHeight="1" x14ac:dyDescent="0.2">
      <c r="D62" s="70" t="s">
        <v>36</v>
      </c>
      <c r="E62" s="1" t="s">
        <v>37</v>
      </c>
      <c r="F62" s="6" t="str">
        <f t="shared" ref="F62:F95" si="6">Dollars</f>
        <v>Dollars</v>
      </c>
      <c r="G62" s="6" t="s">
        <v>38</v>
      </c>
      <c r="H62" s="6" t="str">
        <f t="shared" ref="H62:H95" si="7">End_Period</f>
        <v>End Period</v>
      </c>
      <c r="L62" s="60">
        <v>0</v>
      </c>
      <c r="M62" s="60">
        <v>0</v>
      </c>
      <c r="N62" s="60">
        <v>0</v>
      </c>
      <c r="O62" s="60">
        <v>0</v>
      </c>
      <c r="P62" s="60">
        <v>0</v>
      </c>
      <c r="Q62" s="16" cm="1">
        <f t="array" ref="Q62:Q95">_xlfn.BYROW($L$62:$P$95,_xleta.SUM)</f>
        <v>0</v>
      </c>
      <c r="S62" s="5"/>
      <c r="U62" s="31">
        <v>1</v>
      </c>
      <c r="W62" s="31">
        <v>0</v>
      </c>
    </row>
    <row r="63" spans="1:32" ht="15" customHeight="1" x14ac:dyDescent="0.2">
      <c r="D63" s="10" t="s">
        <v>39</v>
      </c>
      <c r="E63" s="1" t="s">
        <v>37</v>
      </c>
      <c r="F63" s="6" t="str">
        <f t="shared" si="6"/>
        <v>Dollars</v>
      </c>
      <c r="G63" s="6" t="s">
        <v>38</v>
      </c>
      <c r="H63" s="6" t="str">
        <f t="shared" si="7"/>
        <v>End Period</v>
      </c>
      <c r="L63" s="60">
        <v>0</v>
      </c>
      <c r="M63" s="60">
        <v>109301.40000000001</v>
      </c>
      <c r="N63" s="60">
        <v>218602.80000000002</v>
      </c>
      <c r="O63" s="60">
        <v>291470.40000000002</v>
      </c>
      <c r="P63" s="60">
        <v>0</v>
      </c>
      <c r="Q63" s="16">
        <v>619374.60000000009</v>
      </c>
      <c r="S63" s="5"/>
      <c r="U63" s="31">
        <v>1</v>
      </c>
      <c r="W63" s="31">
        <v>0</v>
      </c>
    </row>
    <row r="64" spans="1:32" ht="15" customHeight="1" x14ac:dyDescent="0.2">
      <c r="D64" s="10" t="s">
        <v>40</v>
      </c>
      <c r="E64" s="1" t="s">
        <v>37</v>
      </c>
      <c r="F64" s="6" t="str">
        <f t="shared" si="6"/>
        <v>Dollars</v>
      </c>
      <c r="G64" s="6" t="s">
        <v>38</v>
      </c>
      <c r="H64" s="6" t="str">
        <f t="shared" si="7"/>
        <v>End Period</v>
      </c>
      <c r="L64" s="60">
        <v>0</v>
      </c>
      <c r="M64" s="60">
        <v>201069.53642384103</v>
      </c>
      <c r="N64" s="60">
        <v>603208.60927152308</v>
      </c>
      <c r="O64" s="60">
        <v>603208.60927152308</v>
      </c>
      <c r="P64" s="60">
        <v>820363.70860927145</v>
      </c>
      <c r="Q64" s="16">
        <v>2227850.4635761585</v>
      </c>
      <c r="S64" s="5"/>
      <c r="U64" s="31">
        <v>1</v>
      </c>
      <c r="W64" s="31">
        <v>0</v>
      </c>
    </row>
    <row r="65" spans="4:23" ht="15" customHeight="1" x14ac:dyDescent="0.2">
      <c r="D65" s="10" t="s">
        <v>41</v>
      </c>
      <c r="E65" s="1" t="s">
        <v>37</v>
      </c>
      <c r="F65" s="6" t="str">
        <f t="shared" si="6"/>
        <v>Dollars</v>
      </c>
      <c r="G65" s="6" t="s">
        <v>38</v>
      </c>
      <c r="H65" s="6" t="str">
        <f t="shared" si="7"/>
        <v>End Period</v>
      </c>
      <c r="L65" s="60">
        <v>469304.67755913152</v>
      </c>
      <c r="M65" s="60">
        <v>484309.6318311629</v>
      </c>
      <c r="N65" s="60">
        <v>500104.59694561677</v>
      </c>
      <c r="O65" s="60">
        <v>516731.16697334661</v>
      </c>
      <c r="P65" s="60">
        <v>534233.12591303652</v>
      </c>
      <c r="Q65" s="16">
        <v>2504683.1992222946</v>
      </c>
      <c r="S65" s="5"/>
      <c r="U65" s="31">
        <v>1</v>
      </c>
      <c r="W65" s="31">
        <v>0</v>
      </c>
    </row>
    <row r="66" spans="4:23" ht="15" customHeight="1" x14ac:dyDescent="0.2">
      <c r="D66" s="10" t="s">
        <v>42</v>
      </c>
      <c r="E66" s="1" t="s">
        <v>37</v>
      </c>
      <c r="F66" s="6" t="str">
        <f t="shared" si="6"/>
        <v>Dollars</v>
      </c>
      <c r="G66" s="6" t="s">
        <v>38</v>
      </c>
      <c r="H66" s="6" t="str">
        <f t="shared" si="7"/>
        <v>End Period</v>
      </c>
      <c r="L66" s="60">
        <v>139647.840696</v>
      </c>
      <c r="M66" s="60">
        <v>139647.840696</v>
      </c>
      <c r="N66" s="60">
        <v>139647.840696</v>
      </c>
      <c r="O66" s="60">
        <v>139647.840696</v>
      </c>
      <c r="P66" s="60">
        <v>139647.840696</v>
      </c>
      <c r="Q66" s="16">
        <v>698239.20348000003</v>
      </c>
      <c r="S66" s="5"/>
      <c r="U66" s="31">
        <v>1</v>
      </c>
      <c r="W66" s="31">
        <v>0</v>
      </c>
    </row>
    <row r="67" spans="4:23" ht="15" customHeight="1" x14ac:dyDescent="0.2">
      <c r="D67" s="10" t="s">
        <v>43</v>
      </c>
      <c r="E67" s="1" t="s">
        <v>37</v>
      </c>
      <c r="F67" s="6" t="str">
        <f t="shared" si="6"/>
        <v>Dollars</v>
      </c>
      <c r="G67" s="6" t="s">
        <v>38</v>
      </c>
      <c r="H67" s="6" t="str">
        <f t="shared" si="7"/>
        <v>End Period</v>
      </c>
      <c r="L67" s="60">
        <v>127518.29999999999</v>
      </c>
      <c r="M67" s="60">
        <v>127518.29999999999</v>
      </c>
      <c r="N67" s="60">
        <v>54650.700000000004</v>
      </c>
      <c r="O67" s="60">
        <v>54650.700000000004</v>
      </c>
      <c r="P67" s="60">
        <v>54650.700000000004</v>
      </c>
      <c r="Q67" s="16">
        <v>418988.7</v>
      </c>
      <c r="S67" s="5"/>
      <c r="U67" s="31">
        <v>1</v>
      </c>
      <c r="W67" s="31">
        <v>0</v>
      </c>
    </row>
    <row r="68" spans="4:23" ht="15" customHeight="1" x14ac:dyDescent="0.2">
      <c r="D68" s="10" t="s">
        <v>44</v>
      </c>
      <c r="E68" s="1" t="s">
        <v>37</v>
      </c>
      <c r="F68" s="6" t="str">
        <f t="shared" si="6"/>
        <v>Dollars</v>
      </c>
      <c r="G68" s="6" t="s">
        <v>38</v>
      </c>
      <c r="H68" s="6" t="str">
        <f t="shared" si="7"/>
        <v>End Period</v>
      </c>
      <c r="L68" s="60">
        <v>0</v>
      </c>
      <c r="M68" s="60">
        <v>0</v>
      </c>
      <c r="N68" s="60">
        <v>0</v>
      </c>
      <c r="O68" s="60">
        <v>0</v>
      </c>
      <c r="P68" s="60">
        <v>0</v>
      </c>
      <c r="Q68" s="16">
        <v>0</v>
      </c>
      <c r="S68" s="5"/>
      <c r="U68" s="31">
        <v>1</v>
      </c>
      <c r="W68" s="31">
        <v>0</v>
      </c>
    </row>
    <row r="69" spans="4:23" ht="15" customHeight="1" x14ac:dyDescent="0.2">
      <c r="D69" s="10" t="s">
        <v>45</v>
      </c>
      <c r="E69" s="1" t="s">
        <v>37</v>
      </c>
      <c r="F69" s="6" t="str">
        <f t="shared" si="6"/>
        <v>Dollars</v>
      </c>
      <c r="G69" s="6" t="s">
        <v>38</v>
      </c>
      <c r="H69" s="6" t="str">
        <f t="shared" si="7"/>
        <v>End Period</v>
      </c>
      <c r="L69" s="60">
        <v>0</v>
      </c>
      <c r="M69" s="60">
        <v>0</v>
      </c>
      <c r="N69" s="60">
        <v>0</v>
      </c>
      <c r="O69" s="60">
        <v>0</v>
      </c>
      <c r="P69" s="60">
        <v>0</v>
      </c>
      <c r="Q69" s="16">
        <v>0</v>
      </c>
      <c r="S69" s="5"/>
      <c r="U69" s="31">
        <v>1</v>
      </c>
      <c r="W69" s="31">
        <v>0</v>
      </c>
    </row>
    <row r="70" spans="4:23" ht="15" customHeight="1" x14ac:dyDescent="0.2">
      <c r="D70" s="10" t="s">
        <v>46</v>
      </c>
      <c r="E70" s="1" t="s">
        <v>37</v>
      </c>
      <c r="F70" s="6" t="str">
        <f t="shared" si="6"/>
        <v>Dollars</v>
      </c>
      <c r="G70" s="6" t="s">
        <v>38</v>
      </c>
      <c r="H70" s="6" t="str">
        <f t="shared" si="7"/>
        <v>End Period</v>
      </c>
      <c r="L70" s="60">
        <v>0</v>
      </c>
      <c r="M70" s="60">
        <v>0</v>
      </c>
      <c r="N70" s="60">
        <v>0</v>
      </c>
      <c r="O70" s="60">
        <v>0</v>
      </c>
      <c r="P70" s="60">
        <v>0</v>
      </c>
      <c r="Q70" s="16">
        <v>0</v>
      </c>
      <c r="S70" s="5"/>
      <c r="U70" s="31">
        <v>1</v>
      </c>
      <c r="W70" s="31">
        <v>0</v>
      </c>
    </row>
    <row r="71" spans="4:23" ht="15" customHeight="1" x14ac:dyDescent="0.2">
      <c r="D71" s="10" t="s">
        <v>47</v>
      </c>
      <c r="E71" s="1" t="s">
        <v>37</v>
      </c>
      <c r="F71" s="6" t="str">
        <f t="shared" si="6"/>
        <v>Dollars</v>
      </c>
      <c r="G71" s="6" t="s">
        <v>38</v>
      </c>
      <c r="H71" s="6" t="str">
        <f t="shared" si="7"/>
        <v>End Period</v>
      </c>
      <c r="L71" s="60">
        <v>0</v>
      </c>
      <c r="M71" s="60">
        <v>0</v>
      </c>
      <c r="N71" s="60">
        <v>0</v>
      </c>
      <c r="O71" s="60">
        <v>0</v>
      </c>
      <c r="P71" s="60">
        <v>0</v>
      </c>
      <c r="Q71" s="16">
        <v>0</v>
      </c>
      <c r="S71" s="5"/>
      <c r="U71" s="31">
        <v>1</v>
      </c>
      <c r="W71" s="31">
        <v>0</v>
      </c>
    </row>
    <row r="72" spans="4:23" ht="15" customHeight="1" x14ac:dyDescent="0.2">
      <c r="D72" s="10" t="s">
        <v>48</v>
      </c>
      <c r="E72" s="1" t="s">
        <v>37</v>
      </c>
      <c r="F72" s="6" t="str">
        <f t="shared" si="6"/>
        <v>Dollars</v>
      </c>
      <c r="G72" s="6" t="s">
        <v>38</v>
      </c>
      <c r="H72" s="6" t="str">
        <f t="shared" si="7"/>
        <v>End Period</v>
      </c>
      <c r="L72" s="60">
        <v>0</v>
      </c>
      <c r="M72" s="60">
        <v>0</v>
      </c>
      <c r="N72" s="60">
        <v>0</v>
      </c>
      <c r="O72" s="60">
        <v>0</v>
      </c>
      <c r="P72" s="60">
        <v>0</v>
      </c>
      <c r="Q72" s="16">
        <v>0</v>
      </c>
      <c r="S72" s="5"/>
      <c r="U72" s="31">
        <v>1</v>
      </c>
      <c r="W72" s="31">
        <v>0</v>
      </c>
    </row>
    <row r="73" spans="4:23" ht="15" customHeight="1" x14ac:dyDescent="0.2">
      <c r="D73" s="10" t="s">
        <v>49</v>
      </c>
      <c r="E73" s="1" t="s">
        <v>37</v>
      </c>
      <c r="F73" s="6" t="str">
        <f t="shared" si="6"/>
        <v>Dollars</v>
      </c>
      <c r="G73" s="6" t="s">
        <v>38</v>
      </c>
      <c r="H73" s="6" t="str">
        <f t="shared" si="7"/>
        <v>End Period</v>
      </c>
      <c r="L73" s="60">
        <v>0</v>
      </c>
      <c r="M73" s="60">
        <v>0</v>
      </c>
      <c r="N73" s="60">
        <v>0</v>
      </c>
      <c r="O73" s="60">
        <v>0</v>
      </c>
      <c r="P73" s="60">
        <v>0</v>
      </c>
      <c r="Q73" s="16">
        <v>0</v>
      </c>
      <c r="S73" s="5"/>
      <c r="U73" s="31">
        <v>1</v>
      </c>
      <c r="W73" s="31">
        <v>0</v>
      </c>
    </row>
    <row r="74" spans="4:23" ht="15" customHeight="1" x14ac:dyDescent="0.2">
      <c r="D74" s="10"/>
      <c r="E74" s="1" t="s">
        <v>37</v>
      </c>
      <c r="F74" s="6" t="str">
        <f t="shared" si="6"/>
        <v>Dollars</v>
      </c>
      <c r="G74" s="6" t="s">
        <v>38</v>
      </c>
      <c r="H74" s="6" t="str">
        <f t="shared" si="7"/>
        <v>End Period</v>
      </c>
      <c r="L74" s="60">
        <v>0</v>
      </c>
      <c r="M74" s="60"/>
      <c r="N74" s="60"/>
      <c r="O74" s="60"/>
      <c r="P74" s="60"/>
      <c r="Q74" s="16">
        <v>0</v>
      </c>
      <c r="S74" s="5"/>
      <c r="U74" s="31">
        <v>1</v>
      </c>
      <c r="W74" s="31">
        <v>0</v>
      </c>
    </row>
    <row r="75" spans="4:23" ht="15" customHeight="1" x14ac:dyDescent="0.2">
      <c r="D75" s="10" t="s">
        <v>50</v>
      </c>
      <c r="E75" s="1" t="s">
        <v>37</v>
      </c>
      <c r="F75" s="6" t="str">
        <f t="shared" si="6"/>
        <v>Dollars</v>
      </c>
      <c r="G75" s="6" t="s">
        <v>38</v>
      </c>
      <c r="H75" s="6" t="str">
        <f t="shared" si="7"/>
        <v>End Period</v>
      </c>
      <c r="L75" s="60">
        <v>0</v>
      </c>
      <c r="M75" s="60">
        <v>0</v>
      </c>
      <c r="N75" s="60">
        <v>0</v>
      </c>
      <c r="O75" s="60">
        <v>250000</v>
      </c>
      <c r="P75" s="60">
        <v>250000</v>
      </c>
      <c r="Q75" s="16">
        <v>500000</v>
      </c>
      <c r="S75" s="5"/>
      <c r="U75" s="31">
        <v>1</v>
      </c>
      <c r="W75" s="31">
        <v>0</v>
      </c>
    </row>
    <row r="76" spans="4:23" ht="15" customHeight="1" x14ac:dyDescent="0.2">
      <c r="D76" s="10" t="s">
        <v>51</v>
      </c>
      <c r="E76" s="1" t="s">
        <v>37</v>
      </c>
      <c r="F76" s="6" t="str">
        <f t="shared" si="6"/>
        <v>Dollars</v>
      </c>
      <c r="G76" s="6" t="s">
        <v>38</v>
      </c>
      <c r="H76" s="6" t="str">
        <f t="shared" si="7"/>
        <v>End Period</v>
      </c>
      <c r="L76" s="60">
        <v>0</v>
      </c>
      <c r="M76" s="60">
        <v>0</v>
      </c>
      <c r="N76" s="60">
        <v>0</v>
      </c>
      <c r="O76" s="60">
        <v>0</v>
      </c>
      <c r="P76" s="60">
        <v>0</v>
      </c>
      <c r="Q76" s="16">
        <v>0</v>
      </c>
      <c r="S76" s="5"/>
      <c r="U76" s="31">
        <v>1</v>
      </c>
      <c r="W76" s="31">
        <v>0</v>
      </c>
    </row>
    <row r="77" spans="4:23" ht="15" customHeight="1" x14ac:dyDescent="0.2">
      <c r="D77" s="10"/>
      <c r="E77" s="1" t="s">
        <v>37</v>
      </c>
      <c r="F77" s="6" t="str">
        <f t="shared" si="6"/>
        <v>Dollars</v>
      </c>
      <c r="G77" s="6" t="s">
        <v>38</v>
      </c>
      <c r="H77" s="6" t="str">
        <f t="shared" si="7"/>
        <v>End Period</v>
      </c>
      <c r="L77" s="60">
        <v>0</v>
      </c>
      <c r="M77" s="60">
        <v>0</v>
      </c>
      <c r="N77" s="60">
        <v>0</v>
      </c>
      <c r="O77" s="60">
        <v>0</v>
      </c>
      <c r="P77" s="60">
        <v>0</v>
      </c>
      <c r="Q77" s="16">
        <v>0</v>
      </c>
      <c r="S77" s="5"/>
      <c r="U77" s="31">
        <v>1</v>
      </c>
      <c r="W77" s="31">
        <v>0</v>
      </c>
    </row>
    <row r="78" spans="4:23" ht="15" customHeight="1" x14ac:dyDescent="0.2">
      <c r="D78" s="10" t="s">
        <v>52</v>
      </c>
      <c r="E78" s="1" t="s">
        <v>37</v>
      </c>
      <c r="F78" s="6" t="str">
        <f t="shared" si="6"/>
        <v>Dollars</v>
      </c>
      <c r="G78" s="6" t="s">
        <v>38</v>
      </c>
      <c r="H78" s="6" t="str">
        <f t="shared" si="7"/>
        <v>End Period</v>
      </c>
      <c r="L78" s="60">
        <v>0</v>
      </c>
      <c r="M78" s="60">
        <v>0</v>
      </c>
      <c r="N78" s="60">
        <v>0</v>
      </c>
      <c r="O78" s="60">
        <v>0</v>
      </c>
      <c r="P78" s="60">
        <v>0</v>
      </c>
      <c r="Q78" s="16">
        <v>0</v>
      </c>
      <c r="S78" s="5"/>
      <c r="U78" s="31">
        <v>1</v>
      </c>
      <c r="W78" s="31">
        <v>0</v>
      </c>
    </row>
    <row r="79" spans="4:23" ht="15" customHeight="1" x14ac:dyDescent="0.2">
      <c r="D79" s="10" t="s">
        <v>53</v>
      </c>
      <c r="E79" s="1" t="s">
        <v>37</v>
      </c>
      <c r="F79" s="6" t="str">
        <f t="shared" si="6"/>
        <v>Dollars</v>
      </c>
      <c r="G79" s="6" t="s">
        <v>38</v>
      </c>
      <c r="H79" s="6" t="str">
        <f t="shared" si="7"/>
        <v>End Period</v>
      </c>
      <c r="L79" s="60">
        <v>0</v>
      </c>
      <c r="M79" s="60">
        <v>0</v>
      </c>
      <c r="N79" s="60">
        <v>0</v>
      </c>
      <c r="O79" s="60">
        <v>769447</v>
      </c>
      <c r="P79" s="60">
        <v>1538893</v>
      </c>
      <c r="Q79" s="16">
        <v>2308340</v>
      </c>
      <c r="S79" s="5"/>
      <c r="U79" s="31">
        <v>1</v>
      </c>
      <c r="W79" s="31">
        <v>0</v>
      </c>
    </row>
    <row r="80" spans="4:23" ht="15" customHeight="1" x14ac:dyDescent="0.2">
      <c r="D80" s="10" t="s">
        <v>54</v>
      </c>
      <c r="E80" s="1" t="s">
        <v>37</v>
      </c>
      <c r="F80" s="6" t="str">
        <f t="shared" si="6"/>
        <v>Dollars</v>
      </c>
      <c r="G80" s="6" t="s">
        <v>38</v>
      </c>
      <c r="H80" s="6" t="str">
        <f t="shared" si="7"/>
        <v>End Period</v>
      </c>
      <c r="L80" s="60">
        <v>0</v>
      </c>
      <c r="M80" s="60">
        <v>0</v>
      </c>
      <c r="N80" s="60">
        <v>0</v>
      </c>
      <c r="O80" s="60">
        <v>0</v>
      </c>
      <c r="P80" s="60">
        <v>0</v>
      </c>
      <c r="Q80" s="16">
        <v>0</v>
      </c>
      <c r="S80" s="5"/>
      <c r="U80" s="31">
        <v>1</v>
      </c>
      <c r="W80" s="31">
        <v>0</v>
      </c>
    </row>
    <row r="81" spans="4:23" ht="15" customHeight="1" x14ac:dyDescent="0.2">
      <c r="D81" s="10" t="s">
        <v>55</v>
      </c>
      <c r="E81" s="1" t="s">
        <v>37</v>
      </c>
      <c r="F81" s="6" t="str">
        <f t="shared" si="6"/>
        <v>Dollars</v>
      </c>
      <c r="G81" s="6" t="s">
        <v>38</v>
      </c>
      <c r="H81" s="6" t="str">
        <f t="shared" si="7"/>
        <v>End Period</v>
      </c>
      <c r="L81" s="60">
        <v>0</v>
      </c>
      <c r="M81" s="60">
        <v>0</v>
      </c>
      <c r="N81" s="60">
        <v>0</v>
      </c>
      <c r="O81" s="60">
        <v>0</v>
      </c>
      <c r="P81" s="60">
        <v>0</v>
      </c>
      <c r="Q81" s="16">
        <v>0</v>
      </c>
      <c r="S81" s="5"/>
      <c r="U81" s="31">
        <v>1</v>
      </c>
      <c r="W81" s="31">
        <v>0</v>
      </c>
    </row>
    <row r="82" spans="4:23" ht="15" customHeight="1" x14ac:dyDescent="0.2">
      <c r="D82" s="10" t="s">
        <v>56</v>
      </c>
      <c r="E82" s="1" t="s">
        <v>37</v>
      </c>
      <c r="F82" s="6" t="str">
        <f t="shared" si="6"/>
        <v>Dollars</v>
      </c>
      <c r="G82" s="6" t="s">
        <v>38</v>
      </c>
      <c r="H82" s="6" t="str">
        <f t="shared" si="7"/>
        <v>End Period</v>
      </c>
      <c r="L82" s="60">
        <v>0</v>
      </c>
      <c r="M82" s="60">
        <v>325000</v>
      </c>
      <c r="N82" s="60">
        <v>325000</v>
      </c>
      <c r="O82" s="60">
        <v>325000</v>
      </c>
      <c r="P82" s="60">
        <v>325000</v>
      </c>
      <c r="Q82" s="16">
        <v>1300000</v>
      </c>
      <c r="S82" s="5"/>
      <c r="U82" s="31">
        <v>1</v>
      </c>
      <c r="W82" s="31">
        <v>0</v>
      </c>
    </row>
    <row r="83" spans="4:23" ht="15" customHeight="1" x14ac:dyDescent="0.2">
      <c r="D83" s="10" t="s">
        <v>57</v>
      </c>
      <c r="E83" s="1" t="s">
        <v>37</v>
      </c>
      <c r="F83" s="6" t="str">
        <f t="shared" si="6"/>
        <v>Dollars</v>
      </c>
      <c r="G83" s="6" t="s">
        <v>38</v>
      </c>
      <c r="H83" s="6" t="str">
        <f t="shared" si="7"/>
        <v>End Period</v>
      </c>
      <c r="L83" s="60">
        <v>0</v>
      </c>
      <c r="M83" s="60">
        <v>0</v>
      </c>
      <c r="N83" s="60">
        <v>0</v>
      </c>
      <c r="O83" s="60">
        <v>0</v>
      </c>
      <c r="P83" s="60">
        <v>0</v>
      </c>
      <c r="Q83" s="16">
        <v>0</v>
      </c>
      <c r="S83" s="5"/>
      <c r="U83" s="31">
        <v>1</v>
      </c>
      <c r="W83" s="31">
        <v>0</v>
      </c>
    </row>
    <row r="84" spans="4:23" ht="15" customHeight="1" x14ac:dyDescent="0.2">
      <c r="D84" s="10" t="s">
        <v>58</v>
      </c>
      <c r="E84" s="1" t="s">
        <v>37</v>
      </c>
      <c r="F84" s="6" t="str">
        <f t="shared" si="6"/>
        <v>Dollars</v>
      </c>
      <c r="G84" s="6" t="s">
        <v>38</v>
      </c>
      <c r="H84" s="6" t="str">
        <f t="shared" si="7"/>
        <v>End Period</v>
      </c>
      <c r="L84" s="60">
        <v>0</v>
      </c>
      <c r="M84" s="60">
        <v>0</v>
      </c>
      <c r="N84" s="60">
        <v>0</v>
      </c>
      <c r="O84" s="60">
        <v>0</v>
      </c>
      <c r="P84" s="60">
        <v>0</v>
      </c>
      <c r="Q84" s="16">
        <v>0</v>
      </c>
      <c r="S84" s="5"/>
      <c r="U84" s="31">
        <v>1</v>
      </c>
      <c r="W84" s="31">
        <v>0</v>
      </c>
    </row>
    <row r="85" spans="4:23" ht="15" customHeight="1" x14ac:dyDescent="0.2">
      <c r="D85" s="10" t="s">
        <v>59</v>
      </c>
      <c r="E85" s="1" t="s">
        <v>37</v>
      </c>
      <c r="F85" s="6" t="str">
        <f t="shared" si="6"/>
        <v>Dollars</v>
      </c>
      <c r="G85" s="6" t="s">
        <v>38</v>
      </c>
      <c r="H85" s="6" t="str">
        <f t="shared" si="7"/>
        <v>End Period</v>
      </c>
      <c r="L85" s="60">
        <v>1738183.4862385346</v>
      </c>
      <c r="M85" s="60">
        <v>1738183.4862385346</v>
      </c>
      <c r="N85" s="60">
        <v>1738183.4862385346</v>
      </c>
      <c r="O85" s="60">
        <v>1738183.4862385346</v>
      </c>
      <c r="P85" s="60">
        <v>1738183.4862385346</v>
      </c>
      <c r="Q85" s="16">
        <v>8690917.4311926737</v>
      </c>
      <c r="S85" s="5"/>
      <c r="U85" s="31">
        <v>1</v>
      </c>
      <c r="W85" s="31">
        <v>0</v>
      </c>
    </row>
    <row r="86" spans="4:23" ht="15" customHeight="1" x14ac:dyDescent="0.2">
      <c r="D86" s="10" t="s">
        <v>60</v>
      </c>
      <c r="E86" s="1" t="s">
        <v>37</v>
      </c>
      <c r="F86" s="6" t="str">
        <f t="shared" si="6"/>
        <v>Dollars</v>
      </c>
      <c r="G86" s="6" t="s">
        <v>38</v>
      </c>
      <c r="H86" s="6" t="str">
        <f t="shared" si="7"/>
        <v>End Period</v>
      </c>
      <c r="L86" s="60">
        <v>0</v>
      </c>
      <c r="M86" s="60">
        <v>0</v>
      </c>
      <c r="N86" s="60">
        <v>0</v>
      </c>
      <c r="O86" s="60">
        <v>0</v>
      </c>
      <c r="P86" s="60">
        <v>0</v>
      </c>
      <c r="Q86" s="16">
        <v>0</v>
      </c>
      <c r="S86" s="5"/>
      <c r="U86" s="31">
        <v>1</v>
      </c>
      <c r="W86" s="31">
        <v>0</v>
      </c>
    </row>
    <row r="87" spans="4:23" ht="15" customHeight="1" x14ac:dyDescent="0.2">
      <c r="D87" s="10" t="s">
        <v>61</v>
      </c>
      <c r="E87" s="1" t="s">
        <v>37</v>
      </c>
      <c r="F87" s="6" t="str">
        <f t="shared" si="6"/>
        <v>Dollars</v>
      </c>
      <c r="G87" s="6" t="s">
        <v>38</v>
      </c>
      <c r="H87" s="6" t="str">
        <f t="shared" si="7"/>
        <v>End Period</v>
      </c>
      <c r="L87" s="60">
        <v>0</v>
      </c>
      <c r="M87" s="60">
        <v>0</v>
      </c>
      <c r="N87" s="60">
        <v>0</v>
      </c>
      <c r="O87" s="60">
        <v>0</v>
      </c>
      <c r="P87" s="60">
        <v>0</v>
      </c>
      <c r="Q87" s="16">
        <v>0</v>
      </c>
      <c r="S87" s="5"/>
      <c r="U87" s="31">
        <v>1</v>
      </c>
      <c r="W87" s="31">
        <v>0</v>
      </c>
    </row>
    <row r="88" spans="4:23" ht="15" customHeight="1" x14ac:dyDescent="0.2">
      <c r="D88" s="10" t="s">
        <v>62</v>
      </c>
      <c r="E88" s="1" t="s">
        <v>37</v>
      </c>
      <c r="F88" s="6" t="str">
        <f t="shared" si="6"/>
        <v>Dollars</v>
      </c>
      <c r="G88" s="6" t="s">
        <v>38</v>
      </c>
      <c r="H88" s="6" t="str">
        <f t="shared" si="7"/>
        <v>End Period</v>
      </c>
      <c r="L88" s="60">
        <v>0</v>
      </c>
      <c r="M88" s="60">
        <v>50000</v>
      </c>
      <c r="N88" s="60">
        <v>100000</v>
      </c>
      <c r="O88" s="60">
        <v>137500</v>
      </c>
      <c r="P88" s="60">
        <v>100000</v>
      </c>
      <c r="Q88" s="16">
        <v>387500</v>
      </c>
      <c r="S88" s="5"/>
      <c r="U88" s="31">
        <v>1</v>
      </c>
      <c r="W88" s="31">
        <v>0</v>
      </c>
    </row>
    <row r="89" spans="4:23" ht="15" customHeight="1" x14ac:dyDescent="0.2">
      <c r="D89" s="10" t="s">
        <v>63</v>
      </c>
      <c r="E89" s="1" t="s">
        <v>37</v>
      </c>
      <c r="F89" s="6" t="str">
        <f t="shared" si="6"/>
        <v>Dollars</v>
      </c>
      <c r="G89" s="6" t="s">
        <v>38</v>
      </c>
      <c r="H89" s="6" t="str">
        <f t="shared" si="7"/>
        <v>End Period</v>
      </c>
      <c r="L89" s="60">
        <v>48976.711362032474</v>
      </c>
      <c r="M89" s="60">
        <v>541243.32206069166</v>
      </c>
      <c r="N89" s="60">
        <v>590469.9831305577</v>
      </c>
      <c r="O89" s="60">
        <v>644619.31030741031</v>
      </c>
      <c r="P89" s="60">
        <v>704183.57020194805</v>
      </c>
      <c r="Q89" s="16">
        <v>2529492.8970626402</v>
      </c>
      <c r="S89" s="5"/>
      <c r="U89" s="31">
        <v>1</v>
      </c>
      <c r="W89" s="31">
        <v>0</v>
      </c>
    </row>
    <row r="90" spans="4:23" ht="15" customHeight="1" x14ac:dyDescent="0.2">
      <c r="D90" s="10"/>
      <c r="E90" s="1" t="s">
        <v>37</v>
      </c>
      <c r="F90" s="6" t="str">
        <f t="shared" si="6"/>
        <v>Dollars</v>
      </c>
      <c r="G90" s="6" t="s">
        <v>38</v>
      </c>
      <c r="H90" s="6" t="str">
        <f t="shared" si="7"/>
        <v>End Period</v>
      </c>
      <c r="L90" s="60">
        <v>0</v>
      </c>
      <c r="M90" s="60">
        <v>0</v>
      </c>
      <c r="N90" s="60">
        <v>0</v>
      </c>
      <c r="O90" s="60">
        <v>0</v>
      </c>
      <c r="P90" s="60">
        <v>0</v>
      </c>
      <c r="Q90" s="16">
        <v>0</v>
      </c>
      <c r="S90" s="5"/>
      <c r="U90" s="31">
        <v>1</v>
      </c>
      <c r="W90" s="31">
        <v>0</v>
      </c>
    </row>
    <row r="91" spans="4:23" ht="15" customHeight="1" x14ac:dyDescent="0.2">
      <c r="D91" s="10" t="s">
        <v>64</v>
      </c>
      <c r="E91" s="1" t="s">
        <v>37</v>
      </c>
      <c r="F91" s="6" t="str">
        <f t="shared" si="6"/>
        <v>Dollars</v>
      </c>
      <c r="G91" s="6" t="s">
        <v>38</v>
      </c>
      <c r="H91" s="6" t="str">
        <f t="shared" si="7"/>
        <v>End Period</v>
      </c>
      <c r="L91" s="60">
        <v>113013.76146788988</v>
      </c>
      <c r="M91" s="60">
        <v>226027.52293577991</v>
      </c>
      <c r="N91" s="60">
        <v>226027.52293577991</v>
      </c>
      <c r="O91" s="60">
        <v>237545.37614678909</v>
      </c>
      <c r="P91" s="60">
        <v>256179.7904022584</v>
      </c>
      <c r="Q91" s="16">
        <v>1058793.9738884971</v>
      </c>
      <c r="S91" s="5"/>
      <c r="U91" s="31">
        <v>1</v>
      </c>
      <c r="W91" s="31">
        <v>0</v>
      </c>
    </row>
    <row r="92" spans="4:23" ht="15" customHeight="1" x14ac:dyDescent="0.2">
      <c r="D92" s="10" t="s">
        <v>65</v>
      </c>
      <c r="E92" s="1" t="s">
        <v>37</v>
      </c>
      <c r="F92" s="6" t="str">
        <f t="shared" si="6"/>
        <v>Dollars</v>
      </c>
      <c r="G92" s="6" t="s">
        <v>38</v>
      </c>
      <c r="H92" s="6" t="str">
        <f t="shared" si="7"/>
        <v>End Period</v>
      </c>
      <c r="L92" s="60">
        <v>0</v>
      </c>
      <c r="M92" s="60">
        <v>0</v>
      </c>
      <c r="N92" s="60">
        <v>0</v>
      </c>
      <c r="O92" s="60">
        <v>0</v>
      </c>
      <c r="P92" s="60">
        <v>0</v>
      </c>
      <c r="Q92" s="16">
        <v>0</v>
      </c>
      <c r="S92" s="5"/>
      <c r="U92" s="31">
        <v>1</v>
      </c>
      <c r="W92" s="31">
        <v>0</v>
      </c>
    </row>
    <row r="93" spans="4:23" ht="15" customHeight="1" x14ac:dyDescent="0.2">
      <c r="D93" s="10" t="s">
        <v>66</v>
      </c>
      <c r="E93" s="1" t="s">
        <v>37</v>
      </c>
      <c r="F93" s="6" t="str">
        <f t="shared" si="6"/>
        <v>Dollars</v>
      </c>
      <c r="G93" s="6" t="s">
        <v>38</v>
      </c>
      <c r="H93" s="6" t="str">
        <f t="shared" si="7"/>
        <v>End Period</v>
      </c>
      <c r="L93" s="60">
        <v>0</v>
      </c>
      <c r="M93" s="60">
        <v>0</v>
      </c>
      <c r="N93" s="60">
        <v>0</v>
      </c>
      <c r="O93" s="60">
        <v>0</v>
      </c>
      <c r="P93" s="60">
        <v>0</v>
      </c>
      <c r="Q93" s="16">
        <v>0</v>
      </c>
      <c r="S93" s="5"/>
      <c r="U93" s="31">
        <v>1</v>
      </c>
      <c r="W93" s="31">
        <v>0</v>
      </c>
    </row>
    <row r="94" spans="4:23" ht="15" customHeight="1" x14ac:dyDescent="0.2">
      <c r="D94" s="10" t="s">
        <v>67</v>
      </c>
      <c r="E94" s="1" t="s">
        <v>37</v>
      </c>
      <c r="F94" s="6" t="str">
        <f t="shared" si="6"/>
        <v>Dollars</v>
      </c>
      <c r="G94" s="6" t="s">
        <v>38</v>
      </c>
      <c r="H94" s="6" t="str">
        <f t="shared" si="7"/>
        <v>End Period</v>
      </c>
      <c r="L94" s="60">
        <v>0</v>
      </c>
      <c r="M94" s="60">
        <v>0</v>
      </c>
      <c r="N94" s="60">
        <v>0</v>
      </c>
      <c r="O94" s="60">
        <v>0</v>
      </c>
      <c r="P94" s="60">
        <v>0</v>
      </c>
      <c r="Q94" s="16">
        <v>0</v>
      </c>
      <c r="S94" s="5"/>
      <c r="U94" s="31">
        <v>1</v>
      </c>
      <c r="W94" s="31">
        <v>0</v>
      </c>
    </row>
    <row r="95" spans="4:23" ht="15" customHeight="1" x14ac:dyDescent="0.2">
      <c r="D95" s="10" t="s">
        <v>68</v>
      </c>
      <c r="E95" s="1" t="s">
        <v>37</v>
      </c>
      <c r="F95" s="6" t="str">
        <f t="shared" si="6"/>
        <v>Dollars</v>
      </c>
      <c r="G95" s="6" t="s">
        <v>38</v>
      </c>
      <c r="H95" s="6" t="str">
        <f t="shared" si="7"/>
        <v>End Period</v>
      </c>
      <c r="L95" s="60">
        <v>0</v>
      </c>
      <c r="M95" s="60">
        <v>0</v>
      </c>
      <c r="N95" s="60">
        <v>0</v>
      </c>
      <c r="O95" s="60">
        <v>0</v>
      </c>
      <c r="P95" s="60">
        <v>0</v>
      </c>
      <c r="Q95" s="16">
        <v>0</v>
      </c>
      <c r="S95" s="5"/>
      <c r="U95" s="31">
        <v>1</v>
      </c>
      <c r="W95" s="31">
        <v>0</v>
      </c>
    </row>
    <row r="96" spans="4:23" ht="15" customHeight="1" x14ac:dyDescent="0.2">
      <c r="D96" s="1" t="s">
        <v>69</v>
      </c>
      <c r="F96" s="6"/>
      <c r="G96" s="6"/>
      <c r="H96" s="6"/>
    </row>
    <row r="97" spans="1:32" ht="15" customHeight="1" x14ac:dyDescent="0.2">
      <c r="D97" s="15" t="s">
        <v>74</v>
      </c>
      <c r="E97" s="14" t="str">
        <f>Calculated</f>
        <v>Calculated</v>
      </c>
      <c r="F97" s="14" t="str">
        <f>Dollars</f>
        <v>Dollars</v>
      </c>
      <c r="G97" s="14" t="s">
        <v>38</v>
      </c>
      <c r="H97" s="14" t="str">
        <f>End_Period</f>
        <v>End Period</v>
      </c>
      <c r="L97" s="13">
        <f>SUM(L62:L95)</f>
        <v>2636644.7773235887</v>
      </c>
      <c r="M97" s="13">
        <f t="shared" ref="M97:Q97" si="8">SUM(M62:M95)</f>
        <v>3942301.0401860098</v>
      </c>
      <c r="N97" s="13">
        <f t="shared" si="8"/>
        <v>4495895.5392180113</v>
      </c>
      <c r="O97" s="13">
        <f t="shared" si="8"/>
        <v>5708003.8896336034</v>
      </c>
      <c r="P97" s="13">
        <f t="shared" si="8"/>
        <v>6461335.2220610492</v>
      </c>
      <c r="Q97" s="13">
        <f t="shared" si="8"/>
        <v>23244180.468422264</v>
      </c>
    </row>
    <row r="98" spans="1:32" customFormat="1" ht="15" customHeight="1" x14ac:dyDescent="0.25"/>
    <row r="99" spans="1:32" ht="15" customHeight="1" x14ac:dyDescent="0.2">
      <c r="A99" s="5" cm="1">
        <f t="array" ref="A99">Check_Side(Q99)</f>
        <v>0</v>
      </c>
      <c r="D99" s="1" t="s">
        <v>72</v>
      </c>
      <c r="E99" s="6" t="str">
        <f>Calculated</f>
        <v>Calculated</v>
      </c>
      <c r="F99" s="6" t="str">
        <f>Check</f>
        <v>Check</v>
      </c>
      <c r="G99" s="6" t="str">
        <f>NA</f>
        <v>N/A</v>
      </c>
      <c r="H99" s="6" t="str">
        <f>NA</f>
        <v>N/A</v>
      </c>
      <c r="Q99" s="5">
        <v>0</v>
      </c>
    </row>
    <row r="101" spans="1:32" s="2" customFormat="1" ht="15" customHeight="1" x14ac:dyDescent="0.25">
      <c r="B101" s="3" t="s">
        <v>75</v>
      </c>
    </row>
    <row r="102" spans="1:32" s="4" customFormat="1" ht="15" customHeight="1" x14ac:dyDescent="0.25"/>
    <row r="103" spans="1:32" s="18" customFormat="1" ht="15" customHeight="1" x14ac:dyDescent="0.2">
      <c r="D103" s="18" t="s">
        <v>76</v>
      </c>
    </row>
    <row r="104" spans="1:32" s="4" customFormat="1" ht="15" customHeight="1" x14ac:dyDescent="0.25"/>
    <row r="105" spans="1:32" s="4" customFormat="1" ht="15" customHeight="1" x14ac:dyDescent="0.25">
      <c r="D105" s="12" t="s">
        <v>77</v>
      </c>
      <c r="E105" s="11" t="str">
        <f>E$3</f>
        <v>Source</v>
      </c>
      <c r="F105" s="11" t="str">
        <f>F$3</f>
        <v>Unit</v>
      </c>
      <c r="G105" s="11" t="str">
        <f>G$3</f>
        <v>Basis</v>
      </c>
      <c r="H105" s="11" t="str">
        <f>H$3</f>
        <v>Timing</v>
      </c>
      <c r="L105" s="11" t="str" cm="1">
        <f t="array" ref="L105:Q105">Series_PresentationYear_Reg</f>
        <v>RY27</v>
      </c>
      <c r="M105" s="11" t="str">
        <v>RY28</v>
      </c>
      <c r="N105" s="11" t="str">
        <v>RY29</v>
      </c>
      <c r="O105" s="11" t="str">
        <v>RY30</v>
      </c>
      <c r="P105" s="11" t="str">
        <v>RY31</v>
      </c>
      <c r="Q105" s="11" t="str">
        <v>Total</v>
      </c>
      <c r="R105"/>
      <c r="S105"/>
      <c r="T105"/>
      <c r="U105"/>
      <c r="V105"/>
      <c r="W105"/>
      <c r="X105" s="1"/>
      <c r="Y105" s="1"/>
      <c r="Z105" s="1"/>
      <c r="AA105"/>
      <c r="AB105"/>
      <c r="AC105"/>
      <c r="AD105"/>
      <c r="AE105"/>
      <c r="AF105"/>
    </row>
    <row r="106" spans="1:32" ht="15" customHeight="1" x14ac:dyDescent="0.25">
      <c r="L106" s="30"/>
      <c r="S106"/>
      <c r="T106"/>
      <c r="U106"/>
      <c r="V106"/>
      <c r="W106"/>
    </row>
    <row r="107" spans="1:32" ht="15" customHeight="1" x14ac:dyDescent="0.25">
      <c r="D107" s="1" t="s">
        <v>78</v>
      </c>
      <c r="E107" s="6" t="s">
        <v>79</v>
      </c>
      <c r="F107" s="6" t="str">
        <f>Index</f>
        <v>Index</v>
      </c>
      <c r="G107" s="6" t="str">
        <f t="shared" ref="G107:H109" si="9">NA</f>
        <v>N/A</v>
      </c>
      <c r="H107" s="6" t="str">
        <f t="shared" si="9"/>
        <v>N/A</v>
      </c>
      <c r="L107" s="29">
        <v>1.0525410662824206</v>
      </c>
      <c r="M107" s="28">
        <v>1.0525410662824206</v>
      </c>
      <c r="N107" s="28">
        <v>1.0525410662824206</v>
      </c>
      <c r="O107" s="28">
        <v>1.0525410662824206</v>
      </c>
      <c r="P107" s="27">
        <v>1.0525410662824206</v>
      </c>
      <c r="Q107" s="23"/>
      <c r="S107"/>
      <c r="T107"/>
      <c r="U107"/>
      <c r="V107"/>
      <c r="W107"/>
    </row>
    <row r="108" spans="1:32" ht="15" customHeight="1" x14ac:dyDescent="0.25">
      <c r="D108" s="1" t="s">
        <v>85</v>
      </c>
      <c r="E108" s="6" t="s">
        <v>79</v>
      </c>
      <c r="F108" s="6" t="str">
        <f>Percent</f>
        <v>Per cent</v>
      </c>
      <c r="G108" s="6" t="str">
        <f t="shared" si="9"/>
        <v>N/A</v>
      </c>
      <c r="H108" s="6" t="str">
        <f t="shared" si="9"/>
        <v>N/A</v>
      </c>
      <c r="L108" s="26">
        <v>4.1700658595233753E-2</v>
      </c>
      <c r="M108" s="25">
        <v>8.7440902549845712E-2</v>
      </c>
      <c r="N108" s="25">
        <v>0.13718468768676195</v>
      </c>
      <c r="O108" s="25">
        <v>0.1971333544268381</v>
      </c>
      <c r="P108" s="24">
        <v>0.26719141513204892</v>
      </c>
      <c r="Q108" s="23"/>
      <c r="S108"/>
      <c r="T108"/>
      <c r="U108"/>
      <c r="V108"/>
      <c r="W108"/>
    </row>
    <row r="109" spans="1:32" ht="15" customHeight="1" x14ac:dyDescent="0.25">
      <c r="D109" s="1" t="s">
        <v>84</v>
      </c>
      <c r="E109" s="6" t="str">
        <f>Calculated</f>
        <v>Calculated</v>
      </c>
      <c r="F109" s="6" t="str">
        <f>Index</f>
        <v>Index</v>
      </c>
      <c r="G109" s="6" t="str">
        <f t="shared" si="9"/>
        <v>N/A</v>
      </c>
      <c r="H109" s="6" t="str">
        <f t="shared" si="9"/>
        <v>N/A</v>
      </c>
      <c r="L109" s="22">
        <f>1+L108</f>
        <v>1.0417006585952338</v>
      </c>
      <c r="M109" s="21">
        <f>1+M108</f>
        <v>1.0874409025498457</v>
      </c>
      <c r="N109" s="21">
        <f>1+N108</f>
        <v>1.137184687686762</v>
      </c>
      <c r="O109" s="21">
        <f>1+O108</f>
        <v>1.1971333544268381</v>
      </c>
      <c r="P109" s="21">
        <f>1+P108</f>
        <v>1.2671914151320489</v>
      </c>
      <c r="Q109" s="20"/>
      <c r="S109"/>
      <c r="T109"/>
      <c r="U109"/>
      <c r="V109"/>
      <c r="W109"/>
    </row>
    <row r="110" spans="1:32" ht="15" customHeight="1" x14ac:dyDescent="0.25">
      <c r="S110"/>
      <c r="T110"/>
      <c r="U110"/>
      <c r="V110"/>
      <c r="W110"/>
    </row>
    <row r="111" spans="1:32" s="18" customFormat="1" ht="15" customHeight="1" x14ac:dyDescent="0.2">
      <c r="D111" s="18" t="s">
        <v>30</v>
      </c>
    </row>
    <row r="112" spans="1:32" s="4" customFormat="1" ht="15" customHeight="1" x14ac:dyDescent="0.25"/>
    <row r="113" spans="4:32" s="4" customFormat="1" ht="15" customHeight="1" x14ac:dyDescent="0.25">
      <c r="D113" s="12" t="s">
        <v>31</v>
      </c>
      <c r="E113" s="11" t="str">
        <f>E$3</f>
        <v>Source</v>
      </c>
      <c r="F113" s="11" t="str">
        <f>F$3</f>
        <v>Unit</v>
      </c>
      <c r="G113" s="11" t="str">
        <f>G$3</f>
        <v>Basis</v>
      </c>
      <c r="H113" s="11" t="str">
        <f>H$3</f>
        <v>Timing</v>
      </c>
      <c r="L113" s="11" t="str" cm="1">
        <f t="array" ref="L113:Q113">Series_PresentationYear_Reg</f>
        <v>RY27</v>
      </c>
      <c r="M113" s="11" t="str">
        <v>RY28</v>
      </c>
      <c r="N113" s="11" t="str">
        <v>RY29</v>
      </c>
      <c r="O113" s="11" t="str">
        <v>RY30</v>
      </c>
      <c r="P113" s="11" t="str">
        <v>RY31</v>
      </c>
      <c r="Q113" s="11" t="str">
        <v>Total</v>
      </c>
      <c r="R113"/>
      <c r="S113"/>
      <c r="T113"/>
      <c r="U113"/>
      <c r="V113"/>
      <c r="W113"/>
      <c r="X113" s="1"/>
      <c r="Y113" s="1"/>
      <c r="Z113" s="1"/>
      <c r="AA113"/>
      <c r="AB113"/>
      <c r="AC113"/>
      <c r="AD113"/>
      <c r="AE113"/>
      <c r="AF113"/>
    </row>
    <row r="114" spans="4:32" ht="15" customHeight="1" x14ac:dyDescent="0.25">
      <c r="S114"/>
      <c r="T114"/>
      <c r="U114"/>
      <c r="V114"/>
      <c r="W114"/>
    </row>
    <row r="115" spans="4:32" ht="15" customHeight="1" x14ac:dyDescent="0.25">
      <c r="D115" s="70" t="s">
        <v>36</v>
      </c>
      <c r="E115" s="1" t="s">
        <v>37</v>
      </c>
      <c r="F115" s="6" t="str">
        <f t="shared" ref="F115:F148" si="10">Dollars</f>
        <v>Dollars</v>
      </c>
      <c r="G115" s="6" t="s">
        <v>80</v>
      </c>
      <c r="H115" s="6" t="str">
        <f t="shared" ref="H115:H148" si="11">End_Period</f>
        <v>End Period</v>
      </c>
      <c r="L115" s="17">
        <f t="shared" ref="L115:P124" si="12">L19*IF($U19=1,L$107,1)*IF($W19=1,L$109,1)</f>
        <v>0</v>
      </c>
      <c r="M115" s="17">
        <f t="shared" si="12"/>
        <v>0</v>
      </c>
      <c r="N115" s="17">
        <f t="shared" si="12"/>
        <v>0</v>
      </c>
      <c r="O115" s="17">
        <f t="shared" si="12"/>
        <v>0</v>
      </c>
      <c r="P115" s="17">
        <f t="shared" si="12"/>
        <v>0</v>
      </c>
      <c r="Q115" s="16" cm="1">
        <f t="array" ref="Q115:Q148">_xlfn.BYROW(L115:P148,_xleta.SUM)</f>
        <v>0</v>
      </c>
      <c r="S115"/>
      <c r="T115"/>
      <c r="U115"/>
      <c r="V115"/>
      <c r="W115"/>
    </row>
    <row r="116" spans="4:32" ht="15" customHeight="1" x14ac:dyDescent="0.25">
      <c r="D116" s="10" t="s">
        <v>39</v>
      </c>
      <c r="E116" s="1" t="s">
        <v>37</v>
      </c>
      <c r="F116" s="6" t="str">
        <f t="shared" si="10"/>
        <v>Dollars</v>
      </c>
      <c r="G116" s="6" t="s">
        <v>80</v>
      </c>
      <c r="H116" s="6" t="str">
        <f t="shared" si="11"/>
        <v>End Period</v>
      </c>
      <c r="L116" s="17">
        <f>L20*IF($U20=1,L$107,1)*IF($W20=1,L$109,1)</f>
        <v>613738.43836693885</v>
      </c>
      <c r="M116" s="17">
        <f t="shared" si="12"/>
        <v>719555.41049916949</v>
      </c>
      <c r="N116" s="17">
        <f t="shared" si="12"/>
        <v>1862378.7095272625</v>
      </c>
      <c r="O116" s="17">
        <f t="shared" si="12"/>
        <v>846535.77705784666</v>
      </c>
      <c r="P116" s="17">
        <f t="shared" si="12"/>
        <v>0</v>
      </c>
      <c r="Q116" s="16">
        <v>4042208.3354512174</v>
      </c>
      <c r="S116"/>
      <c r="T116"/>
      <c r="U116"/>
      <c r="V116"/>
      <c r="W116"/>
    </row>
    <row r="117" spans="4:32" ht="15" customHeight="1" x14ac:dyDescent="0.25">
      <c r="D117" s="10" t="s">
        <v>40</v>
      </c>
      <c r="E117" s="1" t="s">
        <v>37</v>
      </c>
      <c r="F117" s="6" t="str">
        <f t="shared" si="10"/>
        <v>Dollars</v>
      </c>
      <c r="G117" s="6" t="s">
        <v>80</v>
      </c>
      <c r="H117" s="6" t="str">
        <f t="shared" si="11"/>
        <v>End Period</v>
      </c>
      <c r="L117" s="17">
        <f t="shared" si="12"/>
        <v>871411.25371520803</v>
      </c>
      <c r="M117" s="17">
        <f t="shared" si="12"/>
        <v>1742822.4617333829</v>
      </c>
      <c r="N117" s="17">
        <f t="shared" si="12"/>
        <v>1307117.2695679257</v>
      </c>
      <c r="O117" s="17">
        <f t="shared" si="12"/>
        <v>1521008.0782140237</v>
      </c>
      <c r="P117" s="17">
        <f t="shared" si="12"/>
        <v>570378.02933025896</v>
      </c>
      <c r="Q117" s="16">
        <v>6012737.0925607998</v>
      </c>
      <c r="S117"/>
      <c r="T117"/>
      <c r="U117"/>
      <c r="V117"/>
      <c r="W117"/>
    </row>
    <row r="118" spans="4:32" ht="15" customHeight="1" x14ac:dyDescent="0.25">
      <c r="D118" s="10" t="s">
        <v>41</v>
      </c>
      <c r="E118" s="1" t="s">
        <v>37</v>
      </c>
      <c r="F118" s="6" t="str">
        <f t="shared" si="10"/>
        <v>Dollars</v>
      </c>
      <c r="G118" s="6" t="s">
        <v>80</v>
      </c>
      <c r="H118" s="6" t="str">
        <f t="shared" si="11"/>
        <v>End Period</v>
      </c>
      <c r="L118" s="17">
        <f t="shared" si="12"/>
        <v>0</v>
      </c>
      <c r="M118" s="17">
        <f t="shared" si="12"/>
        <v>0</v>
      </c>
      <c r="N118" s="17">
        <f t="shared" si="12"/>
        <v>0</v>
      </c>
      <c r="O118" s="17">
        <f t="shared" si="12"/>
        <v>0</v>
      </c>
      <c r="P118" s="17">
        <f t="shared" si="12"/>
        <v>0</v>
      </c>
      <c r="Q118" s="16">
        <v>0</v>
      </c>
      <c r="S118"/>
      <c r="T118"/>
      <c r="U118"/>
      <c r="V118"/>
      <c r="W118"/>
    </row>
    <row r="119" spans="4:32" ht="15" customHeight="1" x14ac:dyDescent="0.25">
      <c r="D119" s="10" t="s">
        <v>42</v>
      </c>
      <c r="E119" s="1" t="s">
        <v>37</v>
      </c>
      <c r="F119" s="6" t="str">
        <f t="shared" si="10"/>
        <v>Dollars</v>
      </c>
      <c r="G119" s="6" t="s">
        <v>80</v>
      </c>
      <c r="H119" s="6" t="str">
        <f t="shared" si="11"/>
        <v>End Period</v>
      </c>
      <c r="L119" s="17">
        <f t="shared" si="12"/>
        <v>272148.13832600357</v>
      </c>
      <c r="M119" s="17">
        <f t="shared" si="12"/>
        <v>570030.42212088581</v>
      </c>
      <c r="N119" s="17">
        <f t="shared" si="12"/>
        <v>0</v>
      </c>
      <c r="O119" s="17">
        <f t="shared" si="12"/>
        <v>0</v>
      </c>
      <c r="P119" s="17">
        <f t="shared" si="12"/>
        <v>0</v>
      </c>
      <c r="Q119" s="16">
        <v>842178.56044688937</v>
      </c>
      <c r="S119"/>
      <c r="T119"/>
      <c r="U119"/>
      <c r="V119"/>
      <c r="W119"/>
    </row>
    <row r="120" spans="4:32" ht="15" customHeight="1" x14ac:dyDescent="0.25">
      <c r="D120" s="10" t="s">
        <v>43</v>
      </c>
      <c r="E120" s="1" t="s">
        <v>37</v>
      </c>
      <c r="F120" s="6" t="str">
        <f t="shared" si="10"/>
        <v>Dollars</v>
      </c>
      <c r="G120" s="6" t="s">
        <v>80</v>
      </c>
      <c r="H120" s="6" t="str">
        <f t="shared" si="11"/>
        <v>End Period</v>
      </c>
      <c r="L120" s="17">
        <f t="shared" si="12"/>
        <v>1029262.2176073371</v>
      </c>
      <c r="M120" s="17">
        <f t="shared" si="12"/>
        <v>433333.19891814113</v>
      </c>
      <c r="N120" s="17">
        <f t="shared" si="12"/>
        <v>153392.28280288185</v>
      </c>
      <c r="O120" s="17">
        <f t="shared" si="12"/>
        <v>115044.21210216137</v>
      </c>
      <c r="P120" s="17">
        <f t="shared" si="12"/>
        <v>115044.21210216137</v>
      </c>
      <c r="Q120" s="16">
        <v>1846076.1235326827</v>
      </c>
      <c r="S120"/>
      <c r="T120"/>
      <c r="U120"/>
      <c r="V120"/>
      <c r="W120"/>
    </row>
    <row r="121" spans="4:32" ht="15" customHeight="1" x14ac:dyDescent="0.25">
      <c r="D121" s="10" t="s">
        <v>44</v>
      </c>
      <c r="E121" s="1" t="s">
        <v>37</v>
      </c>
      <c r="F121" s="6" t="str">
        <f t="shared" si="10"/>
        <v>Dollars</v>
      </c>
      <c r="G121" s="6" t="s">
        <v>80</v>
      </c>
      <c r="H121" s="6" t="str">
        <f t="shared" si="11"/>
        <v>End Period</v>
      </c>
      <c r="L121" s="17">
        <f t="shared" si="12"/>
        <v>2951075.7807739428</v>
      </c>
      <c r="M121" s="17">
        <f t="shared" si="12"/>
        <v>4916419.3206051867</v>
      </c>
      <c r="N121" s="17">
        <f t="shared" si="12"/>
        <v>4916419.3206051867</v>
      </c>
      <c r="O121" s="17">
        <f t="shared" si="12"/>
        <v>0</v>
      </c>
      <c r="P121" s="17">
        <f t="shared" si="12"/>
        <v>0</v>
      </c>
      <c r="Q121" s="16">
        <v>12783914.421984317</v>
      </c>
      <c r="S121"/>
      <c r="T121"/>
      <c r="U121"/>
      <c r="V121"/>
      <c r="W121"/>
    </row>
    <row r="122" spans="4:32" ht="15" customHeight="1" x14ac:dyDescent="0.25">
      <c r="D122" s="10" t="s">
        <v>45</v>
      </c>
      <c r="E122" s="1" t="s">
        <v>37</v>
      </c>
      <c r="F122" s="6" t="str">
        <f t="shared" si="10"/>
        <v>Dollars</v>
      </c>
      <c r="G122" s="6" t="s">
        <v>80</v>
      </c>
      <c r="H122" s="6" t="str">
        <f t="shared" si="11"/>
        <v>End Period</v>
      </c>
      <c r="L122" s="17">
        <f t="shared" si="12"/>
        <v>0</v>
      </c>
      <c r="M122" s="17">
        <f t="shared" si="12"/>
        <v>0</v>
      </c>
      <c r="N122" s="17">
        <f t="shared" si="12"/>
        <v>0</v>
      </c>
      <c r="O122" s="17">
        <f t="shared" si="12"/>
        <v>0</v>
      </c>
      <c r="P122" s="17">
        <f t="shared" si="12"/>
        <v>0</v>
      </c>
      <c r="Q122" s="16">
        <v>0</v>
      </c>
      <c r="S122"/>
      <c r="T122"/>
      <c r="U122"/>
      <c r="V122"/>
      <c r="W122"/>
    </row>
    <row r="123" spans="4:32" ht="15" customHeight="1" x14ac:dyDescent="0.25">
      <c r="D123" s="10" t="s">
        <v>46</v>
      </c>
      <c r="E123" s="1" t="s">
        <v>37</v>
      </c>
      <c r="F123" s="6" t="str">
        <f t="shared" si="10"/>
        <v>Dollars</v>
      </c>
      <c r="G123" s="6" t="s">
        <v>80</v>
      </c>
      <c r="H123" s="6" t="str">
        <f t="shared" si="11"/>
        <v>End Period</v>
      </c>
      <c r="L123" s="17">
        <f t="shared" si="12"/>
        <v>204192.96685878959</v>
      </c>
      <c r="M123" s="17">
        <f t="shared" si="12"/>
        <v>0</v>
      </c>
      <c r="N123" s="17">
        <f t="shared" si="12"/>
        <v>303131.82708933711</v>
      </c>
      <c r="O123" s="17">
        <f t="shared" si="12"/>
        <v>315762.3198847262</v>
      </c>
      <c r="P123" s="17">
        <f t="shared" si="12"/>
        <v>105254.10662824207</v>
      </c>
      <c r="Q123" s="16">
        <v>928341.22046109498</v>
      </c>
      <c r="S123"/>
      <c r="T123"/>
      <c r="U123"/>
      <c r="V123"/>
      <c r="W123"/>
    </row>
    <row r="124" spans="4:32" ht="15" customHeight="1" x14ac:dyDescent="0.25">
      <c r="D124" s="10" t="s">
        <v>47</v>
      </c>
      <c r="E124" s="1" t="s">
        <v>37</v>
      </c>
      <c r="F124" s="6" t="str">
        <f t="shared" si="10"/>
        <v>Dollars</v>
      </c>
      <c r="G124" s="6" t="s">
        <v>80</v>
      </c>
      <c r="H124" s="6" t="str">
        <f t="shared" si="11"/>
        <v>End Period</v>
      </c>
      <c r="L124" s="17">
        <f t="shared" si="12"/>
        <v>0</v>
      </c>
      <c r="M124" s="17">
        <f t="shared" si="12"/>
        <v>0</v>
      </c>
      <c r="N124" s="17">
        <f t="shared" si="12"/>
        <v>0</v>
      </c>
      <c r="O124" s="17">
        <f t="shared" si="12"/>
        <v>0</v>
      </c>
      <c r="P124" s="17">
        <f t="shared" si="12"/>
        <v>0</v>
      </c>
      <c r="Q124" s="16">
        <v>0</v>
      </c>
      <c r="S124"/>
      <c r="T124"/>
      <c r="U124"/>
      <c r="V124"/>
      <c r="W124"/>
    </row>
    <row r="125" spans="4:32" ht="15" customHeight="1" x14ac:dyDescent="0.25">
      <c r="D125" s="10" t="s">
        <v>48</v>
      </c>
      <c r="E125" s="1" t="s">
        <v>37</v>
      </c>
      <c r="F125" s="6" t="str">
        <f t="shared" si="10"/>
        <v>Dollars</v>
      </c>
      <c r="G125" s="6" t="s">
        <v>80</v>
      </c>
      <c r="H125" s="6" t="str">
        <f t="shared" si="11"/>
        <v>End Period</v>
      </c>
      <c r="L125" s="17">
        <f t="shared" ref="L125:P134" si="13">L29*IF($U29=1,L$107,1)*IF($W29=1,L$109,1)</f>
        <v>0</v>
      </c>
      <c r="M125" s="17">
        <f t="shared" si="13"/>
        <v>0</v>
      </c>
      <c r="N125" s="17">
        <f t="shared" si="13"/>
        <v>0</v>
      </c>
      <c r="O125" s="17">
        <f t="shared" si="13"/>
        <v>0</v>
      </c>
      <c r="P125" s="17">
        <f t="shared" si="13"/>
        <v>0</v>
      </c>
      <c r="Q125" s="16">
        <v>0</v>
      </c>
      <c r="S125"/>
      <c r="T125"/>
      <c r="U125"/>
      <c r="V125"/>
      <c r="W125"/>
    </row>
    <row r="126" spans="4:32" ht="15" customHeight="1" x14ac:dyDescent="0.25">
      <c r="D126" s="10" t="s">
        <v>49</v>
      </c>
      <c r="E126" s="1" t="s">
        <v>37</v>
      </c>
      <c r="F126" s="6" t="str">
        <f t="shared" si="10"/>
        <v>Dollars</v>
      </c>
      <c r="G126" s="6" t="s">
        <v>80</v>
      </c>
      <c r="H126" s="6" t="str">
        <f t="shared" si="11"/>
        <v>End Period</v>
      </c>
      <c r="L126" s="17">
        <f t="shared" si="13"/>
        <v>258925.10230547548</v>
      </c>
      <c r="M126" s="17">
        <f t="shared" si="13"/>
        <v>180773.92813400575</v>
      </c>
      <c r="N126" s="17">
        <f t="shared" si="13"/>
        <v>0</v>
      </c>
      <c r="O126" s="17">
        <f t="shared" si="13"/>
        <v>0</v>
      </c>
      <c r="P126" s="17">
        <f t="shared" si="13"/>
        <v>0</v>
      </c>
      <c r="Q126" s="16">
        <v>439699.03043948126</v>
      </c>
      <c r="S126"/>
      <c r="T126"/>
      <c r="U126"/>
      <c r="V126"/>
      <c r="W126"/>
    </row>
    <row r="127" spans="4:32" ht="15" customHeight="1" x14ac:dyDescent="0.25">
      <c r="D127" s="10"/>
      <c r="E127" s="1" t="s">
        <v>37</v>
      </c>
      <c r="F127" s="6" t="str">
        <f t="shared" si="10"/>
        <v>Dollars</v>
      </c>
      <c r="G127" s="6" t="s">
        <v>80</v>
      </c>
      <c r="H127" s="6" t="str">
        <f t="shared" si="11"/>
        <v>End Period</v>
      </c>
      <c r="L127" s="17">
        <f t="shared" si="13"/>
        <v>0</v>
      </c>
      <c r="M127" s="17">
        <f t="shared" si="13"/>
        <v>0</v>
      </c>
      <c r="N127" s="17">
        <f t="shared" si="13"/>
        <v>0</v>
      </c>
      <c r="O127" s="17">
        <f t="shared" si="13"/>
        <v>0</v>
      </c>
      <c r="P127" s="17">
        <f t="shared" si="13"/>
        <v>0</v>
      </c>
      <c r="Q127" s="16">
        <v>0</v>
      </c>
      <c r="S127"/>
      <c r="T127"/>
      <c r="U127"/>
      <c r="V127"/>
      <c r="W127"/>
    </row>
    <row r="128" spans="4:32" ht="15" customHeight="1" x14ac:dyDescent="0.25">
      <c r="D128" s="10" t="s">
        <v>50</v>
      </c>
      <c r="E128" s="1" t="s">
        <v>37</v>
      </c>
      <c r="F128" s="6" t="str">
        <f t="shared" si="10"/>
        <v>Dollars</v>
      </c>
      <c r="G128" s="6" t="s">
        <v>80</v>
      </c>
      <c r="H128" s="6" t="str">
        <f t="shared" si="11"/>
        <v>End Period</v>
      </c>
      <c r="L128" s="17">
        <f t="shared" si="13"/>
        <v>526270.53314121033</v>
      </c>
      <c r="M128" s="17">
        <f t="shared" si="13"/>
        <v>1406194.8645533139</v>
      </c>
      <c r="N128" s="17">
        <f t="shared" si="13"/>
        <v>789405.79971181543</v>
      </c>
      <c r="O128" s="17">
        <f t="shared" si="13"/>
        <v>1128324.0230547548</v>
      </c>
      <c r="P128" s="17">
        <f t="shared" si="13"/>
        <v>0</v>
      </c>
      <c r="Q128" s="16">
        <v>3850195.2204610948</v>
      </c>
      <c r="S128"/>
      <c r="T128"/>
      <c r="U128"/>
      <c r="V128"/>
      <c r="W128"/>
    </row>
    <row r="129" spans="4:23" ht="15" customHeight="1" x14ac:dyDescent="0.25">
      <c r="D129" s="10" t="s">
        <v>51</v>
      </c>
      <c r="E129" s="1" t="s">
        <v>37</v>
      </c>
      <c r="F129" s="6" t="str">
        <f t="shared" si="10"/>
        <v>Dollars</v>
      </c>
      <c r="G129" s="6" t="s">
        <v>80</v>
      </c>
      <c r="H129" s="6" t="str">
        <f t="shared" si="11"/>
        <v>End Period</v>
      </c>
      <c r="L129" s="17">
        <f t="shared" si="13"/>
        <v>0</v>
      </c>
      <c r="M129" s="17">
        <f t="shared" si="13"/>
        <v>0</v>
      </c>
      <c r="N129" s="17">
        <f t="shared" si="13"/>
        <v>0</v>
      </c>
      <c r="O129" s="17">
        <f t="shared" si="13"/>
        <v>0</v>
      </c>
      <c r="P129" s="17">
        <f t="shared" si="13"/>
        <v>0</v>
      </c>
      <c r="Q129" s="16">
        <v>0</v>
      </c>
      <c r="S129"/>
      <c r="T129"/>
      <c r="U129"/>
      <c r="V129"/>
      <c r="W129"/>
    </row>
    <row r="130" spans="4:23" ht="15" customHeight="1" x14ac:dyDescent="0.25">
      <c r="D130" s="10"/>
      <c r="E130" s="1" t="s">
        <v>37</v>
      </c>
      <c r="F130" s="6" t="str">
        <f t="shared" si="10"/>
        <v>Dollars</v>
      </c>
      <c r="G130" s="6" t="s">
        <v>80</v>
      </c>
      <c r="H130" s="6" t="str">
        <f t="shared" si="11"/>
        <v>End Period</v>
      </c>
      <c r="L130" s="17">
        <f t="shared" si="13"/>
        <v>0</v>
      </c>
      <c r="M130" s="17">
        <f t="shared" si="13"/>
        <v>0</v>
      </c>
      <c r="N130" s="17">
        <f t="shared" si="13"/>
        <v>0</v>
      </c>
      <c r="O130" s="17">
        <f t="shared" si="13"/>
        <v>0</v>
      </c>
      <c r="P130" s="17">
        <f t="shared" si="13"/>
        <v>0</v>
      </c>
      <c r="Q130" s="16">
        <v>0</v>
      </c>
      <c r="S130"/>
      <c r="T130"/>
      <c r="U130"/>
      <c r="V130"/>
      <c r="W130"/>
    </row>
    <row r="131" spans="4:23" ht="15" customHeight="1" x14ac:dyDescent="0.25">
      <c r="D131" s="10" t="s">
        <v>52</v>
      </c>
      <c r="E131" s="1" t="s">
        <v>37</v>
      </c>
      <c r="F131" s="6" t="str">
        <f t="shared" si="10"/>
        <v>Dollars</v>
      </c>
      <c r="G131" s="6" t="s">
        <v>80</v>
      </c>
      <c r="H131" s="6" t="str">
        <f t="shared" si="11"/>
        <v>End Period</v>
      </c>
      <c r="L131" s="17">
        <f t="shared" si="13"/>
        <v>0</v>
      </c>
      <c r="M131" s="17">
        <f t="shared" si="13"/>
        <v>0</v>
      </c>
      <c r="N131" s="17">
        <f t="shared" si="13"/>
        <v>0</v>
      </c>
      <c r="O131" s="17">
        <f t="shared" si="13"/>
        <v>0</v>
      </c>
      <c r="P131" s="17">
        <f t="shared" si="13"/>
        <v>0</v>
      </c>
      <c r="Q131" s="16">
        <v>0</v>
      </c>
      <c r="S131"/>
      <c r="T131"/>
      <c r="U131"/>
      <c r="V131"/>
      <c r="W131"/>
    </row>
    <row r="132" spans="4:23" ht="15" customHeight="1" x14ac:dyDescent="0.25">
      <c r="D132" s="10" t="s">
        <v>53</v>
      </c>
      <c r="E132" s="1" t="s">
        <v>37</v>
      </c>
      <c r="F132" s="6" t="str">
        <f t="shared" si="10"/>
        <v>Dollars</v>
      </c>
      <c r="G132" s="6" t="s">
        <v>80</v>
      </c>
      <c r="H132" s="6" t="str">
        <f t="shared" si="11"/>
        <v>End Period</v>
      </c>
      <c r="L132" s="17">
        <f t="shared" si="13"/>
        <v>0</v>
      </c>
      <c r="M132" s="17">
        <f t="shared" si="13"/>
        <v>0</v>
      </c>
      <c r="N132" s="17">
        <f t="shared" si="13"/>
        <v>0</v>
      </c>
      <c r="O132" s="17">
        <f t="shared" si="13"/>
        <v>0</v>
      </c>
      <c r="P132" s="17">
        <f t="shared" si="13"/>
        <v>0</v>
      </c>
      <c r="Q132" s="16">
        <v>0</v>
      </c>
      <c r="S132"/>
      <c r="T132"/>
      <c r="U132"/>
      <c r="V132"/>
      <c r="W132"/>
    </row>
    <row r="133" spans="4:23" ht="15" customHeight="1" x14ac:dyDescent="0.25">
      <c r="D133" s="10" t="s">
        <v>54</v>
      </c>
      <c r="E133" s="1" t="s">
        <v>37</v>
      </c>
      <c r="F133" s="6" t="str">
        <f t="shared" si="10"/>
        <v>Dollars</v>
      </c>
      <c r="G133" s="6" t="s">
        <v>80</v>
      </c>
      <c r="H133" s="6" t="str">
        <f t="shared" si="11"/>
        <v>End Period</v>
      </c>
      <c r="L133" s="17">
        <f t="shared" si="13"/>
        <v>0</v>
      </c>
      <c r="M133" s="17">
        <f t="shared" si="13"/>
        <v>0</v>
      </c>
      <c r="N133" s="17">
        <f t="shared" si="13"/>
        <v>0</v>
      </c>
      <c r="O133" s="17">
        <f t="shared" si="13"/>
        <v>0</v>
      </c>
      <c r="P133" s="17">
        <f t="shared" si="13"/>
        <v>0</v>
      </c>
      <c r="Q133" s="16">
        <v>0</v>
      </c>
      <c r="S133"/>
      <c r="T133"/>
      <c r="U133"/>
      <c r="V133"/>
      <c r="W133"/>
    </row>
    <row r="134" spans="4:23" ht="15" customHeight="1" x14ac:dyDescent="0.25">
      <c r="D134" s="10" t="s">
        <v>55</v>
      </c>
      <c r="E134" s="1" t="s">
        <v>37</v>
      </c>
      <c r="F134" s="6" t="str">
        <f t="shared" si="10"/>
        <v>Dollars</v>
      </c>
      <c r="G134" s="6" t="s">
        <v>80</v>
      </c>
      <c r="H134" s="6" t="str">
        <f t="shared" si="11"/>
        <v>End Period</v>
      </c>
      <c r="L134" s="17">
        <f t="shared" si="13"/>
        <v>0</v>
      </c>
      <c r="M134" s="17">
        <f t="shared" si="13"/>
        <v>0</v>
      </c>
      <c r="N134" s="17">
        <f t="shared" si="13"/>
        <v>0</v>
      </c>
      <c r="O134" s="17">
        <f t="shared" si="13"/>
        <v>0</v>
      </c>
      <c r="P134" s="17">
        <f t="shared" si="13"/>
        <v>0</v>
      </c>
      <c r="Q134" s="16">
        <v>0</v>
      </c>
      <c r="S134"/>
      <c r="T134"/>
      <c r="U134"/>
      <c r="V134"/>
      <c r="W134"/>
    </row>
    <row r="135" spans="4:23" ht="15" customHeight="1" x14ac:dyDescent="0.25">
      <c r="D135" s="10" t="s">
        <v>56</v>
      </c>
      <c r="E135" s="1" t="s">
        <v>37</v>
      </c>
      <c r="F135" s="6" t="str">
        <f t="shared" si="10"/>
        <v>Dollars</v>
      </c>
      <c r="G135" s="6" t="s">
        <v>80</v>
      </c>
      <c r="H135" s="6" t="str">
        <f t="shared" si="11"/>
        <v>End Period</v>
      </c>
      <c r="L135" s="17">
        <f t="shared" ref="L135:P144" si="14">L39*IF($U39=1,L$107,1)*IF($W39=1,L$109,1)</f>
        <v>265161.40812319884</v>
      </c>
      <c r="M135" s="17">
        <f t="shared" si="14"/>
        <v>0</v>
      </c>
      <c r="N135" s="17">
        <f t="shared" si="14"/>
        <v>0</v>
      </c>
      <c r="O135" s="17">
        <f t="shared" si="14"/>
        <v>0</v>
      </c>
      <c r="P135" s="17">
        <f t="shared" si="14"/>
        <v>0</v>
      </c>
      <c r="Q135" s="16">
        <v>265161.40812319884</v>
      </c>
      <c r="S135"/>
      <c r="T135"/>
      <c r="U135"/>
      <c r="V135"/>
      <c r="W135"/>
    </row>
    <row r="136" spans="4:23" ht="15" customHeight="1" x14ac:dyDescent="0.25">
      <c r="D136" s="10" t="s">
        <v>57</v>
      </c>
      <c r="E136" s="1" t="s">
        <v>37</v>
      </c>
      <c r="F136" s="6" t="str">
        <f t="shared" si="10"/>
        <v>Dollars</v>
      </c>
      <c r="G136" s="6" t="s">
        <v>80</v>
      </c>
      <c r="H136" s="6" t="str">
        <f t="shared" si="11"/>
        <v>End Period</v>
      </c>
      <c r="L136" s="17">
        <f t="shared" si="14"/>
        <v>0</v>
      </c>
      <c r="M136" s="17">
        <f t="shared" si="14"/>
        <v>0</v>
      </c>
      <c r="N136" s="17">
        <f t="shared" si="14"/>
        <v>0</v>
      </c>
      <c r="O136" s="17">
        <f t="shared" si="14"/>
        <v>0</v>
      </c>
      <c r="P136" s="17">
        <f t="shared" si="14"/>
        <v>0</v>
      </c>
      <c r="Q136" s="16">
        <v>0</v>
      </c>
      <c r="S136"/>
      <c r="T136"/>
      <c r="U136"/>
      <c r="V136"/>
      <c r="W136"/>
    </row>
    <row r="137" spans="4:23" ht="15" customHeight="1" x14ac:dyDescent="0.25">
      <c r="D137" s="10" t="s">
        <v>58</v>
      </c>
      <c r="E137" s="1" t="s">
        <v>37</v>
      </c>
      <c r="F137" s="6" t="str">
        <f t="shared" si="10"/>
        <v>Dollars</v>
      </c>
      <c r="G137" s="6" t="s">
        <v>80</v>
      </c>
      <c r="H137" s="6" t="str">
        <f t="shared" si="11"/>
        <v>End Period</v>
      </c>
      <c r="L137" s="17">
        <f t="shared" si="14"/>
        <v>0</v>
      </c>
      <c r="M137" s="17">
        <f t="shared" si="14"/>
        <v>0</v>
      </c>
      <c r="N137" s="17">
        <f t="shared" si="14"/>
        <v>0</v>
      </c>
      <c r="O137" s="17">
        <f t="shared" si="14"/>
        <v>0</v>
      </c>
      <c r="P137" s="17">
        <f t="shared" si="14"/>
        <v>0</v>
      </c>
      <c r="Q137" s="16">
        <v>0</v>
      </c>
      <c r="S137"/>
      <c r="T137"/>
      <c r="U137"/>
      <c r="V137"/>
      <c r="W137"/>
    </row>
    <row r="138" spans="4:23" ht="15" customHeight="1" x14ac:dyDescent="0.25">
      <c r="D138" s="10" t="s">
        <v>59</v>
      </c>
      <c r="E138" s="1" t="s">
        <v>37</v>
      </c>
      <c r="F138" s="6" t="str">
        <f t="shared" si="10"/>
        <v>Dollars</v>
      </c>
      <c r="G138" s="6" t="s">
        <v>80</v>
      </c>
      <c r="H138" s="6" t="str">
        <f t="shared" si="11"/>
        <v>End Period</v>
      </c>
      <c r="L138" s="17">
        <f t="shared" si="14"/>
        <v>15083.804933333337</v>
      </c>
      <c r="M138" s="17">
        <f t="shared" si="14"/>
        <v>0</v>
      </c>
      <c r="N138" s="17">
        <f t="shared" si="14"/>
        <v>0</v>
      </c>
      <c r="O138" s="17">
        <f t="shared" si="14"/>
        <v>0</v>
      </c>
      <c r="P138" s="17">
        <f t="shared" si="14"/>
        <v>0</v>
      </c>
      <c r="Q138" s="16">
        <v>15083.804933333337</v>
      </c>
      <c r="S138"/>
      <c r="T138"/>
      <c r="U138"/>
      <c r="V138"/>
      <c r="W138"/>
    </row>
    <row r="139" spans="4:23" ht="15" customHeight="1" x14ac:dyDescent="0.25">
      <c r="D139" s="10" t="s">
        <v>60</v>
      </c>
      <c r="E139" s="1" t="s">
        <v>37</v>
      </c>
      <c r="F139" s="6" t="str">
        <f t="shared" si="10"/>
        <v>Dollars</v>
      </c>
      <c r="G139" s="6" t="s">
        <v>80</v>
      </c>
      <c r="H139" s="6" t="str">
        <f t="shared" si="11"/>
        <v>End Period</v>
      </c>
      <c r="L139" s="17">
        <f t="shared" si="14"/>
        <v>0</v>
      </c>
      <c r="M139" s="17">
        <f t="shared" si="14"/>
        <v>0</v>
      </c>
      <c r="N139" s="17">
        <f t="shared" si="14"/>
        <v>0</v>
      </c>
      <c r="O139" s="17">
        <f t="shared" si="14"/>
        <v>2228.2294373198843</v>
      </c>
      <c r="P139" s="17">
        <f t="shared" si="14"/>
        <v>41659.575403458206</v>
      </c>
      <c r="Q139" s="16">
        <v>43887.804840778088</v>
      </c>
      <c r="S139"/>
      <c r="T139"/>
      <c r="U139"/>
      <c r="V139"/>
      <c r="W139"/>
    </row>
    <row r="140" spans="4:23" ht="15" customHeight="1" x14ac:dyDescent="0.25">
      <c r="D140" s="10" t="s">
        <v>61</v>
      </c>
      <c r="E140" s="1" t="s">
        <v>37</v>
      </c>
      <c r="F140" s="6" t="str">
        <f t="shared" si="10"/>
        <v>Dollars</v>
      </c>
      <c r="G140" s="6" t="s">
        <v>80</v>
      </c>
      <c r="H140" s="6" t="str">
        <f t="shared" si="11"/>
        <v>End Period</v>
      </c>
      <c r="L140" s="17">
        <f t="shared" si="14"/>
        <v>0</v>
      </c>
      <c r="M140" s="17">
        <f t="shared" si="14"/>
        <v>0</v>
      </c>
      <c r="N140" s="17">
        <f t="shared" si="14"/>
        <v>0</v>
      </c>
      <c r="O140" s="17">
        <f t="shared" si="14"/>
        <v>0</v>
      </c>
      <c r="P140" s="17">
        <f t="shared" si="14"/>
        <v>0</v>
      </c>
      <c r="Q140" s="16">
        <v>0</v>
      </c>
      <c r="S140"/>
      <c r="T140"/>
      <c r="U140"/>
      <c r="V140"/>
      <c r="W140"/>
    </row>
    <row r="141" spans="4:23" ht="15" customHeight="1" x14ac:dyDescent="0.25">
      <c r="D141" s="10" t="s">
        <v>62</v>
      </c>
      <c r="E141" s="1" t="s">
        <v>37</v>
      </c>
      <c r="F141" s="6" t="str">
        <f t="shared" si="10"/>
        <v>Dollars</v>
      </c>
      <c r="G141" s="6" t="s">
        <v>80</v>
      </c>
      <c r="H141" s="6" t="str">
        <f t="shared" si="11"/>
        <v>End Period</v>
      </c>
      <c r="L141" s="17">
        <f t="shared" si="14"/>
        <v>0</v>
      </c>
      <c r="M141" s="17">
        <f t="shared" si="14"/>
        <v>52627.053314121033</v>
      </c>
      <c r="N141" s="17">
        <f t="shared" si="14"/>
        <v>578897.5864553313</v>
      </c>
      <c r="O141" s="17">
        <f t="shared" si="14"/>
        <v>578897.5864553313</v>
      </c>
      <c r="P141" s="17">
        <f t="shared" si="14"/>
        <v>578897.5864553313</v>
      </c>
      <c r="Q141" s="16">
        <v>1789319.812680115</v>
      </c>
      <c r="S141"/>
      <c r="T141"/>
      <c r="U141"/>
      <c r="V141"/>
      <c r="W141"/>
    </row>
    <row r="142" spans="4:23" ht="15" customHeight="1" x14ac:dyDescent="0.25">
      <c r="D142" s="10" t="s">
        <v>63</v>
      </c>
      <c r="E142" s="1" t="s">
        <v>37</v>
      </c>
      <c r="F142" s="6" t="str">
        <f t="shared" si="10"/>
        <v>Dollars</v>
      </c>
      <c r="G142" s="6" t="s">
        <v>80</v>
      </c>
      <c r="H142" s="6" t="str">
        <f t="shared" si="11"/>
        <v>End Period</v>
      </c>
      <c r="L142" s="17">
        <f t="shared" si="14"/>
        <v>132851.8763</v>
      </c>
      <c r="M142" s="17">
        <f t="shared" si="14"/>
        <v>64548.126299999989</v>
      </c>
      <c r="N142" s="17">
        <f t="shared" si="14"/>
        <v>24690.491099999999</v>
      </c>
      <c r="O142" s="17">
        <f t="shared" si="14"/>
        <v>0</v>
      </c>
      <c r="P142" s="17">
        <f t="shared" si="14"/>
        <v>0</v>
      </c>
      <c r="Q142" s="16">
        <v>222090.49369999999</v>
      </c>
      <c r="S142"/>
      <c r="T142"/>
      <c r="U142"/>
      <c r="V142"/>
      <c r="W142"/>
    </row>
    <row r="143" spans="4:23" ht="15" customHeight="1" x14ac:dyDescent="0.25">
      <c r="D143" s="10"/>
      <c r="E143" s="1" t="s">
        <v>37</v>
      </c>
      <c r="F143" s="6" t="str">
        <f t="shared" si="10"/>
        <v>Dollars</v>
      </c>
      <c r="G143" s="6" t="s">
        <v>80</v>
      </c>
      <c r="H143" s="6" t="str">
        <f t="shared" si="11"/>
        <v>End Period</v>
      </c>
      <c r="L143" s="17">
        <f t="shared" si="14"/>
        <v>0</v>
      </c>
      <c r="M143" s="17">
        <f t="shared" si="14"/>
        <v>0</v>
      </c>
      <c r="N143" s="17">
        <f t="shared" si="14"/>
        <v>0</v>
      </c>
      <c r="O143" s="17">
        <f t="shared" si="14"/>
        <v>0</v>
      </c>
      <c r="P143" s="17">
        <f t="shared" si="14"/>
        <v>0</v>
      </c>
      <c r="Q143" s="16">
        <v>0</v>
      </c>
      <c r="S143"/>
      <c r="T143"/>
      <c r="U143"/>
      <c r="V143"/>
      <c r="W143"/>
    </row>
    <row r="144" spans="4:23" ht="15" customHeight="1" x14ac:dyDescent="0.25">
      <c r="D144" s="10" t="s">
        <v>64</v>
      </c>
      <c r="E144" s="1" t="s">
        <v>37</v>
      </c>
      <c r="F144" s="6" t="str">
        <f t="shared" si="10"/>
        <v>Dollars</v>
      </c>
      <c r="G144" s="6" t="s">
        <v>80</v>
      </c>
      <c r="H144" s="6" t="str">
        <f t="shared" si="11"/>
        <v>End Period</v>
      </c>
      <c r="L144" s="17">
        <f t="shared" si="14"/>
        <v>412675.277</v>
      </c>
      <c r="M144" s="17">
        <f t="shared" si="14"/>
        <v>0</v>
      </c>
      <c r="N144" s="17">
        <f t="shared" si="14"/>
        <v>0</v>
      </c>
      <c r="O144" s="17">
        <f t="shared" si="14"/>
        <v>0</v>
      </c>
      <c r="P144" s="17">
        <f t="shared" si="14"/>
        <v>0</v>
      </c>
      <c r="Q144" s="16">
        <v>412675.277</v>
      </c>
      <c r="S144"/>
      <c r="T144"/>
      <c r="U144"/>
      <c r="V144"/>
      <c r="W144"/>
    </row>
    <row r="145" spans="1:32" ht="15" customHeight="1" x14ac:dyDescent="0.25">
      <c r="D145" s="10" t="s">
        <v>65</v>
      </c>
      <c r="E145" s="1" t="s">
        <v>37</v>
      </c>
      <c r="F145" s="6" t="str">
        <f t="shared" si="10"/>
        <v>Dollars</v>
      </c>
      <c r="G145" s="6" t="s">
        <v>80</v>
      </c>
      <c r="H145" s="6" t="str">
        <f t="shared" si="11"/>
        <v>End Period</v>
      </c>
      <c r="L145" s="17">
        <f t="shared" ref="L145:P148" si="15">L49*IF($U49=1,L$107,1)*IF($W49=1,L$109,1)</f>
        <v>0</v>
      </c>
      <c r="M145" s="17">
        <f t="shared" si="15"/>
        <v>0</v>
      </c>
      <c r="N145" s="17">
        <f t="shared" si="15"/>
        <v>0</v>
      </c>
      <c r="O145" s="17">
        <f t="shared" si="15"/>
        <v>0</v>
      </c>
      <c r="P145" s="17">
        <f t="shared" si="15"/>
        <v>0</v>
      </c>
      <c r="Q145" s="16">
        <v>0</v>
      </c>
      <c r="S145"/>
      <c r="T145"/>
      <c r="U145"/>
      <c r="V145"/>
      <c r="W145"/>
    </row>
    <row r="146" spans="1:32" ht="15" customHeight="1" x14ac:dyDescent="0.25">
      <c r="D146" s="10" t="s">
        <v>66</v>
      </c>
      <c r="E146" s="1" t="s">
        <v>37</v>
      </c>
      <c r="F146" s="6" t="str">
        <f t="shared" si="10"/>
        <v>Dollars</v>
      </c>
      <c r="G146" s="6" t="s">
        <v>80</v>
      </c>
      <c r="H146" s="6" t="str">
        <f t="shared" si="11"/>
        <v>End Period</v>
      </c>
      <c r="L146" s="17">
        <f t="shared" si="15"/>
        <v>0</v>
      </c>
      <c r="M146" s="17">
        <f t="shared" si="15"/>
        <v>0</v>
      </c>
      <c r="N146" s="17">
        <f t="shared" si="15"/>
        <v>0</v>
      </c>
      <c r="O146" s="17">
        <f t="shared" si="15"/>
        <v>0</v>
      </c>
      <c r="P146" s="17">
        <f t="shared" si="15"/>
        <v>0</v>
      </c>
      <c r="Q146" s="16">
        <v>0</v>
      </c>
      <c r="S146"/>
      <c r="T146"/>
      <c r="U146"/>
      <c r="V146"/>
      <c r="W146"/>
    </row>
    <row r="147" spans="1:32" ht="15" customHeight="1" x14ac:dyDescent="0.25">
      <c r="D147" s="10" t="s">
        <v>67</v>
      </c>
      <c r="E147" s="1" t="s">
        <v>37</v>
      </c>
      <c r="F147" s="6" t="str">
        <f t="shared" si="10"/>
        <v>Dollars</v>
      </c>
      <c r="G147" s="6" t="s">
        <v>80</v>
      </c>
      <c r="H147" s="6" t="str">
        <f t="shared" si="11"/>
        <v>End Period</v>
      </c>
      <c r="L147" s="17">
        <f t="shared" si="15"/>
        <v>0</v>
      </c>
      <c r="M147" s="17">
        <f t="shared" si="15"/>
        <v>0</v>
      </c>
      <c r="N147" s="17">
        <f t="shared" si="15"/>
        <v>0</v>
      </c>
      <c r="O147" s="17">
        <f t="shared" si="15"/>
        <v>0</v>
      </c>
      <c r="P147" s="17">
        <f t="shared" si="15"/>
        <v>0</v>
      </c>
      <c r="Q147" s="16">
        <v>0</v>
      </c>
      <c r="S147"/>
      <c r="T147"/>
      <c r="U147"/>
      <c r="V147"/>
      <c r="W147"/>
    </row>
    <row r="148" spans="1:32" ht="15" customHeight="1" x14ac:dyDescent="0.25">
      <c r="A148" s="68"/>
      <c r="D148" s="10" t="s">
        <v>87</v>
      </c>
      <c r="E148" s="1" t="s">
        <v>37</v>
      </c>
      <c r="F148" s="6" t="str">
        <f t="shared" si="10"/>
        <v>Dollars</v>
      </c>
      <c r="G148" s="6" t="s">
        <v>80</v>
      </c>
      <c r="H148" s="6" t="str">
        <f t="shared" si="11"/>
        <v>End Period</v>
      </c>
      <c r="L148" s="17">
        <f>L52*IF($U52=1,L$107,1)*IF($W52=1,L$109,1)</f>
        <v>-4332747.0493441038</v>
      </c>
      <c r="M148" s="17">
        <f t="shared" si="15"/>
        <v>-4522994.5118904728</v>
      </c>
      <c r="N148" s="17">
        <f t="shared" si="15"/>
        <v>-4729893.9090414988</v>
      </c>
      <c r="O148" s="17">
        <f t="shared" si="15"/>
        <v>-4979238.484939578</v>
      </c>
      <c r="P148" s="17">
        <f t="shared" si="15"/>
        <v>-5270631.0777143687</v>
      </c>
      <c r="Q148" s="16">
        <v>-23835505.032930024</v>
      </c>
      <c r="S148"/>
      <c r="T148"/>
      <c r="U148"/>
      <c r="V148"/>
      <c r="W148"/>
    </row>
    <row r="149" spans="1:32" ht="15" customHeight="1" x14ac:dyDescent="0.25">
      <c r="D149" s="1" t="s">
        <v>69</v>
      </c>
      <c r="F149" s="6"/>
      <c r="G149" s="6"/>
      <c r="H149" s="6"/>
      <c r="S149"/>
      <c r="T149"/>
      <c r="U149"/>
      <c r="V149"/>
      <c r="W149"/>
    </row>
    <row r="150" spans="1:32" ht="15" customHeight="1" x14ac:dyDescent="0.25">
      <c r="D150" s="15" t="s">
        <v>70</v>
      </c>
      <c r="E150" s="14" t="str">
        <f>Calculated</f>
        <v>Calculated</v>
      </c>
      <c r="F150" s="14" t="str">
        <f>Dollars</f>
        <v>Dollars</v>
      </c>
      <c r="G150" s="14" t="s">
        <v>80</v>
      </c>
      <c r="H150" s="14" t="str">
        <f>End_Period</f>
        <v>End Period</v>
      </c>
      <c r="L150" s="13">
        <f t="shared" ref="L150:Q150" si="16">SUM(L115:L148)</f>
        <v>3220049.7481073337</v>
      </c>
      <c r="M150" s="13">
        <f t="shared" si="16"/>
        <v>5563310.2742877342</v>
      </c>
      <c r="N150" s="13">
        <f t="shared" si="16"/>
        <v>5205539.3778182426</v>
      </c>
      <c r="O150" s="13">
        <f t="shared" si="16"/>
        <v>-471438.25873341411</v>
      </c>
      <c r="P150" s="13">
        <f t="shared" si="16"/>
        <v>-3859397.5677949167</v>
      </c>
      <c r="Q150" s="13">
        <f t="shared" si="16"/>
        <v>9658063.5736849792</v>
      </c>
      <c r="S150"/>
      <c r="T150"/>
      <c r="U150"/>
      <c r="V150"/>
      <c r="W150"/>
    </row>
    <row r="151" spans="1:32" ht="15" customHeight="1" x14ac:dyDescent="0.25">
      <c r="A151" s="5"/>
      <c r="E151" s="6"/>
      <c r="F151" s="6"/>
      <c r="G151" s="6"/>
      <c r="H151" s="6"/>
      <c r="L151"/>
      <c r="S151"/>
      <c r="T151"/>
      <c r="U151"/>
      <c r="V151"/>
      <c r="W151"/>
    </row>
    <row r="152" spans="1:32" ht="15" customHeight="1" x14ac:dyDescent="0.2">
      <c r="A152" s="5" cm="1">
        <f t="array" ref="A152">Check_Side(Q152)</f>
        <v>0</v>
      </c>
      <c r="D152" s="1" t="s">
        <v>72</v>
      </c>
      <c r="E152" s="6" t="str">
        <f>Calculated</f>
        <v>Calculated</v>
      </c>
      <c r="F152" s="6" t="str">
        <f>Check</f>
        <v>Check</v>
      </c>
      <c r="G152" s="6" t="str">
        <f>NA</f>
        <v>N/A</v>
      </c>
      <c r="H152" s="6" t="str">
        <f>NA</f>
        <v>N/A</v>
      </c>
      <c r="Q152" s="5" cm="1">
        <f t="array" ref="Q152">Check_Consistency(Q150,SUM(Q19:Q51)*$P$107+SUMPRODUCT($L$52:$P$52,$L$107:$P$107,$L$109:$P$109))</f>
        <v>0</v>
      </c>
    </row>
    <row r="154" spans="1:32" s="18" customFormat="1" ht="15" customHeight="1" x14ac:dyDescent="0.2">
      <c r="D154" s="18" t="s">
        <v>73</v>
      </c>
    </row>
    <row r="155" spans="1:32" s="4" customFormat="1" ht="15" customHeight="1" x14ac:dyDescent="0.25"/>
    <row r="156" spans="1:32" s="4" customFormat="1" ht="15" customHeight="1" x14ac:dyDescent="0.25">
      <c r="D156" s="12" t="s">
        <v>31</v>
      </c>
      <c r="E156" s="11" t="str">
        <f>E$3</f>
        <v>Source</v>
      </c>
      <c r="F156" s="11" t="str">
        <f>F$3</f>
        <v>Unit</v>
      </c>
      <c r="G156" s="11" t="str">
        <f>G$3</f>
        <v>Basis</v>
      </c>
      <c r="H156" s="11" t="str">
        <f>H$3</f>
        <v>Timing</v>
      </c>
      <c r="L156" s="11" t="str" cm="1">
        <f t="array" ref="L156:Q156">Series_PresentationYear_Reg</f>
        <v>RY27</v>
      </c>
      <c r="M156" s="11" t="str">
        <v>RY28</v>
      </c>
      <c r="N156" s="11" t="str">
        <v>RY29</v>
      </c>
      <c r="O156" s="11" t="str">
        <v>RY30</v>
      </c>
      <c r="P156" s="11" t="str">
        <v>RY31</v>
      </c>
      <c r="Q156" s="11" t="str">
        <v>Total</v>
      </c>
      <c r="R156"/>
      <c r="S156"/>
      <c r="T156"/>
      <c r="U156"/>
      <c r="V156"/>
      <c r="W156"/>
      <c r="X156" s="1"/>
      <c r="Y156" s="1"/>
      <c r="Z156" s="1"/>
      <c r="AA156"/>
      <c r="AB156"/>
      <c r="AC156"/>
      <c r="AD156"/>
      <c r="AE156"/>
      <c r="AF156"/>
    </row>
    <row r="157" spans="1:32" ht="15" customHeight="1" x14ac:dyDescent="0.25">
      <c r="S157"/>
      <c r="T157"/>
      <c r="U157"/>
      <c r="V157"/>
      <c r="W157"/>
    </row>
    <row r="158" spans="1:32" ht="15" customHeight="1" x14ac:dyDescent="0.25">
      <c r="D158" s="10" t="str" cm="1">
        <f t="array" ref="D158:D191">$D$19:$D$52</f>
        <v>Customer education</v>
      </c>
      <c r="E158" s="1" t="s">
        <v>37</v>
      </c>
      <c r="F158" s="6" t="str">
        <f t="shared" ref="F158:F191" si="17">Dollars</f>
        <v>Dollars</v>
      </c>
      <c r="G158" s="6" t="s">
        <v>80</v>
      </c>
      <c r="H158" s="6" t="str">
        <f t="shared" ref="H158:H191" si="18">End_Period</f>
        <v>End Period</v>
      </c>
      <c r="L158" s="17">
        <f t="shared" ref="L158:P167" si="19">L62*IF($U62=1,L$107,1)*IF($W62=1,L$109,1)</f>
        <v>0</v>
      </c>
      <c r="M158" s="17">
        <f t="shared" si="19"/>
        <v>0</v>
      </c>
      <c r="N158" s="17">
        <f t="shared" si="19"/>
        <v>0</v>
      </c>
      <c r="O158" s="17">
        <f t="shared" si="19"/>
        <v>0</v>
      </c>
      <c r="P158" s="17">
        <f t="shared" si="19"/>
        <v>0</v>
      </c>
      <c r="Q158" s="16" cm="1">
        <f t="array" ref="Q158:Q191">_xlfn.BYROW(L158:P191,_xleta.SUM)</f>
        <v>0</v>
      </c>
      <c r="S158"/>
      <c r="T158"/>
      <c r="U158"/>
      <c r="V158"/>
      <c r="W158"/>
    </row>
    <row r="159" spans="1:32" ht="15" customHeight="1" x14ac:dyDescent="0.25">
      <c r="D159" s="10" t="str">
        <v>Enterprise Content Management re-platforming (JEN portion)</v>
      </c>
      <c r="E159" s="1" t="s">
        <v>37</v>
      </c>
      <c r="F159" s="6" t="str">
        <f t="shared" si="17"/>
        <v>Dollars</v>
      </c>
      <c r="G159" s="6" t="s">
        <v>80</v>
      </c>
      <c r="H159" s="6" t="str">
        <f t="shared" si="18"/>
        <v>End Period</v>
      </c>
      <c r="L159" s="17">
        <f t="shared" si="19"/>
        <v>0</v>
      </c>
      <c r="M159" s="17">
        <f t="shared" si="19"/>
        <v>115044.21210216137</v>
      </c>
      <c r="N159" s="17">
        <f t="shared" si="19"/>
        <v>230088.42420432274</v>
      </c>
      <c r="O159" s="17">
        <f t="shared" si="19"/>
        <v>306784.5656057637</v>
      </c>
      <c r="P159" s="17">
        <f t="shared" si="19"/>
        <v>0</v>
      </c>
      <c r="Q159" s="16">
        <v>651917.20191224781</v>
      </c>
      <c r="S159"/>
      <c r="T159"/>
      <c r="U159"/>
      <c r="V159"/>
      <c r="W159"/>
    </row>
    <row r="160" spans="1:32" ht="15" customHeight="1" x14ac:dyDescent="0.25">
      <c r="D160" s="10" t="str">
        <v>Cyber program (JEN portion)</v>
      </c>
      <c r="E160" s="1" t="s">
        <v>37</v>
      </c>
      <c r="F160" s="6" t="str">
        <f t="shared" si="17"/>
        <v>Dollars</v>
      </c>
      <c r="G160" s="6" t="s">
        <v>80</v>
      </c>
      <c r="H160" s="6" t="str">
        <f t="shared" si="18"/>
        <v>End Period</v>
      </c>
      <c r="L160" s="17">
        <f t="shared" si="19"/>
        <v>0</v>
      </c>
      <c r="M160" s="17">
        <f t="shared" si="19"/>
        <v>211633.94426446164</v>
      </c>
      <c r="N160" s="17">
        <f t="shared" si="19"/>
        <v>634901.83279338491</v>
      </c>
      <c r="O160" s="17">
        <f t="shared" si="19"/>
        <v>634901.83279338491</v>
      </c>
      <c r="P160" s="17">
        <f t="shared" si="19"/>
        <v>863466.4925990036</v>
      </c>
      <c r="Q160" s="16">
        <v>2344904.1024502348</v>
      </c>
      <c r="S160"/>
      <c r="T160"/>
      <c r="U160"/>
      <c r="V160"/>
      <c r="W160"/>
    </row>
    <row r="161" spans="4:23" ht="15" customHeight="1" x14ac:dyDescent="0.25">
      <c r="D161" s="10" t="str">
        <v>Capacity growth - Opex (AWS and S/4HANA) (JEN portion)</v>
      </c>
      <c r="E161" s="1" t="s">
        <v>37</v>
      </c>
      <c r="F161" s="6" t="str">
        <f t="shared" si="17"/>
        <v>Dollars</v>
      </c>
      <c r="G161" s="6" t="s">
        <v>80</v>
      </c>
      <c r="H161" s="6" t="str">
        <f t="shared" si="18"/>
        <v>End Period</v>
      </c>
      <c r="L161" s="17">
        <f t="shared" si="19"/>
        <v>493962.44572941586</v>
      </c>
      <c r="M161" s="17">
        <f t="shared" si="19"/>
        <v>509755.77629841876</v>
      </c>
      <c r="N161" s="17">
        <f t="shared" si="19"/>
        <v>526380.62572187965</v>
      </c>
      <c r="O161" s="17">
        <f t="shared" si="19"/>
        <v>543880.77346748579</v>
      </c>
      <c r="P161" s="17">
        <f t="shared" si="19"/>
        <v>562302.30399189808</v>
      </c>
      <c r="Q161" s="16">
        <v>2636281.925209098</v>
      </c>
      <c r="S161"/>
      <c r="T161"/>
      <c r="U161"/>
      <c r="V161"/>
      <c r="W161"/>
    </row>
    <row r="162" spans="4:23" ht="15" customHeight="1" x14ac:dyDescent="0.25">
      <c r="D162" s="10" t="str">
        <v>Contract lifecycle management (including compliance) (JEN portion)</v>
      </c>
      <c r="E162" s="1" t="s">
        <v>37</v>
      </c>
      <c r="F162" s="6" t="str">
        <f t="shared" si="17"/>
        <v>Dollars</v>
      </c>
      <c r="G162" s="6" t="s">
        <v>80</v>
      </c>
      <c r="H162" s="6" t="str">
        <f t="shared" si="18"/>
        <v>End Period</v>
      </c>
      <c r="L162" s="17">
        <f t="shared" si="19"/>
        <v>146985.08715020545</v>
      </c>
      <c r="M162" s="17">
        <f t="shared" si="19"/>
        <v>146985.08715020545</v>
      </c>
      <c r="N162" s="17">
        <f t="shared" si="19"/>
        <v>146985.08715020545</v>
      </c>
      <c r="O162" s="17">
        <f t="shared" si="19"/>
        <v>146985.08715020545</v>
      </c>
      <c r="P162" s="17">
        <f t="shared" si="19"/>
        <v>146985.08715020545</v>
      </c>
      <c r="Q162" s="16">
        <v>734925.43575102719</v>
      </c>
      <c r="S162"/>
      <c r="T162"/>
      <c r="U162"/>
      <c r="V162"/>
      <c r="W162"/>
    </row>
    <row r="163" spans="4:23" ht="15" customHeight="1" x14ac:dyDescent="0.25">
      <c r="D163" s="10" t="str">
        <v>Data foundations and governance (JEN portion)</v>
      </c>
      <c r="E163" s="1" t="s">
        <v>37</v>
      </c>
      <c r="F163" s="6" t="str">
        <f t="shared" si="17"/>
        <v>Dollars</v>
      </c>
      <c r="G163" s="6" t="s">
        <v>80</v>
      </c>
      <c r="H163" s="6" t="str">
        <f t="shared" si="18"/>
        <v>End Period</v>
      </c>
      <c r="L163" s="17">
        <f t="shared" si="19"/>
        <v>134218.24745252158</v>
      </c>
      <c r="M163" s="17">
        <f t="shared" si="19"/>
        <v>134218.24745252158</v>
      </c>
      <c r="N163" s="17">
        <f t="shared" si="19"/>
        <v>57522.106051080686</v>
      </c>
      <c r="O163" s="17">
        <f t="shared" si="19"/>
        <v>57522.106051080686</v>
      </c>
      <c r="P163" s="17">
        <f t="shared" si="19"/>
        <v>57522.106051080686</v>
      </c>
      <c r="Q163" s="16">
        <v>441002.81305828522</v>
      </c>
      <c r="S163"/>
      <c r="T163"/>
      <c r="U163"/>
      <c r="V163"/>
      <c r="W163"/>
    </row>
    <row r="164" spans="4:23" ht="15" customHeight="1" x14ac:dyDescent="0.25">
      <c r="D164" s="10" t="str">
        <v>SAP Migration (JEN portion)</v>
      </c>
      <c r="E164" s="1" t="s">
        <v>37</v>
      </c>
      <c r="F164" s="6" t="str">
        <f t="shared" si="17"/>
        <v>Dollars</v>
      </c>
      <c r="G164" s="6" t="s">
        <v>80</v>
      </c>
      <c r="H164" s="6" t="str">
        <f t="shared" si="18"/>
        <v>End Period</v>
      </c>
      <c r="L164" s="17">
        <f t="shared" si="19"/>
        <v>0</v>
      </c>
      <c r="M164" s="17">
        <f t="shared" si="19"/>
        <v>0</v>
      </c>
      <c r="N164" s="17">
        <f t="shared" si="19"/>
        <v>0</v>
      </c>
      <c r="O164" s="17">
        <f t="shared" si="19"/>
        <v>0</v>
      </c>
      <c r="P164" s="17">
        <f t="shared" si="19"/>
        <v>0</v>
      </c>
      <c r="Q164" s="16">
        <v>0</v>
      </c>
      <c r="S164"/>
      <c r="T164"/>
      <c r="U164"/>
      <c r="V164"/>
      <c r="W164"/>
    </row>
    <row r="165" spans="4:23" ht="15" customHeight="1" x14ac:dyDescent="0.25">
      <c r="D165" s="10" t="str">
        <v xml:space="preserve">Outage Preparedness and Response </v>
      </c>
      <c r="E165" s="1" t="s">
        <v>37</v>
      </c>
      <c r="F165" s="6" t="str">
        <f t="shared" si="17"/>
        <v>Dollars</v>
      </c>
      <c r="G165" s="6" t="s">
        <v>80</v>
      </c>
      <c r="H165" s="6" t="str">
        <f t="shared" si="18"/>
        <v>End Period</v>
      </c>
      <c r="L165" s="17">
        <f t="shared" si="19"/>
        <v>0</v>
      </c>
      <c r="M165" s="17">
        <f t="shared" si="19"/>
        <v>0</v>
      </c>
      <c r="N165" s="17">
        <f t="shared" si="19"/>
        <v>0</v>
      </c>
      <c r="O165" s="17">
        <f t="shared" si="19"/>
        <v>0</v>
      </c>
      <c r="P165" s="17">
        <f t="shared" si="19"/>
        <v>0</v>
      </c>
      <c r="Q165" s="16">
        <v>0</v>
      </c>
      <c r="S165"/>
      <c r="T165"/>
      <c r="U165"/>
      <c r="V165"/>
      <c r="W165"/>
    </row>
    <row r="166" spans="4:23" ht="15" customHeight="1" x14ac:dyDescent="0.25">
      <c r="D166" s="10" t="str">
        <v>Customer systems</v>
      </c>
      <c r="E166" s="1" t="s">
        <v>37</v>
      </c>
      <c r="F166" s="6" t="str">
        <f t="shared" si="17"/>
        <v>Dollars</v>
      </c>
      <c r="G166" s="6" t="s">
        <v>80</v>
      </c>
      <c r="H166" s="6" t="str">
        <f t="shared" si="18"/>
        <v>End Period</v>
      </c>
      <c r="L166" s="17">
        <f t="shared" si="19"/>
        <v>0</v>
      </c>
      <c r="M166" s="17">
        <f t="shared" si="19"/>
        <v>0</v>
      </c>
      <c r="N166" s="17">
        <f t="shared" si="19"/>
        <v>0</v>
      </c>
      <c r="O166" s="17">
        <f t="shared" si="19"/>
        <v>0</v>
      </c>
      <c r="P166" s="17">
        <f t="shared" si="19"/>
        <v>0</v>
      </c>
      <c r="Q166" s="16">
        <v>0</v>
      </c>
      <c r="S166"/>
      <c r="T166"/>
      <c r="U166"/>
      <c r="V166"/>
      <c r="W166"/>
    </row>
    <row r="167" spans="4:23" ht="15" customHeight="1" x14ac:dyDescent="0.25">
      <c r="D167" s="10" t="str">
        <v xml:space="preserve">GIS lifecycle upgrade </v>
      </c>
      <c r="E167" s="1" t="s">
        <v>37</v>
      </c>
      <c r="F167" s="6" t="str">
        <f t="shared" si="17"/>
        <v>Dollars</v>
      </c>
      <c r="G167" s="6" t="s">
        <v>80</v>
      </c>
      <c r="H167" s="6" t="str">
        <f t="shared" si="18"/>
        <v>End Period</v>
      </c>
      <c r="L167" s="17">
        <f t="shared" si="19"/>
        <v>0</v>
      </c>
      <c r="M167" s="17">
        <f t="shared" si="19"/>
        <v>0</v>
      </c>
      <c r="N167" s="17">
        <f t="shared" si="19"/>
        <v>0</v>
      </c>
      <c r="O167" s="17">
        <f t="shared" si="19"/>
        <v>0</v>
      </c>
      <c r="P167" s="17">
        <f t="shared" si="19"/>
        <v>0</v>
      </c>
      <c r="Q167" s="16">
        <v>0</v>
      </c>
      <c r="S167"/>
      <c r="T167"/>
      <c r="U167"/>
      <c r="V167"/>
      <c r="W167"/>
    </row>
    <row r="168" spans="4:23" ht="15" customHeight="1" x14ac:dyDescent="0.25">
      <c r="D168" s="10" t="str">
        <v xml:space="preserve">End user computing </v>
      </c>
      <c r="E168" s="1" t="s">
        <v>37</v>
      </c>
      <c r="F168" s="6" t="str">
        <f t="shared" si="17"/>
        <v>Dollars</v>
      </c>
      <c r="G168" s="6" t="s">
        <v>80</v>
      </c>
      <c r="H168" s="6" t="str">
        <f t="shared" si="18"/>
        <v>End Period</v>
      </c>
      <c r="L168" s="17">
        <f t="shared" ref="L168:P177" si="20">L72*IF($U72=1,L$107,1)*IF($W72=1,L$109,1)</f>
        <v>0</v>
      </c>
      <c r="M168" s="17">
        <f t="shared" si="20"/>
        <v>0</v>
      </c>
      <c r="N168" s="17">
        <f t="shared" si="20"/>
        <v>0</v>
      </c>
      <c r="O168" s="17">
        <f t="shared" si="20"/>
        <v>0</v>
      </c>
      <c r="P168" s="17">
        <f t="shared" si="20"/>
        <v>0</v>
      </c>
      <c r="Q168" s="16">
        <v>0</v>
      </c>
      <c r="S168"/>
      <c r="T168"/>
      <c r="U168"/>
      <c r="V168"/>
      <c r="W168"/>
    </row>
    <row r="169" spans="4:23" ht="15" customHeight="1" x14ac:dyDescent="0.25">
      <c r="D169" s="10" t="str">
        <v>Network Operations Geospatial enhancements</v>
      </c>
      <c r="E169" s="1" t="s">
        <v>37</v>
      </c>
      <c r="F169" s="6" t="str">
        <f t="shared" si="17"/>
        <v>Dollars</v>
      </c>
      <c r="G169" s="6" t="s">
        <v>80</v>
      </c>
      <c r="H169" s="6" t="str">
        <f t="shared" si="18"/>
        <v>End Period</v>
      </c>
      <c r="L169" s="17">
        <f t="shared" si="20"/>
        <v>0</v>
      </c>
      <c r="M169" s="17">
        <f t="shared" si="20"/>
        <v>0</v>
      </c>
      <c r="N169" s="17">
        <f t="shared" si="20"/>
        <v>0</v>
      </c>
      <c r="O169" s="17">
        <f t="shared" si="20"/>
        <v>0</v>
      </c>
      <c r="P169" s="17">
        <f t="shared" si="20"/>
        <v>0</v>
      </c>
      <c r="Q169" s="16">
        <v>0</v>
      </c>
      <c r="S169"/>
      <c r="T169"/>
      <c r="U169"/>
      <c r="V169"/>
      <c r="W169"/>
    </row>
    <row r="170" spans="4:23" ht="15" customHeight="1" x14ac:dyDescent="0.25">
      <c r="D170" s="10">
        <v>0</v>
      </c>
      <c r="E170" s="1" t="s">
        <v>37</v>
      </c>
      <c r="F170" s="6" t="str">
        <f t="shared" si="17"/>
        <v>Dollars</v>
      </c>
      <c r="G170" s="6" t="s">
        <v>80</v>
      </c>
      <c r="H170" s="6" t="str">
        <f t="shared" si="18"/>
        <v>End Period</v>
      </c>
      <c r="L170" s="17">
        <f t="shared" si="20"/>
        <v>0</v>
      </c>
      <c r="M170" s="17">
        <f t="shared" si="20"/>
        <v>0</v>
      </c>
      <c r="N170" s="17">
        <f t="shared" si="20"/>
        <v>0</v>
      </c>
      <c r="O170" s="17">
        <f t="shared" si="20"/>
        <v>0</v>
      </c>
      <c r="P170" s="17">
        <f t="shared" si="20"/>
        <v>0</v>
      </c>
      <c r="Q170" s="16">
        <v>0</v>
      </c>
      <c r="S170"/>
      <c r="T170"/>
      <c r="U170"/>
      <c r="V170"/>
      <c r="W170"/>
    </row>
    <row r="171" spans="4:23" ht="15" customHeight="1" x14ac:dyDescent="0.25">
      <c r="D171" s="10" t="str">
        <v>Outage Taskforce - Phase 3 Digital Switching</v>
      </c>
      <c r="E171" s="1" t="s">
        <v>37</v>
      </c>
      <c r="F171" s="6" t="str">
        <f t="shared" si="17"/>
        <v>Dollars</v>
      </c>
      <c r="G171" s="6" t="s">
        <v>80</v>
      </c>
      <c r="H171" s="6" t="str">
        <f t="shared" si="18"/>
        <v>End Period</v>
      </c>
      <c r="L171" s="17">
        <f t="shared" si="20"/>
        <v>0</v>
      </c>
      <c r="M171" s="17">
        <f t="shared" si="20"/>
        <v>0</v>
      </c>
      <c r="N171" s="17">
        <f t="shared" si="20"/>
        <v>0</v>
      </c>
      <c r="O171" s="17">
        <f t="shared" si="20"/>
        <v>263135.26657060516</v>
      </c>
      <c r="P171" s="17">
        <f t="shared" si="20"/>
        <v>263135.26657060516</v>
      </c>
      <c r="Q171" s="16">
        <v>526270.53314121033</v>
      </c>
      <c r="S171"/>
      <c r="T171"/>
      <c r="U171"/>
      <c r="V171"/>
      <c r="W171"/>
    </row>
    <row r="172" spans="4:23" ht="15" customHeight="1" x14ac:dyDescent="0.25">
      <c r="D172" s="10" t="str">
        <v xml:space="preserve">Emergency Backstop Lifecycle </v>
      </c>
      <c r="E172" s="1" t="s">
        <v>37</v>
      </c>
      <c r="F172" s="6" t="str">
        <f t="shared" si="17"/>
        <v>Dollars</v>
      </c>
      <c r="G172" s="6" t="s">
        <v>80</v>
      </c>
      <c r="H172" s="6" t="str">
        <f t="shared" si="18"/>
        <v>End Period</v>
      </c>
      <c r="L172" s="17">
        <f t="shared" si="20"/>
        <v>0</v>
      </c>
      <c r="M172" s="17">
        <f t="shared" si="20"/>
        <v>0</v>
      </c>
      <c r="N172" s="17">
        <f t="shared" si="20"/>
        <v>0</v>
      </c>
      <c r="O172" s="17">
        <f t="shared" si="20"/>
        <v>0</v>
      </c>
      <c r="P172" s="17">
        <f t="shared" si="20"/>
        <v>0</v>
      </c>
      <c r="Q172" s="16">
        <v>0</v>
      </c>
      <c r="S172"/>
      <c r="T172"/>
      <c r="U172"/>
      <c r="V172"/>
      <c r="W172"/>
    </row>
    <row r="173" spans="4:23" ht="15" customHeight="1" x14ac:dyDescent="0.25">
      <c r="D173" s="10">
        <v>0</v>
      </c>
      <c r="E173" s="1" t="s">
        <v>37</v>
      </c>
      <c r="F173" s="6" t="str">
        <f t="shared" si="17"/>
        <v>Dollars</v>
      </c>
      <c r="G173" s="6" t="s">
        <v>80</v>
      </c>
      <c r="H173" s="6" t="str">
        <f t="shared" si="18"/>
        <v>End Period</v>
      </c>
      <c r="L173" s="17">
        <f t="shared" si="20"/>
        <v>0</v>
      </c>
      <c r="M173" s="17">
        <f t="shared" si="20"/>
        <v>0</v>
      </c>
      <c r="N173" s="17">
        <f t="shared" si="20"/>
        <v>0</v>
      </c>
      <c r="O173" s="17">
        <f t="shared" si="20"/>
        <v>0</v>
      </c>
      <c r="P173" s="17">
        <f t="shared" si="20"/>
        <v>0</v>
      </c>
      <c r="Q173" s="16">
        <v>0</v>
      </c>
      <c r="S173"/>
      <c r="T173"/>
      <c r="U173"/>
      <c r="V173"/>
      <c r="W173"/>
    </row>
    <row r="174" spans="4:23" ht="15" customHeight="1" x14ac:dyDescent="0.25">
      <c r="D174" s="10" t="str">
        <v>FN - Foundational Distributed UFLS (Underfrequency Load Shedding) Capabilities</v>
      </c>
      <c r="E174" s="1" t="s">
        <v>37</v>
      </c>
      <c r="F174" s="6" t="str">
        <f t="shared" si="17"/>
        <v>Dollars</v>
      </c>
      <c r="G174" s="6" t="s">
        <v>80</v>
      </c>
      <c r="H174" s="6" t="str">
        <f t="shared" si="18"/>
        <v>End Period</v>
      </c>
      <c r="L174" s="17">
        <f t="shared" si="20"/>
        <v>0</v>
      </c>
      <c r="M174" s="17">
        <f t="shared" si="20"/>
        <v>0</v>
      </c>
      <c r="N174" s="17">
        <f t="shared" si="20"/>
        <v>0</v>
      </c>
      <c r="O174" s="17">
        <f t="shared" si="20"/>
        <v>0</v>
      </c>
      <c r="P174" s="17">
        <f t="shared" si="20"/>
        <v>0</v>
      </c>
      <c r="Q174" s="16">
        <v>0</v>
      </c>
      <c r="S174"/>
      <c r="T174"/>
      <c r="U174"/>
      <c r="V174"/>
      <c r="W174"/>
    </row>
    <row r="175" spans="4:23" ht="15" customHeight="1" x14ac:dyDescent="0.25">
      <c r="D175" s="10" t="str">
        <v>FN - Flexible exports</v>
      </c>
      <c r="E175" s="1" t="s">
        <v>37</v>
      </c>
      <c r="F175" s="6" t="str">
        <f t="shared" si="17"/>
        <v>Dollars</v>
      </c>
      <c r="G175" s="6" t="s">
        <v>80</v>
      </c>
      <c r="H175" s="6" t="str">
        <f t="shared" si="18"/>
        <v>End Period</v>
      </c>
      <c r="L175" s="17">
        <f t="shared" si="20"/>
        <v>0</v>
      </c>
      <c r="M175" s="17">
        <f t="shared" si="20"/>
        <v>0</v>
      </c>
      <c r="N175" s="17">
        <f t="shared" si="20"/>
        <v>0</v>
      </c>
      <c r="O175" s="17">
        <f t="shared" si="20"/>
        <v>809874.56582780974</v>
      </c>
      <c r="P175" s="17">
        <f t="shared" si="20"/>
        <v>1619748.0791145531</v>
      </c>
      <c r="Q175" s="16">
        <v>2429622.6449423628</v>
      </c>
      <c r="S175"/>
      <c r="T175"/>
      <c r="U175"/>
      <c r="V175"/>
      <c r="W175"/>
    </row>
    <row r="176" spans="4:23" ht="15" customHeight="1" x14ac:dyDescent="0.25">
      <c r="D176" s="10" t="str">
        <v>FN - Flexible imports</v>
      </c>
      <c r="E176" s="1" t="s">
        <v>37</v>
      </c>
      <c r="F176" s="6" t="str">
        <f t="shared" si="17"/>
        <v>Dollars</v>
      </c>
      <c r="G176" s="6" t="s">
        <v>80</v>
      </c>
      <c r="H176" s="6" t="str">
        <f t="shared" si="18"/>
        <v>End Period</v>
      </c>
      <c r="L176" s="17">
        <f t="shared" si="20"/>
        <v>0</v>
      </c>
      <c r="M176" s="17">
        <f t="shared" si="20"/>
        <v>0</v>
      </c>
      <c r="N176" s="17">
        <f t="shared" si="20"/>
        <v>0</v>
      </c>
      <c r="O176" s="17">
        <f t="shared" si="20"/>
        <v>0</v>
      </c>
      <c r="P176" s="17">
        <f t="shared" si="20"/>
        <v>0</v>
      </c>
      <c r="Q176" s="16">
        <v>0</v>
      </c>
      <c r="S176"/>
      <c r="T176"/>
      <c r="U176"/>
      <c r="V176"/>
      <c r="W176"/>
    </row>
    <row r="177" spans="4:23" ht="15" customHeight="1" x14ac:dyDescent="0.25">
      <c r="D177" s="10" t="str">
        <v>FN - VVC (Volt Var Control) rollout</v>
      </c>
      <c r="E177" s="1" t="s">
        <v>37</v>
      </c>
      <c r="F177" s="6" t="str">
        <f t="shared" si="17"/>
        <v>Dollars</v>
      </c>
      <c r="G177" s="6" t="s">
        <v>80</v>
      </c>
      <c r="H177" s="6" t="str">
        <f t="shared" si="18"/>
        <v>End Period</v>
      </c>
      <c r="L177" s="17">
        <f t="shared" si="20"/>
        <v>0</v>
      </c>
      <c r="M177" s="17">
        <f t="shared" si="20"/>
        <v>0</v>
      </c>
      <c r="N177" s="17">
        <f t="shared" si="20"/>
        <v>0</v>
      </c>
      <c r="O177" s="17">
        <f t="shared" si="20"/>
        <v>0</v>
      </c>
      <c r="P177" s="17">
        <f t="shared" si="20"/>
        <v>0</v>
      </c>
      <c r="Q177" s="16">
        <v>0</v>
      </c>
      <c r="S177"/>
      <c r="T177"/>
      <c r="U177"/>
      <c r="V177"/>
      <c r="W177"/>
    </row>
    <row r="178" spans="4:23" ht="15" customHeight="1" x14ac:dyDescent="0.25">
      <c r="D178" s="10" t="str">
        <v>FN - Strategic Network Analytics Platform (SNAP) - Data Hub</v>
      </c>
      <c r="E178" s="1" t="s">
        <v>37</v>
      </c>
      <c r="F178" s="6" t="str">
        <f t="shared" si="17"/>
        <v>Dollars</v>
      </c>
      <c r="G178" s="6" t="s">
        <v>80</v>
      </c>
      <c r="H178" s="6" t="str">
        <f t="shared" si="18"/>
        <v>End Period</v>
      </c>
      <c r="L178" s="17">
        <f t="shared" ref="L178:P187" si="21">L82*IF($U82=1,L$107,1)*IF($W82=1,L$109,1)</f>
        <v>0</v>
      </c>
      <c r="M178" s="17">
        <f t="shared" si="21"/>
        <v>342075.84654178668</v>
      </c>
      <c r="N178" s="17">
        <f t="shared" si="21"/>
        <v>342075.84654178668</v>
      </c>
      <c r="O178" s="17">
        <f t="shared" si="21"/>
        <v>342075.84654178668</v>
      </c>
      <c r="P178" s="17">
        <f t="shared" si="21"/>
        <v>342075.84654178668</v>
      </c>
      <c r="Q178" s="16">
        <v>1368303.3861671467</v>
      </c>
      <c r="S178"/>
      <c r="T178"/>
      <c r="U178"/>
      <c r="V178"/>
      <c r="W178"/>
    </row>
    <row r="179" spans="4:23" ht="15" customHeight="1" x14ac:dyDescent="0.25">
      <c r="D179" s="10" t="str">
        <v>FN - Network Analytics Program</v>
      </c>
      <c r="E179" s="1" t="s">
        <v>37</v>
      </c>
      <c r="F179" s="6" t="str">
        <f t="shared" si="17"/>
        <v>Dollars</v>
      </c>
      <c r="G179" s="6" t="s">
        <v>80</v>
      </c>
      <c r="H179" s="6" t="str">
        <f t="shared" si="18"/>
        <v>End Period</v>
      </c>
      <c r="L179" s="17">
        <f t="shared" si="21"/>
        <v>0</v>
      </c>
      <c r="M179" s="17">
        <f t="shared" si="21"/>
        <v>0</v>
      </c>
      <c r="N179" s="17">
        <f t="shared" si="21"/>
        <v>0</v>
      </c>
      <c r="O179" s="17">
        <f t="shared" si="21"/>
        <v>0</v>
      </c>
      <c r="P179" s="17">
        <f t="shared" si="21"/>
        <v>0</v>
      </c>
      <c r="Q179" s="16">
        <v>0</v>
      </c>
      <c r="S179"/>
      <c r="T179"/>
      <c r="U179"/>
      <c r="V179"/>
      <c r="W179"/>
    </row>
    <row r="180" spans="4:23" ht="15" customHeight="1" x14ac:dyDescent="0.25">
      <c r="D180" s="10" t="str">
        <v>Reform - Accelerated Meter rollout</v>
      </c>
      <c r="E180" s="1" t="s">
        <v>37</v>
      </c>
      <c r="F180" s="6" t="str">
        <f t="shared" si="17"/>
        <v>Dollars</v>
      </c>
      <c r="G180" s="6" t="s">
        <v>80</v>
      </c>
      <c r="H180" s="6" t="str">
        <f t="shared" si="18"/>
        <v>End Period</v>
      </c>
      <c r="L180" s="17">
        <f t="shared" si="21"/>
        <v>0</v>
      </c>
      <c r="M180" s="17">
        <f t="shared" si="21"/>
        <v>0</v>
      </c>
      <c r="N180" s="17">
        <f t="shared" si="21"/>
        <v>0</v>
      </c>
      <c r="O180" s="17">
        <f t="shared" si="21"/>
        <v>0</v>
      </c>
      <c r="P180" s="17">
        <f t="shared" si="21"/>
        <v>0</v>
      </c>
      <c r="Q180" s="16">
        <v>0</v>
      </c>
      <c r="S180"/>
      <c r="T180"/>
      <c r="U180"/>
      <c r="V180"/>
      <c r="W180"/>
    </row>
    <row r="181" spans="4:23" ht="15" customHeight="1" x14ac:dyDescent="0.25">
      <c r="D181" s="10" t="str">
        <v>Reform - VEBM 2</v>
      </c>
      <c r="E181" s="1" t="s">
        <v>37</v>
      </c>
      <c r="F181" s="6" t="str">
        <f t="shared" si="17"/>
        <v>Dollars</v>
      </c>
      <c r="G181" s="6" t="s">
        <v>80</v>
      </c>
      <c r="H181" s="6" t="str">
        <f t="shared" si="18"/>
        <v>End Period</v>
      </c>
      <c r="L181" s="17">
        <f t="shared" si="21"/>
        <v>1829509.5000000023</v>
      </c>
      <c r="M181" s="17">
        <f t="shared" si="21"/>
        <v>1829509.5000000023</v>
      </c>
      <c r="N181" s="17">
        <f t="shared" si="21"/>
        <v>1829509.5000000023</v>
      </c>
      <c r="O181" s="17">
        <f t="shared" si="21"/>
        <v>1829509.5000000023</v>
      </c>
      <c r="P181" s="17">
        <f t="shared" si="21"/>
        <v>1829509.5000000023</v>
      </c>
      <c r="Q181" s="16">
        <v>9147547.5000000112</v>
      </c>
      <c r="S181"/>
      <c r="T181"/>
      <c r="U181"/>
      <c r="V181"/>
      <c r="W181"/>
    </row>
    <row r="182" spans="4:23" ht="15" customHeight="1" x14ac:dyDescent="0.25">
      <c r="D182" s="10" t="str">
        <v xml:space="preserve">FN - 3D Digital Twin </v>
      </c>
      <c r="E182" s="1" t="s">
        <v>37</v>
      </c>
      <c r="F182" s="6" t="str">
        <f t="shared" si="17"/>
        <v>Dollars</v>
      </c>
      <c r="G182" s="6" t="s">
        <v>80</v>
      </c>
      <c r="H182" s="6" t="str">
        <f t="shared" si="18"/>
        <v>End Period</v>
      </c>
      <c r="L182" s="17">
        <f t="shared" si="21"/>
        <v>0</v>
      </c>
      <c r="M182" s="17">
        <f t="shared" si="21"/>
        <v>0</v>
      </c>
      <c r="N182" s="17">
        <f t="shared" si="21"/>
        <v>0</v>
      </c>
      <c r="O182" s="17">
        <f t="shared" si="21"/>
        <v>0</v>
      </c>
      <c r="P182" s="17">
        <f t="shared" si="21"/>
        <v>0</v>
      </c>
      <c r="Q182" s="16">
        <v>0</v>
      </c>
      <c r="S182"/>
      <c r="T182"/>
      <c r="U182"/>
      <c r="V182"/>
      <c r="W182"/>
    </row>
    <row r="183" spans="4:23" ht="15" customHeight="1" x14ac:dyDescent="0.25">
      <c r="D183" s="10" t="str">
        <v>MSI replacement</v>
      </c>
      <c r="E183" s="1" t="s">
        <v>37</v>
      </c>
      <c r="F183" s="6" t="str">
        <f t="shared" si="17"/>
        <v>Dollars</v>
      </c>
      <c r="G183" s="6" t="s">
        <v>80</v>
      </c>
      <c r="H183" s="6" t="str">
        <f t="shared" si="18"/>
        <v>End Period</v>
      </c>
      <c r="L183" s="17">
        <f t="shared" si="21"/>
        <v>0</v>
      </c>
      <c r="M183" s="17">
        <f t="shared" si="21"/>
        <v>0</v>
      </c>
      <c r="N183" s="17">
        <f t="shared" si="21"/>
        <v>0</v>
      </c>
      <c r="O183" s="17">
        <f t="shared" si="21"/>
        <v>0</v>
      </c>
      <c r="P183" s="17">
        <f t="shared" si="21"/>
        <v>0</v>
      </c>
      <c r="Q183" s="16">
        <v>0</v>
      </c>
      <c r="S183"/>
      <c r="T183"/>
      <c r="U183"/>
      <c r="V183"/>
      <c r="W183"/>
    </row>
    <row r="184" spans="4:23" ht="15" customHeight="1" x14ac:dyDescent="0.25">
      <c r="D184" s="10" t="str">
        <v>Dynamic Network planning with automation</v>
      </c>
      <c r="E184" s="1" t="s">
        <v>37</v>
      </c>
      <c r="F184" s="6" t="str">
        <f t="shared" si="17"/>
        <v>Dollars</v>
      </c>
      <c r="G184" s="6" t="s">
        <v>80</v>
      </c>
      <c r="H184" s="6" t="str">
        <f t="shared" si="18"/>
        <v>End Period</v>
      </c>
      <c r="L184" s="17">
        <f t="shared" si="21"/>
        <v>0</v>
      </c>
      <c r="M184" s="17">
        <f t="shared" si="21"/>
        <v>52627.053314121033</v>
      </c>
      <c r="N184" s="17">
        <f t="shared" si="21"/>
        <v>105254.10662824207</v>
      </c>
      <c r="O184" s="17">
        <f t="shared" si="21"/>
        <v>144724.39661383283</v>
      </c>
      <c r="P184" s="17">
        <f t="shared" si="21"/>
        <v>105254.10662824207</v>
      </c>
      <c r="Q184" s="16">
        <v>407859.66318443802</v>
      </c>
      <c r="S184"/>
      <c r="T184"/>
      <c r="U184"/>
      <c r="V184"/>
      <c r="W184"/>
    </row>
    <row r="185" spans="4:23" ht="15" customHeight="1" x14ac:dyDescent="0.25">
      <c r="D185" s="10" t="str">
        <v>Reform - MITE - IDX/IDAM/Portal Consolidation</v>
      </c>
      <c r="E185" s="1" t="s">
        <v>37</v>
      </c>
      <c r="F185" s="6" t="str">
        <f t="shared" si="17"/>
        <v>Dollars</v>
      </c>
      <c r="G185" s="6" t="s">
        <v>80</v>
      </c>
      <c r="H185" s="6" t="str">
        <f t="shared" si="18"/>
        <v>End Period</v>
      </c>
      <c r="L185" s="17">
        <f t="shared" si="21"/>
        <v>51550.000000000007</v>
      </c>
      <c r="M185" s="17">
        <f t="shared" si="21"/>
        <v>569680.82331999997</v>
      </c>
      <c r="N185" s="17">
        <f t="shared" si="21"/>
        <v>621493.9056520001</v>
      </c>
      <c r="O185" s="17">
        <f t="shared" si="21"/>
        <v>678488.29621720023</v>
      </c>
      <c r="P185" s="17">
        <f t="shared" si="21"/>
        <v>741182.12583892024</v>
      </c>
      <c r="Q185" s="16">
        <v>2662395.1510281209</v>
      </c>
      <c r="S185"/>
      <c r="T185"/>
      <c r="U185"/>
      <c r="V185"/>
      <c r="W185"/>
    </row>
    <row r="186" spans="4:23" ht="15" customHeight="1" x14ac:dyDescent="0.25">
      <c r="D186" s="10">
        <v>0</v>
      </c>
      <c r="E186" s="1" t="s">
        <v>37</v>
      </c>
      <c r="F186" s="6" t="str">
        <f t="shared" si="17"/>
        <v>Dollars</v>
      </c>
      <c r="G186" s="6" t="s">
        <v>80</v>
      </c>
      <c r="H186" s="6" t="str">
        <f t="shared" si="18"/>
        <v>End Period</v>
      </c>
      <c r="L186" s="17">
        <f t="shared" si="21"/>
        <v>0</v>
      </c>
      <c r="M186" s="17">
        <f t="shared" si="21"/>
        <v>0</v>
      </c>
      <c r="N186" s="17">
        <f t="shared" si="21"/>
        <v>0</v>
      </c>
      <c r="O186" s="17">
        <f t="shared" si="21"/>
        <v>0</v>
      </c>
      <c r="P186" s="17">
        <f t="shared" si="21"/>
        <v>0</v>
      </c>
      <c r="Q186" s="16">
        <v>0</v>
      </c>
      <c r="S186"/>
      <c r="T186"/>
      <c r="U186"/>
      <c r="V186"/>
      <c r="W186"/>
    </row>
    <row r="187" spans="4:23" ht="15" customHeight="1" x14ac:dyDescent="0.25">
      <c r="D187" s="10" t="str">
        <v>Reform - Unlocking CER benefits - Flexible Trading arrangements</v>
      </c>
      <c r="E187" s="1" t="s">
        <v>37</v>
      </c>
      <c r="F187" s="6" t="str">
        <f t="shared" si="17"/>
        <v>Dollars</v>
      </c>
      <c r="G187" s="6" t="s">
        <v>80</v>
      </c>
      <c r="H187" s="6" t="str">
        <f t="shared" si="18"/>
        <v>End Period</v>
      </c>
      <c r="L187" s="17">
        <f t="shared" si="21"/>
        <v>118951.62499999996</v>
      </c>
      <c r="M187" s="17">
        <f t="shared" si="21"/>
        <v>237903.25000000006</v>
      </c>
      <c r="N187" s="17">
        <f t="shared" si="21"/>
        <v>237903.25000000006</v>
      </c>
      <c r="O187" s="17">
        <f t="shared" si="21"/>
        <v>250026.26350000006</v>
      </c>
      <c r="P187" s="17">
        <f t="shared" si="21"/>
        <v>269639.74975000008</v>
      </c>
      <c r="Q187" s="16">
        <v>1114424.1382500003</v>
      </c>
      <c r="S187"/>
      <c r="T187"/>
      <c r="U187"/>
      <c r="V187"/>
      <c r="W187"/>
    </row>
    <row r="188" spans="4:23" ht="15" customHeight="1" x14ac:dyDescent="0.25">
      <c r="D188" s="10" t="str">
        <v>DIGITAL RECURRENT</v>
      </c>
      <c r="E188" s="1" t="s">
        <v>37</v>
      </c>
      <c r="F188" s="6" t="str">
        <f t="shared" si="17"/>
        <v>Dollars</v>
      </c>
      <c r="G188" s="6" t="s">
        <v>80</v>
      </c>
      <c r="H188" s="6" t="str">
        <f t="shared" si="18"/>
        <v>End Period</v>
      </c>
      <c r="L188" s="17">
        <f t="shared" ref="L188:P191" si="22">L92*IF($U92=1,L$107,1)*IF($W92=1,L$109,1)</f>
        <v>0</v>
      </c>
      <c r="M188" s="17">
        <f t="shared" si="22"/>
        <v>0</v>
      </c>
      <c r="N188" s="17">
        <f t="shared" si="22"/>
        <v>0</v>
      </c>
      <c r="O188" s="17">
        <f t="shared" si="22"/>
        <v>0</v>
      </c>
      <c r="P188" s="17">
        <f t="shared" si="22"/>
        <v>0</v>
      </c>
      <c r="Q188" s="16">
        <v>0</v>
      </c>
      <c r="S188"/>
      <c r="T188"/>
      <c r="U188"/>
      <c r="V188"/>
      <c r="W188"/>
    </row>
    <row r="189" spans="4:23" ht="15" customHeight="1" x14ac:dyDescent="0.25">
      <c r="D189" s="10" t="str">
        <v>Recurrent Capex</v>
      </c>
      <c r="E189" s="1" t="s">
        <v>37</v>
      </c>
      <c r="F189" s="6" t="str">
        <f t="shared" si="17"/>
        <v>Dollars</v>
      </c>
      <c r="G189" s="6" t="s">
        <v>80</v>
      </c>
      <c r="H189" s="6" t="str">
        <f t="shared" si="18"/>
        <v>End Period</v>
      </c>
      <c r="L189" s="17">
        <f t="shared" si="22"/>
        <v>0</v>
      </c>
      <c r="M189" s="17">
        <f t="shared" si="22"/>
        <v>0</v>
      </c>
      <c r="N189" s="17">
        <f t="shared" si="22"/>
        <v>0</v>
      </c>
      <c r="O189" s="17">
        <f t="shared" si="22"/>
        <v>0</v>
      </c>
      <c r="P189" s="17">
        <f t="shared" si="22"/>
        <v>0</v>
      </c>
      <c r="Q189" s="16">
        <v>0</v>
      </c>
      <c r="S189"/>
      <c r="T189"/>
      <c r="U189"/>
      <c r="V189"/>
      <c r="W189"/>
    </row>
    <row r="190" spans="4:23" ht="15" customHeight="1" x14ac:dyDescent="0.25">
      <c r="D190" s="10" t="str">
        <v>Non-recurrent capex (t-2 and t-1 only)</v>
      </c>
      <c r="E190" s="1" t="s">
        <v>37</v>
      </c>
      <c r="F190" s="6" t="str">
        <f t="shared" si="17"/>
        <v>Dollars</v>
      </c>
      <c r="G190" s="6" t="s">
        <v>80</v>
      </c>
      <c r="H190" s="6" t="str">
        <f t="shared" si="18"/>
        <v>End Period</v>
      </c>
      <c r="L190" s="17">
        <f t="shared" si="22"/>
        <v>0</v>
      </c>
      <c r="M190" s="17">
        <f t="shared" si="22"/>
        <v>0</v>
      </c>
      <c r="N190" s="17">
        <f t="shared" si="22"/>
        <v>0</v>
      </c>
      <c r="O190" s="17">
        <f t="shared" si="22"/>
        <v>0</v>
      </c>
      <c r="P190" s="17">
        <f t="shared" si="22"/>
        <v>0</v>
      </c>
      <c r="Q190" s="16">
        <v>0</v>
      </c>
      <c r="S190"/>
      <c r="T190"/>
      <c r="U190"/>
      <c r="V190"/>
      <c r="W190"/>
    </row>
    <row r="191" spans="4:23" ht="15" customHeight="1" x14ac:dyDescent="0.25">
      <c r="D191" s="67" t="str">
        <v>Base year opex amount</v>
      </c>
      <c r="E191" s="1" t="s">
        <v>37</v>
      </c>
      <c r="F191" s="6" t="str">
        <f t="shared" si="17"/>
        <v>Dollars</v>
      </c>
      <c r="G191" s="6" t="s">
        <v>80</v>
      </c>
      <c r="H191" s="6" t="str">
        <f t="shared" si="18"/>
        <v>End Period</v>
      </c>
      <c r="L191" s="17">
        <f t="shared" si="22"/>
        <v>0</v>
      </c>
      <c r="M191" s="17">
        <f t="shared" si="22"/>
        <v>0</v>
      </c>
      <c r="N191" s="17">
        <f t="shared" si="22"/>
        <v>0</v>
      </c>
      <c r="O191" s="17">
        <f t="shared" si="22"/>
        <v>0</v>
      </c>
      <c r="P191" s="17">
        <f t="shared" si="22"/>
        <v>0</v>
      </c>
      <c r="Q191" s="16">
        <v>0</v>
      </c>
      <c r="S191"/>
      <c r="T191"/>
      <c r="U191"/>
      <c r="V191"/>
      <c r="W191"/>
    </row>
    <row r="192" spans="4:23" ht="15" customHeight="1" x14ac:dyDescent="0.25">
      <c r="D192" s="1" t="s">
        <v>69</v>
      </c>
      <c r="F192" s="6"/>
      <c r="G192" s="6"/>
      <c r="H192" s="6"/>
      <c r="S192"/>
      <c r="T192"/>
      <c r="U192"/>
      <c r="V192"/>
      <c r="W192"/>
    </row>
    <row r="193" spans="1:23" ht="15" customHeight="1" x14ac:dyDescent="0.25">
      <c r="D193" s="15" t="s">
        <v>74</v>
      </c>
      <c r="E193" s="14" t="str">
        <f>Calculated</f>
        <v>Calculated</v>
      </c>
      <c r="F193" s="14" t="str">
        <f>Dollars</f>
        <v>Dollars</v>
      </c>
      <c r="G193" s="14" t="s">
        <v>80</v>
      </c>
      <c r="H193" s="14" t="str">
        <f>End_Period</f>
        <v>End Period</v>
      </c>
      <c r="L193" s="13">
        <f t="shared" ref="L193:Q193" si="23">SUM(L158:L191)</f>
        <v>2775176.9053321453</v>
      </c>
      <c r="M193" s="13">
        <f t="shared" si="23"/>
        <v>4149433.7404436786</v>
      </c>
      <c r="N193" s="13">
        <f t="shared" si="23"/>
        <v>4732114.6847429043</v>
      </c>
      <c r="O193" s="13">
        <f t="shared" si="23"/>
        <v>6007908.5003391579</v>
      </c>
      <c r="P193" s="13">
        <f t="shared" si="23"/>
        <v>6800820.6642362978</v>
      </c>
      <c r="Q193" s="13">
        <f t="shared" si="23"/>
        <v>24465454.495094188</v>
      </c>
      <c r="S193"/>
      <c r="T193"/>
      <c r="U193"/>
      <c r="V193"/>
      <c r="W193"/>
    </row>
    <row r="194" spans="1:23" ht="15" customHeight="1" x14ac:dyDescent="0.25">
      <c r="A194" s="5"/>
      <c r="E194" s="6"/>
      <c r="F194" s="6"/>
      <c r="G194" s="6"/>
      <c r="H194" s="6"/>
      <c r="L194"/>
      <c r="S194"/>
      <c r="T194"/>
      <c r="U194"/>
      <c r="V194"/>
      <c r="W194"/>
    </row>
    <row r="195" spans="1:23" ht="15" customHeight="1" x14ac:dyDescent="0.25">
      <c r="A195" s="5" cm="1">
        <f t="array" ref="A195">Check_Side(Q195)</f>
        <v>0</v>
      </c>
      <c r="D195" s="1" t="s">
        <v>72</v>
      </c>
      <c r="E195" s="6" t="str">
        <f>Calculated</f>
        <v>Calculated</v>
      </c>
      <c r="F195" s="6" t="str">
        <f>Check</f>
        <v>Check</v>
      </c>
      <c r="G195" s="6" t="str">
        <f>NA</f>
        <v>N/A</v>
      </c>
      <c r="H195" s="6" t="str">
        <f>NA</f>
        <v>N/A</v>
      </c>
      <c r="Q195" s="5" cm="1">
        <f t="array" ref="Q195">Check_Consistency(Q193,$Q$97*$P$107)</f>
        <v>0</v>
      </c>
      <c r="S195"/>
      <c r="T195"/>
      <c r="U195"/>
      <c r="V195"/>
      <c r="W195"/>
    </row>
    <row r="196" spans="1:23" ht="15" customHeight="1" x14ac:dyDescent="0.25">
      <c r="S196"/>
      <c r="T196"/>
      <c r="U196"/>
      <c r="V196"/>
      <c r="W196"/>
    </row>
    <row r="197" spans="1:23" s="2" customFormat="1" ht="15" customHeight="1" x14ac:dyDescent="0.25">
      <c r="B197" s="3" t="s">
        <v>81</v>
      </c>
    </row>
    <row r="198" spans="1:23" s="4" customFormat="1" ht="15" customHeight="1" x14ac:dyDescent="0.25"/>
    <row r="199" spans="1:23" s="4" customFormat="1" ht="15" customHeight="1" x14ac:dyDescent="0.25">
      <c r="D199" s="12" t="s">
        <v>31</v>
      </c>
      <c r="E199" s="11" t="str">
        <f>E$3</f>
        <v>Source</v>
      </c>
      <c r="F199" s="11" t="str">
        <f>F$3</f>
        <v>Unit</v>
      </c>
      <c r="G199" s="11" t="str">
        <f>G$3</f>
        <v>Basis</v>
      </c>
      <c r="H199" s="11" t="str">
        <f>H$3</f>
        <v>Timing</v>
      </c>
      <c r="L199" s="11" t="str" cm="1">
        <f t="array" ref="L199:Q199">Series_PresentationYear_Reg</f>
        <v>RY27</v>
      </c>
      <c r="M199" s="11" t="str">
        <v>RY28</v>
      </c>
      <c r="N199" s="11" t="str">
        <v>RY29</v>
      </c>
      <c r="O199" s="11" t="str">
        <v>RY30</v>
      </c>
      <c r="P199" s="11" t="str">
        <v>RY31</v>
      </c>
      <c r="Q199" s="11" t="str">
        <v>Total</v>
      </c>
    </row>
    <row r="200" spans="1:23" s="4" customFormat="1" ht="15" customHeight="1" x14ac:dyDescent="0.25"/>
    <row r="201" spans="1:23" s="4" customFormat="1" ht="15" customHeight="1" x14ac:dyDescent="0.2">
      <c r="D201" s="70" t="s">
        <v>36</v>
      </c>
      <c r="E201" s="6" t="str">
        <f t="shared" ref="E201:E234" si="24">Calculated</f>
        <v>Calculated</v>
      </c>
      <c r="F201" s="6" t="str">
        <f t="shared" ref="F201:F234" si="25">Dollars</f>
        <v>Dollars</v>
      </c>
      <c r="G201" s="6" t="s">
        <v>80</v>
      </c>
      <c r="H201" s="6" t="str">
        <f t="shared" ref="H201:H234" si="26">End_Period</f>
        <v>End Period</v>
      </c>
      <c r="L201" s="9">
        <f t="shared" ref="L201:P210" si="27">(L115+L158)/10^6</f>
        <v>0</v>
      </c>
      <c r="M201" s="9">
        <f t="shared" si="27"/>
        <v>0</v>
      </c>
      <c r="N201" s="9">
        <f t="shared" si="27"/>
        <v>0</v>
      </c>
      <c r="O201" s="9">
        <f t="shared" si="27"/>
        <v>0</v>
      </c>
      <c r="P201" s="9">
        <f t="shared" si="27"/>
        <v>0</v>
      </c>
      <c r="Q201" s="8">
        <f t="shared" ref="Q201:Q234" si="28">SUM(L201:P201)</f>
        <v>0</v>
      </c>
    </row>
    <row r="202" spans="1:23" s="4" customFormat="1" ht="15" customHeight="1" x14ac:dyDescent="0.2">
      <c r="D202" s="10" t="s">
        <v>39</v>
      </c>
      <c r="E202" s="6" t="str">
        <f t="shared" si="24"/>
        <v>Calculated</v>
      </c>
      <c r="F202" s="6" t="str">
        <f t="shared" si="25"/>
        <v>Dollars</v>
      </c>
      <c r="G202" s="6" t="s">
        <v>80</v>
      </c>
      <c r="H202" s="6" t="str">
        <f t="shared" si="26"/>
        <v>End Period</v>
      </c>
      <c r="L202" s="9">
        <f>(L116+L159)/10^6</f>
        <v>0.61373843836693887</v>
      </c>
      <c r="M202" s="9">
        <f t="shared" si="27"/>
        <v>0.83459962260133091</v>
      </c>
      <c r="N202" s="9">
        <f t="shared" si="27"/>
        <v>2.0924671337315854</v>
      </c>
      <c r="O202" s="9">
        <f t="shared" si="27"/>
        <v>1.1533203426636103</v>
      </c>
      <c r="P202" s="9">
        <f t="shared" si="27"/>
        <v>0</v>
      </c>
      <c r="Q202" s="8">
        <f t="shared" si="28"/>
        <v>4.6941255373634654</v>
      </c>
    </row>
    <row r="203" spans="1:23" s="4" customFormat="1" ht="15" customHeight="1" x14ac:dyDescent="0.2">
      <c r="D203" s="10" t="s">
        <v>40</v>
      </c>
      <c r="E203" s="6" t="str">
        <f t="shared" si="24"/>
        <v>Calculated</v>
      </c>
      <c r="F203" s="6" t="str">
        <f t="shared" si="25"/>
        <v>Dollars</v>
      </c>
      <c r="G203" s="6" t="s">
        <v>80</v>
      </c>
      <c r="H203" s="6" t="str">
        <f t="shared" si="26"/>
        <v>End Period</v>
      </c>
      <c r="L203" s="9">
        <f t="shared" si="27"/>
        <v>0.871411253715208</v>
      </c>
      <c r="M203" s="9">
        <f t="shared" si="27"/>
        <v>1.9544564059978444</v>
      </c>
      <c r="N203" s="9">
        <f t="shared" si="27"/>
        <v>1.9420191023613107</v>
      </c>
      <c r="O203" s="9">
        <f t="shared" si="27"/>
        <v>2.1559099110074085</v>
      </c>
      <c r="P203" s="9">
        <f t="shared" si="27"/>
        <v>1.4338445219292626</v>
      </c>
      <c r="Q203" s="8">
        <f t="shared" si="28"/>
        <v>8.3576411950110341</v>
      </c>
    </row>
    <row r="204" spans="1:23" s="4" customFormat="1" ht="15" customHeight="1" x14ac:dyDescent="0.2">
      <c r="D204" s="10" t="s">
        <v>41</v>
      </c>
      <c r="E204" s="6" t="str">
        <f t="shared" si="24"/>
        <v>Calculated</v>
      </c>
      <c r="F204" s="6" t="str">
        <f t="shared" si="25"/>
        <v>Dollars</v>
      </c>
      <c r="G204" s="6" t="s">
        <v>80</v>
      </c>
      <c r="H204" s="6" t="str">
        <f t="shared" si="26"/>
        <v>End Period</v>
      </c>
      <c r="L204" s="9">
        <f t="shared" si="27"/>
        <v>0.49396244572941589</v>
      </c>
      <c r="M204" s="9">
        <f t="shared" si="27"/>
        <v>0.50975577629841873</v>
      </c>
      <c r="N204" s="9">
        <f t="shared" si="27"/>
        <v>0.5263806257218796</v>
      </c>
      <c r="O204" s="9">
        <f t="shared" si="27"/>
        <v>0.54388077346748576</v>
      </c>
      <c r="P204" s="9">
        <f t="shared" si="27"/>
        <v>0.56230230399189807</v>
      </c>
      <c r="Q204" s="8">
        <f t="shared" si="28"/>
        <v>2.6362819252090981</v>
      </c>
    </row>
    <row r="205" spans="1:23" s="4" customFormat="1" ht="15" customHeight="1" x14ac:dyDescent="0.2">
      <c r="D205" s="10" t="s">
        <v>42</v>
      </c>
      <c r="E205" s="6" t="str">
        <f t="shared" si="24"/>
        <v>Calculated</v>
      </c>
      <c r="F205" s="6" t="str">
        <f t="shared" si="25"/>
        <v>Dollars</v>
      </c>
      <c r="G205" s="6" t="s">
        <v>80</v>
      </c>
      <c r="H205" s="6" t="str">
        <f t="shared" si="26"/>
        <v>End Period</v>
      </c>
      <c r="L205" s="9">
        <f t="shared" si="27"/>
        <v>0.41913322547620901</v>
      </c>
      <c r="M205" s="9">
        <f t="shared" si="27"/>
        <v>0.71701550927109137</v>
      </c>
      <c r="N205" s="9">
        <f t="shared" si="27"/>
        <v>0.14698508715020545</v>
      </c>
      <c r="O205" s="9">
        <f t="shared" si="27"/>
        <v>0.14698508715020545</v>
      </c>
      <c r="P205" s="9">
        <f t="shared" si="27"/>
        <v>0.14698508715020545</v>
      </c>
      <c r="Q205" s="8">
        <f t="shared" si="28"/>
        <v>1.5771039961979165</v>
      </c>
    </row>
    <row r="206" spans="1:23" s="4" customFormat="1" ht="15" customHeight="1" x14ac:dyDescent="0.2">
      <c r="D206" s="10" t="s">
        <v>43</v>
      </c>
      <c r="E206" s="6" t="str">
        <f t="shared" si="24"/>
        <v>Calculated</v>
      </c>
      <c r="F206" s="6" t="str">
        <f t="shared" si="25"/>
        <v>Dollars</v>
      </c>
      <c r="G206" s="6" t="s">
        <v>80</v>
      </c>
      <c r="H206" s="6" t="str">
        <f t="shared" si="26"/>
        <v>End Period</v>
      </c>
      <c r="L206" s="9">
        <f t="shared" si="27"/>
        <v>1.1634804650598587</v>
      </c>
      <c r="M206" s="9">
        <f t="shared" si="27"/>
        <v>0.56755144637066268</v>
      </c>
      <c r="N206" s="9">
        <f t="shared" si="27"/>
        <v>0.21091438885396252</v>
      </c>
      <c r="O206" s="9">
        <f t="shared" si="27"/>
        <v>0.17256631815324205</v>
      </c>
      <c r="P206" s="9">
        <f t="shared" si="27"/>
        <v>0.17256631815324205</v>
      </c>
      <c r="Q206" s="8">
        <f t="shared" si="28"/>
        <v>2.2870789365909685</v>
      </c>
    </row>
    <row r="207" spans="1:23" s="4" customFormat="1" ht="15" customHeight="1" x14ac:dyDescent="0.2">
      <c r="D207" s="10" t="s">
        <v>44</v>
      </c>
      <c r="E207" s="6" t="str">
        <f t="shared" si="24"/>
        <v>Calculated</v>
      </c>
      <c r="F207" s="6" t="str">
        <f t="shared" si="25"/>
        <v>Dollars</v>
      </c>
      <c r="G207" s="6" t="s">
        <v>80</v>
      </c>
      <c r="H207" s="6" t="str">
        <f t="shared" si="26"/>
        <v>End Period</v>
      </c>
      <c r="L207" s="9">
        <f t="shared" si="27"/>
        <v>2.9510757807739427</v>
      </c>
      <c r="M207" s="9">
        <f t="shared" si="27"/>
        <v>4.9164193206051872</v>
      </c>
      <c r="N207" s="9">
        <f t="shared" si="27"/>
        <v>4.9164193206051872</v>
      </c>
      <c r="O207" s="9">
        <f t="shared" si="27"/>
        <v>0</v>
      </c>
      <c r="P207" s="9">
        <f t="shared" si="27"/>
        <v>0</v>
      </c>
      <c r="Q207" s="8">
        <f t="shared" si="28"/>
        <v>12.783914421984317</v>
      </c>
    </row>
    <row r="208" spans="1:23" s="4" customFormat="1" ht="15" customHeight="1" x14ac:dyDescent="0.2">
      <c r="D208" s="10" t="s">
        <v>45</v>
      </c>
      <c r="E208" s="6" t="str">
        <f t="shared" si="24"/>
        <v>Calculated</v>
      </c>
      <c r="F208" s="6" t="str">
        <f t="shared" si="25"/>
        <v>Dollars</v>
      </c>
      <c r="G208" s="6" t="s">
        <v>80</v>
      </c>
      <c r="H208" s="6" t="str">
        <f t="shared" si="26"/>
        <v>End Period</v>
      </c>
      <c r="L208" s="9">
        <f t="shared" si="27"/>
        <v>0</v>
      </c>
      <c r="M208" s="9">
        <f t="shared" si="27"/>
        <v>0</v>
      </c>
      <c r="N208" s="9">
        <f t="shared" si="27"/>
        <v>0</v>
      </c>
      <c r="O208" s="9">
        <f t="shared" si="27"/>
        <v>0</v>
      </c>
      <c r="P208" s="9">
        <f t="shared" si="27"/>
        <v>0</v>
      </c>
      <c r="Q208" s="8">
        <f t="shared" si="28"/>
        <v>0</v>
      </c>
    </row>
    <row r="209" spans="4:17" s="4" customFormat="1" ht="15" customHeight="1" x14ac:dyDescent="0.2">
      <c r="D209" s="10" t="s">
        <v>46</v>
      </c>
      <c r="E209" s="6" t="str">
        <f t="shared" si="24"/>
        <v>Calculated</v>
      </c>
      <c r="F209" s="6" t="str">
        <f t="shared" si="25"/>
        <v>Dollars</v>
      </c>
      <c r="G209" s="6" t="s">
        <v>80</v>
      </c>
      <c r="H209" s="6" t="str">
        <f t="shared" si="26"/>
        <v>End Period</v>
      </c>
      <c r="L209" s="9">
        <f t="shared" si="27"/>
        <v>0.2041929668587896</v>
      </c>
      <c r="M209" s="9">
        <f t="shared" si="27"/>
        <v>0</v>
      </c>
      <c r="N209" s="9">
        <f t="shared" si="27"/>
        <v>0.30313182708933711</v>
      </c>
      <c r="O209" s="9">
        <f t="shared" si="27"/>
        <v>0.31576231988472619</v>
      </c>
      <c r="P209" s="9">
        <f t="shared" si="27"/>
        <v>0.10525410662824207</v>
      </c>
      <c r="Q209" s="8">
        <f t="shared" si="28"/>
        <v>0.92834122046109491</v>
      </c>
    </row>
    <row r="210" spans="4:17" s="4" customFormat="1" ht="15" customHeight="1" x14ac:dyDescent="0.2">
      <c r="D210" s="10" t="s">
        <v>47</v>
      </c>
      <c r="E210" s="6" t="str">
        <f t="shared" si="24"/>
        <v>Calculated</v>
      </c>
      <c r="F210" s="6" t="str">
        <f t="shared" si="25"/>
        <v>Dollars</v>
      </c>
      <c r="G210" s="6" t="s">
        <v>80</v>
      </c>
      <c r="H210" s="6" t="str">
        <f t="shared" si="26"/>
        <v>End Period</v>
      </c>
      <c r="L210" s="9">
        <f t="shared" si="27"/>
        <v>0</v>
      </c>
      <c r="M210" s="9">
        <f t="shared" si="27"/>
        <v>0</v>
      </c>
      <c r="N210" s="9">
        <f t="shared" si="27"/>
        <v>0</v>
      </c>
      <c r="O210" s="9">
        <f t="shared" si="27"/>
        <v>0</v>
      </c>
      <c r="P210" s="9">
        <f t="shared" si="27"/>
        <v>0</v>
      </c>
      <c r="Q210" s="8">
        <f t="shared" si="28"/>
        <v>0</v>
      </c>
    </row>
    <row r="211" spans="4:17" s="4" customFormat="1" ht="15" customHeight="1" x14ac:dyDescent="0.2">
      <c r="D211" s="10" t="s">
        <v>48</v>
      </c>
      <c r="E211" s="6" t="str">
        <f t="shared" si="24"/>
        <v>Calculated</v>
      </c>
      <c r="F211" s="6" t="str">
        <f t="shared" si="25"/>
        <v>Dollars</v>
      </c>
      <c r="G211" s="6" t="s">
        <v>80</v>
      </c>
      <c r="H211" s="6" t="str">
        <f t="shared" si="26"/>
        <v>End Period</v>
      </c>
      <c r="L211" s="9">
        <f t="shared" ref="L211:P213" si="29">(L125+L168)/10^6</f>
        <v>0</v>
      </c>
      <c r="M211" s="9">
        <f t="shared" si="29"/>
        <v>0</v>
      </c>
      <c r="N211" s="9">
        <f t="shared" si="29"/>
        <v>0</v>
      </c>
      <c r="O211" s="9">
        <f t="shared" si="29"/>
        <v>0</v>
      </c>
      <c r="P211" s="9">
        <f t="shared" si="29"/>
        <v>0</v>
      </c>
      <c r="Q211" s="8">
        <f t="shared" si="28"/>
        <v>0</v>
      </c>
    </row>
    <row r="212" spans="4:17" s="4" customFormat="1" ht="15" customHeight="1" x14ac:dyDescent="0.2">
      <c r="D212" s="10" t="s">
        <v>49</v>
      </c>
      <c r="E212" s="6" t="str">
        <f t="shared" si="24"/>
        <v>Calculated</v>
      </c>
      <c r="F212" s="6" t="str">
        <f t="shared" si="25"/>
        <v>Dollars</v>
      </c>
      <c r="G212" s="6" t="s">
        <v>80</v>
      </c>
      <c r="H212" s="6" t="str">
        <f t="shared" si="26"/>
        <v>End Period</v>
      </c>
      <c r="L212" s="9">
        <f t="shared" si="29"/>
        <v>0.2589251023054755</v>
      </c>
      <c r="M212" s="9">
        <f t="shared" si="29"/>
        <v>0.18077392813400575</v>
      </c>
      <c r="N212" s="9">
        <f t="shared" si="29"/>
        <v>0</v>
      </c>
      <c r="O212" s="9">
        <f t="shared" si="29"/>
        <v>0</v>
      </c>
      <c r="P212" s="9">
        <f t="shared" si="29"/>
        <v>0</v>
      </c>
      <c r="Q212" s="8">
        <f t="shared" si="28"/>
        <v>0.43969903043948122</v>
      </c>
    </row>
    <row r="213" spans="4:17" s="4" customFormat="1" ht="15" customHeight="1" x14ac:dyDescent="0.2">
      <c r="D213" s="10"/>
      <c r="E213" s="6" t="str">
        <f t="shared" si="24"/>
        <v>Calculated</v>
      </c>
      <c r="F213" s="6" t="str">
        <f t="shared" si="25"/>
        <v>Dollars</v>
      </c>
      <c r="G213" s="6" t="s">
        <v>80</v>
      </c>
      <c r="H213" s="6" t="str">
        <f t="shared" si="26"/>
        <v>End Period</v>
      </c>
      <c r="L213" s="9">
        <f t="shared" si="29"/>
        <v>0</v>
      </c>
      <c r="M213" s="9">
        <f t="shared" si="29"/>
        <v>0</v>
      </c>
      <c r="N213" s="9">
        <f t="shared" si="29"/>
        <v>0</v>
      </c>
      <c r="O213" s="9">
        <f t="shared" si="29"/>
        <v>0</v>
      </c>
      <c r="P213" s="9">
        <f t="shared" si="29"/>
        <v>0</v>
      </c>
      <c r="Q213" s="8">
        <f t="shared" si="28"/>
        <v>0</v>
      </c>
    </row>
    <row r="214" spans="4:17" s="4" customFormat="1" ht="15" customHeight="1" x14ac:dyDescent="0.2">
      <c r="D214" s="10" t="s">
        <v>50</v>
      </c>
      <c r="E214" s="6" t="str">
        <f t="shared" si="24"/>
        <v>Calculated</v>
      </c>
      <c r="F214" s="6" t="str">
        <f t="shared" si="25"/>
        <v>Dollars</v>
      </c>
      <c r="G214" s="6" t="s">
        <v>80</v>
      </c>
      <c r="H214" s="6" t="str">
        <f t="shared" si="26"/>
        <v>End Period</v>
      </c>
      <c r="L214" s="9">
        <f t="shared" ref="L214:P223" si="30">(L128+L171)/10^6</f>
        <v>0.52627053314121031</v>
      </c>
      <c r="M214" s="9">
        <f t="shared" si="30"/>
        <v>1.406194864553314</v>
      </c>
      <c r="N214" s="9">
        <f t="shared" si="30"/>
        <v>0.78940579971181546</v>
      </c>
      <c r="O214" s="9">
        <f t="shared" si="30"/>
        <v>1.3914592896253599</v>
      </c>
      <c r="P214" s="9">
        <f t="shared" si="30"/>
        <v>0.26313526657060515</v>
      </c>
      <c r="Q214" s="8">
        <f t="shared" si="28"/>
        <v>4.3764657536023046</v>
      </c>
    </row>
    <row r="215" spans="4:17" s="4" customFormat="1" ht="15" customHeight="1" x14ac:dyDescent="0.2">
      <c r="D215" s="10" t="s">
        <v>51</v>
      </c>
      <c r="E215" s="6" t="str">
        <f t="shared" si="24"/>
        <v>Calculated</v>
      </c>
      <c r="F215" s="6" t="str">
        <f t="shared" si="25"/>
        <v>Dollars</v>
      </c>
      <c r="G215" s="6" t="s">
        <v>80</v>
      </c>
      <c r="H215" s="6" t="str">
        <f t="shared" si="26"/>
        <v>End Period</v>
      </c>
      <c r="L215" s="9">
        <f t="shared" si="30"/>
        <v>0</v>
      </c>
      <c r="M215" s="9">
        <f t="shared" si="30"/>
        <v>0</v>
      </c>
      <c r="N215" s="9">
        <f t="shared" si="30"/>
        <v>0</v>
      </c>
      <c r="O215" s="9">
        <f t="shared" si="30"/>
        <v>0</v>
      </c>
      <c r="P215" s="9">
        <f t="shared" si="30"/>
        <v>0</v>
      </c>
      <c r="Q215" s="8">
        <f t="shared" si="28"/>
        <v>0</v>
      </c>
    </row>
    <row r="216" spans="4:17" s="4" customFormat="1" ht="15" customHeight="1" x14ac:dyDescent="0.2">
      <c r="D216" s="10"/>
      <c r="E216" s="6" t="str">
        <f t="shared" si="24"/>
        <v>Calculated</v>
      </c>
      <c r="F216" s="6" t="str">
        <f t="shared" si="25"/>
        <v>Dollars</v>
      </c>
      <c r="G216" s="6" t="s">
        <v>80</v>
      </c>
      <c r="H216" s="6" t="str">
        <f t="shared" si="26"/>
        <v>End Period</v>
      </c>
      <c r="L216" s="9">
        <f t="shared" si="30"/>
        <v>0</v>
      </c>
      <c r="M216" s="9">
        <f t="shared" si="30"/>
        <v>0</v>
      </c>
      <c r="N216" s="9">
        <f t="shared" si="30"/>
        <v>0</v>
      </c>
      <c r="O216" s="9">
        <f t="shared" si="30"/>
        <v>0</v>
      </c>
      <c r="P216" s="9">
        <f t="shared" si="30"/>
        <v>0</v>
      </c>
      <c r="Q216" s="8">
        <f t="shared" si="28"/>
        <v>0</v>
      </c>
    </row>
    <row r="217" spans="4:17" s="4" customFormat="1" ht="15" customHeight="1" x14ac:dyDescent="0.2">
      <c r="D217" s="10" t="s">
        <v>52</v>
      </c>
      <c r="E217" s="6" t="str">
        <f t="shared" si="24"/>
        <v>Calculated</v>
      </c>
      <c r="F217" s="6" t="str">
        <f t="shared" si="25"/>
        <v>Dollars</v>
      </c>
      <c r="G217" s="6" t="s">
        <v>80</v>
      </c>
      <c r="H217" s="6" t="str">
        <f t="shared" si="26"/>
        <v>End Period</v>
      </c>
      <c r="L217" s="9">
        <f t="shared" si="30"/>
        <v>0</v>
      </c>
      <c r="M217" s="9">
        <f t="shared" si="30"/>
        <v>0</v>
      </c>
      <c r="N217" s="9">
        <f t="shared" si="30"/>
        <v>0</v>
      </c>
      <c r="O217" s="9">
        <f t="shared" si="30"/>
        <v>0</v>
      </c>
      <c r="P217" s="9">
        <f t="shared" si="30"/>
        <v>0</v>
      </c>
      <c r="Q217" s="8">
        <f t="shared" si="28"/>
        <v>0</v>
      </c>
    </row>
    <row r="218" spans="4:17" s="4" customFormat="1" ht="15" customHeight="1" x14ac:dyDescent="0.2">
      <c r="D218" s="10" t="s">
        <v>53</v>
      </c>
      <c r="E218" s="6" t="str">
        <f t="shared" si="24"/>
        <v>Calculated</v>
      </c>
      <c r="F218" s="6" t="str">
        <f t="shared" si="25"/>
        <v>Dollars</v>
      </c>
      <c r="G218" s="6" t="s">
        <v>80</v>
      </c>
      <c r="H218" s="6" t="str">
        <f t="shared" si="26"/>
        <v>End Period</v>
      </c>
      <c r="L218" s="9">
        <f t="shared" si="30"/>
        <v>0</v>
      </c>
      <c r="M218" s="9">
        <f t="shared" si="30"/>
        <v>0</v>
      </c>
      <c r="N218" s="9">
        <f t="shared" si="30"/>
        <v>0</v>
      </c>
      <c r="O218" s="9">
        <f t="shared" si="30"/>
        <v>0.8098745658278097</v>
      </c>
      <c r="P218" s="9">
        <f t="shared" si="30"/>
        <v>1.6197480791145531</v>
      </c>
      <c r="Q218" s="8">
        <f t="shared" si="28"/>
        <v>2.4296226449423628</v>
      </c>
    </row>
    <row r="219" spans="4:17" s="4" customFormat="1" ht="15" customHeight="1" x14ac:dyDescent="0.2">
      <c r="D219" s="10" t="s">
        <v>54</v>
      </c>
      <c r="E219" s="6" t="str">
        <f t="shared" si="24"/>
        <v>Calculated</v>
      </c>
      <c r="F219" s="6" t="str">
        <f t="shared" si="25"/>
        <v>Dollars</v>
      </c>
      <c r="G219" s="6" t="s">
        <v>80</v>
      </c>
      <c r="H219" s="6" t="str">
        <f t="shared" si="26"/>
        <v>End Period</v>
      </c>
      <c r="L219" s="9">
        <f t="shared" si="30"/>
        <v>0</v>
      </c>
      <c r="M219" s="9">
        <f t="shared" si="30"/>
        <v>0</v>
      </c>
      <c r="N219" s="9">
        <f t="shared" si="30"/>
        <v>0</v>
      </c>
      <c r="O219" s="9">
        <f t="shared" si="30"/>
        <v>0</v>
      </c>
      <c r="P219" s="9">
        <f t="shared" si="30"/>
        <v>0</v>
      </c>
      <c r="Q219" s="8">
        <f t="shared" si="28"/>
        <v>0</v>
      </c>
    </row>
    <row r="220" spans="4:17" s="4" customFormat="1" ht="15" customHeight="1" x14ac:dyDescent="0.2">
      <c r="D220" s="10" t="s">
        <v>55</v>
      </c>
      <c r="E220" s="6" t="str">
        <f t="shared" si="24"/>
        <v>Calculated</v>
      </c>
      <c r="F220" s="6" t="str">
        <f t="shared" si="25"/>
        <v>Dollars</v>
      </c>
      <c r="G220" s="6" t="s">
        <v>80</v>
      </c>
      <c r="H220" s="6" t="str">
        <f t="shared" si="26"/>
        <v>End Period</v>
      </c>
      <c r="L220" s="9">
        <f t="shared" si="30"/>
        <v>0</v>
      </c>
      <c r="M220" s="9">
        <f t="shared" si="30"/>
        <v>0</v>
      </c>
      <c r="N220" s="9">
        <f t="shared" si="30"/>
        <v>0</v>
      </c>
      <c r="O220" s="9">
        <f t="shared" si="30"/>
        <v>0</v>
      </c>
      <c r="P220" s="9">
        <f t="shared" si="30"/>
        <v>0</v>
      </c>
      <c r="Q220" s="8">
        <f t="shared" si="28"/>
        <v>0</v>
      </c>
    </row>
    <row r="221" spans="4:17" s="4" customFormat="1" ht="15" customHeight="1" x14ac:dyDescent="0.2">
      <c r="D221" s="10" t="s">
        <v>56</v>
      </c>
      <c r="E221" s="6" t="str">
        <f t="shared" si="24"/>
        <v>Calculated</v>
      </c>
      <c r="F221" s="6" t="str">
        <f t="shared" si="25"/>
        <v>Dollars</v>
      </c>
      <c r="G221" s="6" t="s">
        <v>80</v>
      </c>
      <c r="H221" s="6" t="str">
        <f t="shared" si="26"/>
        <v>End Period</v>
      </c>
      <c r="L221" s="9">
        <f t="shared" si="30"/>
        <v>0.26516140812319883</v>
      </c>
      <c r="M221" s="9">
        <f t="shared" si="30"/>
        <v>0.34207584654178669</v>
      </c>
      <c r="N221" s="9">
        <f t="shared" si="30"/>
        <v>0.34207584654178669</v>
      </c>
      <c r="O221" s="9">
        <f t="shared" si="30"/>
        <v>0.34207584654178669</v>
      </c>
      <c r="P221" s="9">
        <f t="shared" si="30"/>
        <v>0.34207584654178669</v>
      </c>
      <c r="Q221" s="8">
        <f t="shared" si="28"/>
        <v>1.6334647942903455</v>
      </c>
    </row>
    <row r="222" spans="4:17" s="4" customFormat="1" ht="15" customHeight="1" x14ac:dyDescent="0.2">
      <c r="D222" s="10" t="s">
        <v>57</v>
      </c>
      <c r="E222" s="6" t="str">
        <f t="shared" si="24"/>
        <v>Calculated</v>
      </c>
      <c r="F222" s="6" t="str">
        <f t="shared" si="25"/>
        <v>Dollars</v>
      </c>
      <c r="G222" s="6" t="s">
        <v>80</v>
      </c>
      <c r="H222" s="6" t="str">
        <f t="shared" si="26"/>
        <v>End Period</v>
      </c>
      <c r="L222" s="9">
        <f t="shared" si="30"/>
        <v>0</v>
      </c>
      <c r="M222" s="9">
        <f t="shared" si="30"/>
        <v>0</v>
      </c>
      <c r="N222" s="9">
        <f t="shared" si="30"/>
        <v>0</v>
      </c>
      <c r="O222" s="9">
        <f t="shared" si="30"/>
        <v>0</v>
      </c>
      <c r="P222" s="9">
        <f t="shared" si="30"/>
        <v>0</v>
      </c>
      <c r="Q222" s="8">
        <f t="shared" si="28"/>
        <v>0</v>
      </c>
    </row>
    <row r="223" spans="4:17" s="4" customFormat="1" ht="15" customHeight="1" x14ac:dyDescent="0.2">
      <c r="D223" s="10" t="s">
        <v>58</v>
      </c>
      <c r="E223" s="6" t="str">
        <f t="shared" si="24"/>
        <v>Calculated</v>
      </c>
      <c r="F223" s="6" t="str">
        <f t="shared" si="25"/>
        <v>Dollars</v>
      </c>
      <c r="G223" s="6" t="s">
        <v>80</v>
      </c>
      <c r="H223" s="6" t="str">
        <f t="shared" si="26"/>
        <v>End Period</v>
      </c>
      <c r="L223" s="9">
        <f t="shared" si="30"/>
        <v>0</v>
      </c>
      <c r="M223" s="9">
        <f t="shared" si="30"/>
        <v>0</v>
      </c>
      <c r="N223" s="9">
        <f t="shared" si="30"/>
        <v>0</v>
      </c>
      <c r="O223" s="9">
        <f t="shared" si="30"/>
        <v>0</v>
      </c>
      <c r="P223" s="9">
        <f t="shared" si="30"/>
        <v>0</v>
      </c>
      <c r="Q223" s="8">
        <f t="shared" si="28"/>
        <v>0</v>
      </c>
    </row>
    <row r="224" spans="4:17" s="4" customFormat="1" ht="15" customHeight="1" x14ac:dyDescent="0.2">
      <c r="D224" s="10" t="s">
        <v>59</v>
      </c>
      <c r="E224" s="6" t="str">
        <f t="shared" si="24"/>
        <v>Calculated</v>
      </c>
      <c r="F224" s="6" t="str">
        <f t="shared" si="25"/>
        <v>Dollars</v>
      </c>
      <c r="G224" s="6" t="s">
        <v>80</v>
      </c>
      <c r="H224" s="6" t="str">
        <f t="shared" si="26"/>
        <v>End Period</v>
      </c>
      <c r="L224" s="9">
        <f t="shared" ref="L224:P233" si="31">(L138+L181)/10^6</f>
        <v>1.8445933049333356</v>
      </c>
      <c r="M224" s="9">
        <f t="shared" si="31"/>
        <v>1.8295095000000023</v>
      </c>
      <c r="N224" s="9">
        <f t="shared" si="31"/>
        <v>1.8295095000000023</v>
      </c>
      <c r="O224" s="9">
        <f t="shared" si="31"/>
        <v>1.8295095000000023</v>
      </c>
      <c r="P224" s="9">
        <f t="shared" si="31"/>
        <v>1.8295095000000023</v>
      </c>
      <c r="Q224" s="8">
        <f t="shared" si="28"/>
        <v>9.1626313049333454</v>
      </c>
    </row>
    <row r="225" spans="1:17" s="4" customFormat="1" ht="15" customHeight="1" x14ac:dyDescent="0.2">
      <c r="D225" s="10" t="s">
        <v>60</v>
      </c>
      <c r="E225" s="6" t="str">
        <f t="shared" si="24"/>
        <v>Calculated</v>
      </c>
      <c r="F225" s="6" t="str">
        <f t="shared" si="25"/>
        <v>Dollars</v>
      </c>
      <c r="G225" s="6" t="s">
        <v>80</v>
      </c>
      <c r="H225" s="6" t="str">
        <f t="shared" si="26"/>
        <v>End Period</v>
      </c>
      <c r="L225" s="9">
        <f t="shared" si="31"/>
        <v>0</v>
      </c>
      <c r="M225" s="9">
        <f t="shared" si="31"/>
        <v>0</v>
      </c>
      <c r="N225" s="9">
        <f t="shared" si="31"/>
        <v>0</v>
      </c>
      <c r="O225" s="9">
        <f t="shared" si="31"/>
        <v>2.2282294373198843E-3</v>
      </c>
      <c r="P225" s="9">
        <f t="shared" si="31"/>
        <v>4.1659575403458209E-2</v>
      </c>
      <c r="Q225" s="8">
        <f t="shared" si="28"/>
        <v>4.3887804840778095E-2</v>
      </c>
    </row>
    <row r="226" spans="1:17" s="4" customFormat="1" ht="15" customHeight="1" x14ac:dyDescent="0.2">
      <c r="D226" s="10" t="s">
        <v>61</v>
      </c>
      <c r="E226" s="6" t="str">
        <f t="shared" si="24"/>
        <v>Calculated</v>
      </c>
      <c r="F226" s="6" t="str">
        <f t="shared" si="25"/>
        <v>Dollars</v>
      </c>
      <c r="G226" s="6" t="s">
        <v>80</v>
      </c>
      <c r="H226" s="6" t="str">
        <f t="shared" si="26"/>
        <v>End Period</v>
      </c>
      <c r="L226" s="9">
        <f t="shared" si="31"/>
        <v>0</v>
      </c>
      <c r="M226" s="9">
        <f t="shared" si="31"/>
        <v>0</v>
      </c>
      <c r="N226" s="9">
        <f t="shared" si="31"/>
        <v>0</v>
      </c>
      <c r="O226" s="9">
        <f t="shared" si="31"/>
        <v>0</v>
      </c>
      <c r="P226" s="9">
        <f t="shared" si="31"/>
        <v>0</v>
      </c>
      <c r="Q226" s="8">
        <f t="shared" si="28"/>
        <v>0</v>
      </c>
    </row>
    <row r="227" spans="1:17" s="4" customFormat="1" ht="15" customHeight="1" x14ac:dyDescent="0.2">
      <c r="D227" s="10" t="s">
        <v>62</v>
      </c>
      <c r="E227" s="6" t="str">
        <f t="shared" si="24"/>
        <v>Calculated</v>
      </c>
      <c r="F227" s="6" t="str">
        <f t="shared" si="25"/>
        <v>Dollars</v>
      </c>
      <c r="G227" s="6" t="s">
        <v>80</v>
      </c>
      <c r="H227" s="6" t="str">
        <f t="shared" si="26"/>
        <v>End Period</v>
      </c>
      <c r="L227" s="9">
        <f t="shared" si="31"/>
        <v>0</v>
      </c>
      <c r="M227" s="9">
        <f t="shared" si="31"/>
        <v>0.10525410662824207</v>
      </c>
      <c r="N227" s="9">
        <f t="shared" si="31"/>
        <v>0.68415169308357338</v>
      </c>
      <c r="O227" s="9">
        <f t="shared" si="31"/>
        <v>0.72362198306916414</v>
      </c>
      <c r="P227" s="9">
        <f t="shared" si="31"/>
        <v>0.68415169308357338</v>
      </c>
      <c r="Q227" s="8">
        <f t="shared" si="28"/>
        <v>2.1971794758645533</v>
      </c>
    </row>
    <row r="228" spans="1:17" s="4" customFormat="1" ht="15" customHeight="1" x14ac:dyDescent="0.2">
      <c r="D228" s="10" t="s">
        <v>63</v>
      </c>
      <c r="E228" s="6" t="str">
        <f t="shared" si="24"/>
        <v>Calculated</v>
      </c>
      <c r="F228" s="6" t="str">
        <f t="shared" si="25"/>
        <v>Dollars</v>
      </c>
      <c r="G228" s="6" t="s">
        <v>80</v>
      </c>
      <c r="H228" s="6" t="str">
        <f t="shared" si="26"/>
        <v>End Period</v>
      </c>
      <c r="L228" s="9">
        <f t="shared" si="31"/>
        <v>0.18440187630000002</v>
      </c>
      <c r="M228" s="9">
        <f t="shared" si="31"/>
        <v>0.63422894961999998</v>
      </c>
      <c r="N228" s="9">
        <f t="shared" si="31"/>
        <v>0.64618439675200012</v>
      </c>
      <c r="O228" s="9">
        <f t="shared" si="31"/>
        <v>0.67848829621720019</v>
      </c>
      <c r="P228" s="9">
        <f t="shared" si="31"/>
        <v>0.74118212583892029</v>
      </c>
      <c r="Q228" s="8">
        <f t="shared" si="28"/>
        <v>2.8844856447281209</v>
      </c>
    </row>
    <row r="229" spans="1:17" s="4" customFormat="1" ht="15" customHeight="1" x14ac:dyDescent="0.2">
      <c r="D229" s="10"/>
      <c r="E229" s="6" t="str">
        <f t="shared" si="24"/>
        <v>Calculated</v>
      </c>
      <c r="F229" s="6" t="str">
        <f t="shared" si="25"/>
        <v>Dollars</v>
      </c>
      <c r="G229" s="6" t="s">
        <v>80</v>
      </c>
      <c r="H229" s="6" t="str">
        <f t="shared" si="26"/>
        <v>End Period</v>
      </c>
      <c r="L229" s="9">
        <f t="shared" si="31"/>
        <v>0</v>
      </c>
      <c r="M229" s="9">
        <f t="shared" si="31"/>
        <v>0</v>
      </c>
      <c r="N229" s="9">
        <f t="shared" si="31"/>
        <v>0</v>
      </c>
      <c r="O229" s="9">
        <f t="shared" si="31"/>
        <v>0</v>
      </c>
      <c r="P229" s="9">
        <f t="shared" si="31"/>
        <v>0</v>
      </c>
      <c r="Q229" s="8">
        <f t="shared" si="28"/>
        <v>0</v>
      </c>
    </row>
    <row r="230" spans="1:17" s="4" customFormat="1" ht="15" customHeight="1" x14ac:dyDescent="0.2">
      <c r="D230" s="10" t="s">
        <v>64</v>
      </c>
      <c r="E230" s="6" t="str">
        <f t="shared" si="24"/>
        <v>Calculated</v>
      </c>
      <c r="F230" s="6" t="str">
        <f t="shared" si="25"/>
        <v>Dollars</v>
      </c>
      <c r="G230" s="6" t="s">
        <v>80</v>
      </c>
      <c r="H230" s="6" t="str">
        <f t="shared" si="26"/>
        <v>End Period</v>
      </c>
      <c r="L230" s="9">
        <f t="shared" si="31"/>
        <v>0.53162690199999996</v>
      </c>
      <c r="M230" s="9">
        <f t="shared" si="31"/>
        <v>0.23790325000000007</v>
      </c>
      <c r="N230" s="9">
        <f t="shared" si="31"/>
        <v>0.23790325000000007</v>
      </c>
      <c r="O230" s="9">
        <f t="shared" si="31"/>
        <v>0.25002626350000007</v>
      </c>
      <c r="P230" s="9">
        <f t="shared" si="31"/>
        <v>0.2696397497500001</v>
      </c>
      <c r="Q230" s="8">
        <f t="shared" si="28"/>
        <v>1.5270994152500001</v>
      </c>
    </row>
    <row r="231" spans="1:17" s="4" customFormat="1" ht="15" customHeight="1" x14ac:dyDescent="0.2">
      <c r="D231" s="10" t="s">
        <v>65</v>
      </c>
      <c r="E231" s="6" t="str">
        <f t="shared" si="24"/>
        <v>Calculated</v>
      </c>
      <c r="F231" s="6" t="str">
        <f t="shared" si="25"/>
        <v>Dollars</v>
      </c>
      <c r="G231" s="6" t="s">
        <v>80</v>
      </c>
      <c r="H231" s="6" t="str">
        <f t="shared" si="26"/>
        <v>End Period</v>
      </c>
      <c r="L231" s="9">
        <f t="shared" si="31"/>
        <v>0</v>
      </c>
      <c r="M231" s="9">
        <f t="shared" si="31"/>
        <v>0</v>
      </c>
      <c r="N231" s="9">
        <f t="shared" si="31"/>
        <v>0</v>
      </c>
      <c r="O231" s="9">
        <f t="shared" si="31"/>
        <v>0</v>
      </c>
      <c r="P231" s="9">
        <f t="shared" si="31"/>
        <v>0</v>
      </c>
      <c r="Q231" s="8">
        <f t="shared" si="28"/>
        <v>0</v>
      </c>
    </row>
    <row r="232" spans="1:17" s="4" customFormat="1" ht="15" customHeight="1" x14ac:dyDescent="0.2">
      <c r="D232" s="10" t="s">
        <v>66</v>
      </c>
      <c r="E232" s="6" t="str">
        <f t="shared" si="24"/>
        <v>Calculated</v>
      </c>
      <c r="F232" s="6" t="str">
        <f t="shared" si="25"/>
        <v>Dollars</v>
      </c>
      <c r="G232" s="6" t="s">
        <v>80</v>
      </c>
      <c r="H232" s="6" t="str">
        <f t="shared" si="26"/>
        <v>End Period</v>
      </c>
      <c r="L232" s="9">
        <f t="shared" si="31"/>
        <v>0</v>
      </c>
      <c r="M232" s="9">
        <f t="shared" si="31"/>
        <v>0</v>
      </c>
      <c r="N232" s="9">
        <f t="shared" si="31"/>
        <v>0</v>
      </c>
      <c r="O232" s="9">
        <f t="shared" si="31"/>
        <v>0</v>
      </c>
      <c r="P232" s="9">
        <f t="shared" si="31"/>
        <v>0</v>
      </c>
      <c r="Q232" s="8">
        <f t="shared" si="28"/>
        <v>0</v>
      </c>
    </row>
    <row r="233" spans="1:17" s="4" customFormat="1" ht="15" customHeight="1" x14ac:dyDescent="0.2">
      <c r="D233" s="10" t="s">
        <v>67</v>
      </c>
      <c r="E233" s="6" t="str">
        <f t="shared" si="24"/>
        <v>Calculated</v>
      </c>
      <c r="F233" s="6" t="str">
        <f t="shared" si="25"/>
        <v>Dollars</v>
      </c>
      <c r="G233" s="6" t="s">
        <v>80</v>
      </c>
      <c r="H233" s="6" t="str">
        <f t="shared" si="26"/>
        <v>End Period</v>
      </c>
      <c r="L233" s="9">
        <f t="shared" si="31"/>
        <v>0</v>
      </c>
      <c r="M233" s="9">
        <f t="shared" si="31"/>
        <v>0</v>
      </c>
      <c r="N233" s="9">
        <f t="shared" si="31"/>
        <v>0</v>
      </c>
      <c r="O233" s="9">
        <f t="shared" si="31"/>
        <v>0</v>
      </c>
      <c r="P233" s="9">
        <f t="shared" si="31"/>
        <v>0</v>
      </c>
      <c r="Q233" s="8">
        <f t="shared" si="28"/>
        <v>0</v>
      </c>
    </row>
    <row r="234" spans="1:17" s="4" customFormat="1" ht="15" customHeight="1" x14ac:dyDescent="0.2">
      <c r="A234" s="69"/>
      <c r="D234" s="67" t="s">
        <v>87</v>
      </c>
      <c r="E234" s="6" t="str">
        <f t="shared" si="24"/>
        <v>Calculated</v>
      </c>
      <c r="F234" s="6" t="str">
        <f t="shared" si="25"/>
        <v>Dollars</v>
      </c>
      <c r="G234" s="6" t="s">
        <v>80</v>
      </c>
      <c r="H234" s="6" t="str">
        <f t="shared" si="26"/>
        <v>End Period</v>
      </c>
      <c r="L234" s="9">
        <f>(L148+L191)/10^6</f>
        <v>-4.3327470493441034</v>
      </c>
      <c r="M234" s="9">
        <f t="shared" ref="L234:P234" si="32">(M148+M191)/10^6</f>
        <v>-4.5229945118904729</v>
      </c>
      <c r="N234" s="9">
        <f t="shared" si="32"/>
        <v>-4.7298939090414986</v>
      </c>
      <c r="O234" s="9">
        <f t="shared" si="32"/>
        <v>-4.9792384849395779</v>
      </c>
      <c r="P234" s="9">
        <f t="shared" si="32"/>
        <v>-5.270631077714369</v>
      </c>
      <c r="Q234" s="8">
        <f t="shared" si="28"/>
        <v>-23.835505032930023</v>
      </c>
    </row>
    <row r="235" spans="1:17" s="4" customFormat="1" ht="15" customHeight="1" x14ac:dyDescent="0.2">
      <c r="D235" s="1" t="s">
        <v>69</v>
      </c>
      <c r="E235" s="6"/>
      <c r="F235" s="6"/>
      <c r="G235" s="6"/>
      <c r="H235" s="6"/>
      <c r="L235" s="7"/>
      <c r="M235" s="7"/>
      <c r="N235" s="7"/>
      <c r="O235" s="7"/>
      <c r="P235" s="7"/>
      <c r="Q235" s="7"/>
    </row>
    <row r="236" spans="1:17" s="4" customFormat="1" ht="15" customHeight="1" x14ac:dyDescent="0.2">
      <c r="C236" s="62"/>
      <c r="D236" s="66" t="s">
        <v>86</v>
      </c>
      <c r="E236" s="63" t="str">
        <f>Calculated</f>
        <v>Calculated</v>
      </c>
      <c r="F236" s="63" t="str">
        <f>Dollars</f>
        <v>Dollars</v>
      </c>
      <c r="G236" s="63" t="s">
        <v>82</v>
      </c>
      <c r="H236" s="63" t="str">
        <f>End_Period</f>
        <v>End Period</v>
      </c>
      <c r="I236" s="64"/>
      <c r="J236" s="64"/>
      <c r="K236" s="64"/>
      <c r="L236" s="65">
        <f>SUM(L201:L234)</f>
        <v>5.9952266534394809</v>
      </c>
      <c r="M236" s="65">
        <f t="shared" ref="M236:Q236" si="33">SUM(M201:M234)</f>
        <v>9.7127440147314168</v>
      </c>
      <c r="N236" s="65">
        <f t="shared" si="33"/>
        <v>9.9376540625611476</v>
      </c>
      <c r="O236" s="65">
        <f t="shared" si="33"/>
        <v>5.5364702416057439</v>
      </c>
      <c r="P236" s="65">
        <f t="shared" si="33"/>
        <v>2.9414230964413806</v>
      </c>
      <c r="Q236" s="65">
        <f t="shared" si="33"/>
        <v>34.123518068779163</v>
      </c>
    </row>
    <row r="237" spans="1:17" s="4" customFormat="1" ht="15" customHeight="1" x14ac:dyDescent="0.2">
      <c r="D237" s="1"/>
      <c r="E237" s="6"/>
      <c r="F237" s="6"/>
      <c r="G237" s="6"/>
      <c r="H237" s="6"/>
    </row>
    <row r="238" spans="1:17" s="4" customFormat="1" ht="15" customHeight="1" x14ac:dyDescent="0.2">
      <c r="D238" s="1" t="s">
        <v>72</v>
      </c>
      <c r="E238" s="6"/>
      <c r="F238" s="6"/>
      <c r="G238" s="6"/>
      <c r="H238" s="6"/>
      <c r="L238" s="5" cm="1">
        <f t="array" ref="L238">Check_Consistency(L236,(L150+L193)/10^6)</f>
        <v>0</v>
      </c>
      <c r="M238" s="5" cm="1">
        <f t="array" ref="M238">Check_Consistency(M236,(M150+M193)/10^6)</f>
        <v>0</v>
      </c>
      <c r="N238" s="5" cm="1">
        <f t="array" ref="N238">Check_Consistency(N236,(N150+N193)/10^6)</f>
        <v>0</v>
      </c>
      <c r="O238" s="5" cm="1">
        <f t="array" ref="O238">Check_Consistency(O236,(O150+O193)/10^6)</f>
        <v>0</v>
      </c>
      <c r="P238" s="5" cm="1">
        <f t="array" ref="P238">Check_Consistency(P236,(P150+P193)/10^6)</f>
        <v>0</v>
      </c>
      <c r="Q238" s="5" cm="1">
        <f t="array" ref="Q238">Check_Consistency(Q236,(Q150+Q193)/10^6)</f>
        <v>0</v>
      </c>
    </row>
    <row r="239" spans="1:17" s="4" customFormat="1" ht="15" customHeight="1" x14ac:dyDescent="0.25"/>
    <row r="240" spans="1:17" s="2" customFormat="1" ht="15" customHeight="1" x14ac:dyDescent="0.25">
      <c r="B240" s="3" t="s">
        <v>83</v>
      </c>
    </row>
  </sheetData>
  <sheetProtection formatCells="0" formatColumns="0" formatRows="0"/>
  <conditionalFormatting sqref="H1:H2">
    <cfRule type="cellIs" dxfId="5" priority="5" operator="equal">
      <formula>"Check"</formula>
    </cfRule>
    <cfRule type="cellIs" dxfId="4" priority="6" operator="equal">
      <formula>"Ok"</formula>
    </cfRule>
  </conditionalFormatting>
  <conditionalFormatting sqref="U19:U52">
    <cfRule type="cellIs" dxfId="3" priority="4" operator="equal">
      <formula>1</formula>
    </cfRule>
  </conditionalFormatting>
  <conditionalFormatting sqref="U62:U95">
    <cfRule type="cellIs" dxfId="2" priority="2" operator="equal">
      <formula>1</formula>
    </cfRule>
  </conditionalFormatting>
  <conditionalFormatting sqref="W19:W52">
    <cfRule type="cellIs" dxfId="1" priority="3" operator="equal">
      <formula>1</formula>
    </cfRule>
  </conditionalFormatting>
  <conditionalFormatting sqref="W62:W95">
    <cfRule type="cellIs" dxfId="0" priority="1" operator="equal">
      <formula>1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463E5E62BF724086D347C959262467" ma:contentTypeVersion="17" ma:contentTypeDescription="Create a new document." ma:contentTypeScope="" ma:versionID="0e2711c4d39697064b30b417258653ef">
  <xsd:schema xmlns:xsd="http://www.w3.org/2001/XMLSchema" xmlns:xs="http://www.w3.org/2001/XMLSchema" xmlns:p="http://schemas.microsoft.com/office/2006/metadata/properties" xmlns:ns2="58dd876c-ba06-4341-9d47-b53ee198fe78" xmlns:ns3="cce62ca5-22ea-47d8-bfd0-cf180537c997" targetNamespace="http://schemas.microsoft.com/office/2006/metadata/properties" ma:root="true" ma:fieldsID="cf2b477baa174436c453520b1d5566a8" ns2:_="" ns3:_="">
    <xsd:import namespace="58dd876c-ba06-4341-9d47-b53ee198fe78"/>
    <xsd:import namespace="cce62ca5-22ea-47d8-bfd0-cf180537c9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dd876c-ba06-4341-9d47-b53ee198fe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6d97f2f-934a-4e13-aef3-d0f00853201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e62ca5-22ea-47d8-bfd0-cf180537c99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787cdf0-0bfe-4b44-926d-f49baf1faca0}" ma:internalName="TaxCatchAll" ma:showField="CatchAllData" ma:web="cce62ca5-22ea-47d8-bfd0-cf180537c9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8dd876c-ba06-4341-9d47-b53ee198fe78">
      <Terms xmlns="http://schemas.microsoft.com/office/infopath/2007/PartnerControls"/>
    </lcf76f155ced4ddcb4097134ff3c332f>
    <TaxCatchAll xmlns="cce62ca5-22ea-47d8-bfd0-cf180537c997" xsi:nil="true"/>
    <SharedWithUsers xmlns="cce62ca5-22ea-47d8-bfd0-cf180537c997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377ABDA0-DAA5-4772-98FA-F934AEFB0A22}"/>
</file>

<file path=customXml/itemProps2.xml><?xml version="1.0" encoding="utf-8"?>
<ds:datastoreItem xmlns:ds="http://schemas.openxmlformats.org/officeDocument/2006/customXml" ds:itemID="{14CCF1FD-059D-4AB6-97B3-290FBE9D58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0BDC71-15FF-47FB-B374-80C58B315F09}">
  <ds:schemaRefs>
    <ds:schemaRef ds:uri="http://purl.org/dc/elements/1.1/"/>
    <ds:schemaRef ds:uri="http://purl.org/dc/dcmitype/"/>
    <ds:schemaRef ds:uri="http://purl.org/dc/terms/"/>
    <ds:schemaRef ds:uri="05d4cef9-0a5b-4b34-ba80-df7150d0dcb9"/>
    <ds:schemaRef ds:uri="0ab79c72-f6be-4d1b-aaf1-41be299265b9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7afdbc42-ed84-435a-8ee8-b4b1a2b93c9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ICT step change calc</vt:lpstr>
      <vt:lpstr>Model_Name</vt:lpstr>
      <vt:lpstr>Series_PresentationYear_Reg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 Atkinson</dc:creator>
  <cp:keywords/>
  <dc:description/>
  <cp:lastModifiedBy>Topaz Vacirca</cp:lastModifiedBy>
  <cp:revision/>
  <dcterms:created xsi:type="dcterms:W3CDTF">2025-11-20T05:22:06Z</dcterms:created>
  <dcterms:modified xsi:type="dcterms:W3CDTF">2025-11-27T05:12:07Z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0x010100BE463E5E62BF724086D347C959262467</vt:lpwstr>
  </property>
  <property fmtid="{D5CDD505-2E9C-101B-9397-08002B2CF9AE}" pid="3" name="MediaServiceImageTags">
    <vt:lpwstr/>
  </property>
  <property fmtid="{D5CDD505-2E9C-101B-9397-08002B2CF9AE}" pid="4" name="Order">
    <vt:r8>789300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