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onlineeportal-my.sharepoint.com/personal/george_tziokas_jemena_com_au/Documents/Documents/EDPR/IAEngg/LBRA Hazard Trees/"/>
    </mc:Choice>
  </mc:AlternateContent>
  <xr:revisionPtr revIDLastSave="0" documentId="8_{2ED63012-6ACA-4931-A905-3579070D59E4}" xr6:coauthVersionLast="47" xr6:coauthVersionMax="47" xr10:uidLastSave="{00000000-0000-0000-0000-000000000000}"/>
  <bookViews>
    <workbookView xWindow="-28910" yWindow="1630" windowWidth="29020" windowHeight="15700" tabRatio="954" xr2:uid="{47B35DEA-C0EE-43B4-BA70-84121272672B}"/>
  </bookViews>
  <sheets>
    <sheet name="Main  page" sheetId="46" r:id="rId1"/>
    <sheet name="Initiatives" sheetId="51" r:id="rId2"/>
    <sheet name="SC1. CBA-Bushfire" sheetId="82" r:id="rId3"/>
    <sheet name="Do not delete" sheetId="84" r:id="rId4"/>
    <sheet name="matrix" sheetId="48" r:id="rId5"/>
    <sheet name="1" sheetId="53" r:id="rId6"/>
    <sheet name="3" sheetId="54" r:id="rId7"/>
    <sheet name="5" sheetId="56" r:id="rId8"/>
    <sheet name="7" sheetId="58" r:id="rId9"/>
    <sheet name="8" sheetId="59" r:id="rId10"/>
    <sheet name="9" sheetId="60" r:id="rId11"/>
    <sheet name="10" sheetId="61" r:id="rId12"/>
    <sheet name="12" sheetId="63" r:id="rId13"/>
    <sheet name="13" sheetId="64" r:id="rId14"/>
    <sheet name="14" sheetId="65" r:id="rId15"/>
    <sheet name="15" sheetId="66" r:id="rId16"/>
    <sheet name="17" sheetId="68" r:id="rId17"/>
    <sheet name="18" sheetId="69" r:id="rId18"/>
    <sheet name="19" sheetId="70" r:id="rId19"/>
    <sheet name="20" sheetId="71" r:id="rId20"/>
    <sheet name="21" sheetId="72" r:id="rId21"/>
    <sheet name="22" sheetId="73" r:id="rId22"/>
    <sheet name="23" sheetId="74" r:id="rId23"/>
    <sheet name="24" sheetId="75" r:id="rId24"/>
    <sheet name="25" sheetId="76" r:id="rId25"/>
    <sheet name="27" sheetId="78" r:id="rId26"/>
    <sheet name="28" sheetId="79" r:id="rId27"/>
    <sheet name="29" sheetId="80" r:id="rId28"/>
    <sheet name="30" sheetId="81" r:id="rId29"/>
    <sheet name="31" sheetId="90" r:id="rId30"/>
    <sheet name="32" sheetId="92" r:id="rId31"/>
    <sheet name="33" sheetId="93" r:id="rId32"/>
    <sheet name="34" sheetId="94" r:id="rId33"/>
    <sheet name="35" sheetId="95" r:id="rId34"/>
    <sheet name="36" sheetId="96" r:id="rId35"/>
    <sheet name="38" sheetId="98" r:id="rId36"/>
    <sheet name="39" sheetId="99" r:id="rId37"/>
    <sheet name="40" sheetId="100" r:id="rId38"/>
    <sheet name="41" sheetId="101" r:id="rId39"/>
    <sheet name="42" sheetId="102" r:id="rId40"/>
    <sheet name="43" sheetId="103" r:id="rId41"/>
    <sheet name="44" sheetId="104" r:id="rId42"/>
    <sheet name="45" sheetId="105" r:id="rId43"/>
    <sheet name="46" sheetId="106" r:id="rId44"/>
    <sheet name="47" sheetId="107" r:id="rId45"/>
    <sheet name="48" sheetId="108" r:id="rId46"/>
    <sheet name="49" sheetId="109" r:id="rId47"/>
    <sheet name="51" sheetId="111" r:id="rId48"/>
    <sheet name="52" sheetId="112" r:id="rId49"/>
    <sheet name="53" sheetId="114" r:id="rId50"/>
    <sheet name="Sheet1" sheetId="115" r:id="rId51"/>
    <sheet name="Sheet2" sheetId="116" r:id="rId52"/>
  </sheets>
  <definedNames>
    <definedName name="_xlnm._FilterDatabase" localSheetId="1" hidden="1">Initiatives!$A$1:$L$49</definedName>
    <definedName name="_xlnm._FilterDatabase" localSheetId="2" hidden="1">'SC1. CBA-Bushfire'!$B$52:$J$81</definedName>
    <definedName name="_xlnm.Print_Area" localSheetId="5">'1'!$B$1:$E$30</definedName>
    <definedName name="_xlnm.Print_Area" localSheetId="11">'10'!$B$1:$E$30</definedName>
    <definedName name="_xlnm.Print_Area" localSheetId="12">'12'!$B$1:$E$30</definedName>
    <definedName name="_xlnm.Print_Area" localSheetId="13">'13'!$B$1:$E$30</definedName>
    <definedName name="_xlnm.Print_Area" localSheetId="14">'14'!$B$1:$E$30</definedName>
    <definedName name="_xlnm.Print_Area" localSheetId="15">'15'!$B$1:$E$30</definedName>
    <definedName name="_xlnm.Print_Area" localSheetId="16">'17'!$B$1:$E$30</definedName>
    <definedName name="_xlnm.Print_Area" localSheetId="17">'18'!$B$1:$E$30</definedName>
    <definedName name="_xlnm.Print_Area" localSheetId="18">'19'!$B$1:$E$30</definedName>
    <definedName name="_xlnm.Print_Area" localSheetId="19">'20'!$B$1:$E$30</definedName>
    <definedName name="_xlnm.Print_Area" localSheetId="20">'21'!$B$1:$E$30</definedName>
    <definedName name="_xlnm.Print_Area" localSheetId="21">'22'!$B$1:$E$30</definedName>
    <definedName name="_xlnm.Print_Area" localSheetId="22">'23'!$B$1:$E$30</definedName>
    <definedName name="_xlnm.Print_Area" localSheetId="23">'24'!$B$1:$E$30</definedName>
    <definedName name="_xlnm.Print_Area" localSheetId="24">'25'!$B$1:$E$30</definedName>
    <definedName name="_xlnm.Print_Area" localSheetId="25">'27'!$B$1:$E$30</definedName>
    <definedName name="_xlnm.Print_Area" localSheetId="26">'28'!$B$1:$E$29</definedName>
    <definedName name="_xlnm.Print_Area" localSheetId="27">'29'!$B$1:$E$30</definedName>
    <definedName name="_xlnm.Print_Area" localSheetId="6">'3'!$B$1:$E$28</definedName>
    <definedName name="_xlnm.Print_Area" localSheetId="28">'30'!$B$1:$E$30</definedName>
    <definedName name="_xlnm.Print_Area" localSheetId="29">'31'!$B$1:$E$30</definedName>
    <definedName name="_xlnm.Print_Area" localSheetId="30">'32'!$B$1:$E$30</definedName>
    <definedName name="_xlnm.Print_Area" localSheetId="31">'33'!$B$1:$E$30</definedName>
    <definedName name="_xlnm.Print_Area" localSheetId="32">'34'!$B$1:$E$30</definedName>
    <definedName name="_xlnm.Print_Area" localSheetId="33">'35'!$B$1:$E$30</definedName>
    <definedName name="_xlnm.Print_Area" localSheetId="34">'36'!$B$1:$E$30</definedName>
    <definedName name="_xlnm.Print_Area" localSheetId="35">'38'!$B$1:$E$30</definedName>
    <definedName name="_xlnm.Print_Area" localSheetId="36">'39'!$B$1:$E$30</definedName>
    <definedName name="_xlnm.Print_Area" localSheetId="37">'40'!$B$1:$E$30</definedName>
    <definedName name="_xlnm.Print_Area" localSheetId="38">'41'!$B$1:$E$30</definedName>
    <definedName name="_xlnm.Print_Area" localSheetId="39">'42'!$B$1:$E$30</definedName>
    <definedName name="_xlnm.Print_Area" localSheetId="40">'43'!$B$1:$E$30</definedName>
    <definedName name="_xlnm.Print_Area" localSheetId="41">'44'!$B$1:$E$30</definedName>
    <definedName name="_xlnm.Print_Area" localSheetId="42">'45'!$B$1:$E$30</definedName>
    <definedName name="_xlnm.Print_Area" localSheetId="43">'46'!$B$1:$E$30</definedName>
    <definedName name="_xlnm.Print_Area" localSheetId="44">'47'!$B$1:$E$30</definedName>
    <definedName name="_xlnm.Print_Area" localSheetId="45">'48'!$B$1:$E$30</definedName>
    <definedName name="_xlnm.Print_Area" localSheetId="46">'49'!$B$1:$E$30</definedName>
    <definedName name="_xlnm.Print_Area" localSheetId="7">'5'!$B$1:$E$30</definedName>
    <definedName name="_xlnm.Print_Area" localSheetId="47">'51'!$B$1:$E$30</definedName>
    <definedName name="_xlnm.Print_Area" localSheetId="48">'52'!$B$1:$E$30</definedName>
    <definedName name="_xlnm.Print_Area" localSheetId="49">'53'!$B$1:$E$30</definedName>
    <definedName name="_xlnm.Print_Area" localSheetId="8">'7'!$B$1:$E$30</definedName>
    <definedName name="_xlnm.Print_Area" localSheetId="9">'8'!$B$1:$E$30</definedName>
    <definedName name="_xlnm.Print_Area" localSheetId="10">'9'!$B$1:$E$30</definedName>
    <definedName name="_xlnm.Print_Area" localSheetId="1">Initiatives!$A$1:$J$31</definedName>
    <definedName name="_xlnm.Print_Area" localSheetId="0">'Main  page'!$B$1:$K$116</definedName>
    <definedName name="_xlnm.Print_Area" localSheetId="2">'SC1. CBA-Bushfire'!$B$1:$J$67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 i="111" l="1"/>
  <c r="H47" i="51"/>
  <c r="H39" i="51"/>
  <c r="H30" i="51"/>
  <c r="H22" i="51"/>
  <c r="H28" i="51"/>
  <c r="H5" i="51"/>
  <c r="H41" i="51"/>
  <c r="H26" i="51"/>
  <c r="H2" i="51"/>
  <c r="H27" i="51"/>
  <c r="H14" i="51"/>
  <c r="H35" i="51"/>
  <c r="H16" i="51"/>
  <c r="H13" i="51"/>
  <c r="H38" i="51"/>
  <c r="H11" i="51"/>
  <c r="H42" i="51"/>
  <c r="H9" i="51"/>
  <c r="H31" i="51"/>
  <c r="H18" i="51"/>
  <c r="H15" i="51"/>
  <c r="H45" i="51"/>
  <c r="H46" i="51"/>
  <c r="H20" i="51"/>
  <c r="H8" i="51"/>
  <c r="H37" i="51"/>
  <c r="H43" i="51"/>
  <c r="H7" i="51"/>
  <c r="H19" i="51"/>
  <c r="H3" i="51"/>
  <c r="H49" i="51"/>
  <c r="H25" i="51"/>
  <c r="H21" i="51"/>
  <c r="H10" i="51"/>
  <c r="H40" i="51"/>
  <c r="H48" i="51"/>
  <c r="H32" i="51"/>
  <c r="H33" i="51"/>
  <c r="H12" i="51"/>
  <c r="H23" i="51"/>
  <c r="H17" i="51"/>
  <c r="H29" i="51"/>
  <c r="C3" i="102" l="1"/>
  <c r="H44" i="51"/>
  <c r="H34" i="51"/>
  <c r="H36" i="51"/>
  <c r="D11" i="104" l="1"/>
  <c r="G2" i="51"/>
  <c r="G22" i="51"/>
  <c r="G21" i="51"/>
  <c r="G46" i="51"/>
  <c r="G30" i="51"/>
  <c r="G45" i="51"/>
  <c r="G47" i="51"/>
  <c r="G32" i="51"/>
  <c r="G35" i="51"/>
  <c r="G16" i="51"/>
  <c r="G36" i="51"/>
  <c r="G13" i="51"/>
  <c r="G43" i="51"/>
  <c r="G14" i="51"/>
  <c r="G18" i="51"/>
  <c r="G8" i="51"/>
  <c r="G9" i="51"/>
  <c r="G38" i="51"/>
  <c r="G28" i="51"/>
  <c r="G33" i="51"/>
  <c r="G10" i="51"/>
  <c r="G27" i="51"/>
  <c r="G11" i="51"/>
  <c r="G7" i="51"/>
  <c r="G34" i="51"/>
  <c r="G44" i="51"/>
  <c r="G39" i="51"/>
  <c r="G42" i="51"/>
  <c r="G19" i="51"/>
  <c r="G5" i="51"/>
  <c r="G20" i="51"/>
  <c r="G17" i="51"/>
  <c r="G31" i="51"/>
  <c r="G40" i="51"/>
  <c r="G23" i="51"/>
  <c r="G29" i="51"/>
  <c r="D80" i="82"/>
  <c r="G12" i="51"/>
  <c r="G3" i="51"/>
  <c r="G48" i="51"/>
  <c r="G41" i="51"/>
  <c r="G49" i="51"/>
  <c r="G37" i="51"/>
  <c r="G15" i="51"/>
  <c r="G25" i="51"/>
  <c r="D81" i="82"/>
  <c r="G26" i="51"/>
  <c r="J80" i="82" l="1"/>
  <c r="J81" i="82"/>
  <c r="D21" i="114"/>
  <c r="D15" i="114"/>
  <c r="D13" i="114"/>
  <c r="C7" i="114"/>
  <c r="C5" i="114"/>
  <c r="C4" i="114"/>
  <c r="C3" i="114"/>
  <c r="D11" i="102"/>
  <c r="D11" i="101"/>
  <c r="D49" i="51" a="1"/>
  <c r="C49" i="51" a="1"/>
  <c r="C49" i="51" l="1"/>
  <c r="D49" i="51"/>
  <c r="D21" i="112"/>
  <c r="D13" i="112"/>
  <c r="D15" i="112" s="1"/>
  <c r="C7" i="112"/>
  <c r="C5" i="112"/>
  <c r="C4" i="112"/>
  <c r="C3" i="112"/>
  <c r="D21" i="111"/>
  <c r="D13" i="111"/>
  <c r="D15" i="111" s="1"/>
  <c r="C7" i="111"/>
  <c r="C5" i="111"/>
  <c r="C4" i="111"/>
  <c r="D21" i="109"/>
  <c r="D13" i="109"/>
  <c r="D15" i="109" s="1"/>
  <c r="C7" i="109"/>
  <c r="C5" i="109"/>
  <c r="C4" i="109"/>
  <c r="C3" i="109"/>
  <c r="D21" i="108"/>
  <c r="D13" i="108"/>
  <c r="D15" i="108" s="1"/>
  <c r="C7" i="108"/>
  <c r="C5" i="108"/>
  <c r="C4" i="108"/>
  <c r="C3" i="108"/>
  <c r="D21" i="107"/>
  <c r="D13" i="107"/>
  <c r="D15" i="107" s="1"/>
  <c r="C7" i="107"/>
  <c r="C5" i="107"/>
  <c r="C4" i="107"/>
  <c r="C3" i="107"/>
  <c r="D21" i="106"/>
  <c r="D13" i="106"/>
  <c r="D15" i="106" s="1"/>
  <c r="C7" i="106"/>
  <c r="C5" i="106"/>
  <c r="C4" i="106"/>
  <c r="C3" i="106"/>
  <c r="D21" i="105"/>
  <c r="D13" i="105"/>
  <c r="D15" i="105" s="1"/>
  <c r="C7" i="105"/>
  <c r="C5" i="105"/>
  <c r="C4" i="105"/>
  <c r="C3" i="105"/>
  <c r="D21" i="104"/>
  <c r="D13" i="104"/>
  <c r="D15" i="104" s="1"/>
  <c r="C7" i="104"/>
  <c r="C5" i="104"/>
  <c r="C4" i="104"/>
  <c r="C3" i="104"/>
  <c r="D21" i="103"/>
  <c r="D13" i="103"/>
  <c r="D15" i="103" s="1"/>
  <c r="C7" i="103"/>
  <c r="C5" i="103"/>
  <c r="C4" i="103"/>
  <c r="C3" i="103"/>
  <c r="D21" i="102"/>
  <c r="D13" i="102"/>
  <c r="D15" i="102" s="1"/>
  <c r="C7" i="102"/>
  <c r="C5" i="102"/>
  <c r="C4" i="102"/>
  <c r="D21" i="101"/>
  <c r="D13" i="101"/>
  <c r="D15" i="101" s="1"/>
  <c r="C7" i="101"/>
  <c r="C5" i="101"/>
  <c r="C4" i="101"/>
  <c r="C3" i="101"/>
  <c r="D21" i="100"/>
  <c r="D13" i="100"/>
  <c r="D15" i="100" s="1"/>
  <c r="C7" i="100"/>
  <c r="C5" i="100"/>
  <c r="C4" i="100"/>
  <c r="C3" i="100"/>
  <c r="D21" i="99"/>
  <c r="D13" i="99"/>
  <c r="D15" i="99" s="1"/>
  <c r="C7" i="99"/>
  <c r="C5" i="99"/>
  <c r="C4" i="99"/>
  <c r="C3" i="99"/>
  <c r="D21" i="98"/>
  <c r="D15" i="98"/>
  <c r="D13" i="98"/>
  <c r="C7" i="98"/>
  <c r="C5" i="98"/>
  <c r="C4" i="98"/>
  <c r="C3" i="98"/>
  <c r="D21" i="96"/>
  <c r="D13" i="96"/>
  <c r="D15" i="96" s="1"/>
  <c r="C7" i="96"/>
  <c r="C5" i="96"/>
  <c r="C4" i="96"/>
  <c r="C3" i="96"/>
  <c r="C45" i="51" a="1"/>
  <c r="D41" i="51" a="1"/>
  <c r="D42" i="51" a="1"/>
  <c r="C41" i="51" a="1"/>
  <c r="C44" i="51" a="1"/>
  <c r="C47" i="51" a="1"/>
  <c r="D48" i="51" a="1"/>
  <c r="C46" i="51" a="1"/>
  <c r="D43" i="51" a="1"/>
  <c r="D46" i="51" a="1"/>
  <c r="C48" i="51" a="1"/>
  <c r="D44" i="51" a="1"/>
  <c r="D45" i="51" a="1"/>
  <c r="C43" i="51" a="1"/>
  <c r="D47" i="51" a="1"/>
  <c r="C42" i="51" a="1"/>
  <c r="D47" i="51" l="1"/>
  <c r="C47" i="51"/>
  <c r="D48" i="51"/>
  <c r="D46" i="51"/>
  <c r="C48" i="51"/>
  <c r="C46" i="51"/>
  <c r="D45" i="51"/>
  <c r="D41" i="51"/>
  <c r="D44" i="51"/>
  <c r="D43" i="51"/>
  <c r="D42" i="51"/>
  <c r="C45" i="51"/>
  <c r="C44" i="51"/>
  <c r="C43" i="51"/>
  <c r="C42" i="51"/>
  <c r="C41" i="51"/>
  <c r="D13" i="54"/>
  <c r="F11" i="54" l="1"/>
  <c r="D21" i="95" l="1"/>
  <c r="D13" i="95"/>
  <c r="D15" i="95" s="1"/>
  <c r="C7" i="95"/>
  <c r="C5" i="95"/>
  <c r="C4" i="95"/>
  <c r="C3" i="95"/>
  <c r="D21" i="94"/>
  <c r="D13" i="94"/>
  <c r="D15" i="94" s="1"/>
  <c r="C7" i="94"/>
  <c r="C5" i="94"/>
  <c r="C4" i="94"/>
  <c r="C3" i="94"/>
  <c r="D21" i="93"/>
  <c r="D13" i="93"/>
  <c r="D15" i="93" s="1"/>
  <c r="C7" i="93"/>
  <c r="C5" i="93"/>
  <c r="C4" i="93"/>
  <c r="C3" i="93"/>
  <c r="D21" i="92"/>
  <c r="D13" i="92"/>
  <c r="D15" i="92" s="1"/>
  <c r="C7" i="92"/>
  <c r="C5" i="92"/>
  <c r="C4" i="92"/>
  <c r="C3" i="92"/>
  <c r="C30" i="51" a="1"/>
  <c r="C36" i="51" a="1"/>
  <c r="C38" i="51" a="1"/>
  <c r="D38" i="51" a="1"/>
  <c r="C35" i="51" a="1"/>
  <c r="D31" i="51" a="1"/>
  <c r="C31" i="51" a="1"/>
  <c r="D32" i="51" a="1"/>
  <c r="D39" i="51" a="1"/>
  <c r="D33" i="51" a="1"/>
  <c r="D30" i="51" a="1"/>
  <c r="D34" i="51" a="1"/>
  <c r="D37" i="51" a="1"/>
  <c r="D40" i="51" a="1"/>
  <c r="C33" i="51" a="1"/>
  <c r="C34" i="51" a="1"/>
  <c r="C40" i="51" a="1"/>
  <c r="D35" i="51" a="1"/>
  <c r="C39" i="51" a="1"/>
  <c r="D36" i="51" a="1"/>
  <c r="C32" i="51" a="1"/>
  <c r="C37" i="51" a="1"/>
  <c r="D40" i="51" l="1"/>
  <c r="D39" i="51"/>
  <c r="D38" i="51"/>
  <c r="D37" i="51"/>
  <c r="D36" i="51"/>
  <c r="D35" i="51"/>
  <c r="D34" i="51"/>
  <c r="D33" i="51"/>
  <c r="C40" i="51"/>
  <c r="C39" i="51"/>
  <c r="C38" i="51"/>
  <c r="C37" i="51"/>
  <c r="C36" i="51"/>
  <c r="C35" i="51"/>
  <c r="C34" i="51"/>
  <c r="C33" i="51"/>
  <c r="D32" i="51"/>
  <c r="D31" i="51"/>
  <c r="D30" i="51"/>
  <c r="C32" i="51"/>
  <c r="C31" i="51"/>
  <c r="C30" i="51"/>
  <c r="D13" i="90"/>
  <c r="D15" i="90" s="1"/>
  <c r="C7" i="90"/>
  <c r="C5" i="90"/>
  <c r="C4" i="90"/>
  <c r="C3" i="90"/>
  <c r="D75" i="82"/>
  <c r="D76" i="82"/>
  <c r="D74" i="82"/>
  <c r="D79" i="82"/>
  <c r="D77" i="82"/>
  <c r="C29" i="51" a="1"/>
  <c r="D29" i="51" a="1"/>
  <c r="D78" i="82"/>
  <c r="J75" i="82" l="1"/>
  <c r="J76" i="82"/>
  <c r="J78" i="82"/>
  <c r="J74" i="82"/>
  <c r="J79" i="82"/>
  <c r="J77" i="82"/>
  <c r="C29" i="51"/>
  <c r="D29" i="51"/>
  <c r="E32" i="82"/>
  <c r="F13" i="82" l="1"/>
  <c r="D26" i="51" a="1"/>
  <c r="D18" i="51" a="1"/>
  <c r="C23" i="51" a="1"/>
  <c r="C5" i="51" a="1"/>
  <c r="C10" i="51" a="1"/>
  <c r="C16" i="51" a="1"/>
  <c r="D11" i="51" a="1"/>
  <c r="C7" i="51" a="1"/>
  <c r="D19" i="51" a="1"/>
  <c r="C27" i="51" a="1"/>
  <c r="C17" i="51" a="1"/>
  <c r="D14" i="51" a="1"/>
  <c r="D22" i="51" a="1"/>
  <c r="D8" i="51" a="1"/>
  <c r="C18" i="51" a="1"/>
  <c r="C3" i="51" a="1"/>
  <c r="D5" i="51" a="1"/>
  <c r="C12" i="51" a="1"/>
  <c r="D3" i="51" a="1"/>
  <c r="C15" i="51" a="1"/>
  <c r="C25" i="51" a="1"/>
  <c r="D16" i="51" a="1"/>
  <c r="C2" i="51" a="1"/>
  <c r="D12" i="51" a="1"/>
  <c r="D7" i="51" a="1"/>
  <c r="D21" i="51" a="1"/>
  <c r="D28" i="51" a="1"/>
  <c r="C11" i="51" a="1"/>
  <c r="D13" i="51" a="1"/>
  <c r="D2" i="51" a="1"/>
  <c r="C19" i="51" a="1"/>
  <c r="C28" i="51" a="1"/>
  <c r="C22" i="51" a="1"/>
  <c r="D20" i="51" a="1"/>
  <c r="D23" i="51" a="1"/>
  <c r="C14" i="51" a="1"/>
  <c r="C20" i="51" a="1"/>
  <c r="C21" i="51" a="1"/>
  <c r="D27" i="51" a="1"/>
  <c r="D25" i="51" a="1"/>
  <c r="D15" i="51" a="1"/>
  <c r="C26" i="51" a="1"/>
  <c r="C13" i="51" a="1"/>
  <c r="D10" i="51" a="1"/>
  <c r="C9" i="51" a="1"/>
  <c r="D17" i="51" a="1"/>
  <c r="D9" i="51" a="1"/>
  <c r="C8" i="51" a="1"/>
  <c r="C27" i="51" l="1"/>
  <c r="C20" i="51"/>
  <c r="C13" i="51"/>
  <c r="D9" i="51"/>
  <c r="C12" i="51"/>
  <c r="C14" i="51"/>
  <c r="C11" i="51"/>
  <c r="D25" i="51"/>
  <c r="D15" i="51"/>
  <c r="C2" i="51"/>
  <c r="C10" i="51"/>
  <c r="C28" i="51"/>
  <c r="C17" i="51"/>
  <c r="C9" i="51"/>
  <c r="D27" i="51"/>
  <c r="D16" i="51"/>
  <c r="D26" i="51"/>
  <c r="D12" i="51"/>
  <c r="D21" i="51"/>
  <c r="D13" i="51"/>
  <c r="D5" i="51"/>
  <c r="C16" i="51"/>
  <c r="C21" i="51"/>
  <c r="C5" i="51"/>
  <c r="D18" i="51"/>
  <c r="D17" i="51"/>
  <c r="C26" i="51"/>
  <c r="C25" i="51"/>
  <c r="C19" i="51"/>
  <c r="C3" i="51"/>
  <c r="D20" i="51"/>
  <c r="D14" i="51"/>
  <c r="D23" i="51"/>
  <c r="D7" i="51"/>
  <c r="C22" i="51"/>
  <c r="D2" i="51"/>
  <c r="C18" i="51"/>
  <c r="C8" i="51"/>
  <c r="C23" i="51"/>
  <c r="C15" i="51"/>
  <c r="C7" i="51"/>
  <c r="D28" i="51"/>
  <c r="D10" i="51"/>
  <c r="D22" i="51"/>
  <c r="D8" i="51"/>
  <c r="D19" i="51"/>
  <c r="D11" i="51"/>
  <c r="D3" i="51"/>
  <c r="D11" i="60"/>
  <c r="C3" i="53" l="1"/>
  <c r="C7" i="53" l="1"/>
  <c r="C5" i="53"/>
  <c r="C4" i="53"/>
  <c r="C7" i="54"/>
  <c r="C7" i="56"/>
  <c r="C7" i="58"/>
  <c r="C7" i="59"/>
  <c r="C7" i="60"/>
  <c r="C7" i="61"/>
  <c r="C7" i="63"/>
  <c r="C7" i="64"/>
  <c r="C7" i="65"/>
  <c r="C7" i="66"/>
  <c r="C7" i="68"/>
  <c r="C7" i="69"/>
  <c r="C7" i="70"/>
  <c r="C7" i="71"/>
  <c r="C7" i="72"/>
  <c r="C7" i="73"/>
  <c r="C7" i="74"/>
  <c r="C7" i="75"/>
  <c r="C7" i="76"/>
  <c r="C7" i="78"/>
  <c r="C7" i="79"/>
  <c r="C7" i="80"/>
  <c r="C7" i="81"/>
  <c r="C5" i="54"/>
  <c r="C5" i="56"/>
  <c r="C5" i="58"/>
  <c r="C5" i="59"/>
  <c r="C5" i="60"/>
  <c r="C5" i="61"/>
  <c r="C5" i="63"/>
  <c r="C5" i="64"/>
  <c r="C5" i="65"/>
  <c r="C5" i="66"/>
  <c r="C5" i="68"/>
  <c r="C5" i="69"/>
  <c r="C5" i="70"/>
  <c r="C5" i="71"/>
  <c r="C5" i="72"/>
  <c r="C5" i="73"/>
  <c r="C5" i="74"/>
  <c r="C5" i="75"/>
  <c r="C5" i="76"/>
  <c r="C5" i="78"/>
  <c r="C5" i="79"/>
  <c r="C5" i="80"/>
  <c r="C5" i="81"/>
  <c r="C4" i="54"/>
  <c r="C4" i="56"/>
  <c r="C4" i="58"/>
  <c r="C4" i="59"/>
  <c r="C4" i="60"/>
  <c r="C4" i="61"/>
  <c r="C4" i="63"/>
  <c r="C4" i="64"/>
  <c r="C4" i="65"/>
  <c r="C4" i="66"/>
  <c r="C4" i="68"/>
  <c r="C4" i="69"/>
  <c r="C4" i="70"/>
  <c r="C4" i="71"/>
  <c r="C4" i="72"/>
  <c r="C4" i="73"/>
  <c r="C4" i="74"/>
  <c r="C4" i="75"/>
  <c r="C4" i="76"/>
  <c r="C4" i="78"/>
  <c r="C4" i="79"/>
  <c r="C4" i="80"/>
  <c r="C4" i="81"/>
  <c r="C3" i="54"/>
  <c r="C3" i="56"/>
  <c r="C3" i="58"/>
  <c r="C3" i="59"/>
  <c r="C3" i="60"/>
  <c r="C3" i="61"/>
  <c r="C3" i="63"/>
  <c r="C3" i="64"/>
  <c r="C3" i="65"/>
  <c r="C3" i="66"/>
  <c r="C3" i="68"/>
  <c r="C3" i="69"/>
  <c r="C3" i="70"/>
  <c r="C3" i="71"/>
  <c r="C3" i="72"/>
  <c r="C3" i="73"/>
  <c r="C3" i="74"/>
  <c r="C3" i="75"/>
  <c r="C3" i="76"/>
  <c r="C3" i="78"/>
  <c r="C3" i="79"/>
  <c r="C3" i="80"/>
  <c r="C3" i="81"/>
  <c r="D14" i="79" l="1"/>
  <c r="D11" i="79"/>
  <c r="D11" i="78"/>
  <c r="D11" i="76"/>
  <c r="D11" i="74"/>
  <c r="D11" i="73"/>
  <c r="G17" i="54" l="1"/>
  <c r="G16" i="54"/>
  <c r="G15" i="54"/>
  <c r="G14" i="54"/>
  <c r="G13" i="54"/>
  <c r="G12" i="54"/>
  <c r="G18" i="54" s="1"/>
  <c r="H18" i="54" s="1"/>
  <c r="H19" i="54" s="1"/>
  <c r="H20" i="54" s="1"/>
  <c r="E17" i="82" l="1"/>
  <c r="I52" i="82"/>
  <c r="D52" i="82"/>
  <c r="E42" i="82"/>
  <c r="E30" i="82"/>
  <c r="E29" i="82"/>
  <c r="E16" i="82"/>
  <c r="E15" i="82"/>
  <c r="E14" i="82"/>
  <c r="E13" i="82"/>
  <c r="E12" i="82"/>
  <c r="E9" i="82"/>
  <c r="D11" i="63"/>
  <c r="D13" i="81"/>
  <c r="D15" i="81" s="1"/>
  <c r="D21" i="80"/>
  <c r="D13" i="80"/>
  <c r="D15" i="80" s="1"/>
  <c r="D13" i="79"/>
  <c r="D15" i="79" s="1"/>
  <c r="D13" i="78"/>
  <c r="D15" i="78" s="1"/>
  <c r="D21" i="76"/>
  <c r="D13" i="76"/>
  <c r="D15" i="76" s="1"/>
  <c r="D21" i="75"/>
  <c r="D13" i="75"/>
  <c r="D15" i="75" s="1"/>
  <c r="D21" i="74"/>
  <c r="D13" i="74"/>
  <c r="D15" i="74" s="1"/>
  <c r="D13" i="73"/>
  <c r="D15" i="73" s="1"/>
  <c r="D21" i="72"/>
  <c r="D13" i="72"/>
  <c r="D15" i="72" s="1"/>
  <c r="D13" i="71"/>
  <c r="D15" i="71" s="1"/>
  <c r="D15" i="70"/>
  <c r="D13" i="70"/>
  <c r="D13" i="69"/>
  <c r="D15" i="69" s="1"/>
  <c r="D13" i="68"/>
  <c r="D15" i="68" s="1"/>
  <c r="D13" i="66"/>
  <c r="D15" i="66" s="1"/>
  <c r="D13" i="65"/>
  <c r="D15" i="65" s="1"/>
  <c r="D13" i="64"/>
  <c r="D15" i="64" s="1"/>
  <c r="D13" i="63"/>
  <c r="D15" i="63" s="1"/>
  <c r="D13" i="61"/>
  <c r="D15" i="61" s="1"/>
  <c r="D13" i="60"/>
  <c r="D15" i="60" s="1"/>
  <c r="D21" i="59"/>
  <c r="D13" i="59"/>
  <c r="D15" i="59" s="1"/>
  <c r="D21" i="58"/>
  <c r="D15" i="58"/>
  <c r="D13" i="58"/>
  <c r="D13" i="56"/>
  <c r="D15" i="56" s="1"/>
  <c r="D15" i="54"/>
  <c r="D13" i="53"/>
  <c r="D15" i="53" s="1"/>
  <c r="E36" i="82" l="1"/>
  <c r="E44" i="82" s="1"/>
  <c r="E18" i="82"/>
  <c r="I9" i="82"/>
  <c r="D55" i="82"/>
  <c r="D73" i="82"/>
  <c r="D57" i="82"/>
  <c r="D64" i="82"/>
  <c r="D68" i="82"/>
  <c r="D70" i="82"/>
  <c r="D63" i="82"/>
  <c r="D62" i="82"/>
  <c r="D58" i="82"/>
  <c r="D59" i="82"/>
  <c r="D69" i="82"/>
  <c r="D66" i="82"/>
  <c r="D53" i="82"/>
  <c r="D61" i="82"/>
  <c r="D65" i="82"/>
  <c r="D67" i="82"/>
  <c r="D56" i="82"/>
  <c r="D72" i="82"/>
  <c r="D71" i="82"/>
  <c r="D60" i="82"/>
  <c r="E19" i="82" l="1"/>
  <c r="J63" i="82"/>
  <c r="J62" i="82"/>
  <c r="J65" i="82"/>
  <c r="J61" i="82"/>
  <c r="J68" i="82"/>
  <c r="J66" i="82"/>
  <c r="J56" i="82"/>
  <c r="J64" i="82"/>
  <c r="J72" i="82"/>
  <c r="J57" i="82"/>
  <c r="E68" i="82" l="1"/>
  <c r="E81" i="82"/>
  <c r="E80" i="82"/>
  <c r="E74" i="82"/>
  <c r="E76" i="82"/>
  <c r="E78" i="82"/>
  <c r="E79" i="82"/>
  <c r="E75" i="82"/>
  <c r="E77" i="82"/>
  <c r="E61" i="82"/>
  <c r="E66" i="82"/>
  <c r="E67" i="82"/>
  <c r="E69" i="82"/>
  <c r="E50" i="82"/>
  <c r="E57" i="82"/>
  <c r="E60" i="82"/>
  <c r="E71" i="82"/>
  <c r="E54" i="82"/>
  <c r="E65" i="82"/>
  <c r="I19" i="82"/>
  <c r="E64" i="82"/>
  <c r="E59" i="82"/>
  <c r="E72" i="82"/>
  <c r="E63" i="82"/>
  <c r="E62" i="82"/>
  <c r="E53" i="82"/>
  <c r="E56" i="82"/>
  <c r="E70" i="82"/>
  <c r="E73" i="82"/>
  <c r="E58" i="82"/>
  <c r="E55" i="82"/>
  <c r="H81" i="82" l="1"/>
  <c r="H80" i="82"/>
  <c r="I80" i="82" s="1"/>
  <c r="I81" i="82"/>
  <c r="H70" i="82"/>
  <c r="I70" i="82" s="1"/>
  <c r="J70" i="82" s="1"/>
  <c r="H76" i="82"/>
  <c r="I76" i="82" s="1"/>
  <c r="H78" i="82"/>
  <c r="I78" i="82" s="1"/>
  <c r="H79" i="82"/>
  <c r="I79" i="82" s="1"/>
  <c r="H75" i="82"/>
  <c r="I75" i="82" s="1"/>
  <c r="H77" i="82"/>
  <c r="I77" i="82" s="1"/>
  <c r="H74" i="82"/>
  <c r="I74" i="82" s="1"/>
  <c r="H54" i="82"/>
  <c r="I54" i="82" s="1"/>
  <c r="I83" i="82" s="1"/>
  <c r="H73" i="82"/>
  <c r="I73" i="82" s="1"/>
  <c r="J73" i="82" s="1"/>
  <c r="H58" i="82"/>
  <c r="I58" i="82" s="1"/>
  <c r="J58" i="82" s="1"/>
  <c r="H66" i="82"/>
  <c r="I66" i="82" s="1"/>
  <c r="H57" i="82"/>
  <c r="I57" i="82" s="1"/>
  <c r="H67" i="82"/>
  <c r="I67" i="82" s="1"/>
  <c r="J67" i="82" s="1"/>
  <c r="H61" i="82"/>
  <c r="I61" i="82" s="1"/>
  <c r="H53" i="82"/>
  <c r="I53" i="82" s="1"/>
  <c r="J53" i="82" s="1"/>
  <c r="H56" i="82"/>
  <c r="I56" i="82" s="1"/>
  <c r="H68" i="82"/>
  <c r="I68" i="82" s="1"/>
  <c r="H69" i="82"/>
  <c r="I69" i="82" s="1"/>
  <c r="J69" i="82" s="1"/>
  <c r="H71" i="82"/>
  <c r="I71" i="82" s="1"/>
  <c r="J71" i="82" s="1"/>
  <c r="H63" i="82"/>
  <c r="I63" i="82" s="1"/>
  <c r="H55" i="82"/>
  <c r="I55" i="82" s="1"/>
  <c r="J55" i="82" s="1"/>
  <c r="H64" i="82"/>
  <c r="I64" i="82" s="1"/>
  <c r="H72" i="82"/>
  <c r="I72" i="82" s="1"/>
  <c r="H65" i="82"/>
  <c r="I65" i="82" s="1"/>
  <c r="H59" i="82"/>
  <c r="I59" i="82" s="1"/>
  <c r="J59" i="82" s="1"/>
  <c r="H60" i="82"/>
  <c r="I60" i="82" s="1"/>
  <c r="J60" i="82" s="1"/>
  <c r="H62" i="82"/>
  <c r="I62" i="82" s="1"/>
  <c r="C9" i="4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<sst xmlns="http://schemas.openxmlformats.org/spreadsheetml/2006/main" count="2838" uniqueCount="547">
  <si>
    <t>Risk mitigation</t>
  </si>
  <si>
    <t>No</t>
  </si>
  <si>
    <t>Yes</t>
  </si>
  <si>
    <t>Technically not viable</t>
  </si>
  <si>
    <t>Name of initiative:</t>
  </si>
  <si>
    <t>24*7 monitoring of critical assets</t>
  </si>
  <si>
    <t>Risk is already low (within risk appetite)</t>
  </si>
  <si>
    <t>All asset class managers</t>
  </si>
  <si>
    <t>Responsible party:</t>
  </si>
  <si>
    <t>Financially not viable</t>
  </si>
  <si>
    <t>Accept / Reject</t>
  </si>
  <si>
    <t>Currently under Jemena consideration</t>
  </si>
  <si>
    <t>Currently setting as fast as possible according to standard, but can we push for more and optimise?</t>
  </si>
  <si>
    <t>C. Lee</t>
  </si>
  <si>
    <t>Comment owner:</t>
  </si>
  <si>
    <t>K. Vaikundan</t>
  </si>
  <si>
    <t>P. Wong</t>
  </si>
  <si>
    <t>Why are we then not implementing it now? There is a fair bit of secondary damage (e.g. connections) because protection is too slow</t>
  </si>
  <si>
    <t>Further explanation/commentary:</t>
  </si>
  <si>
    <t xml:space="preserve">Simultaneously updating all protection equipments to latest technology </t>
  </si>
  <si>
    <t>Implement logic blocking scheme</t>
  </si>
  <si>
    <t>Develop REFCL sub asset class (ACS) by 2022</t>
  </si>
  <si>
    <t>Faulted phase earthing</t>
  </si>
  <si>
    <t>High impedance (pattern recognition) protection</t>
  </si>
  <si>
    <t>Train back-up person for routine reporting of maintenance notification status</t>
  </si>
  <si>
    <t>Paul Garnish</t>
  </si>
  <si>
    <t>NIP has developed a documented procedure; Service Delivery to execute as a backup; there area a lot duplicates in the system (~7000)</t>
  </si>
  <si>
    <t>P. Garnish</t>
  </si>
  <si>
    <t>Re-evaluate existing notifications using new criteria through routine asset inspection</t>
  </si>
  <si>
    <t>Create alerts for changes to published standards</t>
  </si>
  <si>
    <t>Emerging/evolving technologies attached to the pole (multisensor transmitter devices)</t>
  </si>
  <si>
    <t>LiDAR (light detection and ranging) and other similar technologies (e.g. dual vision cameras)</t>
  </si>
  <si>
    <t>D. Mafaakher</t>
  </si>
  <si>
    <t>Reject</t>
  </si>
  <si>
    <t>Review wood pole serviceability criteria</t>
  </si>
  <si>
    <t>The risk is that protection may not operate for covered conductor</t>
  </si>
  <si>
    <t>Undergrounding the network selectively - higher risk areas (e.g. HBRA)</t>
  </si>
  <si>
    <t>Asphalting/concreting the conductor path in HBRA - remove grass (fuel) for fire</t>
  </si>
  <si>
    <t>Improved methodology or technology for conductor assessment and expand beyond steel conductor (first one would be copper conductor)</t>
  </si>
  <si>
    <t>Currently we do a visual inspection by camera between poles in middle of span ONLY for steel conductor (extent of corrosion)</t>
  </si>
  <si>
    <t>Expand the clearance space to ensure failed tree/branch cannot contact the line</t>
  </si>
  <si>
    <t>Current legislation deals with hazardous trees - we have a register and a formal program in HBRA to identify within 2 year cycle</t>
  </si>
  <si>
    <t>Better prevent council trees from becoming "natural" spreaders</t>
  </si>
  <si>
    <t>Councils have improved and we are pushing ESV to push councils to do better</t>
  </si>
  <si>
    <t>Accelerate replacement all open LV conductors with LV ABC conductor</t>
  </si>
  <si>
    <t>Targeted replacement of timber poles with concrete poles, update the policy</t>
  </si>
  <si>
    <t>JEN CoC Switching</t>
  </si>
  <si>
    <t>Project Initiation &amp; Scoping (average derived from ZSS consisting multiple feeder protection review)</t>
  </si>
  <si>
    <t>Man HRs</t>
  </si>
  <si>
    <t>Man hours for detail design</t>
  </si>
  <si>
    <t>Secondary Plant to review P&amp;C Settings Report and Check and ISSUE RESIS</t>
  </si>
  <si>
    <t xml:space="preserve">Testers to Test and Commission Feeder &amp; 2xACR </t>
  </si>
  <si>
    <t>PM Cost (average derived from ZSS consisting multiple feeder protection review)</t>
  </si>
  <si>
    <t>Total Man Hrs</t>
  </si>
  <si>
    <t>Cost</t>
  </si>
  <si>
    <t>Total Cost including Over Heads (Assume 35%)</t>
  </si>
  <si>
    <t>Cost to review all feeders &amp; assocaitee ACR's across JEN (assuming 300 feeders)</t>
  </si>
  <si>
    <t>Economically it's not viable to review all Feeder &amp; ACR Protection schemes (approx. 400)  across JEN. Maybe consider targeting particular feeders prone to fire start (Network Performance to confirm any potential feeders).</t>
  </si>
  <si>
    <t>24*7 monitoring can be justifiable if it is applied to critical assets that have displayed signs of impeding failure (e.g. end-of-life). The effectiveness of such monitoring techniques should be ascertained via pilot projects</t>
  </si>
  <si>
    <t>JEN is currently considering a trial of a substation robotic system for an aged 22kV indoor switchboard</t>
  </si>
  <si>
    <t>AFAP REVIEW</t>
  </si>
  <si>
    <t>Risk Title</t>
  </si>
  <si>
    <t>Risk Description</t>
  </si>
  <si>
    <t>Catastrophic</t>
  </si>
  <si>
    <t>Participants</t>
  </si>
  <si>
    <t>Rare</t>
  </si>
  <si>
    <t>Residual risk rating</t>
  </si>
  <si>
    <t>Significant</t>
  </si>
  <si>
    <t>Responsible party</t>
  </si>
  <si>
    <t>Controls (key controls listed first)</t>
  </si>
  <si>
    <t>Strength of control</t>
  </si>
  <si>
    <t>Further actions to strengthen control</t>
  </si>
  <si>
    <t>Assumptions</t>
  </si>
  <si>
    <t>Does the action reduce risk?</t>
  </si>
  <si>
    <t>Initiative No.</t>
  </si>
  <si>
    <t>P Wong</t>
  </si>
  <si>
    <t>Better alignment of project timing ACS review (solutions) across different teams</t>
  </si>
  <si>
    <t>Only efficiency gains involved</t>
  </si>
  <si>
    <t>ACS Managers</t>
  </si>
  <si>
    <t>Document evidence why a project has been rejected in the business case process</t>
  </si>
  <si>
    <t>Documentation in investment framework is the evidence</t>
  </si>
  <si>
    <t>Document reasons for implementing a strategy (level of treatment) for performance/failure of assets which are not investigated (e.g. perfrormance of crossarms)</t>
  </si>
  <si>
    <t>Some ACS may not explain this adequately</t>
  </si>
  <si>
    <t>consider speeding up further protection settings where appropriate</t>
  </si>
  <si>
    <t>review standards to set-up new scheme appropriately</t>
  </si>
  <si>
    <t>Replace all old protection systems in poor condition</t>
  </si>
  <si>
    <t>REFCL sub asset class (ACS) to be developed by 2022</t>
  </si>
  <si>
    <t>Still being implemented ( the mandated one installation)</t>
  </si>
  <si>
    <t>ZSS will detect ground fault in the distribution network (LV and HV).  We are trying to incorporate into the REFCL solution</t>
  </si>
  <si>
    <t xml:space="preserve">technology is still being developed anf commerciallay available
</t>
  </si>
  <si>
    <t>P Garnish</t>
  </si>
  <si>
    <t>Prioritisation model has been developed to execute high risk maintenance orders</t>
  </si>
  <si>
    <t>Sufficient budget exists to address defects in backlog ( High Risk)
Resource availability</t>
  </si>
  <si>
    <t>Should be tracking in MRC a) trend or b) completion of high risk notifications</t>
  </si>
  <si>
    <t>Check if alerts can be created for changes to published standards</t>
  </si>
  <si>
    <t>Drone technology - more efficient, which may be able to enable reduction in cycle time and more frequent inspections</t>
  </si>
  <si>
    <t>May be able to apply in area that is non-sensitive area except airport.  May be able to trial. Ask counterpart about details.  Requires special license in urban area, more applicable to rural area.  Select Solutions uses drone for AusNet services. May introduce new risk as Drones may crash on to lines</t>
  </si>
  <si>
    <t>Consider emerging/evolving technologies attached to the pole (multisensor transmitter devices) - realtime measurement of pollution, smoke, lean, vibration, etc.</t>
  </si>
  <si>
    <t xml:space="preserve">Unproven at this moment, but some claims (e.g. WA) are present.  For example, vibration measurements can complement asset inspector's pole assessment. </t>
  </si>
  <si>
    <t>A 3D model at a point in time, can be done in 2 weeks for the whole network.  We have trialed it 5 years ago. Why did it drop out after the trial? Cost has allegedly dropped recently.
Future exploration/research of spatial technology - the thinking is how you integrate back to GIS, to forecast tree growth earlier and provide to council so they have no excuse not to have tree cutting budget
ESV are considering legislating LiDAR</t>
  </si>
  <si>
    <t>Pole top detection of tracking/electrical leakage, vegetation contact (can also detect tree species). Its an ongoing/ eveloving technology</t>
  </si>
  <si>
    <t>JEN has trialed RMIT technology for 2 years
Makes no sense for HBRA which does not have wooden arms
Also does not make sense for feeders with sections of UG cables</t>
  </si>
  <si>
    <t>Mechanical digging around base of poles</t>
  </si>
  <si>
    <t>** Please check with Tom**</t>
  </si>
  <si>
    <t>Accelerate replacement all open LV conductors with LV ABC conductor and remove wooden LV crossarms in HBRA</t>
  </si>
  <si>
    <t>Targeted replacement of wooden crossarms in LBRA with steel crossarms, timber poles with concrete poles, update the policy</t>
  </si>
  <si>
    <t>Cons: concrete pole is conductive</t>
  </si>
  <si>
    <t>Royal Commission also thought this was too expensive; but consider Undergrounding certain section</t>
  </si>
  <si>
    <t>Explore methods to remove vegetation</t>
  </si>
  <si>
    <t>Implement vegetation corridors under and above all overhead lines</t>
  </si>
  <si>
    <t>Reinforce standard to install LV spreaders for vegetated spans</t>
  </si>
  <si>
    <t>Audits (internal and external)</t>
  </si>
  <si>
    <t>BFM KPIs</t>
  </si>
  <si>
    <t>Early fire detection (technologies)</t>
  </si>
  <si>
    <t>Thermal surveying</t>
  </si>
  <si>
    <t>Drone technology</t>
  </si>
  <si>
    <t>LiDAR technology</t>
  </si>
  <si>
    <t>Underground assets</t>
  </si>
  <si>
    <t>Corona assessments</t>
  </si>
  <si>
    <t>Previously completed actions</t>
  </si>
  <si>
    <t>Capital programs in HBRA
• Non tension connector, surge divertor
• HV crossarm replacement (wooden --&gt; steel)
• Vibration dampers and armour rods
• Undersized pole replacement / staking</t>
  </si>
  <si>
    <t>Proactive replacement of non-preferred services (including use of breakaway devices)</t>
  </si>
  <si>
    <t>Installation of a pilot REFCL</t>
  </si>
  <si>
    <t>AFAP Statement</t>
  </si>
  <si>
    <t>Risk Ratings Matrix</t>
  </si>
  <si>
    <t>Likelihood</t>
  </si>
  <si>
    <t>Consequence</t>
  </si>
  <si>
    <t>Minor</t>
  </si>
  <si>
    <t>Almost Certain</t>
  </si>
  <si>
    <t>Moderate</t>
  </si>
  <si>
    <t>Likely</t>
  </si>
  <si>
    <t>Possible</t>
  </si>
  <si>
    <t>Unlikely</t>
  </si>
  <si>
    <t>Low</t>
  </si>
  <si>
    <t>Refer to guidance in Appendix 2 - ALARP/AFAP Review Procedure (JEM AM PR 0017)</t>
  </si>
  <si>
    <t>Notes:</t>
  </si>
  <si>
    <t>Cells highlighted in yellow require user input / entries in red are mandatory for the calculation</t>
  </si>
  <si>
    <t>STEP 2</t>
  </si>
  <si>
    <t>per year</t>
  </si>
  <si>
    <t>STEP 3</t>
  </si>
  <si>
    <t>Comments</t>
  </si>
  <si>
    <t>Number of events</t>
  </si>
  <si>
    <t>events per</t>
  </si>
  <si>
    <t>years</t>
  </si>
  <si>
    <t>Events per year</t>
  </si>
  <si>
    <t>events / year</t>
  </si>
  <si>
    <t>- LIKELIHOOD MODIFIERS -</t>
  </si>
  <si>
    <t>RRF</t>
  </si>
  <si>
    <t>Likelihood modifier -  (100% = no risk reduction, 1% = large reduction)</t>
  </si>
  <si>
    <t>ALL Likelihood modifiers RRF (Risk Reduction Factor)</t>
  </si>
  <si>
    <t>Residual Likelihood</t>
  </si>
  <si>
    <t>Initiating event Consequence rating</t>
  </si>
  <si>
    <t>TOTAL COST CALCULATION – BENEFITS</t>
  </si>
  <si>
    <t>1 - BENEFIT COST CALCULATION -</t>
  </si>
  <si>
    <t>Total cost of lives</t>
  </si>
  <si>
    <t>Possible Number of Fatalities</t>
  </si>
  <si>
    <t>N</t>
  </si>
  <si>
    <t>VoL</t>
  </si>
  <si>
    <t>Value of statistical life (Australian Government Best Practice Regulation Guidance Note)</t>
  </si>
  <si>
    <t>http://dro.deakin.edu.au/view/DU:30046704</t>
  </si>
  <si>
    <t>Cost of lives</t>
  </si>
  <si>
    <t>CoL</t>
  </si>
  <si>
    <t>Other benefits cost</t>
  </si>
  <si>
    <t>Asset damage</t>
  </si>
  <si>
    <t>$</t>
  </si>
  <si>
    <t>Legal costs (managing the incident and any prosecution / regulatory / coronial inquest consequences)</t>
  </si>
  <si>
    <t>Damage to Reputation</t>
  </si>
  <si>
    <t>OC</t>
  </si>
  <si>
    <t>Total cost of 'other benefits' cost savings to the business and society of avoidance of an incident</t>
  </si>
  <si>
    <t>TOTAL BENEFIT COST (= Cost of Lives + Other Benefits cost)</t>
  </si>
  <si>
    <t>CoB</t>
  </si>
  <si>
    <t>Total benefit cost savings to the business and society of avoidance of an incident</t>
  </si>
  <si>
    <t>Key inputs for Max Justifiable spend:</t>
  </si>
  <si>
    <t>T</t>
  </si>
  <si>
    <t>Gross Disproportion value</t>
  </si>
  <si>
    <t>Gd</t>
  </si>
  <si>
    <t>Factor 1 - 10</t>
  </si>
  <si>
    <t xml:space="preserve">                                                                                                                                                                                                                                                                                                                                                                                                                                                                                                                                                                                                                                                                                                                                                                                                                                                                                                                                                                                                                                                                                                                                                                                                                                                                                                                                                                                                                                                                                                                                                                                                                                                                                                                                                                                                                                                                                                                                                                                                                                                                                                                                                                                                                                                                                                                                                                                                                                                                                                                                                                                                                                                                                                                                                                                                                                                                                                                                                                                                                                                                                                                                                                                                                                                                                                                                                                                                                                                                                                                                                                                                                                                                                                                                                                                                                                                                                                                                                                                                                                                                                                                                                                                                                                                              </t>
  </si>
  <si>
    <t>F0</t>
  </si>
  <si>
    <t xml:space="preserve"> Frequency Hazardous event F0 
(before control)</t>
  </si>
  <si>
    <t>Justified on pure cost/benefit?</t>
  </si>
  <si>
    <t>Serious</t>
  </si>
  <si>
    <t>Severe</t>
  </si>
  <si>
    <t>Major</t>
  </si>
  <si>
    <t>High</t>
  </si>
  <si>
    <t>Extreme</t>
  </si>
  <si>
    <t>The risk of bushfires caused by JEN assets and operational activities, which is increased during bushfire risk periods.</t>
  </si>
  <si>
    <t>- Failure of assets including deterioration of assets / age (in the vicinity of fuels such as grass, bracken, scrub or trees)
- Contact of vegetation with assets (failure of trees, failure to maintain clearances from overhead electrical assets)
- Fire initiated by arcing at pole's HV crossarms
- Environmental Factors (e.g. lightning, debris blown onto overhead)
- Human intervention (e.g. arson or accidents operating machinery) - Clashing of conductors
- Bird or animal contact
- Fault on the network</t>
  </si>
  <si>
    <t>Causes</t>
  </si>
  <si>
    <t>Consequence category</t>
  </si>
  <si>
    <t>Consequence rating</t>
  </si>
  <si>
    <t>Health, safety and environment</t>
  </si>
  <si>
    <t>Residual Risk rating</t>
  </si>
  <si>
    <t xml:space="preserve">Potential to result in Intense bushfires leading to multiple fatalities, damage to property and the environment, and business interruption costs. </t>
  </si>
  <si>
    <t>Key control - JEN maintenance programs</t>
  </si>
  <si>
    <t>Key control - JEN internal technical standards</t>
  </si>
  <si>
    <t>Key control - JEN asset inspection manual</t>
  </si>
  <si>
    <t>Key control - JEN bushfire mitigation plan</t>
  </si>
  <si>
    <t>No go zone procedures, industry rules &amp; information on Jemena website</t>
  </si>
  <si>
    <t>-</t>
  </si>
  <si>
    <t>Reason for rating</t>
  </si>
  <si>
    <t>Is the control financially viable? (Y/N)</t>
  </si>
  <si>
    <t>Is the control technically viable? (Y/N)</t>
  </si>
  <si>
    <t>Is this control viable from a volume perspective? (Y/N?)</t>
  </si>
  <si>
    <t>Is this control viable considering our network traits? (Y/N)</t>
  </si>
  <si>
    <t>Number of years considered (yrs)</t>
  </si>
  <si>
    <t>Total cost (pa)</t>
  </si>
  <si>
    <t>Cost for maintaining the model ($15k for annual refresher + $50 for weekly upkeep of the data)</t>
  </si>
  <si>
    <t>STEP 1</t>
  </si>
  <si>
    <t>STEP 4</t>
  </si>
  <si>
    <t>LAYERS OF PROTECTION (LOPA) CALCULATION - INITIATING EVENT FREQUENCY</t>
  </si>
  <si>
    <t>LAYERS OF PROTECTION (LOPA) CALCULATION - RISK REDUCTION FACTORS</t>
  </si>
  <si>
    <t>For comparison purposes, all values are calculated on a per annum basis</t>
  </si>
  <si>
    <t>Frequency of hazardous event (before further risk reduction) - copied from RESIDUAL LIKELIHOOD</t>
  </si>
  <si>
    <t>Risk factor %</t>
  </si>
  <si>
    <t>No JEN line construction areas so lower contact risk from JEN (no extreme consequence areas - closest = 100km) - 80% reduction in risk</t>
  </si>
  <si>
    <t>AFAP COST-BENEFIT CALCULATION:</t>
  </si>
  <si>
    <t>AFAP INITIATIVE ASSESSMENT:</t>
  </si>
  <si>
    <r>
      <t xml:space="preserve">Does the action reduce </t>
    </r>
    <r>
      <rPr>
        <i/>
        <sz val="10"/>
        <color theme="0"/>
        <rFont val="Calibri"/>
        <family val="2"/>
      </rPr>
      <t>consequence</t>
    </r>
    <r>
      <rPr>
        <sz val="10"/>
        <color theme="0"/>
        <rFont val="Calibri"/>
        <family val="2"/>
        <scheme val="minor"/>
      </rPr>
      <t xml:space="preserve"> level? (Y/N)</t>
    </r>
  </si>
  <si>
    <r>
      <t xml:space="preserve">Does the action reduce </t>
    </r>
    <r>
      <rPr>
        <i/>
        <sz val="10"/>
        <color theme="0"/>
        <rFont val="Calibri"/>
        <family val="2"/>
      </rPr>
      <t>likelihood</t>
    </r>
    <r>
      <rPr>
        <sz val="10"/>
        <color theme="0"/>
        <rFont val="Calibri"/>
        <family val="2"/>
        <scheme val="minor"/>
      </rPr>
      <t xml:space="preserve"> level? (Y/N)</t>
    </r>
  </si>
  <si>
    <t>Technology exists, needs to be evaluated</t>
  </si>
  <si>
    <t>11. Final consideration / justification statement</t>
  </si>
  <si>
    <t>If control is rejected, 
state the main reason reason (select from list and provide overall statement of justification why implementation of measure is not practicable)</t>
  </si>
  <si>
    <t>Refer to Key Control assessment</t>
  </si>
  <si>
    <t>Overall Consequence rating assigned based on:</t>
  </si>
  <si>
    <t>Safety</t>
  </si>
  <si>
    <r>
      <t xml:space="preserve">Estimated design life of control (years) </t>
    </r>
    <r>
      <rPr>
        <i/>
        <sz val="9"/>
        <color rgb="FF0070C0"/>
        <rFont val="Calibri"/>
        <family val="2"/>
        <scheme val="minor"/>
      </rPr>
      <t>(How long is the control expected to defend against the risk?)</t>
    </r>
  </si>
  <si>
    <t>Cost of upkeep / maintenance / testing (cost pa)</t>
  </si>
  <si>
    <t>Cost to implement control</t>
  </si>
  <si>
    <t>Cost to implement control divided by the design life of the control (cost pa)</t>
  </si>
  <si>
    <t>Describe clearly how the control function acts to minimise the risk</t>
  </si>
  <si>
    <t>Main Control/s Strengthened</t>
  </si>
  <si>
    <t>Comment</t>
  </si>
  <si>
    <t>Scenario (SC#)</t>
  </si>
  <si>
    <t>Key control - JEN distribution asset class strategy</t>
  </si>
  <si>
    <t>Key control - JEN secondary plant asset class strategy</t>
  </si>
  <si>
    <t>Name of initiative</t>
  </si>
  <si>
    <t>1. Initiative ID:</t>
  </si>
  <si>
    <t>2. Main Control/s Strengthened</t>
  </si>
  <si>
    <t>3. Applicable Scenario (SC#)</t>
  </si>
  <si>
    <t>4. Function of control /initiative:</t>
  </si>
  <si>
    <t>5. Responsible party:</t>
  </si>
  <si>
    <t>6. Risk reduction</t>
  </si>
  <si>
    <r>
      <t xml:space="preserve">Does the control reduce </t>
    </r>
    <r>
      <rPr>
        <b/>
        <sz val="9"/>
        <rFont val="Calibri"/>
        <family val="2"/>
        <scheme val="minor"/>
      </rPr>
      <t>C</t>
    </r>
    <r>
      <rPr>
        <b/>
        <sz val="9"/>
        <rFont val="Calibri"/>
        <family val="2"/>
      </rPr>
      <t>onsequence</t>
    </r>
    <r>
      <rPr>
        <sz val="9"/>
        <rFont val="Calibri"/>
        <family val="2"/>
        <scheme val="minor"/>
      </rPr>
      <t xml:space="preserve"> level? (Y/N) 
</t>
    </r>
    <r>
      <rPr>
        <i/>
        <sz val="9"/>
        <color rgb="FF0070C0"/>
        <rFont val="Calibri"/>
        <family val="2"/>
        <scheme val="minor"/>
      </rPr>
      <t>List any change - eg Catastrophic &gt; Major</t>
    </r>
  </si>
  <si>
    <r>
      <t xml:space="preserve">Does the control reduce </t>
    </r>
    <r>
      <rPr>
        <b/>
        <sz val="9"/>
        <rFont val="Calibri"/>
        <family val="2"/>
        <scheme val="minor"/>
      </rPr>
      <t>Likelihood</t>
    </r>
    <r>
      <rPr>
        <sz val="9"/>
        <rFont val="Calibri"/>
        <family val="2"/>
        <scheme val="minor"/>
      </rPr>
      <t xml:space="preserve"> level? (Y/N)
</t>
    </r>
    <r>
      <rPr>
        <i/>
        <sz val="9"/>
        <color rgb="FF0070C0"/>
        <rFont val="Calibri"/>
        <family val="2"/>
        <scheme val="minor"/>
      </rPr>
      <t>List any change - eg Unlikely &gt; Rare</t>
    </r>
  </si>
  <si>
    <r>
      <t xml:space="preserve">Does the control reduce </t>
    </r>
    <r>
      <rPr>
        <b/>
        <sz val="9"/>
        <rFont val="Calibri"/>
        <family val="2"/>
        <scheme val="minor"/>
      </rPr>
      <t xml:space="preserve">Risk </t>
    </r>
    <r>
      <rPr>
        <sz val="9"/>
        <rFont val="Calibri"/>
        <family val="2"/>
        <scheme val="minor"/>
      </rPr>
      <t xml:space="preserve">? (Y/N) </t>
    </r>
    <r>
      <rPr>
        <i/>
        <sz val="9"/>
        <color rgb="FF0070C0"/>
        <rFont val="Calibri"/>
        <family val="2"/>
        <scheme val="minor"/>
      </rPr>
      <t>(A reduction in risk can be possible even if the L/C/R ratings are unchanged)</t>
    </r>
    <r>
      <rPr>
        <sz val="9"/>
        <color rgb="FF0070C0"/>
        <rFont val="Calibri"/>
        <family val="2"/>
        <scheme val="minor"/>
      </rPr>
      <t xml:space="preserve">.
</t>
    </r>
    <r>
      <rPr>
        <i/>
        <sz val="9"/>
        <color rgb="FF0070C0"/>
        <rFont val="Calibri"/>
        <family val="2"/>
        <scheme val="minor"/>
      </rPr>
      <t>List any change - eg High &gt; Significant</t>
    </r>
  </si>
  <si>
    <t xml:space="preserve">7. Costs to implement control 
</t>
  </si>
  <si>
    <t>8. Financial viability</t>
  </si>
  <si>
    <t>9. Technical viability</t>
  </si>
  <si>
    <t>10. Decide:
 - Eliminate
 - Implement
 - Further analysis</t>
  </si>
  <si>
    <t>Decide:
(a) whether the initiative is easily eliminated (based on our technical/financial requirements, 
(b) Implement (easy to justify / relatively inexpensive), 
(c) Requires further detailed AFAP analysis</t>
  </si>
  <si>
    <t>Eliminate</t>
  </si>
  <si>
    <t>Detailed Cost-benefit analysis?</t>
  </si>
  <si>
    <t>Refer to CBA tab if detailed analysis required</t>
  </si>
  <si>
    <t>SCENARIO:</t>
  </si>
  <si>
    <t>event in</t>
  </si>
  <si>
    <t>Value of statistical life</t>
  </si>
  <si>
    <t>https://www.pmc.gov.au/sites</t>
  </si>
  <si>
    <t>Value of life year</t>
  </si>
  <si>
    <t>VLY</t>
  </si>
  <si>
    <t>Value of statistical life year (Australian Govt)</t>
  </si>
  <si>
    <t>Value of permanent incapacitating injury (modifies VoL)</t>
  </si>
  <si>
    <t>Injury = internal permanent</t>
  </si>
  <si>
    <t>0.208 *  VoL (AIHW 1999 for unintentional internal injury)</t>
  </si>
  <si>
    <t>Value of serious injury (modifies VLY)</t>
  </si>
  <si>
    <t>Injury = burn &lt;20% &lt; 6mth recovery</t>
  </si>
  <si>
    <t>0.158 *  VLY  * 0.5 (AIHW 1999 for burn injury)</t>
  </si>
  <si>
    <t>Value of minor injury (modifies VLY)</t>
  </si>
  <si>
    <t>Injury = slight/minor &lt;1 wk recovery</t>
  </si>
  <si>
    <t>Slight injury - UK Health and Safety Executive – Cost Benefit Analysis (CBA) checklist</t>
  </si>
  <si>
    <t xml:space="preserve"> https://www.hse.gov.uk/risk/theory/alarpcheck.htm</t>
  </si>
  <si>
    <t>Possible Number of permanent incapacitating injuries</t>
  </si>
  <si>
    <t>Possible Number of serious injuries</t>
  </si>
  <si>
    <t>Possible Number of minor injuries</t>
  </si>
  <si>
    <t>Total cost of loss of N lives /  injury</t>
  </si>
  <si>
    <t>MAX JUSTIFIABLE SPEND CALCULATION (MJS)</t>
  </si>
  <si>
    <t>Value depending on level of risk, the higher the risk, the higher the factor to be adopted. This is a subjective value. Suggest using 10 for fatality risks for conservatism, 5 for incapacitating injury, 3 for serious injury, 1 for minor injury/property damage/legal/reputation damage. Examples from the UK HSE include 10 for worst case fatality aversion.</t>
  </si>
  <si>
    <t>Applicable to Scenario (Y/N)</t>
  </si>
  <si>
    <r>
      <t>%Effectivess
Estimation of % reduction in risk</t>
    </r>
    <r>
      <rPr>
        <b/>
        <sz val="8"/>
        <color theme="0"/>
        <rFont val="Calibri"/>
        <family val="2"/>
        <scheme val="minor"/>
      </rPr>
      <t xml:space="preserve">
- Eliminates the risk completely = 100%
- Reduces the risk by half = 50%
- Reduces the risk by factor of 10 = 10%
- Reduces the risk by factor of 100 = 1%</t>
    </r>
  </si>
  <si>
    <t>Frequency Hazardous event F1 
(after control)
= F0 * %effectiveness</t>
  </si>
  <si>
    <t>Y</t>
  </si>
  <si>
    <t>SC1 - Potential for a fatality caused by a bushfire start</t>
  </si>
  <si>
    <t>Assumption for 
%Effectiveness</t>
  </si>
  <si>
    <t>Assume $50m worst case if 100% Jemena at fault and insurance does not pay. Need to consider excess</t>
  </si>
  <si>
    <t>Assume loss of reputation causes loss of new project work</t>
  </si>
  <si>
    <t>Risk reduction too low</t>
  </si>
  <si>
    <t>Benefits too low</t>
  </si>
  <si>
    <t>Costs outweigh benefits</t>
  </si>
  <si>
    <t>Other reason</t>
  </si>
  <si>
    <t>Accept</t>
  </si>
  <si>
    <t>Replace all old protection systems which are in poor condition across the JEN network.</t>
  </si>
  <si>
    <t>Assumption</t>
  </si>
  <si>
    <t>It is not financially viable to update all equipment at the same time. Instead, the P&amp;C ACS has a replacement program, so there is always a mix of old and new equipment.</t>
  </si>
  <si>
    <t>New Protection relays brings advance monitoring features. But the basic protection principles remains the same (OC or EF elements). If the intention of this option is to improve fault clearance time, then it’s not necessary to upgrade the protection relay to a new technology.</t>
  </si>
  <si>
    <t>Still being implemented by Peter Wong's team. Next mandated ZSS is COO.</t>
  </si>
  <si>
    <t>Why do we require a separate ACS for REFCL? 
All Primary Plant equipment associated with REFCL (e.g. Peterson coil, CB's) will be coved in the relevant Primary Plant ACS. Similarly all Protection relays associated with the REFCL will be covered in the existing P&amp;C ACS document.</t>
  </si>
  <si>
    <t>Implement</t>
  </si>
  <si>
    <t>This should be assigned to Peter Wong's team as they are exploring this technology as part of REFCL.</t>
  </si>
  <si>
    <t>Kopee Vaikundan</t>
  </si>
  <si>
    <t>Feasibility being investigated as a part of REFCL program</t>
  </si>
  <si>
    <t>Subject to commercial availability of technology which is still under development. This scheme is in development for down conductor (human safety). Hence this protection is not suitable for reduction of fire start.</t>
  </si>
  <si>
    <t>Maybe worthwhile conducting a pilot project on a feeder to evaluate this technology.</t>
  </si>
  <si>
    <t>Most of the solutions available to detect these faults are very slow in terms of fault confirmation time (5-10 seconds). This is because they use multiple of fault detecting algorithms such as fault signature detections to identify these faults.</t>
  </si>
  <si>
    <t>$150-200k per feeder to bench test the relay, design, test, commission and monitor and analysis for a period of time (e.g. one year window).</t>
  </si>
  <si>
    <t>F- Factor Fire start $25k average cost (AER), $3k Savings ( approrx. For cross-arm replacement); assumption of reducing 3 fire starts; reliability STPIS</t>
  </si>
  <si>
    <t>$50K ( 3 people * 3 weeks @$150/hr)</t>
  </si>
  <si>
    <t>Sufficient budget exists to address defects in backlog (i.e. high risk maintenance orders)</t>
  </si>
  <si>
    <t>Resource availability</t>
  </si>
  <si>
    <t>Under the assumptions made of funds and resource being available; this can be implemented</t>
  </si>
  <si>
    <t>This will not make a direct change/provide benefit as it is purely reporting of a position</t>
  </si>
  <si>
    <t>Process involves raising proposed changes through Standards Committee and then using the FTC process to communicate the changes</t>
  </si>
  <si>
    <t>Document control to alert all stakeholders has been implemented</t>
  </si>
  <si>
    <t>Technology is more efficient than current asset inspection practices and may be able to enable reduction in cycle time and more frequent inspections</t>
  </si>
  <si>
    <t>T. Ruzeu</t>
  </si>
  <si>
    <t>May be able to apply in area that is non-sensitive area except airport.  May be able to trial. Ask DB counterpart's about details.  Requires special license in urban area, more applicable to rural area.  Select Solutions uses drone for AusNet services. May introduce new risk as Drones may crash on to lines</t>
  </si>
  <si>
    <t>Drone coupled with big data analytics technology may prove to deliver more accurate results compared with current inspection approach. We are in regular contact with service providers to understand development of the technology and potential pilot projects</t>
  </si>
  <si>
    <t>Technology enables realtime measurement of pollution, smoke, lean, vibration, etc.</t>
  </si>
  <si>
    <t xml:space="preserve">Technology unproven at this moment, but  there are some claims that it works (e.g. in WA).  For example, vibration measurements can complement asset inspector's pole assessment. </t>
  </si>
  <si>
    <t>Jemena is partnering with a developer ( start-up) of Pole sensors for a  Victorian govt. grant</t>
  </si>
  <si>
    <t xml:space="preserve">Technology is a 3D model at a point in time, can be done in 2 weeks for the whole network. </t>
  </si>
  <si>
    <t>We have trialed it 5 years ago. Why did it drop out after the trial? Cost has allegedly dropped recently.</t>
  </si>
  <si>
    <t>Future exploration/research of spatial technology - the thinking is how you integrate back to GIS, to forecast tree growth earlier and provide to council so they have no excuse not to have tree cutting budget</t>
  </si>
  <si>
    <t>ESV are considering legislating LiDAR</t>
  </si>
  <si>
    <t>C. Mukherjee</t>
  </si>
  <si>
    <t>We'll continue to monitor the technology development and the cost</t>
  </si>
  <si>
    <t>Technology can also detect tree species</t>
  </si>
  <si>
    <t>JEN has trialed RMIT technology for 2 years</t>
  </si>
  <si>
    <t>Makes no sense for HBRA which does not have wooden arms</t>
  </si>
  <si>
    <t>Also does not make sense for feeders with sections of UG cables</t>
  </si>
  <si>
    <t>The technology has been developed into an early bushfire detection device for SWER networks. Rollout of the technology in JEN is not expected to be viable as JEN has no SWER networks.</t>
  </si>
  <si>
    <t xml:space="preserve"> It is an ongoing/ evolving technology</t>
  </si>
  <si>
    <t>Tom to provide details</t>
  </si>
  <si>
    <t>No inspection cost increase, additional staking and replacement costs to bring forward pole replacements. (100 poles per year @$10k)</t>
  </si>
  <si>
    <t>As JEN HBRA is only 38 Kms, it can be feasible provided funding is available</t>
  </si>
  <si>
    <t>Can be viable if its targeted to high fire consequence area</t>
  </si>
  <si>
    <t>$236K/km ($9 M for 38 Kms in HBRA); $28k/span</t>
  </si>
  <si>
    <t>wood pole is approx $600 per unit and concrete $3000 per unit. (increase of $2400 per unit x 1000 units per year = $2,400,000)</t>
  </si>
  <si>
    <t>The negative side efect of this initiative is that concrete poles are conductive</t>
  </si>
  <si>
    <t>Royal Commission also thought that undergrounding the entire network was too expensive; therefore consider undergrounding certain high risk sections</t>
  </si>
  <si>
    <t>$7b cost to replace HBRA underground</t>
  </si>
  <si>
    <t>$300 per sq m and 700km route length (x 2.2m width) = $462m</t>
  </si>
  <si>
    <t>This initiaive would involve implement vegetation corridors under and above all overhead lines</t>
  </si>
  <si>
    <t>$1100 to remove per tree (25000 trees to be removed) = $27.5m - not including cost to maintain annually (estimate $300k) and cost of offset planting new trees ($2.5m)</t>
  </si>
  <si>
    <t>$500 per span x 50000 spans to establish and maintain @$100 extra per span ongoing</t>
  </si>
  <si>
    <t>Regulations do not allow this</t>
  </si>
  <si>
    <t>Already doing this</t>
  </si>
  <si>
    <t>Already being done - new asset inspection manual update 2018</t>
  </si>
  <si>
    <t>M.Ciavarella / P.Garnish</t>
  </si>
  <si>
    <t>Review standards to set-up new protection scheme appropriately</t>
  </si>
  <si>
    <t xml:space="preserve">To replace a single feeder protection relay it will cost approximately $100k. </t>
  </si>
  <si>
    <t>High Impedance faults are likely to be detected and isolated  in a matter of seconds (subject to available technology). Only applicable to ZSS without REFCLs installed (approx 5-6)</t>
  </si>
  <si>
    <t>Train back-up person / automation for routine reporting of maintenance notification status</t>
  </si>
  <si>
    <t xml:space="preserve"> </t>
  </si>
  <si>
    <t>M.Ciavarella</t>
  </si>
  <si>
    <t>Key control - emergency management capability (all assets)</t>
  </si>
  <si>
    <t>Key control - JEN electric line clearance management plan</t>
  </si>
  <si>
    <t>Key control - JEN primary plant asset class strategy</t>
  </si>
  <si>
    <t>Key control - (Electricity) sufficient trained and competent personnel – engineers</t>
  </si>
  <si>
    <t>Remove vegetation in HBRA under and in vicinity of conductors</t>
  </si>
  <si>
    <t xml:space="preserve">Jemena is currently evaluating the option with service providers </t>
  </si>
  <si>
    <t>Rejected in 2018. Decided to implement in HBRA only from 2021. Policy changed after St Pats day fire.  Rating changed to accepted 10.09.20</t>
  </si>
  <si>
    <t>Initial</t>
  </si>
  <si>
    <t>Final</t>
  </si>
  <si>
    <t>Other Controls considered but not implemented</t>
  </si>
  <si>
    <t>Key control - (Electricity) - sufficient trained and competent personnel – field operators and operator technicians</t>
  </si>
  <si>
    <r>
      <rPr>
        <sz val="10"/>
        <rFont val="Calibri"/>
        <family val="2"/>
        <scheme val="minor"/>
      </rPr>
      <t>Fatalities from 1926 - 2013, Forest Fire Management Victoria</t>
    </r>
    <r>
      <rPr>
        <u/>
        <sz val="10"/>
        <color theme="10"/>
        <rFont val="Calibri"/>
        <family val="2"/>
        <scheme val="minor"/>
      </rPr>
      <t xml:space="preserve"> https://www.ffm.vic.gov.au/history-and-incidents/past-bushfires </t>
    </r>
  </si>
  <si>
    <t>JEN ground/veg fires in HBRA - ESV DB Qtly report 2020 (10 JEN fires out of 1260 total of all DBs in 10yrs = 0.8%)</t>
  </si>
  <si>
    <r>
      <rPr>
        <sz val="10"/>
        <rFont val="Calibri"/>
        <family val="2"/>
        <scheme val="minor"/>
      </rPr>
      <t xml:space="preserve">Historical proportion (1-4%) of all bushfires (in "normal circumstances") caused by Electricity assets. 
ESV Powerline Bushfire Safety Taskforce: Final Report 2011 -  </t>
    </r>
    <r>
      <rPr>
        <u/>
        <sz val="10"/>
        <rFont val="Calibri"/>
        <family val="2"/>
        <scheme val="minor"/>
      </rPr>
      <t xml:space="preserve">https://esv.vic.gov.au/safety-education/bushfire-and-powerline-safety/powerline-bushfire-safety-taskforce/
</t>
    </r>
    <r>
      <rPr>
        <sz val="10"/>
        <rFont val="Calibri"/>
        <family val="2"/>
        <scheme val="minor"/>
      </rPr>
      <t xml:space="preserve">However, disproportionately for major consequence fires in extreme conditions, Royal Commission report highlights 5 out of 15 major fires in Black Saturday(2009) caused by electricity (33%). </t>
    </r>
  </si>
  <si>
    <t>Royal Comm recomm - Increased ESV regulatory enforcement - Assume each Royal Comm element reduces risk by 5%</t>
  </si>
  <si>
    <t>Royal Comm recomm 33 - Installation of armour rods /spreaders / spacers / vibration dampers in HBRA
 - Assume each Royal Comm element reduces risk by 5%</t>
  </si>
  <si>
    <t>Royal Comm recomm 27 - All JEN HBRA SWERS removed. Assume each Royal Comm element reduces risk by 5% (compared to VIC average of all DBs over past 20yrs)</t>
  </si>
  <si>
    <t>183 bushfire fatalities in 20 years = 9.2 per year 
2005 (4), 2006 (1), 2009 (173), 2013 (5)</t>
  </si>
  <si>
    <t>Major consequence bushfires in extreme conditions leading to fatality</t>
  </si>
  <si>
    <r>
      <rPr>
        <sz val="10"/>
        <rFont val="Calibri"/>
        <family val="2"/>
        <scheme val="minor"/>
      </rPr>
      <t xml:space="preserve">29 major consequence fatality bushfires from 2000 - 2020.  </t>
    </r>
    <r>
      <rPr>
        <u/>
        <sz val="10"/>
        <rFont val="Calibri"/>
        <family val="2"/>
        <scheme val="minor"/>
      </rPr>
      <t>http://royalcommission.vic.gov.au/Commission-Reports/Final-Report/Volume-2/Chapters/Electricity-Caused-Fire.html</t>
    </r>
    <r>
      <rPr>
        <sz val="10"/>
        <rFont val="Calibri"/>
        <family val="2"/>
        <scheme val="minor"/>
      </rPr>
      <t xml:space="preserve">
</t>
    </r>
    <r>
      <rPr>
        <u/>
        <sz val="10"/>
        <rFont val="Calibri"/>
        <family val="2"/>
        <scheme val="minor"/>
      </rPr>
      <t xml:space="preserve"> https://www.ffm.vic.gov.au/history-and-incidents/past-bushfires </t>
    </r>
  </si>
  <si>
    <t>Residual Likelihood of Hazardous event</t>
  </si>
  <si>
    <t>24*7 monitoring of critical assets using robotic inspection</t>
  </si>
  <si>
    <t>P.Garnish</t>
  </si>
  <si>
    <t>Grossly disproportionate costs $4.6B</t>
  </si>
  <si>
    <r>
      <t xml:space="preserve">Key Control - Asset Class Strategies
</t>
    </r>
    <r>
      <rPr>
        <sz val="10"/>
        <rFont val="Calibri"/>
        <family val="2"/>
        <scheme val="minor"/>
      </rPr>
      <t xml:space="preserve">-Key control - JEN distribution asset class strategy
-Key control - JEN primary plant asset class strategy
-Key control - JEN secondary plant asset class strategy
</t>
    </r>
  </si>
  <si>
    <t>Asset Investigations</t>
  </si>
  <si>
    <t>Industry review of Technology/process/procedures</t>
  </si>
  <si>
    <t>Providing redundancy additional to existing redundancy. Assists during leave periods</t>
  </si>
  <si>
    <t xml:space="preserve">Confirmed Implemented </t>
  </si>
  <si>
    <t>Execute high risk maintenance notifications using prioritisation model which has been developed</t>
  </si>
  <si>
    <t>Tracking in Management Risk Committee a) trend or b) completion of high risk notifications</t>
  </si>
  <si>
    <t>KPI already implemented</t>
  </si>
  <si>
    <t>Confirmed Implemented</t>
  </si>
  <si>
    <t>Drone technology for asset inspection in HBRA</t>
  </si>
  <si>
    <t>JEN insurers have excluded cover for use of drones</t>
  </si>
  <si>
    <t>Assume trees contribute to 80% of risk</t>
  </si>
  <si>
    <t>Requires further analysis</t>
  </si>
  <si>
    <t>Reduces clashing between open LBRA conductors</t>
  </si>
  <si>
    <t>Reinforce standard to install LV spreaders for vegetated spans in HBRA</t>
  </si>
  <si>
    <t>Already implemented</t>
  </si>
  <si>
    <t>Assume risk reduction of 80%</t>
  </si>
  <si>
    <t>One year implementation costs only</t>
  </si>
  <si>
    <t>For a complete review of all JEN feeders it will cost approximately $190K. This is based on $19K per feeder (10 feeders) settings review assuming 2 ACR's per feeder. Note this excludes 66kV Line Protection schemes.</t>
  </si>
  <si>
    <t xml:space="preserve">Small % reduction in Risk only - assume 1% because the fault energy still exists. </t>
  </si>
  <si>
    <t>Consider speeding up further protection settings on TFB day where appropriate at Sunbury</t>
  </si>
  <si>
    <t>Duplicate</t>
  </si>
  <si>
    <t>Removed, covered by #3</t>
  </si>
  <si>
    <t>Newer technology could have advanced self monitoring capabilities</t>
  </si>
  <si>
    <t>Unproven technology not yet showing benefit. Unlikely to reduce Likelihood of ignition</t>
  </si>
  <si>
    <t>Notifications are prioritised and maintainance planners work on most important first. Multiple planners (5) already.</t>
  </si>
  <si>
    <t>Notifications are prioritised and maintainance planners work on most important first. Multiple planners (5) already. Insufficient benefit</t>
  </si>
  <si>
    <t>Potential for inspections to be cheaper, faster and safer. May allow greater precision and better access to hard-to-reach places. Possible use of predictive maintenance, focused on minimising network failures.</t>
  </si>
  <si>
    <t>Removed, covered by #19</t>
  </si>
  <si>
    <t>Already have existing process for individual problem trees</t>
  </si>
  <si>
    <t>Requires Further analysis</t>
  </si>
  <si>
    <t>Removed</t>
  </si>
  <si>
    <t xml:space="preserve">
</t>
  </si>
  <si>
    <t xml:space="preserve">Potential to reduce conductor clashing, animal/bird fire start, Vegetation contact F- Factor </t>
  </si>
  <si>
    <t>Looks for partial discharge signature which is a precursor to a poletop fire</t>
  </si>
  <si>
    <t>Line Design (was Bird / Animal cover)</t>
  </si>
  <si>
    <t>Five year EDPR cycle considered</t>
  </si>
  <si>
    <t>REFCL for all HBRA areas</t>
  </si>
  <si>
    <t>Manning ZSS feeding into HBRA during TFB days</t>
  </si>
  <si>
    <t>Allocate budget to purchase sufficient spares for secondary assets (P&amp;C and Comms)</t>
  </si>
  <si>
    <t>Duplication for ZSS feeder protection</t>
  </si>
  <si>
    <t>Early fault detection (EFD) technology in the HBRA for detection of partial discharge between phase to gnd</t>
  </si>
  <si>
    <t>Proactively install dual power supply battery systems at HBRA ZSS</t>
  </si>
  <si>
    <t>On TFB days run HBRA station buses open to reduce the fault level</t>
  </si>
  <si>
    <t>Smart distribution ZSS</t>
  </si>
  <si>
    <t>All future and augmentation OH construction in HBRA to utilise insulated OH cables only (not currently in Stds)</t>
  </si>
  <si>
    <t>Install composite cross arms in future and augmentation construction in HBRA</t>
  </si>
  <si>
    <t>Proactively replace all OH POELS with underground at JEN cost</t>
  </si>
  <si>
    <t>Inspect all poles annually rather than 3yrly. Visual inpection of each pole, crossarm and span</t>
  </si>
  <si>
    <t>Routine HV cable and transformer testing in the HBRA</t>
  </si>
  <si>
    <t>Increase frequency of asset inpection program from 3 yr to annual</t>
  </si>
  <si>
    <t>Inspection and patrol program for all OH conductors in HBRA</t>
  </si>
  <si>
    <t>Annual vegetation assessment and clearance in HBRA</t>
  </si>
  <si>
    <t>SCADA system to prioritize HBRA alarms for controllers</t>
  </si>
  <si>
    <t>Tim Pullens</t>
  </si>
  <si>
    <t xml:space="preserve">Introduction of video headset monitoring between operators and controllers </t>
  </si>
  <si>
    <t>Internal audits to ensure compliance with JEN stds for construction (field side)</t>
  </si>
  <si>
    <t>Internal audits to ensure accurate delivery of project scope (project side)</t>
  </si>
  <si>
    <t>Analysis and trending of observations and Non-conformances</t>
  </si>
  <si>
    <t>Auditing end-to-end turnkey developments</t>
  </si>
  <si>
    <t>V.Marziale</t>
  </si>
  <si>
    <t>Reducing fault energy to minimise firestart. (Only 1.5 REFCLs on JEN network planned).</t>
  </si>
  <si>
    <t>Estimate $15-30M for 5-6</t>
  </si>
  <si>
    <t>Paul Garnish, Michael Ciavarella, Vincent Marziale, Tom Ruzeu, Dalibor Balicevic, Peter Wong, Brian Polifrone, Kopeeswaran Vaikundan, Kit Lui, Alan Shu, Harj Kooner, Ian Russom, Gef Formston</t>
  </si>
  <si>
    <t>Removes risk from OH conductors causing firestarts</t>
  </si>
  <si>
    <t>Year</t>
  </si>
  <si>
    <t>T.Pullens</t>
  </si>
  <si>
    <t xml:space="preserve">Calculated max justifiable spend ($344K p.a.) grossly disproportionate to costs ($4.6M p.a.) </t>
  </si>
  <si>
    <t>Calculated max justifiable spend ($137K pa) grossly disproportionate to costs ($30M pa) . Also highly unlikely to be accepted due to potential for damage to reputation from tree removal</t>
  </si>
  <si>
    <t xml:space="preserve">Immediate response in event of SCADA comms failures for monitoring / control. </t>
  </si>
  <si>
    <t>Acts as an insurance / contigency only in event of TFB failures. (No history of comms SCADA failure on TFB days). Will not improve bushfire risk, only affects customer supply availability. Operator would not trigger a protection event</t>
  </si>
  <si>
    <t>Acts as a reliability risk reduction rather than preventing a TFB issue. (The protection does not prevent the fire in any case)</t>
  </si>
  <si>
    <t>Allocate budget to purchase additional spares for secondary assets (Protection &amp; Control and Comms)</t>
  </si>
  <si>
    <t xml:space="preserve">The battery systems operate the control and protection systems. Some ZSS do have dual protection. Sydenham and COO do not. Part of new standard and we upgrade for new builds. The battery system does not "stop" the event from happening but does affect time fault is active. </t>
  </si>
  <si>
    <t>Pole top detection (EFD on feeders supplying the HBRA) of tracking/electrical leakage, vegetation contact</t>
  </si>
  <si>
    <t>Smart distribution substations</t>
  </si>
  <si>
    <t>Insulated conductors reduce risk by 80-90% during contact with ground/vegetation. Mandated in 33 sites in VIC but not within JEN area.</t>
  </si>
  <si>
    <t>Asset Inspection of all poles annually rather than 3yrly. Visual inspection of each pole, crossarm and span</t>
  </si>
  <si>
    <t xml:space="preserve">Condition assessment of electrical assets. Other DBs assess assets with "known" faults. We inspect one third each year normally. </t>
  </si>
  <si>
    <t>Routine HV cable testing in the HBRA</t>
  </si>
  <si>
    <t>Routine transformer testing in the HBRA</t>
  </si>
  <si>
    <t>5000 poles x $60</t>
  </si>
  <si>
    <t>Increase frequency of asset inspection program from 3 yrs to annual (visual and structural)</t>
  </si>
  <si>
    <t>In contrast to #42 which is only visual</t>
  </si>
  <si>
    <t>Decay occurs slower than inspection cycle. Considered excessive inspection. Few failures in HBRA</t>
  </si>
  <si>
    <t>Internal audits to ensure compliance with JEN stds for construction (field side) (including building to project scope)</t>
  </si>
  <si>
    <t xml:space="preserve">49 about finding errors. This one about trending. Minimal feedback supplied  to Asset Management. </t>
  </si>
  <si>
    <t>Focus on contractor compliance</t>
  </si>
  <si>
    <t xml:space="preserve">$600K per Km compared to $200K. For re-conductering, $30K per km.  </t>
  </si>
  <si>
    <t>Further investigate all future OH construction in HBRA to utilise insulated OH cables only (not currently in Stds)</t>
  </si>
  <si>
    <t>Only reduces reliability risk</t>
  </si>
  <si>
    <t>$100K per feeder</t>
  </si>
  <si>
    <t xml:space="preserve">Reduces the duration of fault event but does not stop the fault event. Risk reduction considered too low </t>
  </si>
  <si>
    <t>Possible reduction in duration of fault event</t>
  </si>
  <si>
    <t>Review the benefits of proactively installing dual power supply battery systems in HBRA ZSS</t>
  </si>
  <si>
    <t>T.Bui</t>
  </si>
  <si>
    <t>Adding smart systems to detect faults rather than relying on fuses. Potentially reduces duration of fault. Fuses are considered high speed but smart systems could cooordinate a response. Some smart systems being installed in kiosk subs.</t>
  </si>
  <si>
    <t xml:space="preserve">Risk reduction considered too small because the smart electronic protection is no faster than a conventional fuse.  </t>
  </si>
  <si>
    <t>Install LV composite crossarms in future and augmentation construction in HBRA</t>
  </si>
  <si>
    <t>Superseded by requirement all LV to be either LV ABC or underground removing need for crossarms</t>
  </si>
  <si>
    <t>Inherently non-conductive, increased strength, durability and resistance to environmental degradation</t>
  </si>
  <si>
    <t>Calculated max justifiable spend ($620K pa) grossly disproportionate to costs ($1.7M pa)</t>
  </si>
  <si>
    <t>$10K per site for 350 sites plus $100K per site for approx 50 sites</t>
  </si>
  <si>
    <t>Reduces risk by 80-90%. (The risk is essentially owned by customer but we have an inspection responsibility). Bushfire Royal Commission indicated 15 funded sites for replacement considered higher risk. We have about 400 sites.</t>
  </si>
  <si>
    <t>Visual inspection $30 per pole x 5000 poles</t>
  </si>
  <si>
    <t>Reduces risk by only 0.1% because many other control measures in place already</t>
  </si>
  <si>
    <t>Calculated max justifiable spend ($1K pa) grossly disproportionate to costs ($150K pa) and risk reduction too low</t>
  </si>
  <si>
    <t xml:space="preserve">Identifies insulation failures above ground reducing flashover fires. </t>
  </si>
  <si>
    <t>Some history of cable head failures occassionaly in LBRA but not in HBRA. Considered minimal risk reduction</t>
  </si>
  <si>
    <t>Considered no risk reduction</t>
  </si>
  <si>
    <t>Review requirement for inspection program of all OH conductors in HBRA (expanding to include Aluminium and Copper). Perform AFAP analysis</t>
  </si>
  <si>
    <t>Evidence of compliance issues, eg with bird covers and non-tension connectors. Possibly requires more detailed auditing to capture</t>
  </si>
  <si>
    <t>No risk reduction. It is not financially viable to update all equipment at the same time. Instead, the P&amp;C ACS has a replacement program, so there is always a mix of old and new equipment. Improving protection systems are only one contributor to overall risk reduction. No old relays in HBRA - they utilise more modern relays.</t>
  </si>
  <si>
    <t>Completely remove trees from under or in vicinity of conductors in HBRA to reduce risk of vegetation caused fire starts</t>
  </si>
  <si>
    <t>Reduces risk of vegetation caused fire starts</t>
  </si>
  <si>
    <t>Reviewed 2020 - Trial ongoing with PowerCor, results in 2021</t>
  </si>
  <si>
    <t>Advanced LiDAR detection to detect/map asset and vegetation clearances to reduce the risk of fire starts</t>
  </si>
  <si>
    <t>Reviewed 2020 - Implemented 2020</t>
  </si>
  <si>
    <t>Reduces the risk of pole failures causing fire starts</t>
  </si>
  <si>
    <t>Reviewed 2020 - Implemented</t>
  </si>
  <si>
    <t>Reviewed 2020 - Starting in 2021</t>
  </si>
  <si>
    <t>Reviewed 2020 - Rejected</t>
  </si>
  <si>
    <t>New Initiative 2020 - Rejected</t>
  </si>
  <si>
    <t>Customer complaints would also not allow</t>
  </si>
  <si>
    <t>Calculated max justifiable spend ($688K pa - very conservative assumption control 100% effective) grossly disproportionate to costs ($1.8M pa).</t>
  </si>
  <si>
    <t>Calculated max justifiable spend ($688K pa - very conservative assumption control 100% effective) grossly disproportionate to costs ($10M pa).Regulations do not allow this</t>
  </si>
  <si>
    <t>A verification of smart meter loading data to gain spot checks of transformers and determine if overloaded (possible overheat, loss of oil and cooling resulting in possible flashover). Smart meter data suggest we do have some issues although data is not inline with actual failures. Option to explore parameters available in smart meter data to identify potential electrical faults</t>
  </si>
  <si>
    <t>Faster non-RECFL protection may reduce available energy for ignition. This option could potentially reduce the stress on Assets . Even though some existing Feeder P&amp;C settings could be designed to legacy standard for historical reasons, the fundamental principle has always been to isolate the fault as fast as possible.
With this in mind, it maybe worthwhile targeting particular feeders prone to fire start.</t>
  </si>
  <si>
    <t xml:space="preserve">Calculated max justifiable spend ($7K pa) grossly disproportionate to costs ($190K pa). Very small cost justified as estimated risk reduction of only 1%.
</t>
  </si>
  <si>
    <t>$1.4B annual costs. Also not technically viable unless over the long term</t>
  </si>
  <si>
    <t>Assume reduces risk by 50% based on JEN analysis of REFCLs</t>
  </si>
  <si>
    <t>New Initiative 2020 - Accepted. Action to review in detail</t>
  </si>
  <si>
    <t>New initiative 2020 - Accepted. Action - a paper in being considered to investigate further</t>
  </si>
  <si>
    <t>New initiative 2020 - Accepted. Action to review requirement and determine AFAP assessment criteria</t>
  </si>
  <si>
    <t>New initiative 2020 - Accepted. Already implemented</t>
  </si>
  <si>
    <t>New initiative 2020 - Accepted. Action to explore parameters available in smart meter data to identify potential electrical faults</t>
  </si>
  <si>
    <t>Accepted for review in a trial with developers but the product has not become commercially available</t>
  </si>
  <si>
    <t xml:space="preserve">$300k for partial discharge monitoring of indoor switchboard using inspection robot. (We have quotes from two suppliers). </t>
  </si>
  <si>
    <t>Remote sensing of ZSS indoor switchboard equipment for partial discharge monitoring</t>
  </si>
  <si>
    <t>Improved fire start detection</t>
  </si>
  <si>
    <t>Trial costs only - covering one circuit. Installation + Ongoing Opex cost; Upfront Capex $ 90k+ $60K Opex.  Actual costs for network would be significantly higher for all circuits</t>
  </si>
  <si>
    <t>The initial trial is inconclusive based on the selected area; no fire starts were detected. The technology requires overhead line between 2 detectors whereas JEN has a mixture of OH and UG. Our existing controls are considered to adequately manage the risk. Pole top detection system would add benefits but we cannot prioritize above other controls the cost as the actual risk reduction is difficult to quantify given our capital constraints</t>
  </si>
  <si>
    <t xml:space="preserve">A 24/7 system would add benefits but we cannot prioritize the cost above other controls and  the actual risk reduction is difficult to quantify given our capital constraints. Our existing controls are considered to adequately manage the risk. </t>
  </si>
  <si>
    <t xml:space="preserve"> K</t>
  </si>
  <si>
    <t>Running buses open marginally reduces the energy of the fault. However introduces more of a reliability risk  affecting customer supply. A no cost initiative</t>
  </si>
  <si>
    <t>Running 22kV buses open for zone substations supplying HBRA supply areas would only reduce the fault level or energy slightly due to the significant impedance in the 22kV line. This is unlikely to be effective to reduce a bushfire start where there would be a trade off with the increase in reliability risk. It is recommended that this proposal would not be adopted.</t>
  </si>
  <si>
    <t>Controller can monitor progress of switching actions and identify potential errors. Expectation is that operators are already skilled. Not a high frequency of operator errors in the field.</t>
  </si>
  <si>
    <t>New initiative 2020 - Accepted. Action to update 2021 audit plan to  ensure adequate level of auditing of quality to JEN construction standards including projects</t>
  </si>
  <si>
    <t>New initiative 2020 - Accepted. Action to update 2021 audit plan to  ensure trending analysis of observations and non-conformances is fed back to AM on a quarterly basis</t>
  </si>
  <si>
    <t>New initiative 2020 - Accepted. Action to to review feasibility/cost of implementing the auditing of end-to-end turnkey developments against current process</t>
  </si>
  <si>
    <t xml:space="preserve">New initiative 2020 - Accepted. Action to review other DBs, barriers, costs, does it sit on our roadmap for use of technology </t>
  </si>
  <si>
    <t>(Raised by Tom Ruzeu)</t>
  </si>
  <si>
    <t>Reviewed 2020 - Implemented. Project team in place for implementation in Summer 2022</t>
  </si>
  <si>
    <t>Reviewed 2020 - Implemented. To be delivered as part of REFCL program</t>
  </si>
  <si>
    <t>Reason for rejection</t>
  </si>
  <si>
    <t>P.Garnish/T.Ruzeu</t>
  </si>
  <si>
    <t xml:space="preserve">If alarms occur in the HBRA area it is clearly visible. Is there anything in SCADA that would allow us to delineate between alarms in HBRA areas vs others? Is there any value in considering assigning higher priority to HBRA alarms? </t>
  </si>
  <si>
    <t>If alarms occur in the HBRA area it is clearly visible? Is there anything in SCADA that would allow us to delineate between alarms in HBRA areas vs others? Is there any value in considering assigning higher priority to HBRA alarms? Answer - Not certain if would reduce risk.</t>
  </si>
  <si>
    <t>Network Operations Manager (T.Pullens) post workshop discussed issue with SCADA &amp; RTS Manager (P.Rogers) and reported the control room are very aware of which components of the network are part of the HBRA area when dealing with faults and there is little value in introducing additional specific alarms</t>
  </si>
  <si>
    <t>14 / 15 October 2020</t>
  </si>
  <si>
    <t>AFAP Workshop Date</t>
  </si>
  <si>
    <t>ED - Potential for injury or damage caused by bushfire</t>
  </si>
  <si>
    <t xml:space="preserve">Initiative No. </t>
  </si>
  <si>
    <t>All existing feeder protection settings are designed to isolate the fault as fast as possible. It's not technically and economically viable to speed up the protections further.</t>
  </si>
  <si>
    <t>Captures aluminium corrosion issues and annealing issues for copper, reducing failure rates. Already performed for steel conductors but expanding for aluminium and copper</t>
  </si>
  <si>
    <t>Reviewed Date:</t>
  </si>
  <si>
    <t>Hazardous trees</t>
  </si>
  <si>
    <t>NA</t>
  </si>
  <si>
    <t>25% Scale Factor Applied to HBRA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</si>
</sst>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_-&quot;$&quot;* #,##0_-;\-&quot;$&quot;* #,##0_-;_-&quot;$&quot;* &quot;-&quot;??_-;_-@_-"/>
    <numFmt numFmtId="165" formatCode="0.0"/>
    <numFmt numFmtId="166" formatCode="0.0%"/>
    <numFmt numFmtId="167" formatCode="#,##0.0"/>
    <numFmt numFmtId="168" formatCode="_-* #,##0_-;\-* #,##0_-;_-* &quot;-&quot;??_-;_-@_-"/>
    <numFmt numFmtId="169" formatCode="_-&quot;$&quot;* #,##0_-;\-&quot;$&quot;* #,##0_-;_-&quot;$&quot;* &quot;-&quot;?_-;_-@_-"/>
    <numFmt numFmtId="170" formatCode="&quot;$&quot;#,##0"/>
    <numFmt numFmtId="171" formatCode="#,##0_ ;\-#,##0\ "/>
    <numFmt numFmtId="172" formatCode="#,##0.0_ ;\-#,##0.0\ "/>
  </numFmts>
  <fonts count="53" x14ac:knownFonts="1">
    <font>
      <sz val="11"/>
      <color theme="1"/>
      <name val="Calibri"/>
      <family val="2"/>
      <scheme val="minor"/>
    </font>
    <font>
      <sz val="9"/>
      <color theme="1"/>
      <name val="Calibri"/>
      <family val="2"/>
      <scheme val="minor"/>
    </font>
    <font>
      <sz val="9"/>
      <name val="Calibri"/>
      <family val="2"/>
      <scheme val="minor"/>
    </font>
    <font>
      <sz val="9"/>
      <color rgb="FF7030A0"/>
      <name val="Calibri"/>
      <family val="2"/>
      <scheme val="minor"/>
    </font>
    <font>
      <u/>
      <sz val="11"/>
      <color theme="10"/>
      <name val="Calibri"/>
      <family val="2"/>
      <scheme val="minor"/>
    </font>
    <font>
      <b/>
      <sz val="9"/>
      <color theme="1"/>
      <name val="Calibri"/>
      <family val="2"/>
      <scheme val="minor"/>
    </font>
    <font>
      <sz val="11"/>
      <color theme="1"/>
      <name val="Calibri"/>
      <family val="2"/>
      <scheme val="minor"/>
    </font>
    <font>
      <sz val="9"/>
      <color rgb="FFFF0000"/>
      <name val="Calibri"/>
      <family val="2"/>
      <scheme val="minor"/>
    </font>
    <font>
      <sz val="11"/>
      <color rgb="FF9C0006"/>
      <name val="Calibri"/>
      <family val="2"/>
      <scheme val="minor"/>
    </font>
    <font>
      <b/>
      <sz val="11"/>
      <color theme="0"/>
      <name val="Calibri"/>
      <family val="2"/>
      <scheme val="minor"/>
    </font>
    <font>
      <b/>
      <sz val="11"/>
      <color theme="1"/>
      <name val="Calibri"/>
      <family val="2"/>
      <scheme val="minor"/>
    </font>
    <font>
      <sz val="10"/>
      <color theme="1"/>
      <name val="Calibri"/>
      <family val="2"/>
      <scheme val="minor"/>
    </font>
    <font>
      <b/>
      <sz val="20"/>
      <color theme="0"/>
      <name val="Calibri"/>
      <family val="2"/>
      <scheme val="minor"/>
    </font>
    <font>
      <b/>
      <sz val="10"/>
      <color theme="0"/>
      <name val="Calibri"/>
      <family val="2"/>
      <scheme val="minor"/>
    </font>
    <font>
      <sz val="10"/>
      <name val="Calibri"/>
      <family val="2"/>
      <scheme val="minor"/>
    </font>
    <font>
      <b/>
      <sz val="10"/>
      <color theme="1"/>
      <name val="Calibri"/>
      <family val="2"/>
      <scheme val="minor"/>
    </font>
    <font>
      <b/>
      <sz val="10"/>
      <name val="Calibri"/>
      <family val="2"/>
      <scheme val="minor"/>
    </font>
    <font>
      <b/>
      <sz val="10"/>
      <color indexed="8"/>
      <name val="Calibri"/>
      <family val="2"/>
      <scheme val="minor"/>
    </font>
    <font>
      <b/>
      <sz val="16"/>
      <color theme="0"/>
      <name val="Calibri"/>
      <family val="2"/>
      <scheme val="minor"/>
    </font>
    <font>
      <b/>
      <sz val="12"/>
      <name val="Calibri"/>
      <family val="2"/>
      <scheme val="minor"/>
    </font>
    <font>
      <b/>
      <sz val="14"/>
      <name val="Calibri"/>
      <family val="2"/>
      <scheme val="minor"/>
    </font>
    <font>
      <sz val="11"/>
      <name val="Calibri"/>
      <family val="2"/>
      <scheme val="minor"/>
    </font>
    <font>
      <b/>
      <sz val="11"/>
      <name val="Calibri"/>
      <family val="2"/>
      <scheme val="minor"/>
    </font>
    <font>
      <b/>
      <sz val="11"/>
      <color rgb="FF00B050"/>
      <name val="Calibri"/>
      <family val="2"/>
      <scheme val="minor"/>
    </font>
    <font>
      <sz val="10"/>
      <color theme="0"/>
      <name val="Calibri"/>
      <family val="2"/>
      <scheme val="minor"/>
    </font>
    <font>
      <sz val="10"/>
      <color rgb="FFFF0000"/>
      <name val="Calibri"/>
      <family val="2"/>
      <scheme val="minor"/>
    </font>
    <font>
      <u/>
      <sz val="10"/>
      <color theme="10"/>
      <name val="Calibri"/>
      <family val="2"/>
      <scheme val="minor"/>
    </font>
    <font>
      <u/>
      <sz val="10"/>
      <color rgb="FF0070C0"/>
      <name val="Calibri"/>
      <family val="2"/>
      <scheme val="minor"/>
    </font>
    <font>
      <u/>
      <sz val="10"/>
      <name val="Calibri"/>
      <family val="2"/>
      <scheme val="minor"/>
    </font>
    <font>
      <sz val="10"/>
      <name val="Arial"/>
      <family val="2"/>
    </font>
    <font>
      <sz val="14"/>
      <name val="Calibri"/>
      <family val="2"/>
      <scheme val="minor"/>
    </font>
    <font>
      <b/>
      <sz val="12"/>
      <color indexed="8"/>
      <name val="Calibri"/>
      <family val="2"/>
      <scheme val="minor"/>
    </font>
    <font>
      <b/>
      <sz val="10"/>
      <color indexed="9"/>
      <name val="Calibri"/>
      <family val="2"/>
      <scheme val="minor"/>
    </font>
    <font>
      <b/>
      <sz val="9"/>
      <color theme="0"/>
      <name val="Calibri"/>
      <family val="2"/>
      <scheme val="minor"/>
    </font>
    <font>
      <b/>
      <sz val="9"/>
      <name val="Calibri"/>
      <family val="2"/>
      <scheme val="minor"/>
    </font>
    <font>
      <sz val="11"/>
      <color theme="0"/>
      <name val="Calibri"/>
      <family val="2"/>
      <scheme val="minor"/>
    </font>
    <font>
      <i/>
      <sz val="9"/>
      <color rgb="FF0070C0"/>
      <name val="Calibri"/>
      <family val="2"/>
      <scheme val="minor"/>
    </font>
    <font>
      <sz val="9"/>
      <color rgb="FF0070C0"/>
      <name val="Calibri"/>
      <family val="2"/>
      <scheme val="minor"/>
    </font>
    <font>
      <i/>
      <sz val="10"/>
      <color theme="0"/>
      <name val="Calibri"/>
      <family val="2"/>
    </font>
    <font>
      <b/>
      <sz val="12"/>
      <color theme="0"/>
      <name val="Calibri"/>
      <family val="2"/>
      <scheme val="minor"/>
    </font>
    <font>
      <b/>
      <sz val="12"/>
      <color theme="1"/>
      <name val="Calibri"/>
      <family val="2"/>
      <scheme val="minor"/>
    </font>
    <font>
      <b/>
      <sz val="9"/>
      <name val="Calibri"/>
      <family val="2"/>
    </font>
    <font>
      <b/>
      <sz val="9"/>
      <color rgb="FF0070C0"/>
      <name val="Calibri"/>
      <family val="2"/>
      <scheme val="minor"/>
    </font>
    <font>
      <sz val="12"/>
      <color theme="1"/>
      <name val="Calibri"/>
      <family val="2"/>
      <scheme val="minor"/>
    </font>
    <font>
      <b/>
      <sz val="8"/>
      <color theme="0"/>
      <name val="Calibri"/>
      <family val="2"/>
      <scheme val="minor"/>
    </font>
    <font>
      <sz val="12"/>
      <color rgb="FFFF0000"/>
      <name val="Calibri"/>
      <family val="2"/>
      <scheme val="minor"/>
    </font>
    <font>
      <sz val="9"/>
      <color rgb="FF00B050"/>
      <name val="Calibri"/>
      <family val="2"/>
      <scheme val="minor"/>
    </font>
    <font>
      <b/>
      <sz val="10"/>
      <color rgb="FF7030A0"/>
      <name val="Calibri"/>
      <family val="2"/>
      <scheme val="minor"/>
    </font>
    <font>
      <b/>
      <sz val="12"/>
      <color rgb="FFFF0000"/>
      <name val="Calibri"/>
      <family val="2"/>
      <scheme val="minor"/>
    </font>
    <font>
      <b/>
      <sz val="10"/>
      <color rgb="FFFF0000"/>
      <name val="Calibri"/>
      <family val="2"/>
      <scheme val="minor"/>
    </font>
    <font>
      <sz val="10"/>
      <color rgb="FF7030A0"/>
      <name val="Calibri"/>
      <family val="2"/>
      <scheme val="minor"/>
    </font>
    <font>
      <b/>
      <sz val="9"/>
      <color rgb="FF00B050"/>
      <name val="Calibri"/>
      <family val="2"/>
      <scheme val="minor"/>
    </font>
    <font>
      <i/>
      <sz val="9"/>
      <name val="Calibri"/>
      <family val="2"/>
      <scheme val="minor"/>
    </font>
  </fonts>
  <fills count="16">
    <fill>
      <patternFill patternType="none"/>
    </fill>
    <fill>
      <patternFill patternType="gray125"/>
    </fill>
    <fill>
      <patternFill patternType="solid">
        <fgColor theme="7" tint="0.59999389629810485"/>
        <bgColor indexed="64"/>
      </patternFill>
    </fill>
    <fill>
      <patternFill patternType="solid">
        <fgColor rgb="FFFFC7CE"/>
      </patternFill>
    </fill>
    <fill>
      <patternFill patternType="solid">
        <fgColor rgb="FF0070C0"/>
        <bgColor indexed="64"/>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indexed="50"/>
        <bgColor indexed="64"/>
      </patternFill>
    </fill>
    <fill>
      <patternFill patternType="solid">
        <fgColor indexed="4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00B0F0"/>
        <bgColor indexed="64"/>
      </patternFill>
    </fill>
  </fills>
  <borders count="50">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thin">
        <color theme="0"/>
      </left>
      <right/>
      <top/>
      <bottom/>
      <diagonal/>
    </border>
    <border>
      <left style="thin">
        <color theme="0"/>
      </left>
      <right style="thin">
        <color indexed="64"/>
      </right>
      <top/>
      <bottom style="thin">
        <color indexed="64"/>
      </bottom>
      <diagonal/>
    </border>
    <border>
      <left style="thin">
        <color theme="0"/>
      </left>
      <right/>
      <top/>
      <bottom style="thin">
        <color indexed="64"/>
      </bottom>
      <diagonal/>
    </border>
    <border>
      <left style="thin">
        <color indexed="64"/>
      </left>
      <right style="thin">
        <color indexed="64"/>
      </right>
      <top/>
      <bottom style="thin">
        <color theme="0"/>
      </bottom>
      <diagonal/>
    </border>
    <border>
      <left style="thin">
        <color theme="0"/>
      </left>
      <right style="thin">
        <color theme="0"/>
      </right>
      <top/>
      <bottom/>
      <diagonal/>
    </border>
    <border>
      <left style="thin">
        <color indexed="64"/>
      </left>
      <right/>
      <top style="thin">
        <color theme="0"/>
      </top>
      <bottom style="thin">
        <color theme="0"/>
      </bottom>
      <diagonal/>
    </border>
    <border>
      <left/>
      <right/>
      <top/>
      <bottom style="thin">
        <color theme="0"/>
      </bottom>
      <diagonal/>
    </border>
    <border>
      <left style="thin">
        <color indexed="64"/>
      </left>
      <right/>
      <top/>
      <bottom style="thin">
        <color theme="0"/>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theme="0"/>
      </right>
      <top style="thin">
        <color theme="0"/>
      </top>
      <bottom style="thin">
        <color indexed="64"/>
      </bottom>
      <diagonal/>
    </border>
    <border>
      <left style="thin">
        <color indexed="64"/>
      </left>
      <right/>
      <top style="thin">
        <color theme="0"/>
      </top>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theme="0"/>
      </left>
      <right/>
      <top style="thin">
        <color theme="0"/>
      </top>
      <bottom/>
      <diagonal/>
    </border>
    <border>
      <left style="thin">
        <color theme="0"/>
      </left>
      <right style="thin">
        <color theme="0"/>
      </right>
      <top style="thin">
        <color theme="0"/>
      </top>
      <bottom/>
      <diagonal/>
    </border>
    <border>
      <left style="thin">
        <color theme="0"/>
      </left>
      <right style="thin">
        <color indexed="64"/>
      </right>
      <top style="thin">
        <color theme="0"/>
      </top>
      <bottom/>
      <diagonal/>
    </border>
    <border>
      <left/>
      <right style="thin">
        <color indexed="64"/>
      </right>
      <top style="thin">
        <color theme="0"/>
      </top>
      <bottom style="thin">
        <color theme="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style="thin">
        <color indexed="64"/>
      </left>
      <right/>
      <top/>
      <bottom style="thin">
        <color indexed="64"/>
      </bottom>
      <diagonal/>
    </border>
    <border>
      <left/>
      <right/>
      <top/>
      <bottom style="thin">
        <color indexed="64"/>
      </bottom>
      <diagonal/>
    </border>
    <border>
      <left/>
      <right style="thin">
        <color theme="0"/>
      </right>
      <top/>
      <bottom style="thin">
        <color indexed="64"/>
      </bottom>
      <diagonal/>
    </border>
    <border>
      <left style="thin">
        <color indexed="64"/>
      </left>
      <right style="thin">
        <color indexed="64"/>
      </right>
      <top style="thin">
        <color theme="0"/>
      </top>
      <bottom style="thin">
        <color indexed="64"/>
      </bottom>
      <diagonal/>
    </border>
  </borders>
  <cellStyleXfs count="8">
    <xf numFmtId="0" fontId="0" fillId="0" borderId="0"/>
    <xf numFmtId="0" fontId="4" fillId="0" borderId="0" applyNumberFormat="0" applyFill="0" applyBorder="0" applyAlignment="0" applyProtection="0"/>
    <xf numFmtId="44" fontId="6" fillId="0" borderId="0" applyFont="0" applyFill="0" applyBorder="0" applyAlignment="0" applyProtection="0"/>
    <xf numFmtId="0" fontId="8" fillId="3" borderId="0" applyNumberFormat="0" applyBorder="0" applyAlignment="0" applyProtection="0"/>
    <xf numFmtId="0" fontId="11" fillId="0" borderId="0"/>
    <xf numFmtId="43" fontId="6" fillId="0" borderId="0" applyFont="0" applyFill="0" applyBorder="0" applyAlignment="0" applyProtection="0"/>
    <xf numFmtId="9" fontId="6" fillId="0" borderId="0" applyFont="0" applyFill="0" applyBorder="0" applyAlignment="0" applyProtection="0"/>
    <xf numFmtId="0" fontId="29" fillId="0" borderId="0"/>
  </cellStyleXfs>
  <cellXfs count="366">
    <xf numFmtId="0" fontId="0" fillId="0" borderId="0" xfId="0"/>
    <xf numFmtId="0" fontId="1" fillId="0" borderId="0" xfId="0" applyFont="1"/>
    <xf numFmtId="0" fontId="0" fillId="0" borderId="0" xfId="0" applyAlignment="1">
      <alignment wrapText="1"/>
    </xf>
    <xf numFmtId="164" fontId="5" fillId="0" borderId="0" xfId="2" applyNumberFormat="1" applyFont="1"/>
    <xf numFmtId="164" fontId="5" fillId="0" borderId="0" xfId="0" applyNumberFormat="1" applyFont="1"/>
    <xf numFmtId="0" fontId="12" fillId="4" borderId="3" xfId="4" applyFont="1" applyFill="1" applyBorder="1" applyAlignment="1">
      <alignment wrapText="1"/>
    </xf>
    <xf numFmtId="0" fontId="12" fillId="4" borderId="4" xfId="4" applyFont="1" applyFill="1" applyBorder="1" applyAlignment="1">
      <alignment wrapText="1"/>
    </xf>
    <xf numFmtId="0" fontId="11" fillId="0" borderId="0" xfId="4"/>
    <xf numFmtId="0" fontId="14" fillId="0" borderId="5" xfId="4" applyFont="1" applyBorder="1" applyAlignment="1">
      <alignment horizontal="left" vertical="top" wrapText="1"/>
    </xf>
    <xf numFmtId="0" fontId="11" fillId="0" borderId="5" xfId="4" applyBorder="1" applyAlignment="1">
      <alignment horizontal="left" vertical="top" wrapText="1"/>
    </xf>
    <xf numFmtId="0" fontId="11" fillId="0" borderId="5" xfId="4" applyBorder="1" applyAlignment="1">
      <alignment horizontal="center" vertical="top"/>
    </xf>
    <xf numFmtId="0" fontId="11" fillId="0" borderId="5" xfId="4" applyBorder="1" applyAlignment="1">
      <alignment horizontal="center" vertical="top" wrapText="1"/>
    </xf>
    <xf numFmtId="0" fontId="11" fillId="0" borderId="5" xfId="4" applyBorder="1" applyAlignment="1">
      <alignment horizontal="left" vertical="top"/>
    </xf>
    <xf numFmtId="0" fontId="11" fillId="5" borderId="0" xfId="4" applyFill="1"/>
    <xf numFmtId="0" fontId="14" fillId="7" borderId="0" xfId="4" applyFont="1" applyFill="1"/>
    <xf numFmtId="0" fontId="17" fillId="0" borderId="6" xfId="4" applyFont="1" applyBorder="1" applyAlignment="1">
      <alignment vertical="center"/>
    </xf>
    <xf numFmtId="0" fontId="17" fillId="0" borderId="5" xfId="4" applyFont="1" applyBorder="1" applyAlignment="1">
      <alignment horizontal="center" vertical="center"/>
    </xf>
    <xf numFmtId="0" fontId="17" fillId="0" borderId="5" xfId="4" applyFont="1" applyBorder="1" applyAlignment="1">
      <alignment horizontal="center" vertical="center" wrapText="1"/>
    </xf>
    <xf numFmtId="0" fontId="17" fillId="8" borderId="5" xfId="4" applyFont="1" applyFill="1" applyBorder="1" applyAlignment="1">
      <alignment horizontal="center" vertical="center" wrapText="1"/>
    </xf>
    <xf numFmtId="0" fontId="17" fillId="9" borderId="5" xfId="4" applyFont="1" applyFill="1" applyBorder="1" applyAlignment="1">
      <alignment horizontal="center" vertical="center" wrapText="1"/>
    </xf>
    <xf numFmtId="0" fontId="11" fillId="5" borderId="0" xfId="4" applyFill="1" applyAlignment="1">
      <alignment horizontal="center"/>
    </xf>
    <xf numFmtId="0" fontId="16" fillId="0" borderId="0" xfId="4" applyFont="1" applyAlignment="1">
      <alignment horizontal="center" vertical="center"/>
    </xf>
    <xf numFmtId="0" fontId="14" fillId="7" borderId="0" xfId="4" applyFont="1" applyFill="1" applyAlignment="1">
      <alignment horizontal="center"/>
    </xf>
    <xf numFmtId="0" fontId="17" fillId="0" borderId="2" xfId="4" applyFont="1" applyBorder="1" applyAlignment="1">
      <alignment horizontal="center" vertical="center"/>
    </xf>
    <xf numFmtId="0" fontId="19" fillId="0" borderId="0" xfId="0" applyFont="1" applyAlignment="1">
      <alignment horizontal="left" vertical="center"/>
    </xf>
    <xf numFmtId="0" fontId="20" fillId="0" borderId="0" xfId="0" applyFont="1" applyAlignment="1">
      <alignment horizontal="left" vertical="center" wrapText="1"/>
    </xf>
    <xf numFmtId="0" fontId="19" fillId="0" borderId="0" xfId="0" applyFont="1" applyAlignment="1">
      <alignment horizontal="left" vertical="center" wrapText="1"/>
    </xf>
    <xf numFmtId="14" fontId="21" fillId="0" borderId="0" xfId="0" applyNumberFormat="1" applyFont="1" applyAlignment="1">
      <alignment horizontal="left" vertical="center" wrapText="1"/>
    </xf>
    <xf numFmtId="0" fontId="22" fillId="0" borderId="0" xfId="0" applyFont="1" applyAlignment="1">
      <alignment horizontal="left" vertical="center"/>
    </xf>
    <xf numFmtId="0" fontId="23" fillId="0" borderId="0" xfId="0" applyFont="1" applyAlignment="1">
      <alignment horizontal="left" vertical="center"/>
    </xf>
    <xf numFmtId="0" fontId="13" fillId="4" borderId="0" xfId="0" applyFont="1" applyFill="1"/>
    <xf numFmtId="0" fontId="11" fillId="0" borderId="0" xfId="0" applyFont="1" applyAlignment="1">
      <alignment horizontal="center" vertical="center"/>
    </xf>
    <xf numFmtId="0" fontId="13" fillId="4" borderId="0" xfId="0" applyFont="1" applyFill="1" applyAlignment="1">
      <alignment vertical="center"/>
    </xf>
    <xf numFmtId="0" fontId="24" fillId="4" borderId="0" xfId="0" applyFont="1" applyFill="1" applyAlignment="1">
      <alignment horizontal="center" vertical="center"/>
    </xf>
    <xf numFmtId="0" fontId="24" fillId="4" borderId="0" xfId="0" applyFont="1" applyFill="1" applyAlignment="1">
      <alignment vertical="center"/>
    </xf>
    <xf numFmtId="2" fontId="14" fillId="0" borderId="0" xfId="0" applyNumberFormat="1" applyFont="1" applyAlignment="1">
      <alignment horizontal="center" vertical="center"/>
    </xf>
    <xf numFmtId="165" fontId="11" fillId="0" borderId="0" xfId="0" applyNumberFormat="1" applyFont="1" applyAlignment="1">
      <alignment horizontal="center" vertical="center"/>
    </xf>
    <xf numFmtId="2" fontId="11" fillId="0" borderId="0" xfId="0" applyNumberFormat="1" applyFont="1" applyAlignment="1">
      <alignment horizontal="center" vertical="center"/>
    </xf>
    <xf numFmtId="167" fontId="15" fillId="0" borderId="0" xfId="5" applyNumberFormat="1" applyFont="1" applyAlignment="1">
      <alignment horizontal="center"/>
    </xf>
    <xf numFmtId="11" fontId="15" fillId="0" borderId="0" xfId="5" applyNumberFormat="1" applyFont="1" applyAlignment="1">
      <alignment horizontal="center"/>
    </xf>
    <xf numFmtId="167" fontId="15" fillId="6" borderId="11" xfId="5" applyNumberFormat="1" applyFont="1" applyFill="1" applyBorder="1" applyAlignment="1">
      <alignment horizontal="center"/>
    </xf>
    <xf numFmtId="167" fontId="16" fillId="6" borderId="13" xfId="5" applyNumberFormat="1" applyFont="1" applyFill="1" applyBorder="1" applyAlignment="1">
      <alignment horizontal="center"/>
    </xf>
    <xf numFmtId="0" fontId="15" fillId="0" borderId="16" xfId="0" applyFont="1" applyBorder="1" applyAlignment="1">
      <alignment horizontal="center"/>
    </xf>
    <xf numFmtId="0" fontId="13" fillId="4" borderId="0" xfId="0" applyFont="1" applyFill="1" applyAlignment="1">
      <alignment horizontal="center"/>
    </xf>
    <xf numFmtId="167" fontId="13" fillId="4" borderId="0" xfId="5" applyNumberFormat="1" applyFont="1" applyFill="1" applyAlignment="1">
      <alignment horizontal="center"/>
    </xf>
    <xf numFmtId="0" fontId="13" fillId="4" borderId="0" xfId="0" applyFont="1" applyFill="1" applyAlignment="1">
      <alignment horizontal="left"/>
    </xf>
    <xf numFmtId="0" fontId="24" fillId="4" borderId="0" xfId="0" applyFont="1" applyFill="1" applyAlignment="1">
      <alignment horizontal="left"/>
    </xf>
    <xf numFmtId="168" fontId="11" fillId="0" borderId="0" xfId="5" applyNumberFormat="1" applyFont="1" applyAlignment="1">
      <alignment horizontal="center"/>
    </xf>
    <xf numFmtId="11" fontId="11" fillId="0" borderId="0" xfId="0" applyNumberFormat="1" applyFont="1" applyAlignment="1">
      <alignment horizontal="center"/>
    </xf>
    <xf numFmtId="169" fontId="11" fillId="0" borderId="0" xfId="0" applyNumberFormat="1" applyFont="1" applyAlignment="1">
      <alignment vertical="center"/>
    </xf>
    <xf numFmtId="11" fontId="11" fillId="0" borderId="0" xfId="6" applyNumberFormat="1" applyFont="1" applyAlignment="1">
      <alignment horizontal="center" vertical="center"/>
    </xf>
    <xf numFmtId="11" fontId="11" fillId="0" borderId="0" xfId="0" applyNumberFormat="1" applyFont="1" applyAlignment="1">
      <alignment horizontal="center" vertical="center"/>
    </xf>
    <xf numFmtId="164" fontId="11" fillId="0" borderId="0" xfId="0" applyNumberFormat="1" applyFont="1" applyAlignment="1">
      <alignment vertical="center"/>
    </xf>
    <xf numFmtId="2" fontId="11" fillId="0" borderId="0" xfId="0" applyNumberFormat="1" applyFont="1"/>
    <xf numFmtId="11" fontId="11" fillId="0" borderId="0" xfId="0" applyNumberFormat="1" applyFont="1"/>
    <xf numFmtId="0" fontId="20" fillId="0" borderId="0" xfId="7" applyFont="1" applyAlignment="1">
      <alignment horizontal="left" vertical="center"/>
    </xf>
    <xf numFmtId="0" fontId="30" fillId="0" borderId="0" xfId="7" applyFont="1"/>
    <xf numFmtId="0" fontId="31" fillId="0" borderId="5" xfId="7" applyFont="1" applyBorder="1" applyAlignment="1">
      <alignment horizontal="center" vertical="center"/>
    </xf>
    <xf numFmtId="0" fontId="31" fillId="0" borderId="2" xfId="7" applyFont="1" applyBorder="1" applyAlignment="1">
      <alignment horizontal="center" vertical="center"/>
    </xf>
    <xf numFmtId="0" fontId="31" fillId="0" borderId="6" xfId="7" applyFont="1" applyBorder="1" applyAlignment="1">
      <alignment horizontal="center" vertical="center"/>
    </xf>
    <xf numFmtId="0" fontId="31" fillId="0" borderId="7" xfId="7" applyFont="1" applyBorder="1" applyAlignment="1">
      <alignment horizontal="center" vertical="center"/>
    </xf>
    <xf numFmtId="0" fontId="17" fillId="0" borderId="5" xfId="7" applyFont="1" applyBorder="1" applyAlignment="1">
      <alignment horizontal="center" vertical="center"/>
    </xf>
    <xf numFmtId="0" fontId="17" fillId="0" borderId="5" xfId="0" applyFont="1" applyBorder="1" applyAlignment="1">
      <alignment horizontal="center" vertical="center"/>
    </xf>
    <xf numFmtId="0" fontId="17" fillId="0" borderId="5" xfId="0" applyFont="1" applyBorder="1" applyAlignment="1">
      <alignment horizontal="center" vertical="center" wrapText="1"/>
    </xf>
    <xf numFmtId="0" fontId="17" fillId="8" borderId="5" xfId="0" applyFont="1" applyFill="1" applyBorder="1" applyAlignment="1">
      <alignment horizontal="center" vertical="center" wrapText="1"/>
    </xf>
    <xf numFmtId="0" fontId="17" fillId="13" borderId="5" xfId="0" applyFont="1" applyFill="1" applyBorder="1" applyAlignment="1">
      <alignment horizontal="center" vertical="center" wrapText="1"/>
    </xf>
    <xf numFmtId="0" fontId="32" fillId="14" borderId="5" xfId="0" applyFont="1" applyFill="1" applyBorder="1" applyAlignment="1">
      <alignment horizontal="center" vertical="center" wrapText="1"/>
    </xf>
    <xf numFmtId="0" fontId="17" fillId="6" borderId="5" xfId="0" applyFont="1" applyFill="1" applyBorder="1" applyAlignment="1">
      <alignment horizontal="center" vertical="center" wrapText="1"/>
    </xf>
    <xf numFmtId="0" fontId="17" fillId="15" borderId="5" xfId="0" applyFont="1" applyFill="1" applyBorder="1" applyAlignment="1">
      <alignment horizontal="center" vertical="center" wrapText="1"/>
    </xf>
    <xf numFmtId="0" fontId="11" fillId="5" borderId="6" xfId="4" applyFill="1" applyBorder="1" applyAlignment="1">
      <alignment vertical="center"/>
    </xf>
    <xf numFmtId="0" fontId="11" fillId="0" borderId="0" xfId="4" applyAlignment="1">
      <alignment vertical="center"/>
    </xf>
    <xf numFmtId="0" fontId="12" fillId="4" borderId="17" xfId="4" applyFont="1" applyFill="1" applyBorder="1" applyAlignment="1">
      <alignment wrapText="1"/>
    </xf>
    <xf numFmtId="0" fontId="11" fillId="5" borderId="7" xfId="4" applyFill="1" applyBorder="1" applyAlignment="1">
      <alignment vertical="center"/>
    </xf>
    <xf numFmtId="0" fontId="2" fillId="0" borderId="5" xfId="0" applyFont="1" applyBorder="1" applyAlignment="1">
      <alignment horizontal="left" vertical="center" wrapText="1"/>
    </xf>
    <xf numFmtId="0" fontId="26" fillId="0" borderId="0" xfId="1" applyFont="1"/>
    <xf numFmtId="0" fontId="1" fillId="0" borderId="0" xfId="0" applyFont="1" applyAlignment="1">
      <alignment vertical="center"/>
    </xf>
    <xf numFmtId="0" fontId="33" fillId="4" borderId="19" xfId="0" applyFont="1" applyFill="1" applyBorder="1" applyAlignment="1">
      <alignment horizontal="left" vertical="center"/>
    </xf>
    <xf numFmtId="0" fontId="33" fillId="4" borderId="19" xfId="0" applyFont="1" applyFill="1" applyBorder="1" applyAlignment="1">
      <alignment horizontal="left" vertical="center" wrapText="1"/>
    </xf>
    <xf numFmtId="0" fontId="1" fillId="0" borderId="21" xfId="0" applyFont="1" applyBorder="1" applyAlignment="1">
      <alignment vertical="center"/>
    </xf>
    <xf numFmtId="0" fontId="1" fillId="0" borderId="0" xfId="0" applyFont="1" applyAlignment="1">
      <alignment horizontal="center" vertical="center"/>
    </xf>
    <xf numFmtId="0" fontId="1" fillId="0" borderId="5" xfId="0" applyFont="1" applyBorder="1" applyAlignment="1">
      <alignment horizontal="center" vertical="center"/>
    </xf>
    <xf numFmtId="11" fontId="20" fillId="0" borderId="0" xfId="0" applyNumberFormat="1" applyFont="1" applyAlignment="1">
      <alignment horizontal="left" vertical="center" wrapText="1"/>
    </xf>
    <xf numFmtId="0" fontId="13" fillId="4" borderId="0" xfId="0" applyFont="1" applyFill="1" applyAlignment="1">
      <alignment horizontal="center" vertical="center"/>
    </xf>
    <xf numFmtId="0" fontId="13" fillId="4" borderId="0" xfId="0" applyFont="1" applyFill="1" applyAlignment="1">
      <alignment horizontal="center" vertical="center" wrapText="1"/>
    </xf>
    <xf numFmtId="0" fontId="13" fillId="4" borderId="21" xfId="0" applyFont="1" applyFill="1" applyBorder="1" applyAlignment="1">
      <alignment horizontal="center" vertical="center"/>
    </xf>
    <xf numFmtId="0" fontId="13" fillId="4" borderId="21" xfId="0" applyFont="1" applyFill="1" applyBorder="1" applyAlignment="1">
      <alignment horizontal="center" vertical="center" wrapText="1"/>
    </xf>
    <xf numFmtId="0" fontId="13" fillId="4" borderId="25" xfId="0" applyFont="1" applyFill="1" applyBorder="1" applyAlignment="1">
      <alignment horizontal="center" vertical="center" wrapText="1"/>
    </xf>
    <xf numFmtId="0" fontId="13" fillId="4" borderId="26" xfId="0" applyFont="1" applyFill="1" applyBorder="1" applyAlignment="1">
      <alignment horizontal="left" vertical="center"/>
    </xf>
    <xf numFmtId="0" fontId="11" fillId="4" borderId="0" xfId="4" applyFill="1" applyAlignment="1">
      <alignment vertical="center"/>
    </xf>
    <xf numFmtId="0" fontId="15" fillId="0" borderId="0" xfId="0" applyFont="1"/>
    <xf numFmtId="0" fontId="11" fillId="0" borderId="0" xfId="0" applyFont="1" applyAlignment="1">
      <alignment horizontal="left" vertical="center"/>
    </xf>
    <xf numFmtId="0" fontId="11" fillId="0" borderId="0" xfId="0" applyFont="1" applyAlignment="1">
      <alignment vertical="center"/>
    </xf>
    <xf numFmtId="0" fontId="11" fillId="0" borderId="0" xfId="0" applyFont="1"/>
    <xf numFmtId="0" fontId="11" fillId="0" borderId="0" xfId="0" applyFont="1" applyAlignment="1">
      <alignment horizontal="center"/>
    </xf>
    <xf numFmtId="0" fontId="2" fillId="0" borderId="5" xfId="0" applyFont="1" applyBorder="1" applyAlignment="1">
      <alignment vertical="top" wrapText="1"/>
    </xf>
    <xf numFmtId="0" fontId="33" fillId="4" borderId="8" xfId="0" applyFont="1" applyFill="1" applyBorder="1" applyAlignment="1">
      <alignment horizontal="left" vertical="center" wrapText="1"/>
    </xf>
    <xf numFmtId="0" fontId="39" fillId="4" borderId="20" xfId="4" applyFont="1" applyFill="1" applyBorder="1" applyAlignment="1">
      <alignment vertical="center"/>
    </xf>
    <xf numFmtId="0" fontId="13" fillId="4" borderId="19" xfId="4" applyFont="1" applyFill="1" applyBorder="1" applyAlignment="1">
      <alignment vertical="center"/>
    </xf>
    <xf numFmtId="0" fontId="13" fillId="4" borderId="8" xfId="4" applyFont="1" applyFill="1" applyBorder="1" applyAlignment="1">
      <alignment vertical="center"/>
    </xf>
    <xf numFmtId="0" fontId="13" fillId="4" borderId="20" xfId="4" applyFont="1" applyFill="1" applyBorder="1" applyAlignment="1">
      <alignment vertical="center"/>
    </xf>
    <xf numFmtId="0" fontId="10" fillId="4" borderId="32" xfId="4" applyFont="1" applyFill="1" applyBorder="1" applyAlignment="1">
      <alignment vertical="center"/>
    </xf>
    <xf numFmtId="0" fontId="13" fillId="4" borderId="34" xfId="4" applyFont="1" applyFill="1" applyBorder="1" applyAlignment="1">
      <alignment vertical="center"/>
    </xf>
    <xf numFmtId="0" fontId="13" fillId="4" borderId="33" xfId="4" applyFont="1" applyFill="1" applyBorder="1" applyAlignment="1">
      <alignment vertical="center"/>
    </xf>
    <xf numFmtId="0" fontId="13" fillId="4" borderId="32" xfId="4" applyFont="1" applyFill="1" applyBorder="1" applyAlignment="1">
      <alignment vertical="top" wrapText="1"/>
    </xf>
    <xf numFmtId="0" fontId="13" fillId="4" borderId="35" xfId="4" applyFont="1" applyFill="1" applyBorder="1" applyAlignment="1">
      <alignment vertical="top" wrapText="1"/>
    </xf>
    <xf numFmtId="0" fontId="13" fillId="4" borderId="35" xfId="4" applyFont="1" applyFill="1" applyBorder="1" applyAlignment="1">
      <alignment horizontal="left" vertical="top" wrapText="1"/>
    </xf>
    <xf numFmtId="0" fontId="24" fillId="4" borderId="35" xfId="4" applyFont="1" applyFill="1" applyBorder="1" applyAlignment="1">
      <alignment horizontal="center" vertical="top" wrapText="1"/>
    </xf>
    <xf numFmtId="0" fontId="24" fillId="4" borderId="36" xfId="4" applyFont="1" applyFill="1" applyBorder="1" applyAlignment="1">
      <alignment horizontal="center" vertical="top" wrapText="1"/>
    </xf>
    <xf numFmtId="0" fontId="24" fillId="4" borderId="35" xfId="3" applyFont="1" applyFill="1" applyBorder="1" applyAlignment="1">
      <alignment horizontal="center" vertical="top" wrapText="1"/>
    </xf>
    <xf numFmtId="0" fontId="35" fillId="4" borderId="35" xfId="3" applyFont="1" applyFill="1" applyBorder="1" applyAlignment="1">
      <alignment horizontal="center" vertical="top" wrapText="1"/>
    </xf>
    <xf numFmtId="0" fontId="13" fillId="4" borderId="37" xfId="4" applyFont="1" applyFill="1" applyBorder="1" applyAlignment="1">
      <alignment horizontal="center" vertical="top" wrapText="1"/>
    </xf>
    <xf numFmtId="0" fontId="15" fillId="0" borderId="5" xfId="4" applyFont="1" applyBorder="1" applyAlignment="1">
      <alignment vertical="top" wrapText="1"/>
    </xf>
    <xf numFmtId="0" fontId="11" fillId="0" borderId="5" xfId="4" applyBorder="1" applyAlignment="1">
      <alignment vertical="top"/>
    </xf>
    <xf numFmtId="0" fontId="11" fillId="0" borderId="5" xfId="4" applyBorder="1" applyAlignment="1">
      <alignment vertical="top" wrapText="1"/>
    </xf>
    <xf numFmtId="0" fontId="13" fillId="4" borderId="5" xfId="4" applyFont="1" applyFill="1" applyBorder="1"/>
    <xf numFmtId="0" fontId="21" fillId="0" borderId="5" xfId="3" applyFont="1" applyFill="1" applyBorder="1" applyAlignment="1">
      <alignment horizontal="center" vertical="top" wrapText="1"/>
    </xf>
    <xf numFmtId="0" fontId="14" fillId="0" borderId="5" xfId="4" applyFont="1" applyBorder="1" applyAlignment="1">
      <alignment horizontal="center" vertical="top"/>
    </xf>
    <xf numFmtId="0" fontId="33" fillId="4" borderId="0" xfId="0" applyFont="1" applyFill="1" applyAlignment="1">
      <alignment horizontal="center" vertical="center"/>
    </xf>
    <xf numFmtId="0" fontId="33" fillId="4" borderId="0" xfId="0" applyFont="1" applyFill="1" applyAlignment="1">
      <alignment horizontal="left" vertical="center"/>
    </xf>
    <xf numFmtId="0" fontId="33" fillId="4" borderId="0" xfId="0" applyFont="1" applyFill="1" applyAlignment="1">
      <alignment vertical="center" wrapText="1"/>
    </xf>
    <xf numFmtId="0" fontId="1" fillId="0" borderId="0" xfId="0" applyFont="1" applyAlignment="1">
      <alignment horizontal="left" vertical="center"/>
    </xf>
    <xf numFmtId="0" fontId="1" fillId="0" borderId="0" xfId="0" applyFont="1" applyAlignment="1">
      <alignment horizontal="left" vertical="center" wrapText="1"/>
    </xf>
    <xf numFmtId="0" fontId="1" fillId="0" borderId="0" xfId="0" applyFont="1" applyAlignment="1">
      <alignment vertical="top" wrapText="1"/>
    </xf>
    <xf numFmtId="0" fontId="13" fillId="4" borderId="23" xfId="0" applyFont="1" applyFill="1" applyBorder="1" applyAlignment="1">
      <alignment horizontal="left" vertical="center" wrapText="1"/>
    </xf>
    <xf numFmtId="0" fontId="34" fillId="6" borderId="2" xfId="0" applyFont="1" applyFill="1" applyBorder="1" applyAlignment="1">
      <alignment horizontal="left" vertical="center" wrapText="1"/>
    </xf>
    <xf numFmtId="0" fontId="34" fillId="6" borderId="6" xfId="0" applyFont="1" applyFill="1" applyBorder="1" applyAlignment="1">
      <alignment horizontal="left" vertical="center" wrapText="1"/>
    </xf>
    <xf numFmtId="0" fontId="2" fillId="0" borderId="5" xfId="0" applyFont="1" applyBorder="1" applyAlignment="1">
      <alignment horizontal="left" vertical="center"/>
    </xf>
    <xf numFmtId="0" fontId="13" fillId="4" borderId="28" xfId="0" applyFont="1" applyFill="1" applyBorder="1" applyAlignment="1">
      <alignment horizontal="left" vertical="center"/>
    </xf>
    <xf numFmtId="0" fontId="2" fillId="0" borderId="7" xfId="0" applyFont="1" applyBorder="1" applyAlignment="1">
      <alignment horizontal="left" vertical="center"/>
    </xf>
    <xf numFmtId="0" fontId="33" fillId="4" borderId="38" xfId="0" applyFont="1" applyFill="1" applyBorder="1" applyAlignment="1">
      <alignment horizontal="left" vertical="center"/>
    </xf>
    <xf numFmtId="0" fontId="33" fillId="4" borderId="26" xfId="0" applyFont="1" applyFill="1" applyBorder="1" applyAlignment="1">
      <alignment horizontal="left" vertical="center"/>
    </xf>
    <xf numFmtId="0" fontId="2" fillId="6" borderId="7" xfId="0" applyFont="1" applyFill="1" applyBorder="1" applyAlignment="1">
      <alignment horizontal="left" vertical="top"/>
    </xf>
    <xf numFmtId="0" fontId="2" fillId="6" borderId="5" xfId="0" applyFont="1" applyFill="1" applyBorder="1" applyAlignment="1">
      <alignment horizontal="center" vertical="center"/>
    </xf>
    <xf numFmtId="170" fontId="1" fillId="6" borderId="5" xfId="2" applyNumberFormat="1" applyFont="1" applyFill="1" applyBorder="1" applyAlignment="1">
      <alignment horizontal="center" vertical="center"/>
    </xf>
    <xf numFmtId="0" fontId="2" fillId="6" borderId="5" xfId="0" applyFont="1" applyFill="1" applyBorder="1" applyAlignment="1">
      <alignment horizontal="left" vertical="center" wrapText="1"/>
    </xf>
    <xf numFmtId="1" fontId="1" fillId="6" borderId="5" xfId="2" applyNumberFormat="1" applyFont="1" applyFill="1" applyBorder="1" applyAlignment="1">
      <alignment horizontal="center" vertical="center"/>
    </xf>
    <xf numFmtId="170" fontId="37" fillId="0" borderId="5" xfId="2" applyNumberFormat="1" applyFont="1" applyBorder="1" applyAlignment="1">
      <alignment horizontal="center" vertical="center"/>
    </xf>
    <xf numFmtId="0" fontId="3" fillId="0" borderId="0" xfId="0" applyFont="1" applyAlignment="1">
      <alignment horizontal="center" vertical="center" wrapText="1"/>
    </xf>
    <xf numFmtId="0" fontId="34" fillId="0" borderId="5" xfId="0" applyFont="1" applyBorder="1" applyAlignment="1">
      <alignment horizontal="right" vertical="center" wrapText="1"/>
    </xf>
    <xf numFmtId="170" fontId="42" fillId="0" borderId="5" xfId="2" applyNumberFormat="1" applyFont="1" applyBorder="1" applyAlignment="1">
      <alignment horizontal="center" vertical="center"/>
    </xf>
    <xf numFmtId="0" fontId="2" fillId="6" borderId="1" xfId="0" applyFont="1" applyFill="1" applyBorder="1" applyAlignment="1">
      <alignment horizontal="center" vertical="center"/>
    </xf>
    <xf numFmtId="0" fontId="2" fillId="0" borderId="2" xfId="0" applyFont="1" applyBorder="1" applyAlignment="1">
      <alignment horizontal="left" vertical="center" wrapText="1"/>
    </xf>
    <xf numFmtId="0" fontId="1" fillId="0" borderId="5" xfId="0" applyFont="1" applyBorder="1" applyAlignment="1">
      <alignment horizontal="center" vertical="center" wrapText="1"/>
    </xf>
    <xf numFmtId="0" fontId="36" fillId="0" borderId="2" xfId="0" applyFont="1" applyBorder="1" applyAlignment="1">
      <alignment horizontal="left" vertical="center" wrapText="1"/>
    </xf>
    <xf numFmtId="1" fontId="2" fillId="5" borderId="18" xfId="2" applyNumberFormat="1" applyFont="1" applyFill="1" applyBorder="1" applyAlignment="1">
      <alignment horizontal="center" vertical="center"/>
    </xf>
    <xf numFmtId="0" fontId="2" fillId="0" borderId="1" xfId="0" applyFont="1" applyBorder="1" applyAlignment="1">
      <alignment horizontal="left" vertical="center" wrapText="1"/>
    </xf>
    <xf numFmtId="0" fontId="2" fillId="6" borderId="8" xfId="0" applyFont="1" applyFill="1" applyBorder="1" applyAlignment="1">
      <alignment horizontal="center" vertical="center" wrapText="1"/>
    </xf>
    <xf numFmtId="0" fontId="2" fillId="6" borderId="1" xfId="0" applyFont="1" applyFill="1" applyBorder="1" applyAlignment="1">
      <alignment horizontal="left" vertical="center" wrapText="1"/>
    </xf>
    <xf numFmtId="0" fontId="33" fillId="4" borderId="22" xfId="0" applyFont="1" applyFill="1" applyBorder="1" applyAlignment="1">
      <alignment horizontal="left" vertical="center"/>
    </xf>
    <xf numFmtId="0" fontId="2" fillId="0" borderId="18" xfId="0" applyFont="1" applyBorder="1" applyAlignment="1">
      <alignment horizontal="left" vertical="top"/>
    </xf>
    <xf numFmtId="0" fontId="2" fillId="0" borderId="5" xfId="0" applyFont="1" applyBorder="1" applyAlignment="1">
      <alignment horizontal="left" vertical="top"/>
    </xf>
    <xf numFmtId="0" fontId="3" fillId="0" borderId="5" xfId="0" applyFont="1" applyBorder="1" applyAlignment="1">
      <alignment horizontal="left" vertical="top"/>
    </xf>
    <xf numFmtId="0" fontId="3" fillId="0" borderId="0" xfId="0" applyFont="1" applyAlignment="1">
      <alignment horizontal="left"/>
    </xf>
    <xf numFmtId="0" fontId="1" fillId="0" borderId="0" xfId="0" applyFont="1" applyAlignment="1">
      <alignment horizontal="left"/>
    </xf>
    <xf numFmtId="0" fontId="1" fillId="0" borderId="0" xfId="0" quotePrefix="1" applyFont="1" applyAlignment="1">
      <alignment horizontal="center" vertical="center"/>
    </xf>
    <xf numFmtId="0" fontId="39" fillId="4" borderId="0" xfId="0" applyFont="1" applyFill="1"/>
    <xf numFmtId="0" fontId="43" fillId="4" borderId="0" xfId="0" applyFont="1" applyFill="1" applyAlignment="1">
      <alignment horizontal="center"/>
    </xf>
    <xf numFmtId="0" fontId="43" fillId="4" borderId="0" xfId="0" applyFont="1" applyFill="1"/>
    <xf numFmtId="0" fontId="43" fillId="0" borderId="0" xfId="0" applyFont="1"/>
    <xf numFmtId="0" fontId="10" fillId="0" borderId="0" xfId="0" applyFont="1" applyAlignment="1">
      <alignment vertical="center"/>
    </xf>
    <xf numFmtId="169" fontId="15" fillId="0" borderId="6" xfId="0" applyNumberFormat="1" applyFont="1" applyBorder="1" applyAlignment="1">
      <alignment horizontal="center"/>
    </xf>
    <xf numFmtId="9" fontId="2" fillId="6" borderId="39" xfId="6" applyFont="1" applyFill="1" applyBorder="1" applyAlignment="1">
      <alignment horizontal="center" vertical="center"/>
    </xf>
    <xf numFmtId="168" fontId="11" fillId="0" borderId="0" xfId="5" applyNumberFormat="1" applyFont="1" applyAlignment="1">
      <alignment horizontal="center" vertical="center"/>
    </xf>
    <xf numFmtId="0" fontId="2" fillId="6" borderId="39" xfId="6" applyNumberFormat="1" applyFont="1" applyFill="1" applyBorder="1" applyAlignment="1">
      <alignment vertical="center"/>
    </xf>
    <xf numFmtId="0" fontId="11" fillId="0" borderId="39" xfId="0" applyFont="1" applyBorder="1" applyAlignment="1">
      <alignment vertical="center"/>
    </xf>
    <xf numFmtId="0" fontId="25" fillId="6" borderId="39" xfId="0" applyFont="1" applyFill="1" applyBorder="1" applyAlignment="1">
      <alignment horizontal="center" vertical="center"/>
    </xf>
    <xf numFmtId="0" fontId="14" fillId="0" borderId="39" xfId="0" applyFont="1" applyBorder="1" applyAlignment="1">
      <alignment horizontal="center" vertical="center"/>
    </xf>
    <xf numFmtId="0" fontId="11" fillId="0" borderId="39" xfId="0" applyFont="1" applyBorder="1" applyAlignment="1">
      <alignment horizontal="center" vertical="center"/>
    </xf>
    <xf numFmtId="2" fontId="16" fillId="10" borderId="39" xfId="0" applyNumberFormat="1" applyFont="1" applyFill="1" applyBorder="1" applyAlignment="1">
      <alignment horizontal="center" vertical="center"/>
    </xf>
    <xf numFmtId="165" fontId="14" fillId="10" borderId="39" xfId="0" applyNumberFormat="1" applyFont="1" applyFill="1" applyBorder="1" applyAlignment="1">
      <alignment horizontal="center" vertical="center"/>
    </xf>
    <xf numFmtId="166" fontId="25" fillId="6" borderId="39" xfId="0" applyNumberFormat="1" applyFont="1" applyFill="1" applyBorder="1" applyAlignment="1">
      <alignment horizontal="center" vertical="center"/>
    </xf>
    <xf numFmtId="9" fontId="25" fillId="6" borderId="39" xfId="0" applyNumberFormat="1" applyFont="1" applyFill="1" applyBorder="1" applyAlignment="1">
      <alignment horizontal="center" vertical="center"/>
    </xf>
    <xf numFmtId="2" fontId="11" fillId="0" borderId="39" xfId="0" applyNumberFormat="1" applyFont="1" applyBorder="1"/>
    <xf numFmtId="0" fontId="11" fillId="11" borderId="39" xfId="0" applyFont="1" applyFill="1" applyBorder="1" applyAlignment="1">
      <alignment horizontal="center"/>
    </xf>
    <xf numFmtId="0" fontId="11" fillId="11" borderId="39" xfId="0" applyFont="1" applyFill="1" applyBorder="1"/>
    <xf numFmtId="169" fontId="11" fillId="11" borderId="39" xfId="0" applyNumberFormat="1" applyFont="1" applyFill="1" applyBorder="1" applyAlignment="1">
      <alignment horizontal="center"/>
    </xf>
    <xf numFmtId="171" fontId="25" fillId="6" borderId="39" xfId="5" applyNumberFormat="1" applyFont="1" applyFill="1" applyBorder="1" applyAlignment="1">
      <alignment horizontal="right"/>
    </xf>
    <xf numFmtId="169" fontId="15" fillId="11" borderId="39" xfId="0" applyNumberFormat="1" applyFont="1" applyFill="1" applyBorder="1" applyAlignment="1">
      <alignment horizontal="center"/>
    </xf>
    <xf numFmtId="168" fontId="11" fillId="12" borderId="39" xfId="5" applyNumberFormat="1" applyFont="1" applyFill="1" applyBorder="1" applyAlignment="1">
      <alignment horizontal="center"/>
    </xf>
    <xf numFmtId="0" fontId="11" fillId="12" borderId="39" xfId="0" applyFont="1" applyFill="1" applyBorder="1" applyAlignment="1">
      <alignment horizontal="center"/>
    </xf>
    <xf numFmtId="169" fontId="25" fillId="6" borderId="39" xfId="0" applyNumberFormat="1" applyFont="1" applyFill="1" applyBorder="1" applyAlignment="1">
      <alignment horizontal="center"/>
    </xf>
    <xf numFmtId="169" fontId="15" fillId="12" borderId="39" xfId="0" applyNumberFormat="1" applyFont="1" applyFill="1" applyBorder="1" applyAlignment="1">
      <alignment horizontal="center"/>
    </xf>
    <xf numFmtId="11" fontId="11" fillId="12" borderId="39" xfId="0" applyNumberFormat="1" applyFont="1" applyFill="1" applyBorder="1" applyAlignment="1">
      <alignment horizontal="center"/>
    </xf>
    <xf numFmtId="0" fontId="11" fillId="2" borderId="39" xfId="0" applyFont="1" applyFill="1" applyBorder="1" applyAlignment="1">
      <alignment horizontal="center"/>
    </xf>
    <xf numFmtId="0" fontId="11" fillId="2" borderId="39" xfId="0" applyFont="1" applyFill="1" applyBorder="1" applyAlignment="1">
      <alignment horizontal="center" vertical="center"/>
    </xf>
    <xf numFmtId="11" fontId="11" fillId="2" borderId="39" xfId="0" applyNumberFormat="1" applyFont="1" applyFill="1" applyBorder="1" applyAlignment="1">
      <alignment horizontal="center"/>
    </xf>
    <xf numFmtId="2" fontId="14" fillId="2" borderId="39" xfId="0" applyNumberFormat="1" applyFont="1" applyFill="1" applyBorder="1" applyAlignment="1">
      <alignment horizontal="center" vertical="center"/>
    </xf>
    <xf numFmtId="172" fontId="25" fillId="6" borderId="39" xfId="5" applyNumberFormat="1" applyFont="1" applyFill="1" applyBorder="1" applyAlignment="1">
      <alignment horizontal="right" vertical="center"/>
    </xf>
    <xf numFmtId="0" fontId="11" fillId="11" borderId="39" xfId="0" applyFont="1" applyFill="1" applyBorder="1" applyAlignment="1">
      <alignment horizontal="center" vertical="center"/>
    </xf>
    <xf numFmtId="0" fontId="11" fillId="11" borderId="40" xfId="0" applyFont="1" applyFill="1" applyBorder="1"/>
    <xf numFmtId="0" fontId="11" fillId="11" borderId="42" xfId="0" applyFont="1" applyFill="1" applyBorder="1"/>
    <xf numFmtId="0" fontId="11" fillId="11" borderId="41" xfId="0" applyFont="1" applyFill="1" applyBorder="1"/>
    <xf numFmtId="0" fontId="26" fillId="11" borderId="39" xfId="1" applyFont="1" applyFill="1" applyBorder="1"/>
    <xf numFmtId="0" fontId="26" fillId="11" borderId="39" xfId="1" applyFont="1" applyFill="1" applyBorder="1" applyAlignment="1">
      <alignment vertical="center" wrapText="1"/>
    </xf>
    <xf numFmtId="0" fontId="25" fillId="11" borderId="39" xfId="0" applyFont="1" applyFill="1" applyBorder="1"/>
    <xf numFmtId="0" fontId="0" fillId="0" borderId="0" xfId="0" quotePrefix="1"/>
    <xf numFmtId="0" fontId="2" fillId="6" borderId="39" xfId="6" applyNumberFormat="1" applyFont="1" applyFill="1" applyBorder="1" applyAlignment="1">
      <alignment vertical="center" wrapText="1"/>
    </xf>
    <xf numFmtId="0" fontId="11" fillId="5" borderId="5" xfId="4" applyFill="1" applyBorder="1" applyAlignment="1">
      <alignment vertical="center"/>
    </xf>
    <xf numFmtId="0" fontId="2" fillId="6" borderId="7" xfId="0" applyFont="1" applyFill="1" applyBorder="1" applyAlignment="1">
      <alignment horizontal="left" vertical="top" wrapText="1"/>
    </xf>
    <xf numFmtId="0" fontId="2" fillId="0" borderId="7" xfId="0" applyFont="1" applyBorder="1" applyAlignment="1">
      <alignment horizontal="left" vertical="center" wrapText="1"/>
    </xf>
    <xf numFmtId="0" fontId="2" fillId="0" borderId="5" xfId="0" applyFont="1" applyBorder="1" applyAlignment="1">
      <alignment horizontal="left" vertical="top" wrapText="1"/>
    </xf>
    <xf numFmtId="0" fontId="13" fillId="4" borderId="5" xfId="4" applyFont="1" applyFill="1" applyBorder="1" applyAlignment="1">
      <alignment vertical="top"/>
    </xf>
    <xf numFmtId="0" fontId="9" fillId="4" borderId="5" xfId="4" applyFont="1" applyFill="1" applyBorder="1" applyAlignment="1">
      <alignment vertical="top"/>
    </xf>
    <xf numFmtId="0" fontId="9" fillId="4" borderId="5" xfId="4" applyFont="1" applyFill="1" applyBorder="1" applyAlignment="1">
      <alignment vertical="top" wrapText="1"/>
    </xf>
    <xf numFmtId="0" fontId="9" fillId="4" borderId="5" xfId="4" applyFont="1" applyFill="1" applyBorder="1" applyAlignment="1">
      <alignment horizontal="center" vertical="top"/>
    </xf>
    <xf numFmtId="0" fontId="9" fillId="4" borderId="5" xfId="4" applyFont="1" applyFill="1" applyBorder="1" applyAlignment="1">
      <alignment horizontal="center" vertical="top" wrapText="1"/>
    </xf>
    <xf numFmtId="0" fontId="22" fillId="4" borderId="5" xfId="4" applyFont="1" applyFill="1" applyBorder="1" applyAlignment="1">
      <alignment horizontal="center" vertical="top" wrapText="1"/>
    </xf>
    <xf numFmtId="0" fontId="14" fillId="0" borderId="5" xfId="4" applyFont="1" applyBorder="1" applyAlignment="1">
      <alignment vertical="top"/>
    </xf>
    <xf numFmtId="0" fontId="1" fillId="0" borderId="0" xfId="0" applyFont="1" applyAlignment="1">
      <alignment vertical="center" wrapText="1"/>
    </xf>
    <xf numFmtId="0" fontId="2" fillId="6" borderId="39" xfId="6" applyNumberFormat="1" applyFont="1" applyFill="1" applyBorder="1" applyAlignment="1">
      <alignment horizontal="center" vertical="center"/>
    </xf>
    <xf numFmtId="0" fontId="7" fillId="0" borderId="7" xfId="0" applyFont="1" applyBorder="1" applyAlignment="1">
      <alignment horizontal="left" vertical="center"/>
    </xf>
    <xf numFmtId="0" fontId="7" fillId="6" borderId="7" xfId="0" applyFont="1" applyFill="1" applyBorder="1" applyAlignment="1">
      <alignment horizontal="left" vertical="top"/>
    </xf>
    <xf numFmtId="0" fontId="11" fillId="0" borderId="0" xfId="4" applyAlignment="1">
      <alignment vertical="top"/>
    </xf>
    <xf numFmtId="0" fontId="11" fillId="5" borderId="0" xfId="4" applyFill="1" applyAlignment="1">
      <alignment vertical="top"/>
    </xf>
    <xf numFmtId="0" fontId="7" fillId="6" borderId="7" xfId="0" applyFont="1" applyFill="1" applyBorder="1" applyAlignment="1">
      <alignment horizontal="left" vertical="top" wrapText="1"/>
    </xf>
    <xf numFmtId="0" fontId="2" fillId="0" borderId="5" xfId="0" applyFont="1" applyBorder="1" applyAlignment="1">
      <alignment horizontal="center" vertical="center" wrapText="1"/>
    </xf>
    <xf numFmtId="0" fontId="1" fillId="0" borderId="39" xfId="0" applyFont="1" applyBorder="1" applyAlignment="1">
      <alignment horizontal="center" vertical="center"/>
    </xf>
    <xf numFmtId="0" fontId="16" fillId="0" borderId="5" xfId="4" applyFont="1" applyBorder="1" applyAlignment="1">
      <alignment vertical="top" wrapText="1"/>
    </xf>
    <xf numFmtId="0" fontId="11" fillId="0" borderId="0" xfId="0" applyFont="1" applyAlignment="1">
      <alignment horizontal="center" vertical="center" wrapText="1"/>
    </xf>
    <xf numFmtId="0" fontId="11" fillId="6" borderId="39" xfId="0" applyFont="1" applyFill="1" applyBorder="1" applyAlignment="1">
      <alignment vertical="center" wrapText="1"/>
    </xf>
    <xf numFmtId="0" fontId="7" fillId="0" borderId="0" xfId="0" applyFont="1" applyAlignment="1">
      <alignment horizontal="left" vertical="center"/>
    </xf>
    <xf numFmtId="0" fontId="33" fillId="4" borderId="0" xfId="0" applyFont="1" applyFill="1" applyAlignment="1">
      <alignment horizontal="left" vertical="center" wrapText="1"/>
    </xf>
    <xf numFmtId="0" fontId="46" fillId="0" borderId="0" xfId="0" applyFont="1" applyAlignment="1">
      <alignment horizontal="left" vertical="center" wrapText="1"/>
    </xf>
    <xf numFmtId="0" fontId="47" fillId="0" borderId="0" xfId="0" applyFont="1" applyAlignment="1">
      <alignment horizontal="center" vertical="center"/>
    </xf>
    <xf numFmtId="0" fontId="49" fillId="0" borderId="5" xfId="4" applyFont="1" applyBorder="1" applyAlignment="1">
      <alignment vertical="top" wrapText="1"/>
    </xf>
    <xf numFmtId="0" fontId="7" fillId="0" borderId="7" xfId="0" applyFont="1" applyBorder="1" applyAlignment="1">
      <alignment horizontal="left" vertical="center" wrapText="1"/>
    </xf>
    <xf numFmtId="0" fontId="7" fillId="0" borderId="5" xfId="0" applyFont="1" applyBorder="1" applyAlignment="1">
      <alignment horizontal="left" vertical="center" wrapText="1"/>
    </xf>
    <xf numFmtId="0" fontId="1" fillId="6" borderId="5" xfId="0" applyFont="1" applyFill="1" applyBorder="1" applyAlignment="1">
      <alignment horizontal="center" vertical="center" wrapText="1"/>
    </xf>
    <xf numFmtId="0" fontId="2" fillId="0" borderId="0" xfId="0" applyFont="1" applyAlignment="1">
      <alignment horizontal="left" vertical="center" wrapText="1"/>
    </xf>
    <xf numFmtId="0" fontId="16" fillId="5" borderId="5" xfId="4" applyFont="1" applyFill="1" applyBorder="1" applyAlignment="1">
      <alignment vertical="top" wrapText="1"/>
    </xf>
    <xf numFmtId="0" fontId="50" fillId="0" borderId="5" xfId="4" applyFont="1" applyBorder="1" applyAlignment="1">
      <alignment horizontal="left" vertical="top" wrapText="1"/>
    </xf>
    <xf numFmtId="0" fontId="50" fillId="0" borderId="5" xfId="4" applyFont="1" applyBorder="1" applyAlignment="1">
      <alignment vertical="top" wrapText="1"/>
    </xf>
    <xf numFmtId="0" fontId="14" fillId="0" borderId="5" xfId="3" applyFont="1" applyFill="1" applyBorder="1" applyAlignment="1">
      <alignment horizontal="center" vertical="top"/>
    </xf>
    <xf numFmtId="0" fontId="14" fillId="0" borderId="5" xfId="3" applyFont="1" applyFill="1" applyBorder="1" applyAlignment="1">
      <alignment horizontal="center" vertical="top" wrapText="1"/>
    </xf>
    <xf numFmtId="0" fontId="2" fillId="0" borderId="0" xfId="0" applyFont="1" applyAlignment="1">
      <alignment horizontal="center" vertical="center" wrapText="1"/>
    </xf>
    <xf numFmtId="0" fontId="51" fillId="0" borderId="0" xfId="0" applyFont="1" applyAlignment="1">
      <alignment horizontal="left" vertical="center" wrapText="1"/>
    </xf>
    <xf numFmtId="0" fontId="33" fillId="4" borderId="43" xfId="0" applyFont="1" applyFill="1" applyBorder="1" applyAlignment="1">
      <alignment horizontal="center" vertical="center"/>
    </xf>
    <xf numFmtId="0" fontId="1" fillId="0" borderId="44" xfId="0" applyFont="1" applyBorder="1" applyAlignment="1">
      <alignment horizontal="center" vertical="center"/>
    </xf>
    <xf numFmtId="0" fontId="1" fillId="0" borderId="45" xfId="0" applyFont="1" applyBorder="1" applyAlignment="1">
      <alignment horizontal="center" vertical="center"/>
    </xf>
    <xf numFmtId="0" fontId="2" fillId="0" borderId="0" xfId="0" applyFont="1" applyAlignment="1">
      <alignment horizontal="center" vertical="center"/>
    </xf>
    <xf numFmtId="0" fontId="2" fillId="0" borderId="39" xfId="0" applyFont="1" applyBorder="1" applyAlignment="1">
      <alignment horizontal="center" vertical="center"/>
    </xf>
    <xf numFmtId="0" fontId="2" fillId="0" borderId="0" xfId="0" applyFont="1" applyAlignment="1">
      <alignment vertical="center" wrapText="1"/>
    </xf>
    <xf numFmtId="0" fontId="52" fillId="0" borderId="7" xfId="0" applyFont="1" applyBorder="1" applyAlignment="1">
      <alignment horizontal="left" vertical="center" wrapText="1"/>
    </xf>
    <xf numFmtId="0" fontId="36" fillId="0" borderId="3" xfId="0" applyFont="1" applyBorder="1" applyAlignment="1">
      <alignment horizontal="left" vertical="center" wrapText="1"/>
    </xf>
    <xf numFmtId="1" fontId="2" fillId="5" borderId="8" xfId="2" applyNumberFormat="1" applyFont="1" applyFill="1" applyBorder="1" applyAlignment="1">
      <alignment horizontal="center" vertical="center"/>
    </xf>
    <xf numFmtId="0" fontId="2" fillId="0" borderId="1" xfId="0" applyFont="1" applyBorder="1" applyAlignment="1">
      <alignment horizontal="left" vertical="center"/>
    </xf>
    <xf numFmtId="0" fontId="2" fillId="6" borderId="5" xfId="0" applyFont="1" applyFill="1" applyBorder="1" applyAlignment="1">
      <alignment horizontal="center" vertical="center" wrapText="1"/>
    </xf>
    <xf numFmtId="0" fontId="2" fillId="0" borderId="0" xfId="0" applyFont="1"/>
    <xf numFmtId="0" fontId="11" fillId="5" borderId="0" xfId="0" applyFont="1" applyFill="1" applyAlignment="1">
      <alignment vertical="center"/>
    </xf>
    <xf numFmtId="0" fontId="11" fillId="5" borderId="0" xfId="0" applyFont="1" applyFill="1"/>
    <xf numFmtId="0" fontId="43" fillId="5" borderId="0" xfId="0" applyFont="1" applyFill="1"/>
    <xf numFmtId="0" fontId="10" fillId="5" borderId="0" xfId="0" applyFont="1" applyFill="1" applyAlignment="1">
      <alignment vertical="center"/>
    </xf>
    <xf numFmtId="0" fontId="4" fillId="5" borderId="0" xfId="1" applyFill="1" applyAlignment="1">
      <alignment vertical="center"/>
    </xf>
    <xf numFmtId="2" fontId="11" fillId="5" borderId="0" xfId="0" applyNumberFormat="1" applyFont="1" applyFill="1"/>
    <xf numFmtId="165" fontId="11" fillId="5" borderId="0" xfId="0" applyNumberFormat="1" applyFont="1" applyFill="1"/>
    <xf numFmtId="166" fontId="11" fillId="5" borderId="0" xfId="0" applyNumberFormat="1" applyFont="1" applyFill="1"/>
    <xf numFmtId="10" fontId="11" fillId="5" borderId="0" xfId="6" applyNumberFormat="1" applyFont="1" applyFill="1"/>
    <xf numFmtId="9" fontId="11" fillId="5" borderId="0" xfId="0" applyNumberFormat="1" applyFont="1" applyFill="1"/>
    <xf numFmtId="0" fontId="27" fillId="5" borderId="0" xfId="1" applyFont="1" applyFill="1" applyAlignment="1">
      <alignment vertical="center" wrapText="1"/>
    </xf>
    <xf numFmtId="0" fontId="15" fillId="5" borderId="0" xfId="0" applyFont="1" applyFill="1" applyAlignment="1">
      <alignment horizontal="center"/>
    </xf>
    <xf numFmtId="167" fontId="15" fillId="5" borderId="0" xfId="5" applyNumberFormat="1" applyFont="1" applyFill="1" applyAlignment="1">
      <alignment horizontal="center"/>
    </xf>
    <xf numFmtId="44" fontId="11" fillId="0" borderId="0" xfId="0" applyNumberFormat="1" applyFont="1"/>
    <xf numFmtId="44" fontId="15" fillId="0" borderId="5" xfId="0" applyNumberFormat="1" applyFont="1" applyBorder="1" applyAlignment="1">
      <alignment vertical="center"/>
    </xf>
    <xf numFmtId="0" fontId="11" fillId="5" borderId="2" xfId="4" applyFill="1" applyBorder="1" applyAlignment="1">
      <alignment horizontal="left" wrapText="1"/>
    </xf>
    <xf numFmtId="0" fontId="11" fillId="5" borderId="6" xfId="4" applyFill="1" applyBorder="1" applyAlignment="1">
      <alignment horizontal="left" wrapText="1"/>
    </xf>
    <xf numFmtId="0" fontId="11" fillId="5" borderId="7" xfId="4" applyFill="1" applyBorder="1" applyAlignment="1">
      <alignment horizontal="left" wrapText="1"/>
    </xf>
    <xf numFmtId="0" fontId="13" fillId="4" borderId="33" xfId="4" applyFont="1" applyFill="1" applyBorder="1" applyAlignment="1">
      <alignment horizontal="center" vertical="center"/>
    </xf>
    <xf numFmtId="0" fontId="13" fillId="4" borderId="4" xfId="4" applyFont="1" applyFill="1" applyBorder="1" applyAlignment="1">
      <alignment horizontal="center" vertical="center"/>
    </xf>
    <xf numFmtId="0" fontId="48" fillId="5" borderId="2" xfId="4" applyFont="1" applyFill="1" applyBorder="1" applyAlignment="1">
      <alignment vertical="center"/>
    </xf>
    <xf numFmtId="0" fontId="40" fillId="5" borderId="6" xfId="4" applyFont="1" applyFill="1" applyBorder="1" applyAlignment="1">
      <alignment vertical="center"/>
    </xf>
    <xf numFmtId="0" fontId="40" fillId="5" borderId="7" xfId="4" applyFont="1" applyFill="1" applyBorder="1" applyAlignment="1">
      <alignment vertical="center"/>
    </xf>
    <xf numFmtId="0" fontId="11" fillId="5" borderId="2" xfId="4" applyFill="1" applyBorder="1" applyAlignment="1">
      <alignment vertical="center" wrapText="1"/>
    </xf>
    <xf numFmtId="0" fontId="11" fillId="5" borderId="6" xfId="4" applyFill="1" applyBorder="1" applyAlignment="1">
      <alignment vertical="center" wrapText="1"/>
    </xf>
    <xf numFmtId="0" fontId="11" fillId="5" borderId="7" xfId="4" applyFill="1" applyBorder="1" applyAlignment="1">
      <alignment vertical="center" wrapText="1"/>
    </xf>
    <xf numFmtId="0" fontId="11" fillId="5" borderId="2" xfId="4" quotePrefix="1" applyFill="1" applyBorder="1" applyAlignment="1">
      <alignment vertical="center" wrapText="1"/>
    </xf>
    <xf numFmtId="0" fontId="11" fillId="5" borderId="6" xfId="4" quotePrefix="1" applyFill="1" applyBorder="1" applyAlignment="1">
      <alignment vertical="center" wrapText="1"/>
    </xf>
    <xf numFmtId="0" fontId="11" fillId="5" borderId="7" xfId="4" quotePrefix="1" applyFill="1" applyBorder="1" applyAlignment="1">
      <alignment vertical="center" wrapText="1"/>
    </xf>
    <xf numFmtId="0" fontId="11" fillId="5" borderId="2" xfId="4" applyFill="1" applyBorder="1" applyAlignment="1">
      <alignment vertical="center"/>
    </xf>
    <xf numFmtId="0" fontId="11" fillId="5" borderId="6" xfId="4" applyFill="1" applyBorder="1" applyAlignment="1">
      <alignment vertical="center"/>
    </xf>
    <xf numFmtId="0" fontId="11" fillId="5" borderId="7" xfId="4" applyFill="1" applyBorder="1" applyAlignment="1">
      <alignment vertical="center"/>
    </xf>
    <xf numFmtId="0" fontId="14" fillId="5" borderId="2" xfId="4" applyFont="1" applyFill="1" applyBorder="1" applyAlignment="1">
      <alignment vertical="center" wrapText="1"/>
    </xf>
    <xf numFmtId="0" fontId="14" fillId="5" borderId="6" xfId="4" applyFont="1" applyFill="1" applyBorder="1" applyAlignment="1">
      <alignment vertical="center" wrapText="1"/>
    </xf>
    <xf numFmtId="0" fontId="14" fillId="5" borderId="7" xfId="4" applyFont="1" applyFill="1" applyBorder="1" applyAlignment="1">
      <alignment vertical="center" wrapText="1"/>
    </xf>
    <xf numFmtId="15" fontId="11" fillId="5" borderId="2" xfId="4" applyNumberFormat="1" applyFill="1" applyBorder="1" applyAlignment="1">
      <alignment horizontal="left" vertical="center" wrapText="1"/>
    </xf>
    <xf numFmtId="15" fontId="11" fillId="5" borderId="6" xfId="4" applyNumberFormat="1" applyFill="1" applyBorder="1" applyAlignment="1">
      <alignment horizontal="left" vertical="center" wrapText="1"/>
    </xf>
    <xf numFmtId="15" fontId="11" fillId="5" borderId="7" xfId="4" applyNumberFormat="1" applyFill="1" applyBorder="1" applyAlignment="1">
      <alignment horizontal="left" vertical="center" wrapText="1"/>
    </xf>
    <xf numFmtId="0" fontId="11" fillId="5" borderId="5" xfId="4" applyFill="1" applyBorder="1" applyAlignment="1">
      <alignment vertical="center"/>
    </xf>
    <xf numFmtId="0" fontId="11" fillId="0" borderId="2" xfId="0" applyFont="1" applyBorder="1" applyAlignment="1">
      <alignment horizontal="left" vertical="center"/>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8" fillId="4" borderId="0" xfId="0" applyFont="1" applyFill="1" applyAlignment="1">
      <alignment horizontal="left" vertical="center" wrapText="1"/>
    </xf>
    <xf numFmtId="0" fontId="11" fillId="0" borderId="0" xfId="0" applyFont="1" applyAlignment="1">
      <alignment horizontal="center"/>
    </xf>
    <xf numFmtId="0" fontId="11" fillId="0" borderId="0" xfId="0" applyFont="1"/>
    <xf numFmtId="0" fontId="10" fillId="0" borderId="0" xfId="0" applyFont="1" applyAlignment="1">
      <alignment horizontal="left" vertical="center"/>
    </xf>
    <xf numFmtId="0" fontId="11" fillId="0" borderId="0" xfId="0" applyFont="1" applyAlignment="1">
      <alignment vertical="center"/>
    </xf>
    <xf numFmtId="0" fontId="15" fillId="10" borderId="39" xfId="0" quotePrefix="1" applyFont="1" applyFill="1" applyBorder="1"/>
    <xf numFmtId="0" fontId="15" fillId="10" borderId="39" xfId="0" applyFont="1" applyFill="1" applyBorder="1"/>
    <xf numFmtId="0" fontId="11" fillId="0" borderId="39" xfId="0" applyFont="1" applyBorder="1" applyAlignment="1">
      <alignment horizontal="left" vertical="center"/>
    </xf>
    <xf numFmtId="0" fontId="11" fillId="10" borderId="39" xfId="0" applyFont="1" applyFill="1" applyBorder="1" applyAlignment="1">
      <alignment vertical="center" wrapText="1"/>
    </xf>
    <xf numFmtId="0" fontId="11" fillId="0" borderId="0" xfId="0" applyFont="1" applyAlignment="1">
      <alignment horizontal="left"/>
    </xf>
    <xf numFmtId="0" fontId="11" fillId="0" borderId="9" xfId="0" applyFont="1" applyBorder="1" applyAlignment="1">
      <alignment horizontal="left"/>
    </xf>
    <xf numFmtId="0" fontId="11" fillId="0" borderId="10" xfId="0" applyFont="1" applyBorder="1" applyAlignment="1">
      <alignment horizontal="left"/>
    </xf>
    <xf numFmtId="0" fontId="11" fillId="0" borderId="12" xfId="0" applyFont="1" applyBorder="1" applyAlignment="1">
      <alignment horizontal="left"/>
    </xf>
    <xf numFmtId="0" fontId="11" fillId="0" borderId="0" xfId="0" applyFont="1" applyAlignment="1">
      <alignment vertical="center" wrapText="1"/>
    </xf>
    <xf numFmtId="0" fontId="11" fillId="0" borderId="14" xfId="0" applyFont="1" applyBorder="1"/>
    <xf numFmtId="0" fontId="11" fillId="0" borderId="15" xfId="0" applyFont="1" applyBorder="1"/>
    <xf numFmtId="0" fontId="25" fillId="0" borderId="0" xfId="0" applyFont="1" applyAlignment="1">
      <alignment horizontal="center"/>
    </xf>
    <xf numFmtId="0" fontId="15" fillId="12" borderId="39" xfId="0" applyFont="1" applyFill="1" applyBorder="1"/>
    <xf numFmtId="0" fontId="11" fillId="12" borderId="39" xfId="0" applyFont="1" applyFill="1" applyBorder="1"/>
    <xf numFmtId="0" fontId="11" fillId="12" borderId="39" xfId="0" applyFont="1" applyFill="1" applyBorder="1" applyAlignment="1">
      <alignment wrapText="1"/>
    </xf>
    <xf numFmtId="0" fontId="11" fillId="12" borderId="40" xfId="0" applyFont="1" applyFill="1" applyBorder="1"/>
    <xf numFmtId="0" fontId="11" fillId="12" borderId="41" xfId="0" applyFont="1" applyFill="1" applyBorder="1"/>
    <xf numFmtId="0" fontId="11" fillId="12" borderId="42" xfId="0" applyFont="1" applyFill="1" applyBorder="1"/>
    <xf numFmtId="0" fontId="25" fillId="5" borderId="0" xfId="0" applyFont="1" applyFill="1" applyAlignment="1">
      <alignment horizontal="center"/>
    </xf>
    <xf numFmtId="0" fontId="15" fillId="0" borderId="0" xfId="0" quotePrefix="1" applyFont="1"/>
    <xf numFmtId="0" fontId="15" fillId="0" borderId="0" xfId="0" applyFont="1"/>
    <xf numFmtId="0" fontId="25" fillId="0" borderId="0" xfId="0" applyFont="1" applyAlignment="1">
      <alignment horizontal="center" vertical="center" wrapText="1"/>
    </xf>
    <xf numFmtId="0" fontId="15" fillId="11" borderId="39" xfId="0" applyFont="1" applyFill="1" applyBorder="1"/>
    <xf numFmtId="0" fontId="11" fillId="11" borderId="39" xfId="0" applyFont="1" applyFill="1" applyBorder="1"/>
    <xf numFmtId="0" fontId="11" fillId="11" borderId="39" xfId="0" applyFont="1" applyFill="1" applyBorder="1" applyAlignment="1">
      <alignment vertical="center"/>
    </xf>
    <xf numFmtId="0" fontId="45" fillId="12" borderId="40" xfId="0" applyFont="1" applyFill="1" applyBorder="1" applyAlignment="1">
      <alignment horizontal="left"/>
    </xf>
    <xf numFmtId="0" fontId="45" fillId="12" borderId="41" xfId="0" applyFont="1" applyFill="1" applyBorder="1" applyAlignment="1">
      <alignment horizontal="left"/>
    </xf>
    <xf numFmtId="0" fontId="45" fillId="12" borderId="42" xfId="0" applyFont="1" applyFill="1" applyBorder="1" applyAlignment="1">
      <alignment horizontal="left"/>
    </xf>
    <xf numFmtId="0" fontId="11" fillId="11" borderId="40" xfId="0" applyFont="1" applyFill="1" applyBorder="1"/>
    <xf numFmtId="0" fontId="11" fillId="11" borderId="41" xfId="0" applyFont="1" applyFill="1" applyBorder="1"/>
    <xf numFmtId="0" fontId="11" fillId="11" borderId="42" xfId="0" applyFont="1" applyFill="1" applyBorder="1"/>
    <xf numFmtId="0" fontId="11" fillId="0" borderId="39" xfId="0" applyFont="1" applyBorder="1" applyAlignment="1">
      <alignment vertical="center" wrapText="1"/>
    </xf>
    <xf numFmtId="0" fontId="11" fillId="0" borderId="39" xfId="0" applyFont="1" applyBorder="1" applyAlignment="1">
      <alignment vertical="center"/>
    </xf>
    <xf numFmtId="0" fontId="11" fillId="2" borderId="39" xfId="0" applyFont="1" applyFill="1" applyBorder="1" applyAlignment="1">
      <alignment vertical="center"/>
    </xf>
    <xf numFmtId="0" fontId="11" fillId="2" borderId="39" xfId="0" applyFont="1" applyFill="1" applyBorder="1"/>
    <xf numFmtId="0" fontId="11" fillId="0" borderId="0" xfId="0" applyFont="1" applyAlignment="1">
      <alignment horizontal="left" vertical="center"/>
    </xf>
    <xf numFmtId="0" fontId="11" fillId="11" borderId="40" xfId="0" applyFont="1" applyFill="1" applyBorder="1" applyAlignment="1">
      <alignment vertical="center" wrapText="1"/>
    </xf>
    <xf numFmtId="0" fontId="11" fillId="11" borderId="41" xfId="0" applyFont="1" applyFill="1" applyBorder="1" applyAlignment="1">
      <alignment vertical="center"/>
    </xf>
    <xf numFmtId="0" fontId="11" fillId="11" borderId="42" xfId="0" applyFont="1" applyFill="1" applyBorder="1" applyAlignment="1">
      <alignment vertical="center"/>
    </xf>
    <xf numFmtId="49" fontId="28" fillId="0" borderId="39" xfId="1" applyNumberFormat="1" applyFont="1" applyBorder="1" applyAlignment="1">
      <alignment vertical="center" wrapText="1"/>
    </xf>
    <xf numFmtId="49" fontId="26" fillId="0" borderId="39" xfId="1" applyNumberFormat="1" applyFont="1" applyBorder="1" applyAlignment="1">
      <alignment vertical="center" wrapText="1"/>
    </xf>
    <xf numFmtId="0" fontId="28" fillId="0" borderId="39" xfId="1" applyFont="1" applyBorder="1" applyAlignment="1">
      <alignment vertical="center" wrapText="1"/>
    </xf>
    <xf numFmtId="0" fontId="14" fillId="0" borderId="39" xfId="0" applyFont="1" applyBorder="1" applyAlignment="1">
      <alignment vertical="center"/>
    </xf>
    <xf numFmtId="0" fontId="15" fillId="0" borderId="5" xfId="0" applyFont="1" applyBorder="1" applyAlignment="1">
      <alignment horizontal="center" vertical="center"/>
    </xf>
    <xf numFmtId="0" fontId="11" fillId="0" borderId="39" xfId="0" applyFont="1" applyBorder="1" applyAlignment="1">
      <alignment horizontal="center"/>
    </xf>
    <xf numFmtId="0" fontId="11" fillId="12" borderId="40" xfId="0" applyFont="1" applyFill="1" applyBorder="1" applyAlignment="1">
      <alignment horizontal="center"/>
    </xf>
    <xf numFmtId="0" fontId="11" fillId="12" borderId="41" xfId="0" applyFont="1" applyFill="1" applyBorder="1" applyAlignment="1">
      <alignment horizontal="center"/>
    </xf>
    <xf numFmtId="0" fontId="11" fillId="12" borderId="42" xfId="0" applyFont="1" applyFill="1" applyBorder="1" applyAlignment="1">
      <alignment horizontal="center"/>
    </xf>
    <xf numFmtId="0" fontId="11" fillId="2" borderId="39" xfId="0" applyFont="1" applyFill="1" applyBorder="1" applyAlignment="1">
      <alignment horizontal="left" vertical="center" wrapText="1"/>
    </xf>
    <xf numFmtId="0" fontId="2" fillId="0" borderId="5" xfId="0" applyFont="1" applyBorder="1" applyAlignment="1">
      <alignment vertical="top" wrapText="1"/>
    </xf>
    <xf numFmtId="0" fontId="18" fillId="4" borderId="27" xfId="0" applyFont="1" applyFill="1" applyBorder="1" applyAlignment="1">
      <alignment horizontal="left" vertical="center" wrapText="1"/>
    </xf>
    <xf numFmtId="0" fontId="34" fillId="0" borderId="5" xfId="0" applyFont="1" applyBorder="1" applyAlignment="1">
      <alignment horizontal="left" vertical="center" wrapText="1"/>
    </xf>
    <xf numFmtId="0" fontId="2" fillId="0" borderId="5" xfId="0" applyFont="1" applyBorder="1" applyAlignment="1">
      <alignment horizontal="left" vertical="center" wrapText="1"/>
    </xf>
    <xf numFmtId="0" fontId="33" fillId="4" borderId="8" xfId="0" applyFont="1" applyFill="1" applyBorder="1" applyAlignment="1">
      <alignment horizontal="left" vertical="center" wrapText="1"/>
    </xf>
    <xf numFmtId="0" fontId="33" fillId="4" borderId="20" xfId="0" applyFont="1" applyFill="1" applyBorder="1" applyAlignment="1">
      <alignment horizontal="left" vertical="center" wrapText="1"/>
    </xf>
    <xf numFmtId="0" fontId="33" fillId="4" borderId="24" xfId="0" applyFont="1" applyFill="1" applyBorder="1" applyAlignment="1">
      <alignment horizontal="left" vertical="center" wrapText="1"/>
    </xf>
    <xf numFmtId="0" fontId="33" fillId="4" borderId="20" xfId="0" applyFont="1" applyFill="1" applyBorder="1" applyAlignment="1">
      <alignment vertical="center" wrapText="1"/>
    </xf>
    <xf numFmtId="0" fontId="0" fillId="0" borderId="24" xfId="0" applyBorder="1" applyAlignment="1">
      <alignment vertical="center" wrapText="1"/>
    </xf>
    <xf numFmtId="0" fontId="33" fillId="4" borderId="29" xfId="0" applyFont="1" applyFill="1" applyBorder="1" applyAlignment="1">
      <alignment vertical="center"/>
    </xf>
    <xf numFmtId="0" fontId="33" fillId="4" borderId="30" xfId="0" applyFont="1" applyFill="1" applyBorder="1" applyAlignment="1">
      <alignment vertical="center"/>
    </xf>
    <xf numFmtId="0" fontId="33" fillId="4" borderId="31" xfId="0" applyFont="1" applyFill="1" applyBorder="1" applyAlignment="1">
      <alignment vertical="center"/>
    </xf>
    <xf numFmtId="0" fontId="2" fillId="0" borderId="2" xfId="0" applyFont="1" applyBorder="1" applyAlignment="1">
      <alignment horizontal="left" vertical="center" wrapText="1"/>
    </xf>
    <xf numFmtId="0" fontId="2" fillId="0" borderId="7" xfId="0" applyFont="1" applyBorder="1" applyAlignment="1">
      <alignment horizontal="left" vertical="center" wrapText="1"/>
    </xf>
    <xf numFmtId="0" fontId="3" fillId="0" borderId="5" xfId="0" applyFont="1" applyBorder="1" applyAlignment="1">
      <alignment horizontal="left" vertical="top" wrapText="1"/>
    </xf>
    <xf numFmtId="0" fontId="2" fillId="0" borderId="5" xfId="0" applyFont="1" applyBorder="1" applyAlignment="1">
      <alignment horizontal="left" vertical="top" wrapText="1"/>
    </xf>
    <xf numFmtId="0" fontId="2" fillId="0" borderId="18" xfId="0" applyFont="1" applyBorder="1" applyAlignment="1">
      <alignment vertical="top" wrapText="1"/>
    </xf>
    <xf numFmtId="0" fontId="33" fillId="4" borderId="49" xfId="0" applyFont="1" applyFill="1" applyBorder="1" applyAlignment="1">
      <alignment vertical="center" wrapText="1"/>
    </xf>
    <xf numFmtId="0" fontId="0" fillId="0" borderId="5" xfId="0" applyBorder="1" applyAlignment="1">
      <alignment vertical="center" wrapText="1"/>
    </xf>
    <xf numFmtId="0" fontId="33" fillId="4" borderId="46" xfId="0" applyFont="1" applyFill="1" applyBorder="1" applyAlignment="1">
      <alignment vertical="center"/>
    </xf>
    <xf numFmtId="0" fontId="33" fillId="4" borderId="47" xfId="0" applyFont="1" applyFill="1" applyBorder="1" applyAlignment="1">
      <alignment vertical="center"/>
    </xf>
    <xf numFmtId="0" fontId="33" fillId="4" borderId="48" xfId="0" applyFont="1" applyFill="1" applyBorder="1" applyAlignment="1">
      <alignment vertical="center"/>
    </xf>
  </cellXfs>
  <cellStyles count="8">
    <cellStyle name="Bad" xfId="3" builtinId="27"/>
    <cellStyle name="Comma" xfId="5" builtinId="3"/>
    <cellStyle name="Currency" xfId="2" builtinId="4"/>
    <cellStyle name="Hyperlink" xfId="1" builtinId="8"/>
    <cellStyle name="Normal" xfId="0" builtinId="0"/>
    <cellStyle name="Normal 121" xfId="7" xr:uid="{A52A1038-428B-4A06-9F8A-478AB25D4632}"/>
    <cellStyle name="Normal 2" xfId="4" xr:uid="{3E4D97F3-CD83-40E9-AEDD-CCCED65D4CE1}"/>
    <cellStyle name="Percent" xfId="6" builtinId="5"/>
  </cellStyles>
  <dxfs count="332">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auto="1"/>
      </font>
      <fill>
        <patternFill>
          <bgColor rgb="FFC6EFCE"/>
        </patternFill>
      </fill>
    </dxf>
    <dxf>
      <font>
        <color auto="1"/>
      </font>
      <fill>
        <patternFill>
          <bgColor rgb="FFFFC7CE"/>
        </patternFill>
      </fill>
    </dxf>
    <dxf>
      <fill>
        <patternFill>
          <bgColor rgb="FFFFFF00"/>
        </patternFill>
      </fill>
    </dxf>
    <dxf>
      <fill>
        <patternFill>
          <bgColor rgb="FFFFC000"/>
        </patternFill>
      </fill>
    </dxf>
    <dxf>
      <fill>
        <patternFill>
          <bgColor rgb="FF92D050"/>
        </patternFill>
      </fill>
    </dxf>
    <dxf>
      <fill>
        <patternFill>
          <bgColor rgb="FFFFCCCC"/>
        </patternFill>
      </fill>
    </dxf>
    <dxf>
      <fill>
        <patternFill>
          <bgColor rgb="FFFFFF00"/>
        </patternFill>
      </fill>
    </dxf>
    <dxf>
      <font>
        <color rgb="FF006100"/>
      </font>
      <fill>
        <patternFill>
          <bgColor rgb="FFC6EFCE"/>
        </patternFill>
      </fill>
    </dxf>
    <dxf>
      <font>
        <color rgb="FF9C0006"/>
      </font>
      <fill>
        <patternFill>
          <bgColor rgb="FFFFC7CE"/>
        </patternFill>
      </fill>
    </dxf>
    <dxf>
      <font>
        <color theme="0"/>
      </font>
      <fill>
        <patternFill>
          <bgColor rgb="FFFF0000"/>
        </patternFill>
      </fill>
    </dxf>
    <dxf>
      <font>
        <color auto="1"/>
      </font>
      <fill>
        <patternFill>
          <bgColor rgb="FFFFC000"/>
        </patternFill>
      </fill>
    </dxf>
    <dxf>
      <fill>
        <patternFill>
          <bgColor rgb="FFFFFF00"/>
        </patternFill>
      </fill>
    </dxf>
    <dxf>
      <fill>
        <patternFill>
          <bgColor rgb="FF92D050"/>
        </patternFill>
      </fill>
    </dxf>
    <dxf>
      <fill>
        <patternFill>
          <bgColor rgb="FF00B0F0"/>
        </patternFill>
      </fill>
    </dxf>
    <dxf>
      <fill>
        <patternFill>
          <bgColor rgb="FFFF99CC"/>
        </patternFill>
      </fill>
    </dxf>
    <dxf>
      <fill>
        <patternFill>
          <bgColor rgb="FF92D050"/>
        </patternFill>
      </fill>
    </dxf>
    <dxf>
      <fill>
        <patternFill>
          <bgColor theme="7" tint="0.39994506668294322"/>
        </patternFill>
      </fill>
    </dxf>
    <dxf>
      <fill>
        <patternFill>
          <bgColor rgb="FF92D050"/>
        </patternFill>
      </fill>
    </dxf>
    <dxf>
      <fill>
        <patternFill>
          <bgColor rgb="FFFF99CC"/>
        </patternFill>
      </fill>
    </dxf>
    <dxf>
      <font>
        <color theme="0"/>
      </font>
      <fill>
        <patternFill>
          <bgColor rgb="FFFF0000"/>
        </patternFill>
      </fill>
    </dxf>
    <dxf>
      <font>
        <color auto="1"/>
      </font>
      <fill>
        <patternFill>
          <bgColor rgb="FFFFC000"/>
        </patternFill>
      </fill>
    </dxf>
    <dxf>
      <fill>
        <patternFill>
          <bgColor rgb="FFFFFF00"/>
        </patternFill>
      </fill>
    </dxf>
    <dxf>
      <fill>
        <patternFill>
          <bgColor rgb="FF92D050"/>
        </patternFill>
      </fill>
    </dxf>
    <dxf>
      <fill>
        <patternFill>
          <bgColor rgb="FF00B0F0"/>
        </patternFill>
      </fill>
    </dxf>
  </dxfs>
  <tableStyles count="0" defaultTableStyle="TableStyleMedium2" defaultPivotStyle="PivotStyleLight16"/>
  <colors>
    <mruColors>
      <color rgb="FFFF99CC"/>
      <color rgb="FFFFCCFF"/>
      <color rgb="FFFF99FF"/>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8"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9</xdr:col>
      <xdr:colOff>1743074</xdr:colOff>
      <xdr:row>1</xdr:row>
      <xdr:rowOff>9525</xdr:rowOff>
    </xdr:from>
    <xdr:to>
      <xdr:col>9</xdr:col>
      <xdr:colOff>2752725</xdr:colOff>
      <xdr:row>3</xdr:row>
      <xdr:rowOff>115079</xdr:rowOff>
    </xdr:to>
    <xdr:pic>
      <xdr:nvPicPr>
        <xdr:cNvPr id="2" name="Picture 1">
          <a:extLst>
            <a:ext uri="{FF2B5EF4-FFF2-40B4-BE49-F238E27FC236}">
              <a16:creationId xmlns:a16="http://schemas.microsoft.com/office/drawing/2014/main" id="{5D4DB936-A412-42EA-B166-B448569A0C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297274" y="342900"/>
          <a:ext cx="1009651" cy="715154"/>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hyperlink" Target="https://esv.vic.gov.au/safety-education/bushfire-and-powerline-safety/powerline-bushfire-safety-taskforce/" TargetMode="External"/><Relationship Id="rId2" Type="http://schemas.openxmlformats.org/officeDocument/2006/relationships/hyperlink" Target="https://www.pmc.gov.au/sites/default/files/publications/Value_of_Statistical_Life_guidance_note.pdf" TargetMode="External"/><Relationship Id="rId1" Type="http://schemas.openxmlformats.org/officeDocument/2006/relationships/hyperlink" Target="http://dro.deakin.edu.au/view/DU:30046704" TargetMode="Externa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E158C-CD70-46FE-8D63-189F8F530194}">
  <sheetPr>
    <pageSetUpPr fitToPage="1"/>
  </sheetPr>
  <dimension ref="B1:L521"/>
  <sheetViews>
    <sheetView tabSelected="1" zoomScale="115" zoomScaleNormal="115" workbookViewId="0">
      <selection activeCell="C5" sqref="C5:K5"/>
    </sheetView>
  </sheetViews>
  <sheetFormatPr defaultColWidth="9.1796875" defaultRowHeight="13" x14ac:dyDescent="0.3"/>
  <cols>
    <col min="1" max="1" width="5.81640625" style="7" customWidth="1"/>
    <col min="2" max="2" width="28.54296875" style="7" customWidth="1"/>
    <col min="3" max="3" width="8.81640625" style="7" customWidth="1"/>
    <col min="4" max="4" width="11.1796875" style="7" customWidth="1"/>
    <col min="5" max="5" width="26.26953125" style="7" customWidth="1"/>
    <col min="6" max="6" width="48" style="7" customWidth="1"/>
    <col min="7" max="8" width="12.453125" style="7" customWidth="1"/>
    <col min="9" max="9" width="9.26953125" style="7" customWidth="1"/>
    <col min="10" max="11" width="16" style="7" customWidth="1"/>
    <col min="12" max="12" width="22.26953125" style="212" bestFit="1" customWidth="1"/>
    <col min="13" max="16384" width="9.1796875" style="7"/>
  </cols>
  <sheetData>
    <row r="1" spans="2:12" ht="26.25" customHeight="1" x14ac:dyDescent="0.6">
      <c r="B1" s="5" t="s">
        <v>60</v>
      </c>
      <c r="C1" s="6"/>
      <c r="D1" s="6"/>
      <c r="E1" s="6"/>
      <c r="F1" s="6"/>
      <c r="G1" s="6"/>
      <c r="H1" s="6"/>
      <c r="I1" s="6"/>
      <c r="J1" s="6"/>
      <c r="K1" s="71"/>
    </row>
    <row r="2" spans="2:12" s="70" customFormat="1" ht="22.5" customHeight="1" x14ac:dyDescent="0.35">
      <c r="B2" s="96" t="s">
        <v>61</v>
      </c>
      <c r="C2" s="268" t="s">
        <v>539</v>
      </c>
      <c r="D2" s="269"/>
      <c r="E2" s="269"/>
      <c r="F2" s="269"/>
      <c r="G2" s="269"/>
      <c r="H2" s="269"/>
      <c r="I2" s="269"/>
      <c r="J2" s="269"/>
      <c r="K2" s="270"/>
      <c r="L2" s="212"/>
    </row>
    <row r="3" spans="2:12" s="70" customFormat="1" ht="19.5" customHeight="1" x14ac:dyDescent="0.35">
      <c r="B3" s="97" t="s">
        <v>62</v>
      </c>
      <c r="C3" s="271" t="s">
        <v>186</v>
      </c>
      <c r="D3" s="272"/>
      <c r="E3" s="272"/>
      <c r="F3" s="272"/>
      <c r="G3" s="272"/>
      <c r="H3" s="272"/>
      <c r="I3" s="272"/>
      <c r="J3" s="272"/>
      <c r="K3" s="273"/>
      <c r="L3" s="212"/>
    </row>
    <row r="4" spans="2:12" s="70" customFormat="1" ht="105" customHeight="1" x14ac:dyDescent="0.35">
      <c r="B4" s="98" t="s">
        <v>188</v>
      </c>
      <c r="C4" s="274" t="s">
        <v>187</v>
      </c>
      <c r="D4" s="275"/>
      <c r="E4" s="275"/>
      <c r="F4" s="275"/>
      <c r="G4" s="275"/>
      <c r="H4" s="275"/>
      <c r="I4" s="275"/>
      <c r="J4" s="275"/>
      <c r="K4" s="276"/>
      <c r="L4" s="212"/>
    </row>
    <row r="5" spans="2:12" s="70" customFormat="1" ht="21" customHeight="1" x14ac:dyDescent="0.35">
      <c r="B5" s="99" t="s">
        <v>126</v>
      </c>
      <c r="C5" s="274" t="s">
        <v>193</v>
      </c>
      <c r="D5" s="275"/>
      <c r="E5" s="275"/>
      <c r="F5" s="275"/>
      <c r="G5" s="275"/>
      <c r="H5" s="275"/>
      <c r="I5" s="275"/>
      <c r="J5" s="275"/>
      <c r="K5" s="276"/>
      <c r="L5" s="212"/>
    </row>
    <row r="6" spans="2:12" s="70" customFormat="1" ht="20.149999999999999" customHeight="1" x14ac:dyDescent="0.35">
      <c r="B6" s="99" t="s">
        <v>189</v>
      </c>
      <c r="C6" s="277" t="s">
        <v>191</v>
      </c>
      <c r="D6" s="278"/>
      <c r="E6" s="278"/>
      <c r="F6" s="278"/>
      <c r="G6" s="278"/>
      <c r="H6" s="278"/>
      <c r="I6" s="278"/>
      <c r="J6" s="278"/>
      <c r="K6" s="279"/>
      <c r="L6" s="212"/>
    </row>
    <row r="7" spans="2:12" s="70" customFormat="1" ht="20.149999999999999" customHeight="1" x14ac:dyDescent="0.35">
      <c r="B7" s="99" t="s">
        <v>190</v>
      </c>
      <c r="C7" s="286" t="s">
        <v>63</v>
      </c>
      <c r="D7" s="286"/>
      <c r="E7" s="286"/>
      <c r="F7" s="197" t="s">
        <v>224</v>
      </c>
      <c r="G7" s="69" t="s">
        <v>225</v>
      </c>
      <c r="H7" s="69"/>
      <c r="I7" s="69"/>
      <c r="J7" s="69"/>
      <c r="K7" s="72"/>
      <c r="L7" s="212"/>
    </row>
    <row r="8" spans="2:12" s="70" customFormat="1" ht="20.149999999999999" customHeight="1" x14ac:dyDescent="0.35">
      <c r="B8" s="99" t="s">
        <v>150</v>
      </c>
      <c r="C8" s="277" t="s">
        <v>65</v>
      </c>
      <c r="D8" s="278"/>
      <c r="E8" s="278"/>
      <c r="F8" s="69"/>
      <c r="G8" s="69"/>
      <c r="H8" s="69"/>
      <c r="I8" s="69"/>
      <c r="J8" s="69"/>
      <c r="K8" s="72"/>
      <c r="L8" s="212"/>
    </row>
    <row r="9" spans="2:12" s="70" customFormat="1" ht="20.149999999999999" customHeight="1" x14ac:dyDescent="0.35">
      <c r="B9" s="99" t="s">
        <v>192</v>
      </c>
      <c r="C9" s="287" t="str">
        <f>INDEX(matrix!E7:I11,MATCH(C8,matrix!D7:D11,0),MATCH(C7,matrix!E6:I6,0))</f>
        <v>Significant</v>
      </c>
      <c r="D9" s="288"/>
      <c r="E9" s="289"/>
      <c r="F9" s="69"/>
      <c r="G9" s="69"/>
      <c r="H9" s="69"/>
      <c r="I9" s="69"/>
      <c r="J9" s="69"/>
      <c r="K9" s="72"/>
      <c r="L9" s="212"/>
    </row>
    <row r="10" spans="2:12" s="70" customFormat="1" ht="34.5" customHeight="1" x14ac:dyDescent="0.35">
      <c r="B10" s="99" t="s">
        <v>64</v>
      </c>
      <c r="C10" s="280" t="s">
        <v>441</v>
      </c>
      <c r="D10" s="281"/>
      <c r="E10" s="281"/>
      <c r="F10" s="281"/>
      <c r="G10" s="281"/>
      <c r="H10" s="281"/>
      <c r="I10" s="281"/>
      <c r="J10" s="281"/>
      <c r="K10" s="282"/>
      <c r="L10" s="212"/>
    </row>
    <row r="11" spans="2:12" s="70" customFormat="1" ht="20.149999999999999" customHeight="1" x14ac:dyDescent="0.35">
      <c r="B11" s="99" t="s">
        <v>538</v>
      </c>
      <c r="C11" s="283" t="s">
        <v>537</v>
      </c>
      <c r="D11" s="284"/>
      <c r="E11" s="284"/>
      <c r="F11" s="284"/>
      <c r="G11" s="284"/>
      <c r="H11" s="284"/>
      <c r="I11" s="284"/>
      <c r="J11" s="284"/>
      <c r="K11" s="285"/>
      <c r="L11" s="212"/>
    </row>
    <row r="12" spans="2:12" s="70" customFormat="1" ht="18.75" customHeight="1" x14ac:dyDescent="0.35">
      <c r="B12" s="100"/>
      <c r="C12" s="88"/>
      <c r="D12" s="88"/>
      <c r="E12" s="88"/>
      <c r="F12" s="88"/>
      <c r="G12" s="266" t="s">
        <v>0</v>
      </c>
      <c r="H12" s="267"/>
      <c r="I12" s="267"/>
      <c r="J12" s="102" t="s">
        <v>68</v>
      </c>
      <c r="K12" s="101"/>
      <c r="L12" s="212"/>
    </row>
    <row r="13" spans="2:12" ht="52" x14ac:dyDescent="0.3">
      <c r="B13" s="103" t="s">
        <v>69</v>
      </c>
      <c r="C13" s="104" t="s">
        <v>70</v>
      </c>
      <c r="D13" s="104" t="s">
        <v>200</v>
      </c>
      <c r="E13" s="104" t="s">
        <v>71</v>
      </c>
      <c r="F13" s="105" t="s">
        <v>72</v>
      </c>
      <c r="G13" s="106" t="s">
        <v>218</v>
      </c>
      <c r="H13" s="107" t="s">
        <v>219</v>
      </c>
      <c r="I13" s="108" t="s">
        <v>73</v>
      </c>
      <c r="J13" s="109"/>
      <c r="K13" s="110" t="s">
        <v>74</v>
      </c>
    </row>
    <row r="14" spans="2:12" ht="101.25" customHeight="1" x14ac:dyDescent="0.3">
      <c r="B14" s="217" t="s">
        <v>378</v>
      </c>
      <c r="C14" s="112"/>
      <c r="D14" s="113" t="s">
        <v>223</v>
      </c>
      <c r="E14" s="8" t="s">
        <v>5</v>
      </c>
      <c r="F14" s="9" t="s">
        <v>220</v>
      </c>
      <c r="G14" s="10" t="s">
        <v>1</v>
      </c>
      <c r="H14" s="10" t="s">
        <v>2</v>
      </c>
      <c r="I14" s="232" t="s">
        <v>2</v>
      </c>
      <c r="J14" s="233" t="s">
        <v>75</v>
      </c>
      <c r="K14" s="11">
        <v>1</v>
      </c>
    </row>
    <row r="15" spans="2:12" ht="52.5" customHeight="1" x14ac:dyDescent="0.3">
      <c r="B15" s="113"/>
      <c r="C15" s="112"/>
      <c r="D15" s="112"/>
      <c r="E15" s="8" t="s">
        <v>76</v>
      </c>
      <c r="F15" s="9" t="s">
        <v>77</v>
      </c>
      <c r="G15" s="10" t="s">
        <v>1</v>
      </c>
      <c r="H15" s="10" t="s">
        <v>1</v>
      </c>
      <c r="I15" s="232" t="s">
        <v>1</v>
      </c>
      <c r="J15" s="232"/>
      <c r="K15" s="11"/>
    </row>
    <row r="16" spans="2:12" ht="48.75" customHeight="1" x14ac:dyDescent="0.3">
      <c r="B16" s="111"/>
      <c r="C16" s="112"/>
      <c r="D16" s="112"/>
      <c r="E16" s="8" t="s">
        <v>79</v>
      </c>
      <c r="F16" s="9" t="s">
        <v>80</v>
      </c>
      <c r="G16" s="10" t="s">
        <v>1</v>
      </c>
      <c r="H16" s="10" t="s">
        <v>1</v>
      </c>
      <c r="I16" s="232" t="s">
        <v>1</v>
      </c>
      <c r="J16" s="232"/>
      <c r="K16" s="11"/>
    </row>
    <row r="17" spans="2:11" ht="78" x14ac:dyDescent="0.3">
      <c r="B17" s="111"/>
      <c r="C17" s="112"/>
      <c r="D17" s="112"/>
      <c r="E17" s="8" t="s">
        <v>81</v>
      </c>
      <c r="F17" s="9" t="s">
        <v>82</v>
      </c>
      <c r="G17" s="10" t="s">
        <v>1</v>
      </c>
      <c r="H17" s="10" t="s">
        <v>1</v>
      </c>
      <c r="I17" s="232" t="s">
        <v>1</v>
      </c>
      <c r="J17" s="232"/>
      <c r="K17" s="11"/>
    </row>
    <row r="18" spans="2:11" ht="51.75" customHeight="1" x14ac:dyDescent="0.3">
      <c r="B18" s="217" t="s">
        <v>235</v>
      </c>
      <c r="C18" s="112"/>
      <c r="D18" s="112"/>
      <c r="E18" s="8" t="s">
        <v>83</v>
      </c>
      <c r="F18" s="9" t="s">
        <v>12</v>
      </c>
      <c r="G18" s="10" t="s">
        <v>1</v>
      </c>
      <c r="H18" s="10" t="s">
        <v>2</v>
      </c>
      <c r="I18" s="232" t="s">
        <v>2</v>
      </c>
      <c r="J18" s="233" t="s">
        <v>353</v>
      </c>
      <c r="K18" s="11">
        <v>3</v>
      </c>
    </row>
    <row r="19" spans="2:11" ht="35.25" customHeight="1" x14ac:dyDescent="0.3">
      <c r="B19" s="111"/>
      <c r="C19" s="112"/>
      <c r="D19" s="112"/>
      <c r="E19" s="8" t="s">
        <v>84</v>
      </c>
      <c r="F19" s="112"/>
      <c r="G19" s="10" t="s">
        <v>1</v>
      </c>
      <c r="H19" s="10" t="s">
        <v>2</v>
      </c>
      <c r="I19" s="232" t="s">
        <v>2</v>
      </c>
      <c r="J19" s="233" t="s">
        <v>353</v>
      </c>
      <c r="K19" s="10">
        <v>4</v>
      </c>
    </row>
    <row r="20" spans="2:11" ht="47.25" customHeight="1" x14ac:dyDescent="0.3">
      <c r="B20" s="111"/>
      <c r="C20" s="112"/>
      <c r="D20" s="112"/>
      <c r="E20" s="9" t="s">
        <v>19</v>
      </c>
      <c r="F20" s="113" t="s">
        <v>85</v>
      </c>
      <c r="G20" s="10" t="s">
        <v>1</v>
      </c>
      <c r="H20" s="10" t="s">
        <v>2</v>
      </c>
      <c r="I20" s="232" t="s">
        <v>2</v>
      </c>
      <c r="J20" s="233" t="s">
        <v>353</v>
      </c>
      <c r="K20" s="11">
        <v>5</v>
      </c>
    </row>
    <row r="21" spans="2:11" ht="34.5" customHeight="1" x14ac:dyDescent="0.3">
      <c r="B21" s="111"/>
      <c r="C21" s="112"/>
      <c r="D21" s="112"/>
      <c r="E21" s="9" t="s">
        <v>20</v>
      </c>
      <c r="F21" s="112"/>
      <c r="G21" s="10" t="s">
        <v>1</v>
      </c>
      <c r="H21" s="10" t="s">
        <v>2</v>
      </c>
      <c r="I21" s="232" t="s">
        <v>2</v>
      </c>
      <c r="J21" s="233" t="s">
        <v>353</v>
      </c>
      <c r="K21" s="10">
        <v>6</v>
      </c>
    </row>
    <row r="22" spans="2:11" ht="43.5" customHeight="1" x14ac:dyDescent="0.3">
      <c r="B22" s="111"/>
      <c r="C22" s="112"/>
      <c r="D22" s="112"/>
      <c r="E22" s="9" t="s">
        <v>86</v>
      </c>
      <c r="F22" s="113" t="s">
        <v>87</v>
      </c>
      <c r="G22" s="10" t="s">
        <v>1</v>
      </c>
      <c r="H22" s="10" t="s">
        <v>2</v>
      </c>
      <c r="I22" s="232" t="s">
        <v>2</v>
      </c>
      <c r="J22" s="233" t="s">
        <v>78</v>
      </c>
      <c r="K22" s="11">
        <v>7</v>
      </c>
    </row>
    <row r="23" spans="2:11" ht="43.5" customHeight="1" x14ac:dyDescent="0.3">
      <c r="B23" s="111"/>
      <c r="C23" s="112"/>
      <c r="D23" s="112"/>
      <c r="E23" s="9" t="s">
        <v>22</v>
      </c>
      <c r="F23" s="113" t="s">
        <v>88</v>
      </c>
      <c r="G23" s="10" t="s">
        <v>1</v>
      </c>
      <c r="H23" s="10" t="s">
        <v>2</v>
      </c>
      <c r="I23" s="232" t="s">
        <v>2</v>
      </c>
      <c r="J23" s="233" t="s">
        <v>353</v>
      </c>
      <c r="K23" s="10">
        <v>8</v>
      </c>
    </row>
    <row r="24" spans="2:11" ht="42" customHeight="1" x14ac:dyDescent="0.3">
      <c r="B24" s="111"/>
      <c r="C24" s="112"/>
      <c r="D24" s="112"/>
      <c r="E24" s="9" t="s">
        <v>23</v>
      </c>
      <c r="F24" s="113" t="s">
        <v>89</v>
      </c>
      <c r="G24" s="10" t="s">
        <v>1</v>
      </c>
      <c r="H24" s="10" t="s">
        <v>2</v>
      </c>
      <c r="I24" s="232" t="s">
        <v>2</v>
      </c>
      <c r="J24" s="233" t="s">
        <v>353</v>
      </c>
      <c r="K24" s="11">
        <v>9</v>
      </c>
    </row>
    <row r="25" spans="2:11" ht="42" customHeight="1" x14ac:dyDescent="0.3">
      <c r="B25" s="111"/>
      <c r="C25" s="112"/>
      <c r="D25" s="112"/>
      <c r="E25" s="230" t="s">
        <v>415</v>
      </c>
      <c r="F25" s="113"/>
      <c r="G25" s="10"/>
      <c r="H25" s="10"/>
      <c r="I25" s="232"/>
      <c r="J25" s="233" t="s">
        <v>353</v>
      </c>
      <c r="K25" s="11">
        <v>31</v>
      </c>
    </row>
    <row r="26" spans="2:11" ht="42" customHeight="1" x14ac:dyDescent="0.3">
      <c r="B26" s="111"/>
      <c r="C26" s="112"/>
      <c r="D26" s="112"/>
      <c r="E26" s="230" t="s">
        <v>416</v>
      </c>
      <c r="F26" s="113"/>
      <c r="G26" s="10"/>
      <c r="H26" s="10"/>
      <c r="I26" s="232"/>
      <c r="J26" s="233" t="s">
        <v>353</v>
      </c>
      <c r="K26" s="11">
        <v>32</v>
      </c>
    </row>
    <row r="27" spans="2:11" ht="42" customHeight="1" x14ac:dyDescent="0.3">
      <c r="B27" s="111"/>
      <c r="C27" s="112"/>
      <c r="D27" s="112"/>
      <c r="E27" s="231" t="s">
        <v>417</v>
      </c>
      <c r="G27" s="10"/>
      <c r="H27" s="10"/>
      <c r="I27" s="232"/>
      <c r="J27" s="233" t="s">
        <v>353</v>
      </c>
      <c r="K27" s="11">
        <v>33</v>
      </c>
    </row>
    <row r="28" spans="2:11" ht="42" customHeight="1" x14ac:dyDescent="0.3">
      <c r="B28" s="111"/>
      <c r="C28" s="112"/>
      <c r="D28" s="112"/>
      <c r="E28" s="230" t="s">
        <v>418</v>
      </c>
      <c r="F28" s="113"/>
      <c r="G28" s="10"/>
      <c r="H28" s="10"/>
      <c r="I28" s="232"/>
      <c r="J28" s="233" t="s">
        <v>353</v>
      </c>
      <c r="K28" s="11">
        <v>34</v>
      </c>
    </row>
    <row r="29" spans="2:11" ht="42" customHeight="1" x14ac:dyDescent="0.3">
      <c r="B29" s="111"/>
      <c r="C29" s="112"/>
      <c r="D29" s="112"/>
      <c r="E29" s="230"/>
      <c r="F29" s="113"/>
      <c r="G29" s="10"/>
      <c r="H29" s="10"/>
      <c r="I29" s="232"/>
      <c r="J29" s="233"/>
      <c r="K29" s="11"/>
    </row>
    <row r="30" spans="2:11" ht="42" customHeight="1" x14ac:dyDescent="0.3">
      <c r="B30" s="111"/>
      <c r="C30" s="112"/>
      <c r="D30" s="112"/>
      <c r="E30" s="230"/>
      <c r="F30" s="113"/>
      <c r="G30" s="10"/>
      <c r="H30" s="10"/>
      <c r="I30" s="232"/>
      <c r="J30" s="233"/>
      <c r="K30" s="11"/>
    </row>
    <row r="31" spans="2:11" ht="42" customHeight="1" x14ac:dyDescent="0.3">
      <c r="B31" s="229" t="s">
        <v>356</v>
      </c>
      <c r="C31" s="112"/>
      <c r="D31" s="112"/>
      <c r="E31" s="230" t="s">
        <v>420</v>
      </c>
      <c r="F31" s="113"/>
      <c r="G31" s="10"/>
      <c r="H31" s="10"/>
      <c r="I31" s="232"/>
      <c r="J31" s="233" t="s">
        <v>353</v>
      </c>
      <c r="K31" s="11">
        <v>35</v>
      </c>
    </row>
    <row r="32" spans="2:11" ht="42" customHeight="1" x14ac:dyDescent="0.3">
      <c r="B32" s="111"/>
      <c r="C32" s="112"/>
      <c r="D32" s="112"/>
      <c r="E32" s="230" t="s">
        <v>421</v>
      </c>
      <c r="F32" s="113"/>
      <c r="G32" s="10"/>
      <c r="H32" s="10"/>
      <c r="I32" s="232"/>
      <c r="J32" s="233" t="s">
        <v>353</v>
      </c>
      <c r="K32" s="11">
        <v>36</v>
      </c>
    </row>
    <row r="33" spans="2:11" ht="42" customHeight="1" x14ac:dyDescent="0.3">
      <c r="B33" s="229" t="s">
        <v>234</v>
      </c>
      <c r="C33" s="112"/>
      <c r="D33" s="112"/>
      <c r="E33" s="230" t="s">
        <v>419</v>
      </c>
      <c r="F33" s="113"/>
      <c r="G33" s="10"/>
      <c r="H33" s="10"/>
      <c r="I33" s="232"/>
      <c r="J33" s="233" t="s">
        <v>90</v>
      </c>
      <c r="K33" s="11">
        <v>37</v>
      </c>
    </row>
    <row r="34" spans="2:11" ht="42.75" customHeight="1" x14ac:dyDescent="0.3">
      <c r="B34" s="111"/>
      <c r="C34" s="112"/>
      <c r="D34" s="112"/>
      <c r="E34" s="230" t="s">
        <v>422</v>
      </c>
      <c r="F34" s="113"/>
      <c r="G34" s="10"/>
      <c r="H34" s="10"/>
      <c r="I34" s="232"/>
      <c r="J34" s="233" t="s">
        <v>90</v>
      </c>
      <c r="K34" s="11">
        <v>38</v>
      </c>
    </row>
    <row r="35" spans="2:11" ht="53.25" customHeight="1" x14ac:dyDescent="0.3">
      <c r="B35" s="111"/>
      <c r="C35" s="112"/>
      <c r="D35" s="112"/>
      <c r="E35" s="230" t="s">
        <v>423</v>
      </c>
      <c r="F35" s="113"/>
      <c r="G35" s="10"/>
      <c r="H35" s="10"/>
      <c r="I35" s="232"/>
      <c r="J35" s="233" t="s">
        <v>90</v>
      </c>
      <c r="K35" s="11">
        <v>39</v>
      </c>
    </row>
    <row r="36" spans="2:11" ht="42.75" customHeight="1" x14ac:dyDescent="0.3">
      <c r="B36" s="111"/>
      <c r="C36" s="112"/>
      <c r="D36" s="112"/>
      <c r="E36" s="230" t="s">
        <v>424</v>
      </c>
      <c r="F36" s="113"/>
      <c r="G36" s="10"/>
      <c r="H36" s="10"/>
      <c r="I36" s="232"/>
      <c r="J36" s="233" t="s">
        <v>90</v>
      </c>
      <c r="K36" s="11">
        <v>40</v>
      </c>
    </row>
    <row r="37" spans="2:11" ht="42.75" customHeight="1" x14ac:dyDescent="0.3">
      <c r="B37" s="111"/>
      <c r="C37" s="112"/>
      <c r="D37" s="112"/>
      <c r="E37" s="230" t="s">
        <v>425</v>
      </c>
      <c r="F37" s="113"/>
      <c r="G37" s="10"/>
      <c r="H37" s="10"/>
      <c r="I37" s="232"/>
      <c r="J37" s="233" t="s">
        <v>90</v>
      </c>
      <c r="K37" s="11">
        <v>41</v>
      </c>
    </row>
    <row r="38" spans="2:11" ht="42.75" customHeight="1" x14ac:dyDescent="0.3">
      <c r="B38" s="111"/>
      <c r="C38" s="112"/>
      <c r="D38" s="112"/>
      <c r="E38" s="230" t="s">
        <v>426</v>
      </c>
      <c r="F38" s="113"/>
      <c r="G38" s="10"/>
      <c r="H38" s="10"/>
      <c r="I38" s="232"/>
      <c r="J38" s="233" t="s">
        <v>90</v>
      </c>
      <c r="K38" s="11">
        <v>42</v>
      </c>
    </row>
    <row r="39" spans="2:11" ht="42.75" customHeight="1" x14ac:dyDescent="0.3">
      <c r="B39" s="111"/>
      <c r="C39" s="112"/>
      <c r="D39" s="112"/>
      <c r="E39" s="230" t="s">
        <v>427</v>
      </c>
      <c r="F39" s="113"/>
      <c r="G39" s="10"/>
      <c r="H39" s="10"/>
      <c r="I39" s="232"/>
      <c r="J39" s="233" t="s">
        <v>90</v>
      </c>
      <c r="K39" s="11">
        <v>43</v>
      </c>
    </row>
    <row r="40" spans="2:11" ht="39" x14ac:dyDescent="0.3">
      <c r="B40" s="111" t="s">
        <v>194</v>
      </c>
      <c r="C40" s="112"/>
      <c r="D40" s="112"/>
      <c r="E40" s="9" t="s">
        <v>24</v>
      </c>
      <c r="F40" s="9" t="s">
        <v>26</v>
      </c>
      <c r="G40" s="10" t="s">
        <v>1</v>
      </c>
      <c r="H40" s="10" t="s">
        <v>2</v>
      </c>
      <c r="I40" s="232" t="s">
        <v>2</v>
      </c>
      <c r="J40" s="233" t="s">
        <v>90</v>
      </c>
      <c r="K40" s="10">
        <v>10</v>
      </c>
    </row>
    <row r="41" spans="2:11" ht="54" customHeight="1" x14ac:dyDescent="0.3">
      <c r="B41" s="111"/>
      <c r="C41" s="112"/>
      <c r="D41" s="112"/>
      <c r="E41" s="9" t="s">
        <v>91</v>
      </c>
      <c r="F41" s="9" t="s">
        <v>92</v>
      </c>
      <c r="G41" s="10" t="s">
        <v>1</v>
      </c>
      <c r="H41" s="10" t="s">
        <v>2</v>
      </c>
      <c r="I41" s="232" t="s">
        <v>2</v>
      </c>
      <c r="J41" s="233" t="s">
        <v>90</v>
      </c>
      <c r="K41" s="10">
        <v>12</v>
      </c>
    </row>
    <row r="42" spans="2:11" ht="58.5" customHeight="1" x14ac:dyDescent="0.3">
      <c r="B42" s="111"/>
      <c r="C42" s="112"/>
      <c r="D42" s="112"/>
      <c r="E42" s="9" t="s">
        <v>28</v>
      </c>
      <c r="F42" s="9"/>
      <c r="G42" s="10" t="s">
        <v>1</v>
      </c>
      <c r="H42" s="10" t="s">
        <v>2</v>
      </c>
      <c r="I42" s="232" t="s">
        <v>2</v>
      </c>
      <c r="J42" s="233" t="s">
        <v>90</v>
      </c>
      <c r="K42" s="11">
        <v>13</v>
      </c>
    </row>
    <row r="43" spans="2:11" ht="45.75" customHeight="1" x14ac:dyDescent="0.3">
      <c r="B43" s="111"/>
      <c r="C43" s="112"/>
      <c r="D43" s="112"/>
      <c r="E43" s="9" t="s">
        <v>93</v>
      </c>
      <c r="F43" s="9"/>
      <c r="G43" s="10" t="s">
        <v>1</v>
      </c>
      <c r="H43" s="10" t="s">
        <v>2</v>
      </c>
      <c r="I43" s="232" t="s">
        <v>2</v>
      </c>
      <c r="J43" s="233" t="s">
        <v>90</v>
      </c>
      <c r="K43" s="10">
        <v>14</v>
      </c>
    </row>
    <row r="44" spans="2:11" ht="45.75" customHeight="1" x14ac:dyDescent="0.3">
      <c r="B44" s="111"/>
      <c r="C44" s="112"/>
      <c r="D44" s="112"/>
      <c r="E44" s="230" t="s">
        <v>428</v>
      </c>
      <c r="F44" s="9"/>
      <c r="G44" s="10"/>
      <c r="H44" s="10"/>
      <c r="I44" s="232"/>
      <c r="J44" s="233" t="s">
        <v>347</v>
      </c>
      <c r="K44" s="10">
        <v>44</v>
      </c>
    </row>
    <row r="45" spans="2:11" ht="45.75" customHeight="1" x14ac:dyDescent="0.3">
      <c r="B45" s="111"/>
      <c r="C45" s="112"/>
      <c r="D45" s="112"/>
      <c r="E45" s="230" t="s">
        <v>429</v>
      </c>
      <c r="F45" s="9"/>
      <c r="G45" s="10"/>
      <c r="H45" s="10"/>
      <c r="I45" s="232"/>
      <c r="J45" s="233" t="s">
        <v>347</v>
      </c>
      <c r="K45" s="10">
        <v>45</v>
      </c>
    </row>
    <row r="46" spans="2:11" ht="38.25" customHeight="1" x14ac:dyDescent="0.3">
      <c r="B46" s="111" t="s">
        <v>195</v>
      </c>
      <c r="C46" s="112"/>
      <c r="D46" s="112"/>
      <c r="E46" s="9" t="s">
        <v>94</v>
      </c>
      <c r="F46" s="9"/>
      <c r="G46" s="10" t="s">
        <v>1</v>
      </c>
      <c r="H46" s="10" t="s">
        <v>2</v>
      </c>
      <c r="I46" s="232" t="s">
        <v>2</v>
      </c>
      <c r="J46" s="233" t="s">
        <v>347</v>
      </c>
      <c r="K46" s="11">
        <v>15</v>
      </c>
    </row>
    <row r="47" spans="2:11" ht="38.25" customHeight="1" x14ac:dyDescent="0.3">
      <c r="B47" s="111"/>
      <c r="C47" s="112"/>
      <c r="D47" s="112"/>
      <c r="E47" s="230"/>
      <c r="F47" s="9"/>
      <c r="G47" s="10"/>
      <c r="H47" s="10"/>
      <c r="I47" s="232"/>
      <c r="J47" s="233"/>
      <c r="K47" s="11"/>
    </row>
    <row r="48" spans="2:11" ht="96.75" customHeight="1" x14ac:dyDescent="0.3">
      <c r="B48" s="111" t="s">
        <v>196</v>
      </c>
      <c r="C48" s="112"/>
      <c r="D48" s="112"/>
      <c r="E48" s="9" t="s">
        <v>95</v>
      </c>
      <c r="F48" s="9" t="s">
        <v>96</v>
      </c>
      <c r="G48" s="10" t="s">
        <v>1</v>
      </c>
      <c r="H48" s="10" t="s">
        <v>2</v>
      </c>
      <c r="I48" s="232" t="s">
        <v>2</v>
      </c>
      <c r="J48" s="233" t="s">
        <v>16</v>
      </c>
      <c r="K48" s="11">
        <v>17</v>
      </c>
    </row>
    <row r="49" spans="2:11" ht="85.5" customHeight="1" x14ac:dyDescent="0.3">
      <c r="B49" s="111"/>
      <c r="C49" s="112"/>
      <c r="D49" s="112"/>
      <c r="E49" s="9" t="s">
        <v>97</v>
      </c>
      <c r="F49" s="9" t="s">
        <v>98</v>
      </c>
      <c r="G49" s="10" t="s">
        <v>1</v>
      </c>
      <c r="H49" s="10" t="s">
        <v>2</v>
      </c>
      <c r="I49" s="232" t="s">
        <v>2</v>
      </c>
      <c r="J49" s="233" t="s">
        <v>16</v>
      </c>
      <c r="K49" s="11">
        <v>18</v>
      </c>
    </row>
    <row r="50" spans="2:11" ht="116.25" customHeight="1" x14ac:dyDescent="0.3">
      <c r="B50" s="111"/>
      <c r="C50" s="112"/>
      <c r="D50" s="112"/>
      <c r="E50" s="9" t="s">
        <v>31</v>
      </c>
      <c r="F50" s="9" t="s">
        <v>99</v>
      </c>
      <c r="G50" s="10" t="s">
        <v>1</v>
      </c>
      <c r="H50" s="10" t="s">
        <v>2</v>
      </c>
      <c r="I50" s="232" t="s">
        <v>2</v>
      </c>
      <c r="J50" s="233" t="s">
        <v>16</v>
      </c>
      <c r="K50" s="11">
        <v>19</v>
      </c>
    </row>
    <row r="51" spans="2:11" ht="88.5" customHeight="1" x14ac:dyDescent="0.3">
      <c r="B51" s="111"/>
      <c r="C51" s="112"/>
      <c r="D51" s="112"/>
      <c r="E51" s="9" t="s">
        <v>100</v>
      </c>
      <c r="F51" s="9" t="s">
        <v>101</v>
      </c>
      <c r="G51" s="10" t="s">
        <v>2</v>
      </c>
      <c r="H51" s="10" t="s">
        <v>2</v>
      </c>
      <c r="I51" s="232" t="s">
        <v>2</v>
      </c>
      <c r="J51" s="233" t="s">
        <v>16</v>
      </c>
      <c r="K51" s="11">
        <v>20</v>
      </c>
    </row>
    <row r="52" spans="2:11" ht="25.5" customHeight="1" x14ac:dyDescent="0.3">
      <c r="B52" s="111"/>
      <c r="C52" s="112"/>
      <c r="D52" s="112"/>
      <c r="E52" s="9" t="s">
        <v>102</v>
      </c>
      <c r="F52" s="9"/>
      <c r="G52" s="10" t="s">
        <v>1</v>
      </c>
      <c r="H52" s="10" t="s">
        <v>2</v>
      </c>
      <c r="I52" s="232" t="s">
        <v>1</v>
      </c>
      <c r="J52" s="233"/>
      <c r="K52" s="11"/>
    </row>
    <row r="53" spans="2:11" ht="30" customHeight="1" x14ac:dyDescent="0.3">
      <c r="B53" s="111"/>
      <c r="C53" s="112"/>
      <c r="D53" s="112"/>
      <c r="E53" s="9" t="s">
        <v>34</v>
      </c>
      <c r="F53" s="9" t="s">
        <v>103</v>
      </c>
      <c r="G53" s="10" t="s">
        <v>1</v>
      </c>
      <c r="H53" s="10" t="s">
        <v>2</v>
      </c>
      <c r="I53" s="232" t="s">
        <v>2</v>
      </c>
      <c r="J53" s="233" t="s">
        <v>27</v>
      </c>
      <c r="K53" s="11">
        <v>21</v>
      </c>
    </row>
    <row r="54" spans="2:11" ht="81.75" customHeight="1" x14ac:dyDescent="0.3">
      <c r="B54" s="111" t="s">
        <v>197</v>
      </c>
      <c r="C54" s="112"/>
      <c r="D54" s="112"/>
      <c r="E54" s="9" t="s">
        <v>104</v>
      </c>
      <c r="F54" s="9" t="s">
        <v>35</v>
      </c>
      <c r="G54" s="10" t="s">
        <v>1</v>
      </c>
      <c r="H54" s="10" t="s">
        <v>2</v>
      </c>
      <c r="I54" s="232" t="s">
        <v>2</v>
      </c>
      <c r="J54" s="233" t="s">
        <v>27</v>
      </c>
      <c r="K54" s="11">
        <v>22</v>
      </c>
    </row>
    <row r="55" spans="2:11" ht="63.75" customHeight="1" x14ac:dyDescent="0.3">
      <c r="B55" s="111"/>
      <c r="C55" s="112"/>
      <c r="D55" s="112"/>
      <c r="E55" s="9" t="s">
        <v>105</v>
      </c>
      <c r="F55" s="9" t="s">
        <v>106</v>
      </c>
      <c r="G55" s="10" t="s">
        <v>2</v>
      </c>
      <c r="H55" s="10" t="s">
        <v>2</v>
      </c>
      <c r="I55" s="232" t="s">
        <v>2</v>
      </c>
      <c r="J55" s="233" t="s">
        <v>90</v>
      </c>
      <c r="K55" s="11">
        <v>23</v>
      </c>
    </row>
    <row r="56" spans="2:11" ht="48" customHeight="1" x14ac:dyDescent="0.3">
      <c r="B56" s="111"/>
      <c r="C56" s="112"/>
      <c r="D56" s="112"/>
      <c r="E56" s="9" t="s">
        <v>36</v>
      </c>
      <c r="F56" s="9" t="s">
        <v>107</v>
      </c>
      <c r="G56" s="10" t="s">
        <v>2</v>
      </c>
      <c r="H56" s="10" t="s">
        <v>2</v>
      </c>
      <c r="I56" s="232" t="s">
        <v>2</v>
      </c>
      <c r="J56" s="233" t="s">
        <v>90</v>
      </c>
      <c r="K56" s="11">
        <v>24</v>
      </c>
    </row>
    <row r="57" spans="2:11" ht="42" customHeight="1" x14ac:dyDescent="0.3">
      <c r="B57" s="111"/>
      <c r="C57" s="112"/>
      <c r="D57" s="112"/>
      <c r="E57" s="9" t="s">
        <v>37</v>
      </c>
      <c r="F57" s="9"/>
      <c r="G57" s="10" t="s">
        <v>1</v>
      </c>
      <c r="H57" s="10" t="s">
        <v>2</v>
      </c>
      <c r="I57" s="232" t="s">
        <v>2</v>
      </c>
      <c r="J57" s="233" t="s">
        <v>90</v>
      </c>
      <c r="K57" s="11">
        <v>25</v>
      </c>
    </row>
    <row r="58" spans="2:11" ht="68.25" customHeight="1" x14ac:dyDescent="0.3">
      <c r="B58" s="111"/>
      <c r="C58" s="112"/>
      <c r="D58" s="112"/>
      <c r="E58" s="9" t="s">
        <v>38</v>
      </c>
      <c r="F58" s="9" t="s">
        <v>39</v>
      </c>
      <c r="G58" s="10" t="s">
        <v>1</v>
      </c>
      <c r="H58" s="10" t="s">
        <v>2</v>
      </c>
      <c r="I58" s="232" t="s">
        <v>2</v>
      </c>
      <c r="J58" s="233" t="s">
        <v>16</v>
      </c>
      <c r="K58" s="11">
        <v>26</v>
      </c>
    </row>
    <row r="59" spans="2:11" ht="59.25" customHeight="1" x14ac:dyDescent="0.3">
      <c r="B59" s="217" t="s">
        <v>355</v>
      </c>
      <c r="C59" s="112"/>
      <c r="D59" s="112"/>
      <c r="E59" s="9" t="s">
        <v>108</v>
      </c>
      <c r="F59" s="9" t="s">
        <v>109</v>
      </c>
      <c r="G59" s="10" t="s">
        <v>1</v>
      </c>
      <c r="H59" s="10" t="s">
        <v>2</v>
      </c>
      <c r="I59" s="116" t="s">
        <v>2</v>
      </c>
      <c r="J59" s="233" t="s">
        <v>27</v>
      </c>
      <c r="K59" s="11">
        <v>27</v>
      </c>
    </row>
    <row r="60" spans="2:11" ht="42" customHeight="1" x14ac:dyDescent="0.3">
      <c r="B60" s="111"/>
      <c r="C60" s="112"/>
      <c r="D60" s="112"/>
      <c r="E60" s="9" t="s">
        <v>40</v>
      </c>
      <c r="F60" s="9" t="s">
        <v>41</v>
      </c>
      <c r="G60" s="10"/>
      <c r="H60" s="10"/>
      <c r="I60" s="116"/>
      <c r="J60" s="233" t="s">
        <v>27</v>
      </c>
      <c r="K60" s="11">
        <v>28</v>
      </c>
    </row>
    <row r="61" spans="2:11" ht="48" customHeight="1" x14ac:dyDescent="0.3">
      <c r="B61" s="111"/>
      <c r="C61" s="112"/>
      <c r="D61" s="112"/>
      <c r="E61" s="9" t="s">
        <v>42</v>
      </c>
      <c r="F61" s="9" t="s">
        <v>43</v>
      </c>
      <c r="G61" s="10"/>
      <c r="H61" s="10"/>
      <c r="I61" s="116"/>
      <c r="J61" s="233" t="s">
        <v>27</v>
      </c>
      <c r="K61" s="11">
        <v>29</v>
      </c>
    </row>
    <row r="62" spans="2:11" ht="39.75" customHeight="1" x14ac:dyDescent="0.3">
      <c r="B62" s="111"/>
      <c r="C62" s="112"/>
      <c r="D62" s="112"/>
      <c r="E62" s="9" t="s">
        <v>110</v>
      </c>
      <c r="F62" s="9"/>
      <c r="G62" s="10"/>
      <c r="H62" s="10"/>
      <c r="I62" s="116"/>
      <c r="J62" s="233" t="s">
        <v>27</v>
      </c>
      <c r="K62" s="11">
        <v>30</v>
      </c>
    </row>
    <row r="63" spans="2:11" ht="39.75" customHeight="1" x14ac:dyDescent="0.3">
      <c r="B63" s="111"/>
      <c r="C63" s="112"/>
      <c r="D63" s="112"/>
      <c r="E63" s="230" t="s">
        <v>430</v>
      </c>
      <c r="F63" s="9"/>
      <c r="G63" s="10"/>
      <c r="H63" s="10"/>
      <c r="I63" s="116"/>
      <c r="J63" s="233" t="s">
        <v>347</v>
      </c>
      <c r="K63" s="11">
        <v>46</v>
      </c>
    </row>
    <row r="64" spans="2:11" ht="27.75" customHeight="1" x14ac:dyDescent="0.3">
      <c r="B64" s="229" t="s">
        <v>354</v>
      </c>
      <c r="C64" s="112"/>
      <c r="D64" s="112"/>
      <c r="E64" s="230" t="s">
        <v>431</v>
      </c>
      <c r="F64" s="12"/>
      <c r="G64" s="10"/>
      <c r="H64" s="10"/>
      <c r="I64" s="116"/>
      <c r="J64" s="233" t="s">
        <v>444</v>
      </c>
      <c r="K64" s="11">
        <v>47</v>
      </c>
    </row>
    <row r="65" spans="2:11" ht="15" customHeight="1" x14ac:dyDescent="0.3">
      <c r="B65" s="217"/>
      <c r="C65" s="112"/>
      <c r="D65" s="112"/>
      <c r="E65" s="9"/>
      <c r="F65" s="12"/>
      <c r="G65" s="10"/>
      <c r="H65" s="10"/>
      <c r="I65" s="116"/>
      <c r="J65" s="233"/>
      <c r="K65" s="11"/>
    </row>
    <row r="66" spans="2:11" ht="52.5" customHeight="1" x14ac:dyDescent="0.3">
      <c r="B66" s="229" t="s">
        <v>364</v>
      </c>
      <c r="C66" s="112"/>
      <c r="D66" s="112"/>
      <c r="E66" s="230" t="s">
        <v>433</v>
      </c>
      <c r="F66" s="12"/>
      <c r="G66" s="10"/>
      <c r="H66" s="10"/>
      <c r="I66" s="116"/>
      <c r="J66" s="233" t="s">
        <v>438</v>
      </c>
      <c r="K66" s="11">
        <v>48</v>
      </c>
    </row>
    <row r="67" spans="2:11" ht="15" customHeight="1" x14ac:dyDescent="0.3">
      <c r="B67" s="217"/>
      <c r="C67" s="112"/>
      <c r="D67" s="112"/>
      <c r="E67" s="9"/>
      <c r="F67" s="12"/>
      <c r="G67" s="10"/>
      <c r="H67" s="10"/>
      <c r="I67" s="116"/>
      <c r="J67" s="233"/>
      <c r="K67" s="11"/>
    </row>
    <row r="68" spans="2:11" ht="40.5" customHeight="1" x14ac:dyDescent="0.3">
      <c r="B68" s="229" t="s">
        <v>357</v>
      </c>
      <c r="C68" s="112"/>
      <c r="D68" s="112"/>
      <c r="E68" s="9"/>
      <c r="F68" s="12"/>
      <c r="G68" s="10"/>
      <c r="H68" s="10"/>
      <c r="I68" s="116"/>
      <c r="J68" s="233"/>
      <c r="K68" s="11"/>
    </row>
    <row r="69" spans="2:11" ht="15" customHeight="1" x14ac:dyDescent="0.3">
      <c r="B69" s="111"/>
      <c r="C69" s="112"/>
      <c r="D69" s="112"/>
      <c r="E69" s="9"/>
      <c r="F69" s="12"/>
      <c r="G69" s="10"/>
      <c r="H69" s="10"/>
      <c r="I69" s="116"/>
      <c r="J69" s="233"/>
      <c r="K69" s="11"/>
    </row>
    <row r="70" spans="2:11" ht="15" customHeight="1" x14ac:dyDescent="0.3">
      <c r="B70" s="111"/>
      <c r="C70" s="112"/>
      <c r="D70" s="112"/>
      <c r="E70" s="9"/>
      <c r="F70" s="12"/>
      <c r="G70" s="10"/>
      <c r="H70" s="10"/>
      <c r="I70" s="116"/>
      <c r="J70" s="233"/>
      <c r="K70" s="11"/>
    </row>
    <row r="71" spans="2:11" ht="41.25" customHeight="1" x14ac:dyDescent="0.3">
      <c r="B71" s="111" t="s">
        <v>111</v>
      </c>
      <c r="C71" s="112"/>
      <c r="D71" s="112"/>
      <c r="E71" s="230" t="s">
        <v>434</v>
      </c>
      <c r="F71" s="12"/>
      <c r="G71" s="10"/>
      <c r="H71" s="10"/>
      <c r="I71" s="116"/>
      <c r="J71" s="233" t="s">
        <v>438</v>
      </c>
      <c r="K71" s="11">
        <v>49</v>
      </c>
    </row>
    <row r="72" spans="2:11" ht="39" customHeight="1" x14ac:dyDescent="0.3">
      <c r="B72" s="111"/>
      <c r="C72" s="112"/>
      <c r="D72" s="112"/>
      <c r="E72" s="230" t="s">
        <v>435</v>
      </c>
      <c r="F72" s="12"/>
      <c r="G72" s="10"/>
      <c r="H72" s="10"/>
      <c r="I72" s="116"/>
      <c r="J72" s="233" t="s">
        <v>438</v>
      </c>
      <c r="K72" s="11">
        <v>50</v>
      </c>
    </row>
    <row r="73" spans="2:11" ht="39.75" customHeight="1" x14ac:dyDescent="0.3">
      <c r="B73" s="111"/>
      <c r="C73" s="112"/>
      <c r="D73" s="112"/>
      <c r="E73" s="230" t="s">
        <v>436</v>
      </c>
      <c r="F73" s="12"/>
      <c r="G73" s="10"/>
      <c r="H73" s="10"/>
      <c r="I73" s="116"/>
      <c r="J73" s="233" t="s">
        <v>438</v>
      </c>
      <c r="K73" s="11">
        <v>51</v>
      </c>
    </row>
    <row r="74" spans="2:11" ht="45" customHeight="1" x14ac:dyDescent="0.3">
      <c r="B74" s="111"/>
      <c r="C74" s="112"/>
      <c r="D74" s="112"/>
      <c r="E74" s="230" t="s">
        <v>437</v>
      </c>
      <c r="F74" s="12"/>
      <c r="G74" s="10"/>
      <c r="H74" s="10"/>
      <c r="I74" s="116"/>
      <c r="J74" s="233" t="s">
        <v>438</v>
      </c>
      <c r="K74" s="11">
        <v>52</v>
      </c>
    </row>
    <row r="75" spans="2:11" ht="15" customHeight="1" x14ac:dyDescent="0.3">
      <c r="B75" s="111"/>
      <c r="C75" s="112"/>
      <c r="D75" s="112"/>
      <c r="E75" s="9"/>
      <c r="F75" s="12"/>
      <c r="G75" s="10"/>
      <c r="H75" s="10"/>
      <c r="I75" s="116"/>
      <c r="J75" s="233"/>
      <c r="K75" s="11"/>
    </row>
    <row r="76" spans="2:11" ht="15" customHeight="1" x14ac:dyDescent="0.3">
      <c r="B76" s="111" t="s">
        <v>112</v>
      </c>
      <c r="C76" s="112"/>
      <c r="D76" s="112"/>
      <c r="E76" s="9"/>
      <c r="F76" s="12"/>
      <c r="G76" s="10"/>
      <c r="H76" s="10"/>
      <c r="I76" s="116"/>
      <c r="J76" s="233"/>
      <c r="K76" s="11"/>
    </row>
    <row r="77" spans="2:11" ht="15" customHeight="1" x14ac:dyDescent="0.3">
      <c r="B77" s="111"/>
      <c r="C77" s="112"/>
      <c r="D77" s="112"/>
      <c r="E77" s="9"/>
      <c r="F77" s="12"/>
      <c r="G77" s="10"/>
      <c r="H77" s="10"/>
      <c r="I77" s="116"/>
      <c r="J77" s="233"/>
      <c r="K77" s="11"/>
    </row>
    <row r="78" spans="2:11" ht="15" customHeight="1" x14ac:dyDescent="0.3">
      <c r="B78" s="111"/>
      <c r="C78" s="112"/>
      <c r="D78" s="112"/>
      <c r="E78" s="9"/>
      <c r="F78" s="12"/>
      <c r="G78" s="10"/>
      <c r="H78" s="10"/>
      <c r="I78" s="116"/>
      <c r="J78" s="233"/>
      <c r="K78" s="11"/>
    </row>
    <row r="79" spans="2:11" ht="15" customHeight="1" x14ac:dyDescent="0.3">
      <c r="B79" s="111"/>
      <c r="C79" s="112"/>
      <c r="D79" s="112"/>
      <c r="E79" s="9"/>
      <c r="F79" s="12"/>
      <c r="G79" s="10"/>
      <c r="H79" s="10"/>
      <c r="I79" s="116"/>
      <c r="J79" s="233"/>
      <c r="K79" s="11"/>
    </row>
    <row r="80" spans="2:11" ht="15" customHeight="1" x14ac:dyDescent="0.3">
      <c r="B80" s="111"/>
      <c r="C80" s="112"/>
      <c r="D80" s="112"/>
      <c r="E80" s="9"/>
      <c r="F80" s="12"/>
      <c r="G80" s="10"/>
      <c r="H80" s="10"/>
      <c r="I80" s="116"/>
      <c r="J80" s="233"/>
      <c r="K80" s="11"/>
    </row>
    <row r="81" spans="2:12" ht="15" customHeight="1" x14ac:dyDescent="0.3">
      <c r="B81" s="111" t="s">
        <v>113</v>
      </c>
      <c r="C81" s="112"/>
      <c r="D81" s="112"/>
      <c r="E81" s="9"/>
      <c r="F81" s="12"/>
      <c r="G81" s="10"/>
      <c r="H81" s="10"/>
      <c r="I81" s="116"/>
      <c r="J81" s="233"/>
      <c r="K81" s="11"/>
    </row>
    <row r="82" spans="2:12" ht="15" customHeight="1" x14ac:dyDescent="0.3">
      <c r="B82" s="111"/>
      <c r="C82" s="112"/>
      <c r="D82" s="112"/>
      <c r="E82" s="9"/>
      <c r="F82" s="12"/>
      <c r="G82" s="10"/>
      <c r="H82" s="10"/>
      <c r="I82" s="116"/>
      <c r="J82" s="233"/>
      <c r="K82" s="11"/>
    </row>
    <row r="83" spans="2:12" ht="15" customHeight="1" x14ac:dyDescent="0.3">
      <c r="B83" s="111"/>
      <c r="C83" s="112"/>
      <c r="D83" s="112"/>
      <c r="E83" s="9"/>
      <c r="F83" s="12"/>
      <c r="G83" s="10"/>
      <c r="H83" s="10"/>
      <c r="I83" s="116"/>
      <c r="J83" s="233"/>
      <c r="K83" s="11"/>
    </row>
    <row r="84" spans="2:12" ht="15" customHeight="1" x14ac:dyDescent="0.3">
      <c r="B84" s="111"/>
      <c r="C84" s="112"/>
      <c r="D84" s="112"/>
      <c r="E84" s="9"/>
      <c r="F84" s="12"/>
      <c r="G84" s="10"/>
      <c r="H84" s="10"/>
      <c r="I84" s="116"/>
      <c r="J84" s="233"/>
      <c r="K84" s="11"/>
    </row>
    <row r="85" spans="2:12" s="13" customFormat="1" ht="15" customHeight="1" x14ac:dyDescent="0.3">
      <c r="B85" s="111"/>
      <c r="C85" s="112"/>
      <c r="D85" s="112"/>
      <c r="E85" s="9"/>
      <c r="F85" s="12"/>
      <c r="G85" s="10"/>
      <c r="H85" s="10"/>
      <c r="I85" s="116"/>
      <c r="J85" s="233"/>
      <c r="K85" s="11"/>
      <c r="L85" s="213"/>
    </row>
    <row r="86" spans="2:12" s="13" customFormat="1" ht="15" customHeight="1" x14ac:dyDescent="0.3">
      <c r="B86" s="111" t="s">
        <v>114</v>
      </c>
      <c r="C86" s="112"/>
      <c r="D86" s="112"/>
      <c r="E86" s="9"/>
      <c r="F86" s="12"/>
      <c r="G86" s="10"/>
      <c r="H86" s="10"/>
      <c r="I86" s="116"/>
      <c r="J86" s="233"/>
      <c r="K86" s="11"/>
      <c r="L86" s="213"/>
    </row>
    <row r="87" spans="2:12" s="13" customFormat="1" ht="15" customHeight="1" x14ac:dyDescent="0.3">
      <c r="B87" s="111"/>
      <c r="C87" s="112"/>
      <c r="D87" s="112"/>
      <c r="E87" s="9"/>
      <c r="F87" s="12"/>
      <c r="G87" s="10"/>
      <c r="H87" s="10"/>
      <c r="I87" s="116"/>
      <c r="J87" s="233"/>
      <c r="K87" s="11"/>
      <c r="L87" s="213"/>
    </row>
    <row r="88" spans="2:12" s="13" customFormat="1" ht="15" customHeight="1" x14ac:dyDescent="0.3">
      <c r="B88" s="111"/>
      <c r="C88" s="112"/>
      <c r="D88" s="112"/>
      <c r="E88" s="9"/>
      <c r="F88" s="12"/>
      <c r="G88" s="10"/>
      <c r="H88" s="10"/>
      <c r="I88" s="116"/>
      <c r="J88" s="233"/>
      <c r="K88" s="11"/>
      <c r="L88" s="213"/>
    </row>
    <row r="89" spans="2:12" s="13" customFormat="1" ht="15" customHeight="1" x14ac:dyDescent="0.3">
      <c r="B89" s="111"/>
      <c r="C89" s="112"/>
      <c r="D89" s="112"/>
      <c r="E89" s="9"/>
      <c r="F89" s="12"/>
      <c r="G89" s="10"/>
      <c r="H89" s="10"/>
      <c r="I89" s="116"/>
      <c r="J89" s="233"/>
      <c r="K89" s="11"/>
      <c r="L89" s="213"/>
    </row>
    <row r="90" spans="2:12" s="13" customFormat="1" ht="15" customHeight="1" x14ac:dyDescent="0.3">
      <c r="B90" s="111"/>
      <c r="C90" s="112"/>
      <c r="D90" s="112"/>
      <c r="E90" s="9"/>
      <c r="F90" s="12"/>
      <c r="G90" s="10"/>
      <c r="H90" s="10"/>
      <c r="I90" s="116"/>
      <c r="J90" s="233"/>
      <c r="K90" s="11"/>
      <c r="L90" s="213"/>
    </row>
    <row r="91" spans="2:12" s="13" customFormat="1" ht="25.5" customHeight="1" x14ac:dyDescent="0.3">
      <c r="B91" s="224" t="s">
        <v>413</v>
      </c>
      <c r="C91" s="112"/>
      <c r="D91" s="112"/>
      <c r="E91" s="9"/>
      <c r="F91" s="12"/>
      <c r="G91" s="10"/>
      <c r="H91" s="10"/>
      <c r="I91" s="116"/>
      <c r="J91" s="233"/>
      <c r="K91" s="11"/>
      <c r="L91" s="213"/>
    </row>
    <row r="92" spans="2:12" s="13" customFormat="1" ht="15" customHeight="1" x14ac:dyDescent="0.3">
      <c r="B92" s="111"/>
      <c r="C92" s="112"/>
      <c r="D92" s="112"/>
      <c r="E92" s="9"/>
      <c r="F92" s="12"/>
      <c r="G92" s="10"/>
      <c r="H92" s="10"/>
      <c r="I92" s="116"/>
      <c r="J92" s="233"/>
      <c r="K92" s="11"/>
      <c r="L92" s="213"/>
    </row>
    <row r="93" spans="2:12" s="13" customFormat="1" ht="15" customHeight="1" x14ac:dyDescent="0.3">
      <c r="B93" s="111"/>
      <c r="C93" s="112"/>
      <c r="D93" s="112"/>
      <c r="E93" s="9"/>
      <c r="F93" s="12"/>
      <c r="G93" s="10"/>
      <c r="H93" s="10"/>
      <c r="I93" s="116"/>
      <c r="J93" s="233"/>
      <c r="K93" s="11"/>
      <c r="L93" s="213"/>
    </row>
    <row r="94" spans="2:12" s="13" customFormat="1" ht="15" customHeight="1" x14ac:dyDescent="0.3">
      <c r="B94" s="111"/>
      <c r="C94" s="112"/>
      <c r="D94" s="112"/>
      <c r="E94" s="9"/>
      <c r="F94" s="12"/>
      <c r="G94" s="10"/>
      <c r="H94" s="10"/>
      <c r="I94" s="116"/>
      <c r="J94" s="233"/>
      <c r="K94" s="11"/>
      <c r="L94" s="213"/>
    </row>
    <row r="95" spans="2:12" s="13" customFormat="1" ht="15" customHeight="1" x14ac:dyDescent="0.3">
      <c r="B95" s="111"/>
      <c r="C95" s="112"/>
      <c r="D95" s="112"/>
      <c r="E95" s="9"/>
      <c r="F95" s="12"/>
      <c r="G95" s="10"/>
      <c r="H95" s="10"/>
      <c r="I95" s="116"/>
      <c r="J95" s="233"/>
      <c r="K95" s="11"/>
      <c r="L95" s="213"/>
    </row>
    <row r="96" spans="2:12" s="13" customFormat="1" ht="39.75" customHeight="1" x14ac:dyDescent="0.3">
      <c r="B96" s="111" t="s">
        <v>198</v>
      </c>
      <c r="C96" s="112"/>
      <c r="D96" s="112"/>
      <c r="E96" s="9"/>
      <c r="F96" s="12"/>
      <c r="G96" s="10"/>
      <c r="H96" s="10"/>
      <c r="I96" s="116"/>
      <c r="J96" s="233"/>
      <c r="K96" s="11"/>
      <c r="L96" s="213"/>
    </row>
    <row r="97" spans="2:12" s="13" customFormat="1" ht="15" customHeight="1" x14ac:dyDescent="0.3">
      <c r="B97" s="111"/>
      <c r="C97" s="112"/>
      <c r="D97" s="112"/>
      <c r="E97" s="9"/>
      <c r="F97" s="12"/>
      <c r="G97" s="10"/>
      <c r="H97" s="10"/>
      <c r="I97" s="116"/>
      <c r="J97" s="233"/>
      <c r="K97" s="11"/>
      <c r="L97" s="213"/>
    </row>
    <row r="98" spans="2:12" s="13" customFormat="1" ht="15" customHeight="1" x14ac:dyDescent="0.3">
      <c r="B98" s="224" t="s">
        <v>379</v>
      </c>
      <c r="C98" s="112"/>
      <c r="D98" s="112"/>
      <c r="E98" s="9"/>
      <c r="F98" s="12"/>
      <c r="G98" s="10"/>
      <c r="H98" s="10"/>
      <c r="I98" s="116"/>
      <c r="J98" s="233"/>
      <c r="K98" s="11"/>
      <c r="L98" s="213"/>
    </row>
    <row r="99" spans="2:12" s="13" customFormat="1" ht="15" customHeight="1" x14ac:dyDescent="0.3">
      <c r="B99" s="224"/>
      <c r="C99" s="112"/>
      <c r="D99" s="112"/>
      <c r="E99" s="9"/>
      <c r="F99" s="12"/>
      <c r="G99" s="10"/>
      <c r="H99" s="10"/>
      <c r="I99" s="116"/>
      <c r="J99" s="233"/>
      <c r="K99" s="11"/>
      <c r="L99" s="213"/>
    </row>
    <row r="100" spans="2:12" s="13" customFormat="1" ht="25.5" customHeight="1" x14ac:dyDescent="0.3">
      <c r="B100" s="224" t="s">
        <v>380</v>
      </c>
      <c r="C100" s="112"/>
      <c r="D100" s="112"/>
      <c r="E100" s="9"/>
      <c r="F100" s="12"/>
      <c r="G100" s="10"/>
      <c r="H100" s="10"/>
      <c r="I100" s="116"/>
      <c r="J100" s="233"/>
      <c r="K100" s="11"/>
      <c r="L100" s="213"/>
    </row>
    <row r="101" spans="2:12" s="13" customFormat="1" ht="15" customHeight="1" x14ac:dyDescent="0.3">
      <c r="B101" s="111"/>
      <c r="C101" s="112"/>
      <c r="D101" s="112"/>
      <c r="E101" s="9"/>
      <c r="F101" s="12"/>
      <c r="G101" s="10"/>
      <c r="H101" s="10"/>
      <c r="I101" s="116"/>
      <c r="J101" s="115"/>
      <c r="K101" s="11"/>
      <c r="L101" s="213"/>
    </row>
    <row r="102" spans="2:12" s="13" customFormat="1" ht="15" customHeight="1" x14ac:dyDescent="0.3">
      <c r="B102" s="201" t="s">
        <v>363</v>
      </c>
      <c r="C102" s="202"/>
      <c r="D102" s="202"/>
      <c r="E102" s="203"/>
      <c r="F102" s="204"/>
      <c r="G102" s="205"/>
      <c r="H102" s="205"/>
      <c r="I102" s="206"/>
      <c r="J102" s="206"/>
      <c r="K102" s="205"/>
      <c r="L102" s="213"/>
    </row>
    <row r="103" spans="2:12" s="13" customFormat="1" ht="15" customHeight="1" x14ac:dyDescent="0.3">
      <c r="B103" s="112" t="s">
        <v>115</v>
      </c>
      <c r="C103" s="112"/>
      <c r="D103" s="112"/>
      <c r="E103" s="112"/>
      <c r="F103" s="112"/>
      <c r="G103" s="10"/>
      <c r="H103" s="10"/>
      <c r="I103" s="116"/>
      <c r="J103" s="207"/>
      <c r="K103" s="112"/>
      <c r="L103" s="213"/>
    </row>
    <row r="104" spans="2:12" s="13" customFormat="1" ht="15" customHeight="1" x14ac:dyDescent="0.3">
      <c r="B104" s="112" t="s">
        <v>116</v>
      </c>
      <c r="C104" s="112"/>
      <c r="D104" s="112"/>
      <c r="E104" s="112"/>
      <c r="F104" s="112"/>
      <c r="G104" s="10"/>
      <c r="H104" s="10"/>
      <c r="I104" s="116"/>
      <c r="J104" s="207"/>
      <c r="K104" s="112"/>
      <c r="L104" s="213"/>
    </row>
    <row r="105" spans="2:12" s="13" customFormat="1" ht="15" customHeight="1" x14ac:dyDescent="0.3">
      <c r="B105" s="112" t="s">
        <v>117</v>
      </c>
      <c r="C105" s="112"/>
      <c r="D105" s="112"/>
      <c r="E105" s="112"/>
      <c r="F105" s="112"/>
      <c r="G105" s="10"/>
      <c r="H105" s="10"/>
      <c r="I105" s="116"/>
      <c r="J105" s="207"/>
      <c r="K105" s="112"/>
      <c r="L105" s="213"/>
    </row>
    <row r="106" spans="2:12" s="13" customFormat="1" ht="15" customHeight="1" x14ac:dyDescent="0.3">
      <c r="B106" s="112" t="s">
        <v>118</v>
      </c>
      <c r="C106" s="112"/>
      <c r="D106" s="112"/>
      <c r="E106" s="112"/>
      <c r="F106" s="112"/>
      <c r="G106" s="10"/>
      <c r="H106" s="10"/>
      <c r="I106" s="116"/>
      <c r="J106" s="207"/>
      <c r="K106" s="112"/>
      <c r="L106" s="213"/>
    </row>
    <row r="107" spans="2:12" s="13" customFormat="1" ht="15" customHeight="1" x14ac:dyDescent="0.3">
      <c r="B107" s="112"/>
      <c r="C107" s="112"/>
      <c r="D107" s="112"/>
      <c r="E107" s="112"/>
      <c r="F107" s="112"/>
      <c r="G107" s="10"/>
      <c r="H107" s="10"/>
      <c r="I107" s="116"/>
      <c r="J107" s="207"/>
      <c r="K107" s="112"/>
      <c r="L107" s="213"/>
    </row>
    <row r="108" spans="2:12" s="13" customFormat="1" ht="15" customHeight="1" x14ac:dyDescent="0.3">
      <c r="B108" s="112"/>
      <c r="C108" s="112"/>
      <c r="D108" s="112"/>
      <c r="E108" s="112"/>
      <c r="F108" s="112"/>
      <c r="G108" s="10"/>
      <c r="H108" s="10"/>
      <c r="I108" s="116"/>
      <c r="J108" s="207"/>
      <c r="K108" s="112"/>
      <c r="L108" s="213"/>
    </row>
    <row r="109" spans="2:12" s="13" customFormat="1" ht="14.5" x14ac:dyDescent="0.3">
      <c r="B109" s="201" t="s">
        <v>119</v>
      </c>
      <c r="C109" s="201"/>
      <c r="D109" s="201"/>
      <c r="E109" s="201"/>
      <c r="F109" s="204"/>
      <c r="G109" s="205"/>
      <c r="H109" s="205"/>
      <c r="I109" s="206"/>
      <c r="J109" s="206"/>
      <c r="K109" s="205"/>
      <c r="L109" s="213"/>
    </row>
    <row r="110" spans="2:12" s="13" customFormat="1" ht="117.75" customHeight="1" x14ac:dyDescent="0.3">
      <c r="B110" s="113" t="s">
        <v>120</v>
      </c>
      <c r="C110" s="113"/>
      <c r="D110" s="113"/>
      <c r="E110" s="113"/>
      <c r="F110" s="112"/>
      <c r="G110" s="10"/>
      <c r="H110" s="10"/>
      <c r="I110" s="116"/>
      <c r="J110" s="207"/>
      <c r="K110" s="112"/>
      <c r="L110" s="213"/>
    </row>
    <row r="111" spans="2:12" s="13" customFormat="1" ht="35.25" customHeight="1" x14ac:dyDescent="0.3">
      <c r="B111" s="113" t="s">
        <v>121</v>
      </c>
      <c r="C111" s="113"/>
      <c r="D111" s="113"/>
      <c r="E111" s="113"/>
      <c r="F111" s="112"/>
      <c r="G111" s="10"/>
      <c r="H111" s="10"/>
      <c r="I111" s="116"/>
      <c r="J111" s="207"/>
      <c r="K111" s="112"/>
      <c r="L111" s="213"/>
    </row>
    <row r="112" spans="2:12" s="13" customFormat="1" ht="15" customHeight="1" x14ac:dyDescent="0.3">
      <c r="B112" s="113" t="s">
        <v>122</v>
      </c>
      <c r="C112" s="113"/>
      <c r="D112" s="113"/>
      <c r="E112" s="113"/>
      <c r="F112" s="112"/>
      <c r="G112" s="10"/>
      <c r="H112" s="10"/>
      <c r="I112" s="116"/>
      <c r="J112" s="207"/>
      <c r="K112" s="112"/>
      <c r="L112" s="213"/>
    </row>
    <row r="113" spans="2:12" s="13" customFormat="1" ht="15" customHeight="1" x14ac:dyDescent="0.3">
      <c r="B113" s="113"/>
      <c r="C113" s="113"/>
      <c r="D113" s="113"/>
      <c r="E113" s="113"/>
      <c r="F113" s="112"/>
      <c r="G113" s="10"/>
      <c r="H113" s="10"/>
      <c r="I113" s="116"/>
      <c r="J113" s="207"/>
      <c r="K113" s="112"/>
      <c r="L113" s="213"/>
    </row>
    <row r="114" spans="2:12" s="13" customFormat="1" ht="15" customHeight="1" x14ac:dyDescent="0.3">
      <c r="B114" s="113"/>
      <c r="C114" s="113"/>
      <c r="D114" s="113"/>
      <c r="E114" s="113"/>
      <c r="F114" s="112"/>
      <c r="G114" s="10"/>
      <c r="H114" s="10"/>
      <c r="I114" s="116"/>
      <c r="J114" s="207"/>
      <c r="K114" s="112"/>
      <c r="L114" s="213"/>
    </row>
    <row r="115" spans="2:12" s="13" customFormat="1" ht="15" customHeight="1" x14ac:dyDescent="0.3">
      <c r="B115" s="113"/>
      <c r="C115" s="113"/>
      <c r="D115" s="113"/>
      <c r="E115" s="113"/>
      <c r="F115" s="112"/>
      <c r="G115" s="10"/>
      <c r="H115" s="10"/>
      <c r="I115" s="116"/>
      <c r="J115" s="207"/>
      <c r="K115" s="112"/>
      <c r="L115" s="213"/>
    </row>
    <row r="116" spans="2:12" s="13" customFormat="1" ht="15" customHeight="1" x14ac:dyDescent="0.3">
      <c r="B116" s="114" t="s">
        <v>123</v>
      </c>
      <c r="C116" s="114"/>
      <c r="D116" s="114"/>
      <c r="E116" s="114"/>
      <c r="F116" s="263"/>
      <c r="G116" s="264"/>
      <c r="H116" s="264"/>
      <c r="I116" s="264"/>
      <c r="J116" s="264"/>
      <c r="K116" s="265"/>
      <c r="L116" s="213"/>
    </row>
    <row r="117" spans="2:12" s="13" customFormat="1" x14ac:dyDescent="0.3">
      <c r="G117" s="20"/>
      <c r="H117" s="20"/>
      <c r="I117" s="20"/>
      <c r="L117" s="213"/>
    </row>
    <row r="118" spans="2:12" s="13" customFormat="1" x14ac:dyDescent="0.3">
      <c r="G118" s="20"/>
      <c r="H118" s="20"/>
      <c r="I118" s="20"/>
      <c r="L118" s="213"/>
    </row>
    <row r="119" spans="2:12" s="13" customFormat="1" ht="15" customHeight="1" x14ac:dyDescent="0.3">
      <c r="G119" s="21" t="s">
        <v>124</v>
      </c>
      <c r="H119" s="22"/>
      <c r="I119" s="22"/>
      <c r="J119" s="14"/>
      <c r="K119" s="14"/>
      <c r="L119" s="213"/>
    </row>
    <row r="120" spans="2:12" s="13" customFormat="1" ht="15" customHeight="1" x14ac:dyDescent="0.3">
      <c r="G120" s="16" t="s">
        <v>125</v>
      </c>
      <c r="H120" s="16"/>
      <c r="I120" s="23" t="s">
        <v>126</v>
      </c>
      <c r="J120" s="15"/>
      <c r="K120" s="15"/>
      <c r="L120" s="213"/>
    </row>
    <row r="121" spans="2:12" s="13" customFormat="1" ht="15" customHeight="1" x14ac:dyDescent="0.3">
      <c r="G121" s="16"/>
      <c r="H121" s="16"/>
      <c r="I121" s="16">
        <v>1</v>
      </c>
      <c r="J121" s="16"/>
      <c r="K121" s="16"/>
      <c r="L121" s="213"/>
    </row>
    <row r="122" spans="2:12" s="13" customFormat="1" ht="15" customHeight="1" x14ac:dyDescent="0.3">
      <c r="G122" s="16"/>
      <c r="H122" s="16"/>
      <c r="I122" s="16" t="s">
        <v>127</v>
      </c>
      <c r="J122" s="16"/>
      <c r="K122" s="16"/>
      <c r="L122" s="213"/>
    </row>
    <row r="123" spans="2:12" s="13" customFormat="1" ht="15" customHeight="1" x14ac:dyDescent="0.3">
      <c r="G123" s="16">
        <v>5</v>
      </c>
      <c r="H123" s="17" t="s">
        <v>128</v>
      </c>
      <c r="I123" s="18" t="s">
        <v>129</v>
      </c>
      <c r="J123" s="18"/>
      <c r="K123" s="18"/>
      <c r="L123" s="213"/>
    </row>
    <row r="124" spans="2:12" s="13" customFormat="1" ht="15" customHeight="1" x14ac:dyDescent="0.3">
      <c r="G124" s="16">
        <v>4</v>
      </c>
      <c r="H124" s="17" t="s">
        <v>130</v>
      </c>
      <c r="I124" s="18" t="s">
        <v>129</v>
      </c>
      <c r="J124" s="18"/>
      <c r="K124" s="18"/>
      <c r="L124" s="213"/>
    </row>
    <row r="125" spans="2:12" s="13" customFormat="1" ht="15" customHeight="1" x14ac:dyDescent="0.3">
      <c r="G125" s="16">
        <v>3</v>
      </c>
      <c r="H125" s="17" t="s">
        <v>131</v>
      </c>
      <c r="I125" s="18" t="s">
        <v>129</v>
      </c>
      <c r="J125" s="18"/>
      <c r="K125" s="18"/>
      <c r="L125" s="213"/>
    </row>
    <row r="126" spans="2:12" s="13" customFormat="1" ht="15" customHeight="1" x14ac:dyDescent="0.3">
      <c r="G126" s="16">
        <v>2</v>
      </c>
      <c r="H126" s="17" t="s">
        <v>132</v>
      </c>
      <c r="I126" s="19" t="s">
        <v>133</v>
      </c>
      <c r="J126" s="19"/>
      <c r="K126" s="19"/>
      <c r="L126" s="213"/>
    </row>
    <row r="127" spans="2:12" s="13" customFormat="1" ht="15" customHeight="1" x14ac:dyDescent="0.3">
      <c r="G127" s="16">
        <v>1</v>
      </c>
      <c r="H127" s="17" t="s">
        <v>65</v>
      </c>
      <c r="I127" s="19" t="s">
        <v>133</v>
      </c>
      <c r="J127" s="19"/>
      <c r="K127" s="19"/>
      <c r="L127" s="213"/>
    </row>
    <row r="128" spans="2:12" s="13" customFormat="1" x14ac:dyDescent="0.3">
      <c r="H128" s="20"/>
      <c r="I128" s="20"/>
      <c r="L128" s="213"/>
    </row>
    <row r="129" spans="8:12" s="13" customFormat="1" x14ac:dyDescent="0.3">
      <c r="H129" s="20"/>
      <c r="L129" s="213"/>
    </row>
    <row r="130" spans="8:12" s="13" customFormat="1" x14ac:dyDescent="0.3">
      <c r="H130" s="20"/>
      <c r="L130" s="213"/>
    </row>
    <row r="131" spans="8:12" s="13" customFormat="1" x14ac:dyDescent="0.3">
      <c r="H131" s="20"/>
      <c r="L131" s="213"/>
    </row>
    <row r="132" spans="8:12" s="13" customFormat="1" x14ac:dyDescent="0.3">
      <c r="H132" s="20"/>
      <c r="L132" s="213"/>
    </row>
    <row r="133" spans="8:12" s="13" customFormat="1" x14ac:dyDescent="0.3">
      <c r="H133" s="20"/>
      <c r="L133" s="213"/>
    </row>
    <row r="134" spans="8:12" s="13" customFormat="1" x14ac:dyDescent="0.3">
      <c r="H134" s="20"/>
      <c r="L134" s="213"/>
    </row>
    <row r="135" spans="8:12" s="13" customFormat="1" x14ac:dyDescent="0.3">
      <c r="H135" s="20"/>
      <c r="L135" s="213"/>
    </row>
    <row r="136" spans="8:12" s="13" customFormat="1" x14ac:dyDescent="0.3">
      <c r="H136" s="20"/>
      <c r="L136" s="213"/>
    </row>
    <row r="137" spans="8:12" s="13" customFormat="1" x14ac:dyDescent="0.3">
      <c r="H137" s="20"/>
      <c r="L137" s="213"/>
    </row>
    <row r="138" spans="8:12" s="13" customFormat="1" x14ac:dyDescent="0.3">
      <c r="H138" s="20"/>
      <c r="L138" s="213"/>
    </row>
    <row r="139" spans="8:12" s="13" customFormat="1" x14ac:dyDescent="0.3">
      <c r="H139" s="20"/>
      <c r="L139" s="213"/>
    </row>
    <row r="140" spans="8:12" s="13" customFormat="1" x14ac:dyDescent="0.3">
      <c r="H140" s="20"/>
      <c r="L140" s="213"/>
    </row>
    <row r="141" spans="8:12" s="13" customFormat="1" x14ac:dyDescent="0.3">
      <c r="H141" s="20"/>
      <c r="L141" s="213"/>
    </row>
    <row r="142" spans="8:12" s="13" customFormat="1" x14ac:dyDescent="0.3">
      <c r="H142" s="20"/>
      <c r="L142" s="213"/>
    </row>
    <row r="143" spans="8:12" s="13" customFormat="1" x14ac:dyDescent="0.3">
      <c r="H143" s="20"/>
      <c r="L143" s="213"/>
    </row>
    <row r="144" spans="8:12" s="13" customFormat="1" x14ac:dyDescent="0.3">
      <c r="H144" s="20"/>
      <c r="L144" s="213"/>
    </row>
    <row r="145" spans="8:12" s="13" customFormat="1" x14ac:dyDescent="0.3">
      <c r="H145" s="20"/>
      <c r="L145" s="213"/>
    </row>
    <row r="146" spans="8:12" s="13" customFormat="1" x14ac:dyDescent="0.3">
      <c r="H146" s="20"/>
      <c r="L146" s="213"/>
    </row>
    <row r="147" spans="8:12" s="13" customFormat="1" x14ac:dyDescent="0.3">
      <c r="H147" s="20"/>
      <c r="L147" s="213"/>
    </row>
    <row r="148" spans="8:12" s="13" customFormat="1" x14ac:dyDescent="0.3">
      <c r="H148" s="20"/>
      <c r="L148" s="213"/>
    </row>
    <row r="149" spans="8:12" s="13" customFormat="1" x14ac:dyDescent="0.3">
      <c r="H149" s="20"/>
      <c r="L149" s="213"/>
    </row>
    <row r="150" spans="8:12" s="13" customFormat="1" x14ac:dyDescent="0.3">
      <c r="H150" s="20"/>
      <c r="L150" s="213"/>
    </row>
    <row r="151" spans="8:12" s="13" customFormat="1" x14ac:dyDescent="0.3">
      <c r="H151" s="20"/>
      <c r="L151" s="213"/>
    </row>
    <row r="152" spans="8:12" s="13" customFormat="1" x14ac:dyDescent="0.3">
      <c r="H152" s="20"/>
      <c r="L152" s="213"/>
    </row>
    <row r="153" spans="8:12" s="13" customFormat="1" x14ac:dyDescent="0.3">
      <c r="H153" s="20"/>
      <c r="L153" s="213"/>
    </row>
    <row r="154" spans="8:12" s="13" customFormat="1" x14ac:dyDescent="0.3">
      <c r="H154" s="20"/>
      <c r="L154" s="213"/>
    </row>
    <row r="155" spans="8:12" s="13" customFormat="1" x14ac:dyDescent="0.3">
      <c r="H155" s="20"/>
      <c r="L155" s="213"/>
    </row>
    <row r="156" spans="8:12" s="13" customFormat="1" x14ac:dyDescent="0.3">
      <c r="H156" s="20"/>
      <c r="L156" s="213"/>
    </row>
    <row r="157" spans="8:12" s="13" customFormat="1" x14ac:dyDescent="0.3">
      <c r="H157" s="20"/>
      <c r="L157" s="213"/>
    </row>
    <row r="158" spans="8:12" s="13" customFormat="1" x14ac:dyDescent="0.3">
      <c r="H158" s="20"/>
      <c r="L158" s="213"/>
    </row>
    <row r="159" spans="8:12" s="13" customFormat="1" x14ac:dyDescent="0.3">
      <c r="H159" s="20"/>
      <c r="L159" s="213"/>
    </row>
    <row r="160" spans="8:12" s="13" customFormat="1" x14ac:dyDescent="0.3">
      <c r="H160" s="20"/>
      <c r="L160" s="213"/>
    </row>
    <row r="161" spans="8:12" s="13" customFormat="1" x14ac:dyDescent="0.3">
      <c r="H161" s="20"/>
      <c r="L161" s="213"/>
    </row>
    <row r="162" spans="8:12" s="13" customFormat="1" x14ac:dyDescent="0.3">
      <c r="H162" s="20"/>
      <c r="L162" s="213"/>
    </row>
    <row r="163" spans="8:12" s="13" customFormat="1" x14ac:dyDescent="0.3">
      <c r="H163" s="20"/>
      <c r="L163" s="213"/>
    </row>
    <row r="164" spans="8:12" s="13" customFormat="1" x14ac:dyDescent="0.3">
      <c r="H164" s="20"/>
      <c r="L164" s="213"/>
    </row>
    <row r="165" spans="8:12" s="13" customFormat="1" x14ac:dyDescent="0.3">
      <c r="H165" s="20"/>
      <c r="L165" s="213"/>
    </row>
    <row r="166" spans="8:12" s="13" customFormat="1" x14ac:dyDescent="0.3">
      <c r="H166" s="20"/>
      <c r="L166" s="213"/>
    </row>
    <row r="167" spans="8:12" s="13" customFormat="1" x14ac:dyDescent="0.3">
      <c r="H167" s="20"/>
      <c r="L167" s="213"/>
    </row>
    <row r="168" spans="8:12" s="13" customFormat="1" x14ac:dyDescent="0.3">
      <c r="H168" s="20"/>
      <c r="L168" s="213"/>
    </row>
    <row r="169" spans="8:12" s="13" customFormat="1" x14ac:dyDescent="0.3">
      <c r="H169" s="20"/>
      <c r="L169" s="213"/>
    </row>
    <row r="170" spans="8:12" s="13" customFormat="1" x14ac:dyDescent="0.3">
      <c r="H170" s="20"/>
      <c r="L170" s="213"/>
    </row>
    <row r="171" spans="8:12" s="13" customFormat="1" x14ac:dyDescent="0.3">
      <c r="H171" s="20"/>
      <c r="L171" s="213"/>
    </row>
    <row r="172" spans="8:12" s="13" customFormat="1" x14ac:dyDescent="0.3">
      <c r="H172" s="20"/>
      <c r="L172" s="213"/>
    </row>
    <row r="173" spans="8:12" s="13" customFormat="1" x14ac:dyDescent="0.3">
      <c r="H173" s="20"/>
      <c r="L173" s="213"/>
    </row>
    <row r="174" spans="8:12" s="13" customFormat="1" x14ac:dyDescent="0.3">
      <c r="H174" s="20"/>
      <c r="L174" s="213"/>
    </row>
    <row r="175" spans="8:12" s="13" customFormat="1" x14ac:dyDescent="0.3">
      <c r="H175" s="20"/>
      <c r="L175" s="213"/>
    </row>
    <row r="176" spans="8:12" s="13" customFormat="1" x14ac:dyDescent="0.3">
      <c r="H176" s="20"/>
      <c r="L176" s="213"/>
    </row>
    <row r="177" spans="8:12" s="13" customFormat="1" x14ac:dyDescent="0.3">
      <c r="H177" s="20"/>
      <c r="L177" s="213"/>
    </row>
    <row r="178" spans="8:12" s="13" customFormat="1" x14ac:dyDescent="0.3">
      <c r="H178" s="20"/>
      <c r="L178" s="213"/>
    </row>
    <row r="179" spans="8:12" s="13" customFormat="1" x14ac:dyDescent="0.3">
      <c r="H179" s="20"/>
      <c r="L179" s="213"/>
    </row>
    <row r="180" spans="8:12" s="13" customFormat="1" x14ac:dyDescent="0.3">
      <c r="H180" s="20"/>
      <c r="L180" s="213"/>
    </row>
    <row r="181" spans="8:12" s="13" customFormat="1" x14ac:dyDescent="0.3">
      <c r="H181" s="20"/>
      <c r="L181" s="213"/>
    </row>
    <row r="182" spans="8:12" s="13" customFormat="1" x14ac:dyDescent="0.3">
      <c r="H182" s="20"/>
      <c r="L182" s="213"/>
    </row>
    <row r="183" spans="8:12" s="13" customFormat="1" x14ac:dyDescent="0.3">
      <c r="H183" s="20"/>
      <c r="L183" s="213"/>
    </row>
    <row r="184" spans="8:12" s="13" customFormat="1" x14ac:dyDescent="0.3">
      <c r="H184" s="20"/>
      <c r="L184" s="213"/>
    </row>
    <row r="185" spans="8:12" s="13" customFormat="1" x14ac:dyDescent="0.3">
      <c r="H185" s="20"/>
      <c r="L185" s="213"/>
    </row>
    <row r="186" spans="8:12" s="13" customFormat="1" x14ac:dyDescent="0.3">
      <c r="H186" s="20"/>
      <c r="L186" s="213"/>
    </row>
    <row r="187" spans="8:12" s="13" customFormat="1" x14ac:dyDescent="0.3">
      <c r="H187" s="20"/>
      <c r="L187" s="213"/>
    </row>
    <row r="188" spans="8:12" s="13" customFormat="1" x14ac:dyDescent="0.3">
      <c r="H188" s="20"/>
      <c r="L188" s="213"/>
    </row>
    <row r="189" spans="8:12" s="13" customFormat="1" x14ac:dyDescent="0.3">
      <c r="H189" s="20"/>
      <c r="L189" s="213"/>
    </row>
    <row r="190" spans="8:12" s="13" customFormat="1" x14ac:dyDescent="0.3">
      <c r="H190" s="20"/>
      <c r="L190" s="213"/>
    </row>
    <row r="191" spans="8:12" s="13" customFormat="1" x14ac:dyDescent="0.3">
      <c r="H191" s="20"/>
      <c r="L191" s="213"/>
    </row>
    <row r="192" spans="8:12" s="13" customFormat="1" x14ac:dyDescent="0.3">
      <c r="H192" s="20"/>
      <c r="L192" s="213"/>
    </row>
    <row r="193" spans="8:12" s="13" customFormat="1" x14ac:dyDescent="0.3">
      <c r="H193" s="20"/>
      <c r="L193" s="213"/>
    </row>
    <row r="194" spans="8:12" s="13" customFormat="1" x14ac:dyDescent="0.3">
      <c r="H194" s="20"/>
      <c r="L194" s="213"/>
    </row>
    <row r="195" spans="8:12" s="13" customFormat="1" x14ac:dyDescent="0.3">
      <c r="H195" s="20"/>
      <c r="L195" s="213"/>
    </row>
    <row r="196" spans="8:12" s="13" customFormat="1" x14ac:dyDescent="0.3">
      <c r="H196" s="20"/>
      <c r="L196" s="213"/>
    </row>
    <row r="197" spans="8:12" s="13" customFormat="1" x14ac:dyDescent="0.3">
      <c r="H197" s="20"/>
      <c r="L197" s="213"/>
    </row>
    <row r="198" spans="8:12" s="13" customFormat="1" x14ac:dyDescent="0.3">
      <c r="H198" s="20"/>
      <c r="L198" s="213"/>
    </row>
    <row r="199" spans="8:12" s="13" customFormat="1" x14ac:dyDescent="0.3">
      <c r="H199" s="20"/>
      <c r="L199" s="213"/>
    </row>
    <row r="200" spans="8:12" s="13" customFormat="1" x14ac:dyDescent="0.3">
      <c r="H200" s="20"/>
      <c r="L200" s="213"/>
    </row>
    <row r="201" spans="8:12" s="13" customFormat="1" x14ac:dyDescent="0.3">
      <c r="H201" s="20"/>
      <c r="L201" s="213"/>
    </row>
    <row r="202" spans="8:12" s="13" customFormat="1" x14ac:dyDescent="0.3">
      <c r="H202" s="20"/>
      <c r="L202" s="213"/>
    </row>
    <row r="203" spans="8:12" s="13" customFormat="1" x14ac:dyDescent="0.3">
      <c r="H203" s="20"/>
      <c r="L203" s="213"/>
    </row>
    <row r="204" spans="8:12" s="13" customFormat="1" x14ac:dyDescent="0.3">
      <c r="H204" s="20"/>
      <c r="L204" s="213"/>
    </row>
    <row r="205" spans="8:12" s="13" customFormat="1" x14ac:dyDescent="0.3">
      <c r="H205" s="20"/>
      <c r="L205" s="213"/>
    </row>
    <row r="206" spans="8:12" s="13" customFormat="1" x14ac:dyDescent="0.3">
      <c r="H206" s="20"/>
      <c r="L206" s="213"/>
    </row>
    <row r="207" spans="8:12" s="13" customFormat="1" x14ac:dyDescent="0.3">
      <c r="H207" s="20"/>
      <c r="L207" s="213"/>
    </row>
    <row r="208" spans="8:12" s="13" customFormat="1" x14ac:dyDescent="0.3">
      <c r="H208" s="20"/>
      <c r="L208" s="213"/>
    </row>
    <row r="209" spans="8:12" s="13" customFormat="1" x14ac:dyDescent="0.3">
      <c r="H209" s="20"/>
      <c r="L209" s="213"/>
    </row>
    <row r="210" spans="8:12" s="13" customFormat="1" x14ac:dyDescent="0.3">
      <c r="H210" s="20"/>
      <c r="L210" s="213"/>
    </row>
    <row r="211" spans="8:12" s="13" customFormat="1" x14ac:dyDescent="0.3">
      <c r="H211" s="20"/>
      <c r="L211" s="213"/>
    </row>
    <row r="212" spans="8:12" s="13" customFormat="1" x14ac:dyDescent="0.3">
      <c r="H212" s="20"/>
      <c r="L212" s="213"/>
    </row>
    <row r="213" spans="8:12" s="13" customFormat="1" x14ac:dyDescent="0.3">
      <c r="H213" s="20"/>
      <c r="L213" s="213"/>
    </row>
    <row r="214" spans="8:12" s="13" customFormat="1" x14ac:dyDescent="0.3">
      <c r="H214" s="20"/>
      <c r="L214" s="213"/>
    </row>
    <row r="215" spans="8:12" s="13" customFormat="1" x14ac:dyDescent="0.3">
      <c r="H215" s="20"/>
      <c r="L215" s="213"/>
    </row>
    <row r="216" spans="8:12" s="13" customFormat="1" x14ac:dyDescent="0.3">
      <c r="H216" s="20"/>
      <c r="L216" s="213"/>
    </row>
    <row r="217" spans="8:12" s="13" customFormat="1" x14ac:dyDescent="0.3">
      <c r="H217" s="20"/>
      <c r="L217" s="213"/>
    </row>
    <row r="218" spans="8:12" s="13" customFormat="1" x14ac:dyDescent="0.3">
      <c r="H218" s="20"/>
      <c r="L218" s="213"/>
    </row>
    <row r="219" spans="8:12" s="13" customFormat="1" x14ac:dyDescent="0.3">
      <c r="H219" s="20"/>
      <c r="L219" s="213"/>
    </row>
    <row r="220" spans="8:12" s="13" customFormat="1" x14ac:dyDescent="0.3">
      <c r="H220" s="20"/>
      <c r="L220" s="213"/>
    </row>
    <row r="221" spans="8:12" s="13" customFormat="1" x14ac:dyDescent="0.3">
      <c r="H221" s="20"/>
      <c r="L221" s="213"/>
    </row>
    <row r="222" spans="8:12" s="13" customFormat="1" x14ac:dyDescent="0.3">
      <c r="H222" s="20"/>
      <c r="L222" s="213"/>
    </row>
    <row r="223" spans="8:12" s="13" customFormat="1" x14ac:dyDescent="0.3">
      <c r="H223" s="20"/>
      <c r="L223" s="213"/>
    </row>
    <row r="224" spans="8:12" s="13" customFormat="1" x14ac:dyDescent="0.3">
      <c r="H224" s="20"/>
      <c r="L224" s="213"/>
    </row>
    <row r="225" spans="8:12" s="13" customFormat="1" x14ac:dyDescent="0.3">
      <c r="H225" s="20"/>
      <c r="L225" s="213"/>
    </row>
    <row r="226" spans="8:12" s="13" customFormat="1" x14ac:dyDescent="0.3">
      <c r="H226" s="20"/>
      <c r="L226" s="213"/>
    </row>
    <row r="227" spans="8:12" s="13" customFormat="1" x14ac:dyDescent="0.3">
      <c r="H227" s="20"/>
      <c r="L227" s="213"/>
    </row>
    <row r="228" spans="8:12" s="13" customFormat="1" x14ac:dyDescent="0.3">
      <c r="H228" s="20"/>
      <c r="L228" s="213"/>
    </row>
    <row r="229" spans="8:12" s="13" customFormat="1" x14ac:dyDescent="0.3">
      <c r="H229" s="20"/>
      <c r="L229" s="213"/>
    </row>
    <row r="230" spans="8:12" s="13" customFormat="1" x14ac:dyDescent="0.3">
      <c r="H230" s="20"/>
      <c r="L230" s="213"/>
    </row>
    <row r="231" spans="8:12" s="13" customFormat="1" x14ac:dyDescent="0.3">
      <c r="H231" s="20"/>
      <c r="L231" s="213"/>
    </row>
    <row r="232" spans="8:12" s="13" customFormat="1" x14ac:dyDescent="0.3">
      <c r="H232" s="20"/>
      <c r="L232" s="213"/>
    </row>
    <row r="233" spans="8:12" s="13" customFormat="1" x14ac:dyDescent="0.3">
      <c r="H233" s="20"/>
      <c r="L233" s="213"/>
    </row>
    <row r="234" spans="8:12" s="13" customFormat="1" x14ac:dyDescent="0.3">
      <c r="H234" s="20"/>
      <c r="L234" s="213"/>
    </row>
    <row r="235" spans="8:12" s="13" customFormat="1" x14ac:dyDescent="0.3">
      <c r="H235" s="20"/>
      <c r="L235" s="213"/>
    </row>
    <row r="236" spans="8:12" s="13" customFormat="1" x14ac:dyDescent="0.3">
      <c r="H236" s="20"/>
      <c r="L236" s="213"/>
    </row>
    <row r="237" spans="8:12" s="13" customFormat="1" x14ac:dyDescent="0.3">
      <c r="H237" s="20"/>
      <c r="L237" s="213"/>
    </row>
    <row r="238" spans="8:12" s="13" customFormat="1" x14ac:dyDescent="0.3">
      <c r="H238" s="20"/>
      <c r="L238" s="213"/>
    </row>
    <row r="239" spans="8:12" s="13" customFormat="1" x14ac:dyDescent="0.3">
      <c r="H239" s="20"/>
      <c r="L239" s="213"/>
    </row>
    <row r="240" spans="8:12" s="13" customFormat="1" x14ac:dyDescent="0.3">
      <c r="H240" s="20"/>
      <c r="L240" s="213"/>
    </row>
    <row r="241" spans="8:12" s="13" customFormat="1" x14ac:dyDescent="0.3">
      <c r="H241" s="20"/>
      <c r="L241" s="213"/>
    </row>
    <row r="242" spans="8:12" s="13" customFormat="1" x14ac:dyDescent="0.3">
      <c r="H242" s="20"/>
      <c r="L242" s="213"/>
    </row>
    <row r="243" spans="8:12" s="13" customFormat="1" x14ac:dyDescent="0.3">
      <c r="H243" s="20"/>
      <c r="L243" s="213"/>
    </row>
    <row r="244" spans="8:12" s="13" customFormat="1" x14ac:dyDescent="0.3">
      <c r="H244" s="20"/>
      <c r="L244" s="213"/>
    </row>
    <row r="245" spans="8:12" s="13" customFormat="1" x14ac:dyDescent="0.3">
      <c r="H245" s="20"/>
      <c r="L245" s="213"/>
    </row>
    <row r="246" spans="8:12" s="13" customFormat="1" x14ac:dyDescent="0.3">
      <c r="H246" s="20"/>
      <c r="L246" s="213"/>
    </row>
    <row r="247" spans="8:12" s="13" customFormat="1" x14ac:dyDescent="0.3">
      <c r="H247" s="20"/>
      <c r="L247" s="213"/>
    </row>
    <row r="248" spans="8:12" s="13" customFormat="1" x14ac:dyDescent="0.3">
      <c r="H248" s="20"/>
      <c r="L248" s="213"/>
    </row>
    <row r="249" spans="8:12" s="13" customFormat="1" x14ac:dyDescent="0.3">
      <c r="H249" s="20"/>
      <c r="L249" s="213"/>
    </row>
    <row r="250" spans="8:12" s="13" customFormat="1" x14ac:dyDescent="0.3">
      <c r="H250" s="20"/>
      <c r="L250" s="213"/>
    </row>
    <row r="251" spans="8:12" s="13" customFormat="1" x14ac:dyDescent="0.3">
      <c r="H251" s="20"/>
      <c r="L251" s="213"/>
    </row>
    <row r="252" spans="8:12" s="13" customFormat="1" x14ac:dyDescent="0.3">
      <c r="H252" s="20"/>
      <c r="L252" s="213"/>
    </row>
    <row r="253" spans="8:12" s="13" customFormat="1" x14ac:dyDescent="0.3">
      <c r="H253" s="20"/>
      <c r="L253" s="213"/>
    </row>
    <row r="254" spans="8:12" s="13" customFormat="1" x14ac:dyDescent="0.3">
      <c r="H254" s="20"/>
      <c r="L254" s="213"/>
    </row>
    <row r="255" spans="8:12" s="13" customFormat="1" x14ac:dyDescent="0.3">
      <c r="H255" s="20"/>
      <c r="L255" s="213"/>
    </row>
    <row r="256" spans="8:12" s="13" customFormat="1" x14ac:dyDescent="0.3">
      <c r="H256" s="20"/>
      <c r="L256" s="213"/>
    </row>
    <row r="257" spans="8:12" s="13" customFormat="1" x14ac:dyDescent="0.3">
      <c r="H257" s="20"/>
      <c r="L257" s="213"/>
    </row>
    <row r="258" spans="8:12" s="13" customFormat="1" x14ac:dyDescent="0.3">
      <c r="H258" s="20"/>
      <c r="L258" s="213"/>
    </row>
    <row r="259" spans="8:12" s="13" customFormat="1" x14ac:dyDescent="0.3">
      <c r="H259" s="20"/>
      <c r="L259" s="213"/>
    </row>
    <row r="260" spans="8:12" s="13" customFormat="1" x14ac:dyDescent="0.3">
      <c r="H260" s="20"/>
      <c r="L260" s="213"/>
    </row>
    <row r="261" spans="8:12" s="13" customFormat="1" x14ac:dyDescent="0.3">
      <c r="H261" s="20"/>
      <c r="L261" s="213"/>
    </row>
    <row r="262" spans="8:12" s="13" customFormat="1" x14ac:dyDescent="0.3">
      <c r="H262" s="20"/>
      <c r="L262" s="213"/>
    </row>
    <row r="263" spans="8:12" s="13" customFormat="1" x14ac:dyDescent="0.3">
      <c r="H263" s="20"/>
      <c r="L263" s="213"/>
    </row>
    <row r="264" spans="8:12" s="13" customFormat="1" x14ac:dyDescent="0.3">
      <c r="H264" s="20"/>
      <c r="L264" s="213"/>
    </row>
    <row r="265" spans="8:12" s="13" customFormat="1" x14ac:dyDescent="0.3">
      <c r="H265" s="20"/>
      <c r="L265" s="213"/>
    </row>
    <row r="266" spans="8:12" s="13" customFormat="1" x14ac:dyDescent="0.3">
      <c r="H266" s="20"/>
      <c r="L266" s="213"/>
    </row>
    <row r="267" spans="8:12" s="13" customFormat="1" x14ac:dyDescent="0.3">
      <c r="H267" s="20"/>
      <c r="L267" s="213"/>
    </row>
    <row r="268" spans="8:12" s="13" customFormat="1" x14ac:dyDescent="0.3">
      <c r="H268" s="20"/>
      <c r="L268" s="213"/>
    </row>
    <row r="269" spans="8:12" s="13" customFormat="1" x14ac:dyDescent="0.3">
      <c r="L269" s="213"/>
    </row>
    <row r="270" spans="8:12" s="13" customFormat="1" x14ac:dyDescent="0.3">
      <c r="L270" s="213"/>
    </row>
    <row r="271" spans="8:12" s="13" customFormat="1" x14ac:dyDescent="0.3">
      <c r="L271" s="213"/>
    </row>
    <row r="272" spans="8:12" s="13" customFormat="1" x14ac:dyDescent="0.3">
      <c r="L272" s="213"/>
    </row>
    <row r="273" spans="12:12" s="13" customFormat="1" x14ac:dyDescent="0.3">
      <c r="L273" s="213"/>
    </row>
    <row r="274" spans="12:12" s="13" customFormat="1" x14ac:dyDescent="0.3">
      <c r="L274" s="213"/>
    </row>
    <row r="275" spans="12:12" s="13" customFormat="1" x14ac:dyDescent="0.3">
      <c r="L275" s="213"/>
    </row>
    <row r="276" spans="12:12" s="13" customFormat="1" x14ac:dyDescent="0.3">
      <c r="L276" s="213"/>
    </row>
    <row r="277" spans="12:12" s="13" customFormat="1" x14ac:dyDescent="0.3">
      <c r="L277" s="213"/>
    </row>
    <row r="278" spans="12:12" s="13" customFormat="1" x14ac:dyDescent="0.3">
      <c r="L278" s="213"/>
    </row>
    <row r="279" spans="12:12" s="13" customFormat="1" x14ac:dyDescent="0.3">
      <c r="L279" s="213"/>
    </row>
    <row r="280" spans="12:12" s="13" customFormat="1" x14ac:dyDescent="0.3">
      <c r="L280" s="213"/>
    </row>
    <row r="281" spans="12:12" s="13" customFormat="1" x14ac:dyDescent="0.3">
      <c r="L281" s="213"/>
    </row>
    <row r="282" spans="12:12" s="13" customFormat="1" x14ac:dyDescent="0.3">
      <c r="L282" s="213"/>
    </row>
    <row r="283" spans="12:12" s="13" customFormat="1" x14ac:dyDescent="0.3">
      <c r="L283" s="213"/>
    </row>
    <row r="284" spans="12:12" s="13" customFormat="1" x14ac:dyDescent="0.3">
      <c r="L284" s="213"/>
    </row>
    <row r="285" spans="12:12" s="13" customFormat="1" x14ac:dyDescent="0.3">
      <c r="L285" s="213"/>
    </row>
    <row r="286" spans="12:12" s="13" customFormat="1" x14ac:dyDescent="0.3">
      <c r="L286" s="213"/>
    </row>
    <row r="287" spans="12:12" s="13" customFormat="1" x14ac:dyDescent="0.3">
      <c r="L287" s="213"/>
    </row>
    <row r="288" spans="12:12" s="13" customFormat="1" x14ac:dyDescent="0.3">
      <c r="L288" s="213"/>
    </row>
    <row r="289" spans="12:12" s="13" customFormat="1" x14ac:dyDescent="0.3">
      <c r="L289" s="213"/>
    </row>
    <row r="290" spans="12:12" s="13" customFormat="1" x14ac:dyDescent="0.3">
      <c r="L290" s="213"/>
    </row>
    <row r="291" spans="12:12" s="13" customFormat="1" x14ac:dyDescent="0.3">
      <c r="L291" s="213"/>
    </row>
    <row r="292" spans="12:12" s="13" customFormat="1" x14ac:dyDescent="0.3">
      <c r="L292" s="213"/>
    </row>
    <row r="293" spans="12:12" s="13" customFormat="1" x14ac:dyDescent="0.3">
      <c r="L293" s="213"/>
    </row>
    <row r="294" spans="12:12" s="13" customFormat="1" x14ac:dyDescent="0.3">
      <c r="L294" s="213"/>
    </row>
    <row r="295" spans="12:12" s="13" customFormat="1" x14ac:dyDescent="0.3">
      <c r="L295" s="213"/>
    </row>
    <row r="296" spans="12:12" s="13" customFormat="1" x14ac:dyDescent="0.3">
      <c r="L296" s="213"/>
    </row>
    <row r="297" spans="12:12" s="13" customFormat="1" x14ac:dyDescent="0.3">
      <c r="L297" s="213"/>
    </row>
    <row r="298" spans="12:12" s="13" customFormat="1" x14ac:dyDescent="0.3">
      <c r="L298" s="213"/>
    </row>
    <row r="299" spans="12:12" s="13" customFormat="1" x14ac:dyDescent="0.3">
      <c r="L299" s="213"/>
    </row>
    <row r="300" spans="12:12" s="13" customFormat="1" x14ac:dyDescent="0.3">
      <c r="L300" s="213"/>
    </row>
    <row r="301" spans="12:12" s="13" customFormat="1" x14ac:dyDescent="0.3">
      <c r="L301" s="213"/>
    </row>
    <row r="302" spans="12:12" s="13" customFormat="1" x14ac:dyDescent="0.3">
      <c r="L302" s="213"/>
    </row>
    <row r="303" spans="12:12" s="13" customFormat="1" x14ac:dyDescent="0.3">
      <c r="L303" s="213"/>
    </row>
    <row r="304" spans="12:12" s="13" customFormat="1" x14ac:dyDescent="0.3">
      <c r="L304" s="213"/>
    </row>
    <row r="305" spans="12:12" s="13" customFormat="1" x14ac:dyDescent="0.3">
      <c r="L305" s="213"/>
    </row>
    <row r="306" spans="12:12" s="13" customFormat="1" x14ac:dyDescent="0.3">
      <c r="L306" s="213"/>
    </row>
    <row r="307" spans="12:12" s="13" customFormat="1" x14ac:dyDescent="0.3">
      <c r="L307" s="213"/>
    </row>
    <row r="308" spans="12:12" s="13" customFormat="1" x14ac:dyDescent="0.3">
      <c r="L308" s="213"/>
    </row>
    <row r="309" spans="12:12" s="13" customFormat="1" x14ac:dyDescent="0.3">
      <c r="L309" s="213"/>
    </row>
    <row r="310" spans="12:12" s="13" customFormat="1" x14ac:dyDescent="0.3">
      <c r="L310" s="213"/>
    </row>
    <row r="311" spans="12:12" s="13" customFormat="1" x14ac:dyDescent="0.3">
      <c r="L311" s="213"/>
    </row>
    <row r="312" spans="12:12" s="13" customFormat="1" x14ac:dyDescent="0.3">
      <c r="L312" s="213"/>
    </row>
    <row r="313" spans="12:12" s="13" customFormat="1" x14ac:dyDescent="0.3">
      <c r="L313" s="213"/>
    </row>
    <row r="314" spans="12:12" s="13" customFormat="1" x14ac:dyDescent="0.3">
      <c r="L314" s="213"/>
    </row>
    <row r="315" spans="12:12" s="13" customFormat="1" x14ac:dyDescent="0.3">
      <c r="L315" s="213"/>
    </row>
    <row r="316" spans="12:12" s="13" customFormat="1" x14ac:dyDescent="0.3">
      <c r="L316" s="213"/>
    </row>
    <row r="317" spans="12:12" s="13" customFormat="1" x14ac:dyDescent="0.3">
      <c r="L317" s="213"/>
    </row>
    <row r="318" spans="12:12" s="13" customFormat="1" x14ac:dyDescent="0.3">
      <c r="L318" s="213"/>
    </row>
    <row r="319" spans="12:12" s="13" customFormat="1" x14ac:dyDescent="0.3">
      <c r="L319" s="213"/>
    </row>
    <row r="320" spans="12:12" s="13" customFormat="1" x14ac:dyDescent="0.3">
      <c r="L320" s="213"/>
    </row>
    <row r="321" spans="12:12" s="13" customFormat="1" x14ac:dyDescent="0.3">
      <c r="L321" s="213"/>
    </row>
    <row r="322" spans="12:12" s="13" customFormat="1" x14ac:dyDescent="0.3">
      <c r="L322" s="213"/>
    </row>
    <row r="323" spans="12:12" s="13" customFormat="1" x14ac:dyDescent="0.3">
      <c r="L323" s="213"/>
    </row>
    <row r="324" spans="12:12" s="13" customFormat="1" x14ac:dyDescent="0.3">
      <c r="L324" s="213"/>
    </row>
    <row r="325" spans="12:12" s="13" customFormat="1" x14ac:dyDescent="0.3">
      <c r="L325" s="213"/>
    </row>
    <row r="326" spans="12:12" s="13" customFormat="1" x14ac:dyDescent="0.3">
      <c r="L326" s="213"/>
    </row>
    <row r="327" spans="12:12" s="13" customFormat="1" x14ac:dyDescent="0.3">
      <c r="L327" s="213"/>
    </row>
    <row r="328" spans="12:12" s="13" customFormat="1" x14ac:dyDescent="0.3">
      <c r="L328" s="213"/>
    </row>
    <row r="329" spans="12:12" s="13" customFormat="1" x14ac:dyDescent="0.3">
      <c r="L329" s="213"/>
    </row>
    <row r="330" spans="12:12" s="13" customFormat="1" x14ac:dyDescent="0.3">
      <c r="L330" s="213"/>
    </row>
    <row r="331" spans="12:12" s="13" customFormat="1" x14ac:dyDescent="0.3">
      <c r="L331" s="213"/>
    </row>
    <row r="332" spans="12:12" s="13" customFormat="1" x14ac:dyDescent="0.3">
      <c r="L332" s="213"/>
    </row>
    <row r="333" spans="12:12" s="13" customFormat="1" x14ac:dyDescent="0.3">
      <c r="L333" s="213"/>
    </row>
    <row r="334" spans="12:12" s="13" customFormat="1" x14ac:dyDescent="0.3">
      <c r="L334" s="213"/>
    </row>
    <row r="335" spans="12:12" s="13" customFormat="1" x14ac:dyDescent="0.3">
      <c r="L335" s="213"/>
    </row>
    <row r="336" spans="12:12" s="13" customFormat="1" x14ac:dyDescent="0.3">
      <c r="L336" s="213"/>
    </row>
    <row r="337" spans="12:12" s="13" customFormat="1" x14ac:dyDescent="0.3">
      <c r="L337" s="213"/>
    </row>
    <row r="338" spans="12:12" s="13" customFormat="1" x14ac:dyDescent="0.3">
      <c r="L338" s="213"/>
    </row>
    <row r="339" spans="12:12" s="13" customFormat="1" x14ac:dyDescent="0.3">
      <c r="L339" s="213"/>
    </row>
    <row r="340" spans="12:12" s="13" customFormat="1" x14ac:dyDescent="0.3">
      <c r="L340" s="213"/>
    </row>
    <row r="341" spans="12:12" s="13" customFormat="1" x14ac:dyDescent="0.3">
      <c r="L341" s="213"/>
    </row>
    <row r="342" spans="12:12" s="13" customFormat="1" x14ac:dyDescent="0.3">
      <c r="L342" s="213"/>
    </row>
    <row r="343" spans="12:12" s="13" customFormat="1" x14ac:dyDescent="0.3">
      <c r="L343" s="213"/>
    </row>
    <row r="344" spans="12:12" s="13" customFormat="1" x14ac:dyDescent="0.3">
      <c r="L344" s="213"/>
    </row>
    <row r="345" spans="12:12" s="13" customFormat="1" x14ac:dyDescent="0.3">
      <c r="L345" s="213"/>
    </row>
    <row r="346" spans="12:12" s="13" customFormat="1" x14ac:dyDescent="0.3">
      <c r="L346" s="213"/>
    </row>
    <row r="347" spans="12:12" s="13" customFormat="1" x14ac:dyDescent="0.3">
      <c r="L347" s="213"/>
    </row>
    <row r="348" spans="12:12" s="13" customFormat="1" x14ac:dyDescent="0.3">
      <c r="L348" s="213"/>
    </row>
    <row r="349" spans="12:12" s="13" customFormat="1" x14ac:dyDescent="0.3">
      <c r="L349" s="213"/>
    </row>
    <row r="350" spans="12:12" s="13" customFormat="1" x14ac:dyDescent="0.3">
      <c r="L350" s="213"/>
    </row>
    <row r="351" spans="12:12" s="13" customFormat="1" x14ac:dyDescent="0.3">
      <c r="L351" s="213"/>
    </row>
    <row r="352" spans="12:12" s="13" customFormat="1" x14ac:dyDescent="0.3">
      <c r="L352" s="213"/>
    </row>
    <row r="353" spans="12:12" s="13" customFormat="1" x14ac:dyDescent="0.3">
      <c r="L353" s="213"/>
    </row>
    <row r="354" spans="12:12" s="13" customFormat="1" x14ac:dyDescent="0.3">
      <c r="L354" s="213"/>
    </row>
    <row r="355" spans="12:12" s="13" customFormat="1" x14ac:dyDescent="0.3">
      <c r="L355" s="213"/>
    </row>
    <row r="356" spans="12:12" s="13" customFormat="1" x14ac:dyDescent="0.3">
      <c r="L356" s="213"/>
    </row>
    <row r="357" spans="12:12" s="13" customFormat="1" x14ac:dyDescent="0.3">
      <c r="L357" s="213"/>
    </row>
    <row r="358" spans="12:12" s="13" customFormat="1" x14ac:dyDescent="0.3">
      <c r="L358" s="213"/>
    </row>
    <row r="359" spans="12:12" s="13" customFormat="1" x14ac:dyDescent="0.3">
      <c r="L359" s="213"/>
    </row>
    <row r="360" spans="12:12" s="13" customFormat="1" x14ac:dyDescent="0.3">
      <c r="L360" s="213"/>
    </row>
    <row r="361" spans="12:12" s="13" customFormat="1" x14ac:dyDescent="0.3">
      <c r="L361" s="213"/>
    </row>
    <row r="362" spans="12:12" s="13" customFormat="1" x14ac:dyDescent="0.3">
      <c r="L362" s="213"/>
    </row>
    <row r="363" spans="12:12" s="13" customFormat="1" x14ac:dyDescent="0.3">
      <c r="L363" s="213"/>
    </row>
    <row r="364" spans="12:12" s="13" customFormat="1" x14ac:dyDescent="0.3">
      <c r="L364" s="213"/>
    </row>
    <row r="365" spans="12:12" s="13" customFormat="1" x14ac:dyDescent="0.3">
      <c r="L365" s="213"/>
    </row>
    <row r="366" spans="12:12" s="13" customFormat="1" x14ac:dyDescent="0.3">
      <c r="L366" s="213"/>
    </row>
    <row r="367" spans="12:12" s="13" customFormat="1" x14ac:dyDescent="0.3">
      <c r="L367" s="213"/>
    </row>
    <row r="368" spans="12:12" s="13" customFormat="1" x14ac:dyDescent="0.3">
      <c r="L368" s="213"/>
    </row>
    <row r="369" spans="12:12" s="13" customFormat="1" x14ac:dyDescent="0.3">
      <c r="L369" s="213"/>
    </row>
    <row r="370" spans="12:12" s="13" customFormat="1" x14ac:dyDescent="0.3">
      <c r="L370" s="213"/>
    </row>
    <row r="371" spans="12:12" s="13" customFormat="1" x14ac:dyDescent="0.3">
      <c r="L371" s="213"/>
    </row>
    <row r="372" spans="12:12" s="13" customFormat="1" x14ac:dyDescent="0.3">
      <c r="L372" s="213"/>
    </row>
    <row r="373" spans="12:12" s="13" customFormat="1" x14ac:dyDescent="0.3">
      <c r="L373" s="213"/>
    </row>
    <row r="374" spans="12:12" s="13" customFormat="1" x14ac:dyDescent="0.3">
      <c r="L374" s="213"/>
    </row>
    <row r="375" spans="12:12" s="13" customFormat="1" x14ac:dyDescent="0.3">
      <c r="L375" s="213"/>
    </row>
    <row r="376" spans="12:12" s="13" customFormat="1" x14ac:dyDescent="0.3">
      <c r="L376" s="213"/>
    </row>
    <row r="377" spans="12:12" s="13" customFormat="1" x14ac:dyDescent="0.3">
      <c r="L377" s="213"/>
    </row>
    <row r="378" spans="12:12" s="13" customFormat="1" x14ac:dyDescent="0.3">
      <c r="L378" s="213"/>
    </row>
    <row r="379" spans="12:12" s="13" customFormat="1" x14ac:dyDescent="0.3">
      <c r="L379" s="213"/>
    </row>
    <row r="380" spans="12:12" s="13" customFormat="1" x14ac:dyDescent="0.3">
      <c r="L380" s="213"/>
    </row>
    <row r="381" spans="12:12" s="13" customFormat="1" x14ac:dyDescent="0.3">
      <c r="L381" s="213"/>
    </row>
    <row r="382" spans="12:12" s="13" customFormat="1" x14ac:dyDescent="0.3">
      <c r="L382" s="213"/>
    </row>
    <row r="383" spans="12:12" s="13" customFormat="1" x14ac:dyDescent="0.3">
      <c r="L383" s="213"/>
    </row>
    <row r="384" spans="12:12" s="13" customFormat="1" x14ac:dyDescent="0.3">
      <c r="L384" s="213"/>
    </row>
    <row r="385" spans="12:12" s="13" customFormat="1" x14ac:dyDescent="0.3">
      <c r="L385" s="213"/>
    </row>
    <row r="386" spans="12:12" s="13" customFormat="1" x14ac:dyDescent="0.3">
      <c r="L386" s="213"/>
    </row>
    <row r="387" spans="12:12" s="13" customFormat="1" x14ac:dyDescent="0.3">
      <c r="L387" s="213"/>
    </row>
    <row r="388" spans="12:12" s="13" customFormat="1" x14ac:dyDescent="0.3">
      <c r="L388" s="213"/>
    </row>
    <row r="389" spans="12:12" s="13" customFormat="1" x14ac:dyDescent="0.3">
      <c r="L389" s="213"/>
    </row>
    <row r="390" spans="12:12" s="13" customFormat="1" x14ac:dyDescent="0.3">
      <c r="L390" s="213"/>
    </row>
    <row r="391" spans="12:12" s="13" customFormat="1" x14ac:dyDescent="0.3">
      <c r="L391" s="213"/>
    </row>
    <row r="392" spans="12:12" s="13" customFormat="1" x14ac:dyDescent="0.3">
      <c r="L392" s="213"/>
    </row>
    <row r="393" spans="12:12" s="13" customFormat="1" x14ac:dyDescent="0.3">
      <c r="L393" s="213"/>
    </row>
    <row r="394" spans="12:12" s="13" customFormat="1" x14ac:dyDescent="0.3">
      <c r="L394" s="213"/>
    </row>
    <row r="395" spans="12:12" s="13" customFormat="1" x14ac:dyDescent="0.3">
      <c r="L395" s="213"/>
    </row>
    <row r="396" spans="12:12" s="13" customFormat="1" x14ac:dyDescent="0.3">
      <c r="L396" s="213"/>
    </row>
    <row r="397" spans="12:12" s="13" customFormat="1" x14ac:dyDescent="0.3">
      <c r="L397" s="213"/>
    </row>
    <row r="398" spans="12:12" s="13" customFormat="1" x14ac:dyDescent="0.3">
      <c r="L398" s="213"/>
    </row>
    <row r="399" spans="12:12" s="13" customFormat="1" x14ac:dyDescent="0.3">
      <c r="L399" s="213"/>
    </row>
    <row r="400" spans="12:12" s="13" customFormat="1" x14ac:dyDescent="0.3">
      <c r="L400" s="213"/>
    </row>
    <row r="401" spans="12:12" s="13" customFormat="1" x14ac:dyDescent="0.3">
      <c r="L401" s="213"/>
    </row>
    <row r="402" spans="12:12" s="13" customFormat="1" x14ac:dyDescent="0.3">
      <c r="L402" s="213"/>
    </row>
    <row r="403" spans="12:12" s="13" customFormat="1" x14ac:dyDescent="0.3">
      <c r="L403" s="213"/>
    </row>
    <row r="404" spans="12:12" s="13" customFormat="1" x14ac:dyDescent="0.3">
      <c r="L404" s="213"/>
    </row>
    <row r="405" spans="12:12" s="13" customFormat="1" x14ac:dyDescent="0.3">
      <c r="L405" s="213"/>
    </row>
    <row r="406" spans="12:12" s="13" customFormat="1" x14ac:dyDescent="0.3">
      <c r="L406" s="213"/>
    </row>
    <row r="407" spans="12:12" s="13" customFormat="1" x14ac:dyDescent="0.3">
      <c r="L407" s="213"/>
    </row>
    <row r="408" spans="12:12" s="13" customFormat="1" x14ac:dyDescent="0.3">
      <c r="L408" s="213"/>
    </row>
    <row r="409" spans="12:12" s="13" customFormat="1" x14ac:dyDescent="0.3">
      <c r="L409" s="213"/>
    </row>
    <row r="410" spans="12:12" s="13" customFormat="1" x14ac:dyDescent="0.3">
      <c r="L410" s="213"/>
    </row>
    <row r="411" spans="12:12" s="13" customFormat="1" x14ac:dyDescent="0.3">
      <c r="L411" s="213"/>
    </row>
    <row r="412" spans="12:12" s="13" customFormat="1" x14ac:dyDescent="0.3">
      <c r="L412" s="213"/>
    </row>
    <row r="413" spans="12:12" s="13" customFormat="1" x14ac:dyDescent="0.3">
      <c r="L413" s="213"/>
    </row>
    <row r="414" spans="12:12" s="13" customFormat="1" x14ac:dyDescent="0.3">
      <c r="L414" s="213"/>
    </row>
    <row r="415" spans="12:12" s="13" customFormat="1" x14ac:dyDescent="0.3">
      <c r="L415" s="213"/>
    </row>
    <row r="416" spans="12:12" s="13" customFormat="1" x14ac:dyDescent="0.3">
      <c r="L416" s="213"/>
    </row>
    <row r="417" spans="12:12" s="13" customFormat="1" x14ac:dyDescent="0.3">
      <c r="L417" s="213"/>
    </row>
    <row r="418" spans="12:12" s="13" customFormat="1" x14ac:dyDescent="0.3">
      <c r="L418" s="213"/>
    </row>
    <row r="419" spans="12:12" s="13" customFormat="1" x14ac:dyDescent="0.3">
      <c r="L419" s="213"/>
    </row>
    <row r="420" spans="12:12" s="13" customFormat="1" x14ac:dyDescent="0.3">
      <c r="L420" s="213"/>
    </row>
    <row r="421" spans="12:12" s="13" customFormat="1" x14ac:dyDescent="0.3">
      <c r="L421" s="213"/>
    </row>
    <row r="422" spans="12:12" s="13" customFormat="1" x14ac:dyDescent="0.3">
      <c r="L422" s="213"/>
    </row>
    <row r="423" spans="12:12" s="13" customFormat="1" x14ac:dyDescent="0.3">
      <c r="L423" s="213"/>
    </row>
    <row r="424" spans="12:12" s="13" customFormat="1" x14ac:dyDescent="0.3">
      <c r="L424" s="213"/>
    </row>
    <row r="425" spans="12:12" s="13" customFormat="1" x14ac:dyDescent="0.3">
      <c r="L425" s="213"/>
    </row>
    <row r="426" spans="12:12" s="13" customFormat="1" x14ac:dyDescent="0.3">
      <c r="L426" s="213"/>
    </row>
    <row r="427" spans="12:12" s="13" customFormat="1" x14ac:dyDescent="0.3">
      <c r="L427" s="213"/>
    </row>
    <row r="428" spans="12:12" s="13" customFormat="1" x14ac:dyDescent="0.3">
      <c r="L428" s="213"/>
    </row>
    <row r="429" spans="12:12" s="13" customFormat="1" x14ac:dyDescent="0.3">
      <c r="L429" s="213"/>
    </row>
    <row r="430" spans="12:12" s="13" customFormat="1" x14ac:dyDescent="0.3">
      <c r="L430" s="213"/>
    </row>
    <row r="431" spans="12:12" s="13" customFormat="1" x14ac:dyDescent="0.3">
      <c r="L431" s="213"/>
    </row>
    <row r="432" spans="12:12" s="13" customFormat="1" x14ac:dyDescent="0.3">
      <c r="L432" s="213"/>
    </row>
    <row r="433" spans="12:12" s="13" customFormat="1" x14ac:dyDescent="0.3">
      <c r="L433" s="213"/>
    </row>
    <row r="434" spans="12:12" s="13" customFormat="1" x14ac:dyDescent="0.3">
      <c r="L434" s="213"/>
    </row>
    <row r="435" spans="12:12" s="13" customFormat="1" x14ac:dyDescent="0.3">
      <c r="L435" s="213"/>
    </row>
    <row r="436" spans="12:12" s="13" customFormat="1" x14ac:dyDescent="0.3">
      <c r="L436" s="213"/>
    </row>
    <row r="437" spans="12:12" s="13" customFormat="1" x14ac:dyDescent="0.3">
      <c r="L437" s="213"/>
    </row>
    <row r="438" spans="12:12" s="13" customFormat="1" x14ac:dyDescent="0.3">
      <c r="L438" s="213"/>
    </row>
    <row r="439" spans="12:12" s="13" customFormat="1" x14ac:dyDescent="0.3">
      <c r="L439" s="213"/>
    </row>
    <row r="440" spans="12:12" s="13" customFormat="1" x14ac:dyDescent="0.3">
      <c r="L440" s="213"/>
    </row>
    <row r="441" spans="12:12" s="13" customFormat="1" x14ac:dyDescent="0.3">
      <c r="L441" s="213"/>
    </row>
    <row r="442" spans="12:12" s="13" customFormat="1" x14ac:dyDescent="0.3">
      <c r="L442" s="213"/>
    </row>
    <row r="443" spans="12:12" s="13" customFormat="1" x14ac:dyDescent="0.3">
      <c r="L443" s="213"/>
    </row>
    <row r="444" spans="12:12" s="13" customFormat="1" x14ac:dyDescent="0.3">
      <c r="L444" s="213"/>
    </row>
    <row r="445" spans="12:12" s="13" customFormat="1" x14ac:dyDescent="0.3">
      <c r="L445" s="213"/>
    </row>
    <row r="446" spans="12:12" s="13" customFormat="1" x14ac:dyDescent="0.3">
      <c r="L446" s="213"/>
    </row>
    <row r="447" spans="12:12" s="13" customFormat="1" x14ac:dyDescent="0.3">
      <c r="L447" s="213"/>
    </row>
    <row r="448" spans="12:12" s="13" customFormat="1" x14ac:dyDescent="0.3">
      <c r="L448" s="213"/>
    </row>
    <row r="449" spans="12:12" s="13" customFormat="1" x14ac:dyDescent="0.3">
      <c r="L449" s="213"/>
    </row>
    <row r="450" spans="12:12" s="13" customFormat="1" x14ac:dyDescent="0.3">
      <c r="L450" s="213"/>
    </row>
    <row r="451" spans="12:12" s="13" customFormat="1" x14ac:dyDescent="0.3">
      <c r="L451" s="213"/>
    </row>
    <row r="452" spans="12:12" s="13" customFormat="1" x14ac:dyDescent="0.3">
      <c r="L452" s="213"/>
    </row>
    <row r="453" spans="12:12" s="13" customFormat="1" x14ac:dyDescent="0.3">
      <c r="L453" s="213"/>
    </row>
    <row r="454" spans="12:12" s="13" customFormat="1" x14ac:dyDescent="0.3">
      <c r="L454" s="213"/>
    </row>
    <row r="455" spans="12:12" s="13" customFormat="1" x14ac:dyDescent="0.3">
      <c r="L455" s="213"/>
    </row>
    <row r="456" spans="12:12" s="13" customFormat="1" x14ac:dyDescent="0.3">
      <c r="L456" s="213"/>
    </row>
    <row r="457" spans="12:12" s="13" customFormat="1" x14ac:dyDescent="0.3">
      <c r="L457" s="213"/>
    </row>
    <row r="458" spans="12:12" s="13" customFormat="1" x14ac:dyDescent="0.3">
      <c r="L458" s="213"/>
    </row>
    <row r="459" spans="12:12" s="13" customFormat="1" x14ac:dyDescent="0.3">
      <c r="L459" s="213"/>
    </row>
    <row r="460" spans="12:12" s="13" customFormat="1" x14ac:dyDescent="0.3">
      <c r="L460" s="213"/>
    </row>
    <row r="461" spans="12:12" s="13" customFormat="1" x14ac:dyDescent="0.3">
      <c r="L461" s="213"/>
    </row>
    <row r="462" spans="12:12" s="13" customFormat="1" x14ac:dyDescent="0.3">
      <c r="L462" s="213"/>
    </row>
    <row r="463" spans="12:12" s="13" customFormat="1" x14ac:dyDescent="0.3">
      <c r="L463" s="213"/>
    </row>
    <row r="464" spans="12:12" s="13" customFormat="1" x14ac:dyDescent="0.3">
      <c r="L464" s="213"/>
    </row>
    <row r="465" spans="12:12" s="13" customFormat="1" x14ac:dyDescent="0.3">
      <c r="L465" s="213"/>
    </row>
    <row r="466" spans="12:12" s="13" customFormat="1" x14ac:dyDescent="0.3">
      <c r="L466" s="213"/>
    </row>
    <row r="467" spans="12:12" s="13" customFormat="1" x14ac:dyDescent="0.3">
      <c r="L467" s="213"/>
    </row>
    <row r="468" spans="12:12" s="13" customFormat="1" x14ac:dyDescent="0.3">
      <c r="L468" s="213"/>
    </row>
    <row r="469" spans="12:12" s="13" customFormat="1" x14ac:dyDescent="0.3">
      <c r="L469" s="213"/>
    </row>
    <row r="470" spans="12:12" s="13" customFormat="1" x14ac:dyDescent="0.3">
      <c r="L470" s="213"/>
    </row>
    <row r="471" spans="12:12" s="13" customFormat="1" x14ac:dyDescent="0.3">
      <c r="L471" s="213"/>
    </row>
    <row r="472" spans="12:12" s="13" customFormat="1" x14ac:dyDescent="0.3">
      <c r="L472" s="213"/>
    </row>
    <row r="473" spans="12:12" s="13" customFormat="1" x14ac:dyDescent="0.3">
      <c r="L473" s="213"/>
    </row>
    <row r="474" spans="12:12" s="13" customFormat="1" x14ac:dyDescent="0.3">
      <c r="L474" s="213"/>
    </row>
    <row r="475" spans="12:12" s="13" customFormat="1" x14ac:dyDescent="0.3">
      <c r="L475" s="213"/>
    </row>
    <row r="476" spans="12:12" s="13" customFormat="1" x14ac:dyDescent="0.3">
      <c r="L476" s="213"/>
    </row>
    <row r="477" spans="12:12" s="13" customFormat="1" x14ac:dyDescent="0.3">
      <c r="L477" s="213"/>
    </row>
    <row r="478" spans="12:12" s="13" customFormat="1" x14ac:dyDescent="0.3">
      <c r="L478" s="213"/>
    </row>
    <row r="479" spans="12:12" s="13" customFormat="1" x14ac:dyDescent="0.3">
      <c r="L479" s="213"/>
    </row>
    <row r="480" spans="12:12" s="13" customFormat="1" x14ac:dyDescent="0.3">
      <c r="L480" s="213"/>
    </row>
    <row r="481" spans="12:12" s="13" customFormat="1" x14ac:dyDescent="0.3">
      <c r="L481" s="213"/>
    </row>
    <row r="482" spans="12:12" s="13" customFormat="1" x14ac:dyDescent="0.3">
      <c r="L482" s="213"/>
    </row>
    <row r="483" spans="12:12" s="13" customFormat="1" x14ac:dyDescent="0.3">
      <c r="L483" s="213"/>
    </row>
    <row r="484" spans="12:12" s="13" customFormat="1" x14ac:dyDescent="0.3">
      <c r="L484" s="213"/>
    </row>
    <row r="485" spans="12:12" s="13" customFormat="1" x14ac:dyDescent="0.3">
      <c r="L485" s="213"/>
    </row>
    <row r="486" spans="12:12" s="13" customFormat="1" x14ac:dyDescent="0.3">
      <c r="L486" s="213"/>
    </row>
    <row r="487" spans="12:12" s="13" customFormat="1" x14ac:dyDescent="0.3">
      <c r="L487" s="213"/>
    </row>
    <row r="488" spans="12:12" s="13" customFormat="1" x14ac:dyDescent="0.3">
      <c r="L488" s="213"/>
    </row>
    <row r="489" spans="12:12" s="13" customFormat="1" x14ac:dyDescent="0.3">
      <c r="L489" s="213"/>
    </row>
    <row r="490" spans="12:12" s="13" customFormat="1" x14ac:dyDescent="0.3">
      <c r="L490" s="213"/>
    </row>
    <row r="491" spans="12:12" s="13" customFormat="1" x14ac:dyDescent="0.3">
      <c r="L491" s="213"/>
    </row>
    <row r="492" spans="12:12" s="13" customFormat="1" x14ac:dyDescent="0.3">
      <c r="L492" s="213"/>
    </row>
    <row r="493" spans="12:12" s="13" customFormat="1" x14ac:dyDescent="0.3">
      <c r="L493" s="213"/>
    </row>
    <row r="494" spans="12:12" s="13" customFormat="1" x14ac:dyDescent="0.3">
      <c r="L494" s="213"/>
    </row>
    <row r="495" spans="12:12" s="13" customFormat="1" x14ac:dyDescent="0.3">
      <c r="L495" s="213"/>
    </row>
    <row r="496" spans="12:12" s="13" customFormat="1" x14ac:dyDescent="0.3">
      <c r="L496" s="213"/>
    </row>
    <row r="497" spans="12:12" s="13" customFormat="1" x14ac:dyDescent="0.3">
      <c r="L497" s="213"/>
    </row>
    <row r="498" spans="12:12" s="13" customFormat="1" x14ac:dyDescent="0.3">
      <c r="L498" s="213"/>
    </row>
    <row r="499" spans="12:12" s="13" customFormat="1" x14ac:dyDescent="0.3">
      <c r="L499" s="213"/>
    </row>
    <row r="500" spans="12:12" s="13" customFormat="1" x14ac:dyDescent="0.3">
      <c r="L500" s="213"/>
    </row>
    <row r="501" spans="12:12" s="13" customFormat="1" x14ac:dyDescent="0.3">
      <c r="L501" s="213"/>
    </row>
    <row r="502" spans="12:12" s="13" customFormat="1" x14ac:dyDescent="0.3">
      <c r="L502" s="213"/>
    </row>
    <row r="503" spans="12:12" s="13" customFormat="1" x14ac:dyDescent="0.3">
      <c r="L503" s="213"/>
    </row>
    <row r="504" spans="12:12" s="13" customFormat="1" x14ac:dyDescent="0.3">
      <c r="L504" s="213"/>
    </row>
    <row r="505" spans="12:12" s="13" customFormat="1" x14ac:dyDescent="0.3">
      <c r="L505" s="213"/>
    </row>
    <row r="506" spans="12:12" s="13" customFormat="1" x14ac:dyDescent="0.3">
      <c r="L506" s="213"/>
    </row>
    <row r="507" spans="12:12" s="13" customFormat="1" x14ac:dyDescent="0.3">
      <c r="L507" s="213"/>
    </row>
    <row r="508" spans="12:12" s="13" customFormat="1" x14ac:dyDescent="0.3">
      <c r="L508" s="213"/>
    </row>
    <row r="509" spans="12:12" s="13" customFormat="1" x14ac:dyDescent="0.3">
      <c r="L509" s="213"/>
    </row>
    <row r="510" spans="12:12" s="13" customFormat="1" x14ac:dyDescent="0.3">
      <c r="L510" s="213"/>
    </row>
    <row r="511" spans="12:12" s="13" customFormat="1" x14ac:dyDescent="0.3">
      <c r="L511" s="213"/>
    </row>
    <row r="512" spans="12:12" s="13" customFormat="1" x14ac:dyDescent="0.3">
      <c r="L512" s="213"/>
    </row>
    <row r="513" spans="12:12" s="13" customFormat="1" x14ac:dyDescent="0.3">
      <c r="L513" s="213"/>
    </row>
    <row r="514" spans="12:12" s="13" customFormat="1" x14ac:dyDescent="0.3">
      <c r="L514" s="213"/>
    </row>
    <row r="515" spans="12:12" s="13" customFormat="1" x14ac:dyDescent="0.3">
      <c r="L515" s="213"/>
    </row>
    <row r="516" spans="12:12" s="13" customFormat="1" x14ac:dyDescent="0.3">
      <c r="L516" s="213"/>
    </row>
    <row r="517" spans="12:12" s="13" customFormat="1" x14ac:dyDescent="0.3">
      <c r="L517" s="213"/>
    </row>
    <row r="518" spans="12:12" s="13" customFormat="1" x14ac:dyDescent="0.3">
      <c r="L518" s="213"/>
    </row>
    <row r="519" spans="12:12" s="13" customFormat="1" x14ac:dyDescent="0.3">
      <c r="L519" s="213"/>
    </row>
    <row r="520" spans="12:12" s="13" customFormat="1" x14ac:dyDescent="0.3">
      <c r="L520" s="213"/>
    </row>
    <row r="521" spans="12:12" s="13" customFormat="1" x14ac:dyDescent="0.3">
      <c r="L521" s="213"/>
    </row>
  </sheetData>
  <mergeCells count="12">
    <mergeCell ref="F116:K116"/>
    <mergeCell ref="G12:I12"/>
    <mergeCell ref="C2:K2"/>
    <mergeCell ref="C3:K3"/>
    <mergeCell ref="C4:K4"/>
    <mergeCell ref="C5:K5"/>
    <mergeCell ref="C6:K6"/>
    <mergeCell ref="C10:K10"/>
    <mergeCell ref="C11:K11"/>
    <mergeCell ref="C7:E7"/>
    <mergeCell ref="C8:E8"/>
    <mergeCell ref="C9:E9"/>
  </mergeCells>
  <conditionalFormatting sqref="C9">
    <cfRule type="cellIs" dxfId="331" priority="1" operator="equal">
      <formula>"Low"</formula>
    </cfRule>
    <cfRule type="cellIs" dxfId="330" priority="2" operator="equal">
      <formula>"Moderate"</formula>
    </cfRule>
    <cfRule type="cellIs" dxfId="329" priority="3" operator="equal">
      <formula>"Significant"</formula>
    </cfRule>
    <cfRule type="cellIs" dxfId="328" priority="4" operator="equal">
      <formula>"High"</formula>
    </cfRule>
    <cfRule type="cellIs" dxfId="327" priority="5" operator="equal">
      <formula>"Extreme"</formula>
    </cfRule>
  </conditionalFormatting>
  <dataValidations count="1">
    <dataValidation type="list" allowBlank="1" showInputMessage="1" showErrorMessage="1" sqref="G110:K115 G103:K108 J15:J17 G14:I101" xr:uid="{9676F75A-FDB3-48A3-974A-724E01A7D96C}">
      <formula1>"Yes,No"</formula1>
    </dataValidation>
  </dataValidations>
  <pageMargins left="0.70866141732283472" right="0.70866141732283472" top="0.74803149606299213" bottom="0.74803149606299213" header="0.31496062992125984" footer="0.31496062992125984"/>
  <pageSetup paperSize="9" scale="46" fitToHeight="0" orientation="portrait" horizontalDpi="300" verticalDpi="300" r:id="rId1"/>
  <headerFooter>
    <oddHeader>&amp;CPotential for injury or damaged caused by a fire start</oddHeader>
  </headerFooter>
  <rowBreaks count="1" manualBreakCount="1">
    <brk id="63"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5AB21995-4934-46A2-A570-96A27F3FA2F5}">
          <x14:formula1>
            <xm:f>matrix!$E$6:$I$6</xm:f>
          </x14:formula1>
          <xm:sqref>C7:D7</xm:sqref>
        </x14:dataValidation>
        <x14:dataValidation type="list" allowBlank="1" showInputMessage="1" showErrorMessage="1" xr:uid="{D6286714-5609-407F-900E-97D4127FF05C}">
          <x14:formula1>
            <xm:f>matrix!$D$7:$D$11</xm:f>
          </x14:formula1>
          <xm:sqref>C8:D8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3402B-E47D-4738-A0AA-A1F483EB9D3C}">
  <sheetPr>
    <tabColor rgb="FF92D050"/>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27.75" customHeight="1" x14ac:dyDescent="0.35">
      <c r="B2" s="87" t="s">
        <v>237</v>
      </c>
      <c r="C2" s="124">
        <v>8</v>
      </c>
      <c r="D2" s="125"/>
      <c r="E2" s="73" t="s">
        <v>531</v>
      </c>
      <c r="F2" s="120"/>
    </row>
    <row r="3" spans="2:8" s="90" customFormat="1" ht="26.25" customHeight="1" x14ac:dyDescent="0.35">
      <c r="B3" s="127" t="s">
        <v>4</v>
      </c>
      <c r="C3" s="346" t="str">
        <f>INDEX(Initiatives!$F$2:$F$90,MATCH($C$2,Initiatives!$A$2:$A$90,0))</f>
        <v>Faulted phase earthing</v>
      </c>
      <c r="D3" s="346"/>
      <c r="E3" s="128"/>
      <c r="F3" s="120"/>
    </row>
    <row r="4" spans="2:8" s="90" customFormat="1" ht="17.25" customHeight="1" x14ac:dyDescent="0.35">
      <c r="B4" s="129" t="s">
        <v>238</v>
      </c>
      <c r="C4" s="347" t="str">
        <f>INDEX(Initiatives!$E$2:$E$90,MATCH($C$2,Initiatives!$A$2:$A$90,0))</f>
        <v>Key control - JEN secondary plant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31"/>
      <c r="F6" s="75"/>
      <c r="G6" s="1"/>
      <c r="H6" s="1"/>
    </row>
    <row r="7" spans="2:8" s="75" customFormat="1" ht="18" customHeight="1" x14ac:dyDescent="0.35">
      <c r="B7" s="76" t="s">
        <v>241</v>
      </c>
      <c r="C7" s="347" t="str">
        <f>INDEX(Initiatives!$J$2:$J$90,MATCH($C$2,Initiatives!$A$2:$A$90,0))</f>
        <v>P. Wong</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v>0</v>
      </c>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1</v>
      </c>
      <c r="E17" s="126"/>
      <c r="F17" s="137"/>
    </row>
    <row r="18" spans="2:6" ht="15.75" customHeight="1" x14ac:dyDescent="0.3">
      <c r="B18" s="348"/>
      <c r="C18" s="73" t="s">
        <v>203</v>
      </c>
      <c r="D18" s="132" t="s">
        <v>1</v>
      </c>
      <c r="E18" s="126"/>
    </row>
    <row r="19" spans="2:6" ht="17.25" customHeight="1" x14ac:dyDescent="0.3">
      <c r="B19" s="350"/>
      <c r="C19" s="73" t="s">
        <v>204</v>
      </c>
      <c r="D19" s="140"/>
      <c r="E19" s="126"/>
    </row>
    <row r="20" spans="2:6" ht="68.25" customHeight="1" x14ac:dyDescent="0.3">
      <c r="B20" s="77" t="s">
        <v>249</v>
      </c>
      <c r="C20" s="141" t="s">
        <v>250</v>
      </c>
      <c r="D20" s="142" t="s">
        <v>296</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199</v>
      </c>
      <c r="E23" s="147" t="s">
        <v>299</v>
      </c>
    </row>
    <row r="24" spans="2:6" s="75" customFormat="1" ht="22.5" customHeight="1" x14ac:dyDescent="0.35">
      <c r="B24" s="353" t="s">
        <v>18</v>
      </c>
      <c r="C24" s="354"/>
      <c r="D24" s="355"/>
      <c r="E24" s="148" t="s">
        <v>14</v>
      </c>
      <c r="F24" s="78"/>
    </row>
    <row r="25" spans="2:6" ht="20.149999999999999" customHeight="1" x14ac:dyDescent="0.3">
      <c r="B25" s="344" t="s">
        <v>297</v>
      </c>
      <c r="C25" s="344"/>
      <c r="D25" s="344"/>
      <c r="E25" s="94" t="s">
        <v>298</v>
      </c>
    </row>
    <row r="26" spans="2:6" ht="20.149999999999999" customHeight="1" x14ac:dyDescent="0.3">
      <c r="B26" s="344"/>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86" priority="1" operator="equal">
      <formula>"Not assessed"</formula>
    </cfRule>
    <cfRule type="cellIs" dxfId="285" priority="2" operator="equal">
      <formula>"Eliminate"</formula>
    </cfRule>
    <cfRule type="cellIs" dxfId="284" priority="3" operator="equal">
      <formula>"Implement"</formula>
    </cfRule>
    <cfRule type="cellIs" dxfId="283" priority="4" operator="equal">
      <formula>"Requires further analysis"</formula>
    </cfRule>
  </conditionalFormatting>
  <conditionalFormatting sqref="D22">
    <cfRule type="cellIs" dxfId="282" priority="5" operator="equal">
      <formula>"-"</formula>
    </cfRule>
    <cfRule type="cellIs" dxfId="281" priority="6" operator="equal">
      <formula>"Reject"</formula>
    </cfRule>
    <cfRule type="cellIs" dxfId="280" priority="7" operator="equal">
      <formula>"Accept"</formula>
    </cfRule>
  </conditionalFormatting>
  <dataValidations count="6">
    <dataValidation type="list" allowBlank="1" showInputMessage="1" showErrorMessage="1" sqref="D20" xr:uid="{AD8DEA7D-EA75-4793-A1EA-8ACC32A9D45F}">
      <formula1>"Not assessed,Eliminate, Implement, Further analysis"</formula1>
    </dataValidation>
    <dataValidation type="list" allowBlank="1" showInputMessage="1" showErrorMessage="1" sqref="D20" xr:uid="{B66136D7-84FA-41C9-ACBC-7566A7E907E1}">
      <formula1>"Not assessed,Eliminate, Implement, Requires further analysis"</formula1>
    </dataValidation>
    <dataValidation type="list" allowBlank="1" showInputMessage="1" showErrorMessage="1" sqref="D21" xr:uid="{5911DFAC-E1E5-449D-8A4D-B9A112BCA514}">
      <formula1>"Eliminate, Implement, Further analysis"</formula1>
    </dataValidation>
    <dataValidation type="list" allowBlank="1" showInputMessage="1" showErrorMessage="1" sqref="D21" xr:uid="{22C6971A-0F9D-4A64-88AA-7EA0167EF1E5}">
      <formula1>"Eliminate, Implement, Requires further analysis"</formula1>
    </dataValidation>
    <dataValidation type="list" allowBlank="1" showInputMessage="1" showErrorMessage="1" sqref="D22" xr:uid="{00825827-73C4-4B2E-B401-243EC2536755}">
      <formula1>"-,Accept,Reject"</formula1>
    </dataValidation>
    <dataValidation type="list" allowBlank="1" showInputMessage="1" showErrorMessage="1" sqref="D8:D10 D16:D19" xr:uid="{5FD0C6B8-49A2-4AFE-83D7-9C9C7F35ED07}">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297B182-DB88-4C2A-9E1F-1BF1B05BF8A9}">
          <x14:formula1>
            <xm:f>'Do not delete'!$A$1:$A$8</xm:f>
          </x14:formula1>
          <xm:sqref>D23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504D1-8CB4-465D-BB34-0A61380F42D0}">
  <sheetPr>
    <tabColor rgb="FFFF99CC"/>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9</v>
      </c>
      <c r="D2" s="125"/>
      <c r="E2" s="126" t="s">
        <v>499</v>
      </c>
      <c r="F2" s="120"/>
    </row>
    <row r="3" spans="2:8" s="90" customFormat="1" ht="26.25" customHeight="1" x14ac:dyDescent="0.35">
      <c r="B3" s="127" t="s">
        <v>4</v>
      </c>
      <c r="C3" s="346" t="str">
        <f>INDEX(Initiatives!$F$2:$F$90,MATCH($C$2,Initiatives!$A$2:$A$90,0))</f>
        <v>High impedance (pattern recognition) protection</v>
      </c>
      <c r="D3" s="346"/>
      <c r="E3" s="128"/>
      <c r="F3" s="120"/>
    </row>
    <row r="4" spans="2:8" s="90" customFormat="1" ht="17.25" customHeight="1" x14ac:dyDescent="0.35">
      <c r="B4" s="129" t="s">
        <v>238</v>
      </c>
      <c r="C4" s="347" t="str">
        <f>INDEX(Initiatives!$E$2:$E$90,MATCH($C$2,Initiatives!$A$2:$A$90,0))</f>
        <v>Key control - JEN secondary plant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48" x14ac:dyDescent="0.3">
      <c r="B6" s="130" t="s">
        <v>240</v>
      </c>
      <c r="C6" s="356" t="s">
        <v>230</v>
      </c>
      <c r="D6" s="357"/>
      <c r="E6" s="198" t="s">
        <v>350</v>
      </c>
      <c r="F6" s="75"/>
      <c r="G6" s="1"/>
      <c r="H6" s="1"/>
    </row>
    <row r="7" spans="2:8" s="75" customFormat="1" ht="18" customHeight="1" x14ac:dyDescent="0.35">
      <c r="B7" s="76" t="s">
        <v>241</v>
      </c>
      <c r="C7" s="347" t="str">
        <f>INDEX(Initiatives!$J$2:$J$90,MATCH($C$2,Initiatives!$A$2:$A$90,0))</f>
        <v>M.Ciavarella</v>
      </c>
      <c r="D7" s="347"/>
      <c r="E7" s="73"/>
    </row>
    <row r="8" spans="2:8" ht="24" x14ac:dyDescent="0.3">
      <c r="B8" s="348" t="s">
        <v>242</v>
      </c>
      <c r="C8" s="73" t="s">
        <v>243</v>
      </c>
      <c r="D8" s="132" t="s">
        <v>1</v>
      </c>
      <c r="E8" s="126"/>
    </row>
    <row r="9" spans="2:8" ht="24" x14ac:dyDescent="0.3">
      <c r="B9" s="348"/>
      <c r="C9" s="73" t="s">
        <v>244</v>
      </c>
      <c r="D9" s="132" t="s">
        <v>1</v>
      </c>
      <c r="E9" s="73" t="s">
        <v>402</v>
      </c>
    </row>
    <row r="10" spans="2:8" ht="36" x14ac:dyDescent="0.3">
      <c r="B10" s="348"/>
      <c r="C10" s="73" t="s">
        <v>245</v>
      </c>
      <c r="D10" s="132" t="s">
        <v>1</v>
      </c>
      <c r="E10" s="126"/>
    </row>
    <row r="11" spans="2:8" ht="52.5" customHeight="1" x14ac:dyDescent="0.3">
      <c r="B11" s="349" t="s">
        <v>246</v>
      </c>
      <c r="C11" s="73" t="s">
        <v>228</v>
      </c>
      <c r="D11" s="133">
        <f>200000*5</f>
        <v>1000000</v>
      </c>
      <c r="E11" s="134" t="s">
        <v>303</v>
      </c>
    </row>
    <row r="12" spans="2:8" ht="27.75" customHeight="1" x14ac:dyDescent="0.3">
      <c r="B12" s="348"/>
      <c r="C12" s="73" t="s">
        <v>226</v>
      </c>
      <c r="D12" s="135">
        <v>1</v>
      </c>
      <c r="E12" s="73"/>
    </row>
    <row r="13" spans="2:8" ht="26.25" customHeight="1" x14ac:dyDescent="0.3">
      <c r="B13" s="348"/>
      <c r="C13" s="73" t="s">
        <v>229</v>
      </c>
      <c r="D13" s="136">
        <f>D11/D12</f>
        <v>1000000</v>
      </c>
      <c r="E13" s="73"/>
    </row>
    <row r="14" spans="2:8" ht="21" customHeight="1" x14ac:dyDescent="0.3">
      <c r="B14" s="348"/>
      <c r="C14" s="73" t="s">
        <v>227</v>
      </c>
      <c r="D14" s="133">
        <v>0</v>
      </c>
      <c r="E14" s="134"/>
      <c r="F14" s="137"/>
    </row>
    <row r="15" spans="2:8" ht="22.5" customHeight="1" x14ac:dyDescent="0.3">
      <c r="B15" s="350"/>
      <c r="C15" s="138" t="s">
        <v>206</v>
      </c>
      <c r="D15" s="139">
        <f>SUM(D13:D14)</f>
        <v>1000000</v>
      </c>
      <c r="E15" s="73"/>
      <c r="F15" s="137"/>
    </row>
    <row r="16" spans="2:8" ht="18.75" customHeight="1" x14ac:dyDescent="0.3">
      <c r="B16" s="95" t="s">
        <v>247</v>
      </c>
      <c r="C16" s="73" t="s">
        <v>201</v>
      </c>
      <c r="D16" s="132" t="s">
        <v>1</v>
      </c>
      <c r="E16" s="126"/>
      <c r="F16" s="137"/>
    </row>
    <row r="17" spans="2:6" ht="15" customHeight="1" x14ac:dyDescent="0.3">
      <c r="B17" s="349" t="s">
        <v>248</v>
      </c>
      <c r="C17" s="73" t="s">
        <v>202</v>
      </c>
      <c r="D17" s="132" t="s">
        <v>1</v>
      </c>
      <c r="E17" s="126"/>
      <c r="F17" s="137"/>
    </row>
    <row r="18" spans="2:6" ht="15.75" customHeight="1" x14ac:dyDescent="0.3">
      <c r="B18" s="348"/>
      <c r="C18" s="73" t="s">
        <v>203</v>
      </c>
      <c r="D18" s="132" t="s">
        <v>1</v>
      </c>
      <c r="E18" s="126"/>
    </row>
    <row r="19" spans="2:6" ht="17.25" customHeight="1" x14ac:dyDescent="0.3">
      <c r="B19" s="350"/>
      <c r="C19" s="73" t="s">
        <v>204</v>
      </c>
      <c r="D19" s="140" t="s">
        <v>2</v>
      </c>
      <c r="E19" s="126"/>
    </row>
    <row r="20" spans="2:6" ht="68.25" customHeight="1" x14ac:dyDescent="0.3">
      <c r="B20" s="77" t="s">
        <v>249</v>
      </c>
      <c r="C20" s="141" t="s">
        <v>250</v>
      </c>
      <c r="D20" s="142" t="s">
        <v>251</v>
      </c>
      <c r="E20" s="128"/>
    </row>
    <row r="21" spans="2:6" ht="18.75" customHeight="1" x14ac:dyDescent="0.3">
      <c r="B21" s="95" t="s">
        <v>252</v>
      </c>
      <c r="C21" s="143" t="s">
        <v>253</v>
      </c>
      <c r="D21" s="132" t="s">
        <v>1</v>
      </c>
      <c r="E21" s="126"/>
    </row>
    <row r="22" spans="2:6" ht="23.25" customHeight="1" x14ac:dyDescent="0.3">
      <c r="B22" s="351" t="s">
        <v>221</v>
      </c>
      <c r="C22" s="141" t="s">
        <v>10</v>
      </c>
      <c r="D22" s="80" t="s">
        <v>33</v>
      </c>
      <c r="E22" s="126"/>
    </row>
    <row r="23" spans="2:6" ht="74.25" customHeight="1" x14ac:dyDescent="0.3">
      <c r="B23" s="352"/>
      <c r="C23" s="145" t="s">
        <v>222</v>
      </c>
      <c r="D23" s="146" t="s">
        <v>285</v>
      </c>
      <c r="E23" s="147" t="s">
        <v>300</v>
      </c>
    </row>
    <row r="24" spans="2:6" s="75" customFormat="1" ht="22.5" customHeight="1" x14ac:dyDescent="0.35">
      <c r="B24" s="353" t="s">
        <v>18</v>
      </c>
      <c r="C24" s="354"/>
      <c r="D24" s="355"/>
      <c r="E24" s="148" t="s">
        <v>14</v>
      </c>
      <c r="F24" s="78"/>
    </row>
    <row r="25" spans="2:6" ht="30" customHeight="1" x14ac:dyDescent="0.3">
      <c r="B25" s="344" t="s">
        <v>300</v>
      </c>
      <c r="C25" s="344"/>
      <c r="D25" s="344"/>
      <c r="E25" s="94" t="s">
        <v>15</v>
      </c>
    </row>
    <row r="26" spans="2:6" ht="18.75" customHeight="1" x14ac:dyDescent="0.3">
      <c r="B26" s="344" t="s">
        <v>301</v>
      </c>
      <c r="C26" s="344"/>
      <c r="D26" s="344"/>
      <c r="E26" s="94" t="s">
        <v>15</v>
      </c>
    </row>
    <row r="27" spans="2:6" ht="30.75" customHeight="1" x14ac:dyDescent="0.3">
      <c r="B27" s="344" t="s">
        <v>302</v>
      </c>
      <c r="C27" s="344"/>
      <c r="D27" s="344"/>
      <c r="E27" s="94" t="s">
        <v>15</v>
      </c>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79" priority="1" operator="equal">
      <formula>"Not assessed"</formula>
    </cfRule>
    <cfRule type="cellIs" dxfId="278" priority="2" operator="equal">
      <formula>"Eliminate"</formula>
    </cfRule>
    <cfRule type="cellIs" dxfId="277" priority="3" operator="equal">
      <formula>"Implement"</formula>
    </cfRule>
    <cfRule type="cellIs" dxfId="276" priority="4" operator="equal">
      <formula>"Requires further analysis"</formula>
    </cfRule>
  </conditionalFormatting>
  <conditionalFormatting sqref="D22">
    <cfRule type="cellIs" dxfId="275" priority="5" operator="equal">
      <formula>"-"</formula>
    </cfRule>
    <cfRule type="cellIs" dxfId="274" priority="6" operator="equal">
      <formula>"Reject"</formula>
    </cfRule>
    <cfRule type="cellIs" dxfId="273" priority="7" operator="equal">
      <formula>"Accept"</formula>
    </cfRule>
  </conditionalFormatting>
  <dataValidations count="4">
    <dataValidation type="list" allowBlank="1" showInputMessage="1" showErrorMessage="1" sqref="D20" xr:uid="{DB07E4DB-C727-492D-B3BD-1D6AD6F757CB}">
      <formula1>"Not assessed,Eliminate, Implement, Further analysis"</formula1>
    </dataValidation>
    <dataValidation type="list" allowBlank="1" showInputMessage="1" showErrorMessage="1" sqref="D20" xr:uid="{88CF9953-3B12-47B5-BC3D-5DF8A475748C}">
      <formula1>"Not assessed,Eliminate, Implement, Requires further analysis"</formula1>
    </dataValidation>
    <dataValidation type="list" allowBlank="1" showInputMessage="1" showErrorMessage="1" sqref="D22" xr:uid="{55BB7153-5318-4205-BA61-E19BD5C827CF}">
      <formula1>"-,Accept,Reject"</formula1>
    </dataValidation>
    <dataValidation type="list" allowBlank="1" showInputMessage="1" showErrorMessage="1" sqref="D8:D10 D16:D19 D21" xr:uid="{8A86589D-EA30-4226-86E7-EFCF1811F3A5}">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E78DC1A-92A3-4806-B860-C3FE59FF4A25}">
          <x14:formula1>
            <xm:f>'Do not delete'!$A$1:$A$8</xm:f>
          </x14:formula1>
          <xm:sqref>D23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04F87-9383-4228-86C5-FB8A797C92AA}">
  <sheetPr>
    <tabColor rgb="FFFF99CC"/>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10</v>
      </c>
      <c r="D2" s="125"/>
      <c r="E2" s="126" t="s">
        <v>499</v>
      </c>
      <c r="F2" s="120"/>
    </row>
    <row r="3" spans="2:8" s="90" customFormat="1" ht="26.25" customHeight="1" x14ac:dyDescent="0.35">
      <c r="B3" s="127" t="s">
        <v>4</v>
      </c>
      <c r="C3" s="346" t="str">
        <f>INDEX(Initiatives!$F$2:$F$90,MATCH($C$2,Initiatives!$A$2:$A$90,0))</f>
        <v>Train back-up person / automation for routine reporting of maintenance notification status</v>
      </c>
      <c r="D3" s="346"/>
      <c r="E3" s="128"/>
      <c r="F3" s="120"/>
    </row>
    <row r="4" spans="2:8" s="90" customFormat="1" ht="17.25" customHeight="1" x14ac:dyDescent="0.35">
      <c r="B4" s="129" t="s">
        <v>238</v>
      </c>
      <c r="C4" s="347" t="str">
        <f>INDEX(Initiatives!$E$2:$E$90,MATCH($C$2,Initiatives!$A$2:$A$90,0))</f>
        <v>Key control - JEN maintenance programs</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381</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1</v>
      </c>
      <c r="E9" s="126"/>
    </row>
    <row r="10" spans="2:8" ht="36" x14ac:dyDescent="0.3">
      <c r="B10" s="348"/>
      <c r="C10" s="73" t="s">
        <v>245</v>
      </c>
      <c r="D10" s="132" t="s">
        <v>1</v>
      </c>
      <c r="E10" s="73" t="s">
        <v>403</v>
      </c>
    </row>
    <row r="11" spans="2:8" ht="35.25" customHeight="1" x14ac:dyDescent="0.3">
      <c r="B11" s="349" t="s">
        <v>246</v>
      </c>
      <c r="C11" s="73" t="s">
        <v>228</v>
      </c>
      <c r="D11" s="133">
        <v>0</v>
      </c>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150000</v>
      </c>
      <c r="E14" s="134"/>
      <c r="F14" s="137"/>
    </row>
    <row r="15" spans="2:8" ht="22.5" customHeight="1" x14ac:dyDescent="0.3">
      <c r="B15" s="350"/>
      <c r="C15" s="138" t="s">
        <v>206</v>
      </c>
      <c r="D15" s="139">
        <f>SUM(D13:D14)</f>
        <v>150000</v>
      </c>
      <c r="E15" s="73"/>
      <c r="F15" s="137"/>
    </row>
    <row r="16" spans="2:8" ht="18.75" customHeight="1" x14ac:dyDescent="0.3">
      <c r="B16" s="95" t="s">
        <v>247</v>
      </c>
      <c r="C16" s="73" t="s">
        <v>201</v>
      </c>
      <c r="D16" s="132" t="s">
        <v>2</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2</v>
      </c>
      <c r="E19" s="126"/>
    </row>
    <row r="20" spans="2:6" ht="68.25" customHeight="1" x14ac:dyDescent="0.3">
      <c r="B20" s="77" t="s">
        <v>249</v>
      </c>
      <c r="C20" s="141" t="s">
        <v>250</v>
      </c>
      <c r="D20" s="142" t="s">
        <v>251</v>
      </c>
      <c r="E20" s="128"/>
    </row>
    <row r="21" spans="2:6" ht="18.75" customHeight="1" x14ac:dyDescent="0.3">
      <c r="B21" s="95" t="s">
        <v>252</v>
      </c>
      <c r="C21" s="143" t="s">
        <v>253</v>
      </c>
      <c r="D21" s="132" t="s">
        <v>1</v>
      </c>
      <c r="E21" s="126"/>
    </row>
    <row r="22" spans="2:6" ht="23.25" customHeight="1" x14ac:dyDescent="0.3">
      <c r="B22" s="351" t="s">
        <v>221</v>
      </c>
      <c r="C22" s="141" t="s">
        <v>10</v>
      </c>
      <c r="D22" s="80" t="s">
        <v>33</v>
      </c>
      <c r="E22" s="126"/>
    </row>
    <row r="23" spans="2:6" ht="51" customHeight="1" x14ac:dyDescent="0.3">
      <c r="B23" s="352"/>
      <c r="C23" s="145" t="s">
        <v>222</v>
      </c>
      <c r="D23" s="146" t="s">
        <v>285</v>
      </c>
      <c r="E23" s="147" t="s">
        <v>404</v>
      </c>
    </row>
    <row r="24" spans="2:6" s="75" customFormat="1" ht="22.5" customHeight="1" x14ac:dyDescent="0.35">
      <c r="B24" s="353" t="s">
        <v>18</v>
      </c>
      <c r="C24" s="354"/>
      <c r="D24" s="355"/>
      <c r="E24" s="148" t="s">
        <v>14</v>
      </c>
      <c r="F24" s="78"/>
    </row>
    <row r="25" spans="2:6" ht="29.25" customHeight="1" x14ac:dyDescent="0.3">
      <c r="B25" s="344" t="s">
        <v>26</v>
      </c>
      <c r="C25" s="344"/>
      <c r="D25" s="344"/>
      <c r="E25" s="94" t="s">
        <v>27</v>
      </c>
    </row>
    <row r="26" spans="2:6" ht="20.149999999999999" customHeight="1" x14ac:dyDescent="0.3">
      <c r="B26" s="344"/>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72" priority="1" operator="equal">
      <formula>"Not assessed"</formula>
    </cfRule>
    <cfRule type="cellIs" dxfId="271" priority="2" operator="equal">
      <formula>"Eliminate"</formula>
    </cfRule>
    <cfRule type="cellIs" dxfId="270" priority="3" operator="equal">
      <formula>"Implement"</formula>
    </cfRule>
    <cfRule type="cellIs" dxfId="269" priority="4" operator="equal">
      <formula>"Requires further analysis"</formula>
    </cfRule>
  </conditionalFormatting>
  <conditionalFormatting sqref="D22">
    <cfRule type="cellIs" dxfId="268" priority="5" operator="equal">
      <formula>"-"</formula>
    </cfRule>
    <cfRule type="cellIs" dxfId="267" priority="6" operator="equal">
      <formula>"Reject"</formula>
    </cfRule>
    <cfRule type="cellIs" dxfId="266" priority="7" operator="equal">
      <formula>"Accept"</formula>
    </cfRule>
  </conditionalFormatting>
  <dataValidations disablePrompts="1" count="4">
    <dataValidation type="list" allowBlank="1" showInputMessage="1" showErrorMessage="1" sqref="D8:D10 D16:D19 D21" xr:uid="{8FC7DF32-9B5E-43AE-A732-45928EF118FE}">
      <formula1>"Yes,No"</formula1>
    </dataValidation>
    <dataValidation type="list" allowBlank="1" showInputMessage="1" showErrorMessage="1" sqref="D22" xr:uid="{8A67FF7E-9CC1-493F-8463-5836752CFA91}">
      <formula1>"-,Accept,Reject"</formula1>
    </dataValidation>
    <dataValidation type="list" allowBlank="1" showInputMessage="1" showErrorMessage="1" sqref="D20" xr:uid="{FA446409-4F33-405D-9EAD-66C3DAE5AF99}">
      <formula1>"Not assessed,Eliminate, Implement, Requires further analysis"</formula1>
    </dataValidation>
    <dataValidation type="list" allowBlank="1" showInputMessage="1" showErrorMessage="1" sqref="D20" xr:uid="{663FA646-7743-4359-A279-751A2CA6C42E}">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9EBAD685-65DA-44F3-9103-C5FD52A1BE08}">
          <x14:formula1>
            <xm:f>'Do not delete'!$A$1:$A$8</xm:f>
          </x14:formula1>
          <xm:sqref>D23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E0426-26E4-430B-88D4-12641A231B4A}">
  <sheetPr>
    <tabColor rgb="FF92D050"/>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12</v>
      </c>
      <c r="D2" s="125"/>
      <c r="E2" s="126" t="s">
        <v>497</v>
      </c>
      <c r="F2" s="120"/>
    </row>
    <row r="3" spans="2:8" s="90" customFormat="1" ht="26.25" customHeight="1" x14ac:dyDescent="0.35">
      <c r="B3" s="127" t="s">
        <v>4</v>
      </c>
      <c r="C3" s="346" t="str">
        <f>INDEX(Initiatives!$F$2:$F$90,MATCH($C$2,Initiatives!$A$2:$A$90,0))</f>
        <v>Execute high risk maintenance notifications using prioritisation model which has been developed</v>
      </c>
      <c r="D3" s="346"/>
      <c r="E3" s="128"/>
      <c r="F3" s="120"/>
    </row>
    <row r="4" spans="2:8" s="90" customFormat="1" ht="17.25" customHeight="1" x14ac:dyDescent="0.35">
      <c r="B4" s="129" t="s">
        <v>238</v>
      </c>
      <c r="C4" s="347" t="str">
        <f>INDEX(Initiatives!$E$2:$E$90,MATCH($C$2,Initiatives!$A$2:$A$90,0))</f>
        <v>Key control - JEN maintenance programs</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31"/>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56.25" customHeight="1" x14ac:dyDescent="0.3">
      <c r="B11" s="349" t="s">
        <v>246</v>
      </c>
      <c r="C11" s="73" t="s">
        <v>228</v>
      </c>
      <c r="D11" s="133">
        <f>3*3*40*150</f>
        <v>54000</v>
      </c>
      <c r="E11" s="134" t="s">
        <v>305</v>
      </c>
    </row>
    <row r="12" spans="2:8" ht="27.75" customHeight="1" x14ac:dyDescent="0.3">
      <c r="B12" s="348"/>
      <c r="C12" s="73" t="s">
        <v>226</v>
      </c>
      <c r="D12" s="135">
        <v>1</v>
      </c>
      <c r="E12" s="73"/>
    </row>
    <row r="13" spans="2:8" ht="26.25" customHeight="1" x14ac:dyDescent="0.3">
      <c r="B13" s="348"/>
      <c r="C13" s="73" t="s">
        <v>229</v>
      </c>
      <c r="D13" s="136">
        <f>D11/D12</f>
        <v>54000</v>
      </c>
      <c r="E13" s="73"/>
    </row>
    <row r="14" spans="2:8" ht="40.5" customHeight="1" x14ac:dyDescent="0.3">
      <c r="B14" s="348"/>
      <c r="C14" s="73" t="s">
        <v>227</v>
      </c>
      <c r="D14" s="133">
        <v>15000</v>
      </c>
      <c r="E14" s="134" t="s">
        <v>207</v>
      </c>
      <c r="F14" s="137"/>
    </row>
    <row r="15" spans="2:8" ht="22.5" customHeight="1" x14ac:dyDescent="0.3">
      <c r="B15" s="350"/>
      <c r="C15" s="138" t="s">
        <v>206</v>
      </c>
      <c r="D15" s="139">
        <f>SUM(D13:D14)</f>
        <v>69000</v>
      </c>
      <c r="E15" s="73"/>
      <c r="F15" s="137"/>
    </row>
    <row r="16" spans="2:8" ht="18.75" customHeight="1" x14ac:dyDescent="0.3">
      <c r="B16" s="95" t="s">
        <v>247</v>
      </c>
      <c r="C16" s="73" t="s">
        <v>201</v>
      </c>
      <c r="D16" s="132" t="s">
        <v>2</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2</v>
      </c>
      <c r="E19" s="126"/>
    </row>
    <row r="20" spans="2:6" ht="68.25" customHeight="1" x14ac:dyDescent="0.3">
      <c r="B20" s="77" t="s">
        <v>249</v>
      </c>
      <c r="C20" s="141" t="s">
        <v>250</v>
      </c>
      <c r="D20" s="142" t="s">
        <v>296</v>
      </c>
      <c r="E20" s="199"/>
    </row>
    <row r="21" spans="2:6" ht="18.75" customHeight="1" x14ac:dyDescent="0.3">
      <c r="B21" s="95" t="s">
        <v>252</v>
      </c>
      <c r="C21" s="143" t="s">
        <v>253</v>
      </c>
      <c r="D21" s="132" t="s">
        <v>1</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t="s">
        <v>306</v>
      </c>
      <c r="C25" s="344"/>
      <c r="D25" s="344"/>
      <c r="E25" s="94" t="s">
        <v>291</v>
      </c>
    </row>
    <row r="26" spans="2:6" ht="20.149999999999999" customHeight="1" x14ac:dyDescent="0.3">
      <c r="B26" s="344" t="s">
        <v>307</v>
      </c>
      <c r="C26" s="344"/>
      <c r="D26" s="344"/>
      <c r="E26" s="94" t="s">
        <v>291</v>
      </c>
    </row>
    <row r="27" spans="2:6" ht="20.149999999999999" customHeight="1" x14ac:dyDescent="0.3">
      <c r="B27" s="344" t="s">
        <v>308</v>
      </c>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65" priority="1" operator="equal">
      <formula>"Not assessed"</formula>
    </cfRule>
    <cfRule type="cellIs" dxfId="264" priority="2" operator="equal">
      <formula>"Eliminate"</formula>
    </cfRule>
    <cfRule type="cellIs" dxfId="263" priority="3" operator="equal">
      <formula>"Implement"</formula>
    </cfRule>
    <cfRule type="cellIs" dxfId="262" priority="4" operator="equal">
      <formula>"Requires further analysis"</formula>
    </cfRule>
  </conditionalFormatting>
  <conditionalFormatting sqref="D22">
    <cfRule type="cellIs" dxfId="261" priority="5" operator="equal">
      <formula>"-"</formula>
    </cfRule>
    <cfRule type="cellIs" dxfId="260" priority="6" operator="equal">
      <formula>"Reject"</formula>
    </cfRule>
    <cfRule type="cellIs" dxfId="259" priority="7" operator="equal">
      <formula>"Accept"</formula>
    </cfRule>
  </conditionalFormatting>
  <dataValidations disablePrompts="1" count="4">
    <dataValidation type="list" allowBlank="1" showInputMessage="1" showErrorMessage="1" sqref="D8:D10 D16:D19 D21" xr:uid="{090C4E00-6B79-45D3-B634-F6EE042D0874}">
      <formula1>"Yes,No"</formula1>
    </dataValidation>
    <dataValidation type="list" allowBlank="1" showInputMessage="1" showErrorMessage="1" sqref="D22" xr:uid="{F6EB8977-71EB-4BE1-B2B6-7D78F2978861}">
      <formula1>"-,Accept,Reject"</formula1>
    </dataValidation>
    <dataValidation type="list" allowBlank="1" showInputMessage="1" showErrorMessage="1" sqref="D20" xr:uid="{D59CD91E-1563-49BE-93D0-D071F0254F14}">
      <formula1>"Not assessed,Eliminate, Implement, Requires further analysis"</formula1>
    </dataValidation>
    <dataValidation type="list" allowBlank="1" showInputMessage="1" showErrorMessage="1" sqref="D20" xr:uid="{FB42FFF4-2436-41B3-BAD1-5DB65B8616BF}">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0B5259B-010F-4ADB-9FE6-47028545DE66}">
          <x14:formula1>
            <xm:f>'Do not delete'!$A$1:$A$8</xm:f>
          </x14:formula1>
          <xm:sqref>D23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D17D-C1DE-457D-902A-8E34E97B8573}">
  <sheetPr>
    <tabColor rgb="FF92D050"/>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13</v>
      </c>
      <c r="D2" s="125"/>
      <c r="E2" s="126" t="s">
        <v>497</v>
      </c>
      <c r="F2" s="120"/>
    </row>
    <row r="3" spans="2:8" s="90" customFormat="1" ht="26.25" customHeight="1" x14ac:dyDescent="0.35">
      <c r="B3" s="127" t="s">
        <v>4</v>
      </c>
      <c r="C3" s="346" t="str">
        <f>INDEX(Initiatives!$F$2:$F$90,MATCH($C$2,Initiatives!$A$2:$A$90,0))</f>
        <v>Re-evaluate existing notifications using new criteria through routine asset inspection</v>
      </c>
      <c r="D3" s="346"/>
      <c r="E3" s="128"/>
      <c r="F3" s="120"/>
    </row>
    <row r="4" spans="2:8" s="90" customFormat="1" ht="17.25" customHeight="1" x14ac:dyDescent="0.35">
      <c r="B4" s="129" t="s">
        <v>238</v>
      </c>
      <c r="C4" s="347" t="str">
        <f>INDEX(Initiatives!$E$2:$E$90,MATCH($C$2,Initiatives!$A$2:$A$90,0))</f>
        <v>Key control - JEN maintenance programs</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31" t="s">
        <v>382</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v>0</v>
      </c>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t="s">
        <v>2</v>
      </c>
      <c r="E16" s="126"/>
      <c r="F16" s="137"/>
    </row>
    <row r="17" spans="2:6" ht="15" customHeight="1" x14ac:dyDescent="0.3">
      <c r="B17" s="349" t="s">
        <v>248</v>
      </c>
      <c r="C17" s="73" t="s">
        <v>202</v>
      </c>
      <c r="D17" s="132"/>
      <c r="E17" s="126"/>
      <c r="F17" s="137"/>
    </row>
    <row r="18" spans="2:6" ht="15.75" customHeight="1" x14ac:dyDescent="0.3">
      <c r="B18" s="348"/>
      <c r="C18" s="73" t="s">
        <v>203</v>
      </c>
      <c r="D18" s="132"/>
      <c r="E18" s="126"/>
    </row>
    <row r="19" spans="2:6" ht="17.25" customHeight="1" x14ac:dyDescent="0.3">
      <c r="B19" s="350"/>
      <c r="C19" s="73" t="s">
        <v>204</v>
      </c>
      <c r="D19" s="140"/>
      <c r="E19" s="126"/>
    </row>
    <row r="20" spans="2:6" ht="68.25" customHeight="1" x14ac:dyDescent="0.3">
      <c r="B20" s="77" t="s">
        <v>249</v>
      </c>
      <c r="C20" s="141" t="s">
        <v>250</v>
      </c>
      <c r="D20" s="142" t="s">
        <v>296</v>
      </c>
      <c r="E20" s="128"/>
    </row>
    <row r="21" spans="2:6" ht="18.75" customHeight="1" x14ac:dyDescent="0.3">
      <c r="B21" s="95" t="s">
        <v>252</v>
      </c>
      <c r="C21" s="143" t="s">
        <v>253</v>
      </c>
      <c r="D21" s="132" t="s">
        <v>1</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t="s">
        <v>346</v>
      </c>
      <c r="C25" s="344"/>
      <c r="D25" s="344"/>
      <c r="E25" s="94" t="s">
        <v>25</v>
      </c>
    </row>
    <row r="26" spans="2:6" ht="20.149999999999999" customHeight="1" x14ac:dyDescent="0.3">
      <c r="B26" s="344"/>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58" priority="1" operator="equal">
      <formula>"Not assessed"</formula>
    </cfRule>
    <cfRule type="cellIs" dxfId="257" priority="2" operator="equal">
      <formula>"Eliminate"</formula>
    </cfRule>
    <cfRule type="cellIs" dxfId="256" priority="3" operator="equal">
      <formula>"Implement"</formula>
    </cfRule>
    <cfRule type="cellIs" dxfId="255" priority="4" operator="equal">
      <formula>"Requires further analysis"</formula>
    </cfRule>
  </conditionalFormatting>
  <conditionalFormatting sqref="D22">
    <cfRule type="cellIs" dxfId="254" priority="5" operator="equal">
      <formula>"-"</formula>
    </cfRule>
    <cfRule type="cellIs" dxfId="253" priority="6" operator="equal">
      <formula>"Reject"</formula>
    </cfRule>
    <cfRule type="cellIs" dxfId="252" priority="7" operator="equal">
      <formula>"Accept"</formula>
    </cfRule>
  </conditionalFormatting>
  <dataValidations count="4">
    <dataValidation type="list" allowBlank="1" showInputMessage="1" showErrorMessage="1" sqref="D8:D10 D16:D19 D21" xr:uid="{20A3A884-A618-42F7-A770-BE86D9C2742B}">
      <formula1>"Yes,No"</formula1>
    </dataValidation>
    <dataValidation type="list" allowBlank="1" showInputMessage="1" showErrorMessage="1" sqref="D22" xr:uid="{E4405E28-0BB8-421A-A235-E0F8A96B0CC1}">
      <formula1>"-,Accept,Reject"</formula1>
    </dataValidation>
    <dataValidation type="list" allowBlank="1" showInputMessage="1" showErrorMessage="1" sqref="D20" xr:uid="{C22A7B58-F34A-49DD-B071-D9DD2EF033F8}">
      <formula1>"Not assessed,Eliminate, Implement, Requires further analysis"</formula1>
    </dataValidation>
    <dataValidation type="list" allowBlank="1" showInputMessage="1" showErrorMessage="1" sqref="D20" xr:uid="{1FE13594-616F-4F2C-A3CF-E5248519FB2E}">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8801579-2DE2-43EF-9517-0F567F7C9ABB}">
          <x14:formula1>
            <xm:f>'Do not delete'!$A$1:$A$8</xm:f>
          </x14:formula1>
          <xm:sqref>D23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C1418-8187-4EDC-A067-5BE451960A93}">
  <sheetPr>
    <tabColor rgb="FF92D050"/>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14</v>
      </c>
      <c r="D2" s="125"/>
      <c r="E2" s="126" t="s">
        <v>497</v>
      </c>
      <c r="F2" s="120"/>
    </row>
    <row r="3" spans="2:8" s="90" customFormat="1" ht="26.25" customHeight="1" x14ac:dyDescent="0.35">
      <c r="B3" s="127" t="s">
        <v>4</v>
      </c>
      <c r="C3" s="346" t="str">
        <f>INDEX(Initiatives!$F$2:$F$90,MATCH($C$2,Initiatives!$A$2:$A$90,0))</f>
        <v>Tracking in Management Risk Committee a) trend or b) completion of high risk notifications</v>
      </c>
      <c r="D3" s="346"/>
      <c r="E3" s="128"/>
      <c r="F3" s="120"/>
    </row>
    <row r="4" spans="2:8" s="90" customFormat="1" ht="17.25" customHeight="1" x14ac:dyDescent="0.35">
      <c r="B4" s="129" t="s">
        <v>238</v>
      </c>
      <c r="C4" s="347" t="str">
        <f>INDEX(Initiatives!$E$2:$E$90,MATCH($C$2,Initiatives!$A$2:$A$90,0))</f>
        <v>Key control - JEN maintenance programs</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31" t="s">
        <v>385</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v>0</v>
      </c>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t="s">
        <v>2</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2</v>
      </c>
      <c r="E19" s="126"/>
    </row>
    <row r="20" spans="2:6" ht="68.25" customHeight="1" x14ac:dyDescent="0.3">
      <c r="B20" s="77" t="s">
        <v>249</v>
      </c>
      <c r="C20" s="141" t="s">
        <v>250</v>
      </c>
      <c r="D20" s="142" t="s">
        <v>296</v>
      </c>
      <c r="E20" s="128"/>
    </row>
    <row r="21" spans="2:6" ht="18.75" customHeight="1" x14ac:dyDescent="0.3">
      <c r="B21" s="95" t="s">
        <v>252</v>
      </c>
      <c r="C21" s="143" t="s">
        <v>253</v>
      </c>
      <c r="D21" s="132" t="s">
        <v>1</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t="s">
        <v>309</v>
      </c>
      <c r="C25" s="344"/>
      <c r="D25" s="344"/>
      <c r="E25" s="94" t="s">
        <v>25</v>
      </c>
    </row>
    <row r="26" spans="2:6" ht="20.149999999999999" customHeight="1" x14ac:dyDescent="0.3">
      <c r="B26" s="344"/>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51" priority="1" operator="equal">
      <formula>"Not assessed"</formula>
    </cfRule>
    <cfRule type="cellIs" dxfId="250" priority="2" operator="equal">
      <formula>"Eliminate"</formula>
    </cfRule>
    <cfRule type="cellIs" dxfId="249" priority="3" operator="equal">
      <formula>"Implement"</formula>
    </cfRule>
    <cfRule type="cellIs" dxfId="248" priority="4" operator="equal">
      <formula>"Requires further analysis"</formula>
    </cfRule>
  </conditionalFormatting>
  <conditionalFormatting sqref="D22">
    <cfRule type="cellIs" dxfId="247" priority="5" operator="equal">
      <formula>"-"</formula>
    </cfRule>
    <cfRule type="cellIs" dxfId="246" priority="6" operator="equal">
      <formula>"Reject"</formula>
    </cfRule>
    <cfRule type="cellIs" dxfId="245" priority="7" operator="equal">
      <formula>"Accept"</formula>
    </cfRule>
  </conditionalFormatting>
  <dataValidations count="4">
    <dataValidation type="list" allowBlank="1" showInputMessage="1" showErrorMessage="1" sqref="D20" xr:uid="{477FDE43-E8B8-4ED3-A4BA-0248B90CBD1B}">
      <formula1>"Not assessed,Eliminate, Implement, Further analysis"</formula1>
    </dataValidation>
    <dataValidation type="list" allowBlank="1" showInputMessage="1" showErrorMessage="1" sqref="D20" xr:uid="{9514C42A-9DF0-4786-A767-FAA0445B5B39}">
      <formula1>"Not assessed,Eliminate, Implement, Requires further analysis"</formula1>
    </dataValidation>
    <dataValidation type="list" allowBlank="1" showInputMessage="1" showErrorMessage="1" sqref="D22" xr:uid="{FE16C7CE-A082-4B7E-9887-F1CF7B790D08}">
      <formula1>"-,Accept,Reject"</formula1>
    </dataValidation>
    <dataValidation type="list" allowBlank="1" showInputMessage="1" showErrorMessage="1" sqref="D8:D10 D16:D19 D21" xr:uid="{2D0C47AA-A3EE-4B46-A3E7-A58FF8E6046B}">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DCA7A46-FF1E-4E26-B514-25E92717FBCB}">
          <x14:formula1>
            <xm:f>'Do not delete'!$A$1:$A$8</xm:f>
          </x14:formula1>
          <xm:sqref>D23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2CF2B-6C63-438D-ACFD-76FDBD0123F9}">
  <sheetPr>
    <tabColor rgb="FF92D050"/>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15</v>
      </c>
      <c r="D2" s="125"/>
      <c r="E2" s="126" t="s">
        <v>497</v>
      </c>
      <c r="F2" s="120"/>
    </row>
    <row r="3" spans="2:8" s="90" customFormat="1" ht="26.25" customHeight="1" x14ac:dyDescent="0.35">
      <c r="B3" s="127" t="s">
        <v>4</v>
      </c>
      <c r="C3" s="346" t="str">
        <f>INDEX(Initiatives!$F$2:$F$90,MATCH($C$2,Initiatives!$A$2:$A$90,0))</f>
        <v>Create alerts for changes to published standards</v>
      </c>
      <c r="D3" s="346"/>
      <c r="E3" s="128"/>
      <c r="F3" s="120"/>
    </row>
    <row r="4" spans="2:8" s="90" customFormat="1" ht="17.25" customHeight="1" x14ac:dyDescent="0.35">
      <c r="B4" s="129" t="s">
        <v>238</v>
      </c>
      <c r="C4" s="347" t="str">
        <f>INDEX(Initiatives!$E$2:$E$90,MATCH($C$2,Initiatives!$A$2:$A$90,0))</f>
        <v>Key control - JEN internal technical standards</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31" t="s">
        <v>386</v>
      </c>
      <c r="F6" s="75"/>
      <c r="G6" s="1"/>
      <c r="H6" s="1"/>
    </row>
    <row r="7" spans="2:8" s="75" customFormat="1" ht="18" customHeight="1" x14ac:dyDescent="0.35">
      <c r="B7" s="76" t="s">
        <v>241</v>
      </c>
      <c r="C7" s="347" t="str">
        <f>INDEX(Initiatives!$J$2:$J$90,MATCH($C$2,Initiatives!$A$2:$A$90,0))</f>
        <v>M.Ciavarella / P.Garnish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v>0</v>
      </c>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t="s">
        <v>2</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2</v>
      </c>
      <c r="E19" s="126"/>
    </row>
    <row r="20" spans="2:6" ht="68.25" customHeight="1" x14ac:dyDescent="0.3">
      <c r="B20" s="77" t="s">
        <v>249</v>
      </c>
      <c r="C20" s="141" t="s">
        <v>250</v>
      </c>
      <c r="D20" s="142" t="s">
        <v>296</v>
      </c>
      <c r="E20" s="128"/>
    </row>
    <row r="21" spans="2:6" ht="18.75" customHeight="1" x14ac:dyDescent="0.3">
      <c r="B21" s="95" t="s">
        <v>252</v>
      </c>
      <c r="C21" s="143" t="s">
        <v>253</v>
      </c>
      <c r="D21" s="132" t="s">
        <v>1</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30.75" customHeight="1" x14ac:dyDescent="0.3">
      <c r="B25" s="344" t="s">
        <v>310</v>
      </c>
      <c r="C25" s="344"/>
      <c r="D25" s="344"/>
      <c r="E25" s="149"/>
    </row>
    <row r="26" spans="2:6" ht="20.149999999999999" customHeight="1" x14ac:dyDescent="0.3">
      <c r="B26" s="344" t="s">
        <v>311</v>
      </c>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44" priority="1" operator="equal">
      <formula>"Not assessed"</formula>
    </cfRule>
    <cfRule type="cellIs" dxfId="243" priority="2" operator="equal">
      <formula>"Eliminate"</formula>
    </cfRule>
    <cfRule type="cellIs" dxfId="242" priority="3" operator="equal">
      <formula>"Implement"</formula>
    </cfRule>
    <cfRule type="cellIs" dxfId="241" priority="4" operator="equal">
      <formula>"Requires further analysis"</formula>
    </cfRule>
  </conditionalFormatting>
  <conditionalFormatting sqref="D22">
    <cfRule type="cellIs" dxfId="240" priority="5" operator="equal">
      <formula>"-"</formula>
    </cfRule>
    <cfRule type="cellIs" dxfId="239" priority="6" operator="equal">
      <formula>"Reject"</formula>
    </cfRule>
    <cfRule type="cellIs" dxfId="238" priority="7" operator="equal">
      <formula>"Accept"</formula>
    </cfRule>
  </conditionalFormatting>
  <dataValidations count="4">
    <dataValidation type="list" allowBlank="1" showInputMessage="1" showErrorMessage="1" sqref="D8:D10 D16:D19 D21" xr:uid="{509C4549-5DED-4B03-8E7B-E65332E30B0B}">
      <formula1>"Yes,No"</formula1>
    </dataValidation>
    <dataValidation type="list" allowBlank="1" showInputMessage="1" showErrorMessage="1" sqref="D22" xr:uid="{F51B191F-171D-4B84-9610-057A661C1B67}">
      <formula1>"-,Accept,Reject"</formula1>
    </dataValidation>
    <dataValidation type="list" allowBlank="1" showInputMessage="1" showErrorMessage="1" sqref="D20" xr:uid="{79CECB4A-62DC-43F2-96AB-23EFF73C39FE}">
      <formula1>"Not assessed,Eliminate, Implement, Requires further analysis"</formula1>
    </dataValidation>
    <dataValidation type="list" allowBlank="1" showInputMessage="1" showErrorMessage="1" sqref="D20" xr:uid="{1B608268-31DD-4555-9043-51C779A5B556}">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4C92BF2-0F09-4A14-8B78-FD0E7D58AE3F}">
          <x14:formula1>
            <xm:f>'Do not delete'!$A$1:$A$8</xm:f>
          </x14:formula1>
          <xm:sqref>D23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E74E5-BF05-4579-9596-71D83A4202B8}">
  <sheetPr>
    <tabColor rgb="FFFF99CC"/>
    <pageSetUpPr fitToPage="1"/>
  </sheetPr>
  <dimension ref="A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1:8" ht="30" customHeight="1" x14ac:dyDescent="0.3">
      <c r="A1" s="1">
        <v>16</v>
      </c>
      <c r="B1" s="345" t="s">
        <v>217</v>
      </c>
      <c r="C1" s="290"/>
      <c r="D1" s="290"/>
      <c r="E1" s="123" t="s">
        <v>140</v>
      </c>
      <c r="F1" s="74"/>
    </row>
    <row r="2" spans="1:8" s="90" customFormat="1" ht="18.75" customHeight="1" x14ac:dyDescent="0.35">
      <c r="B2" s="87" t="s">
        <v>237</v>
      </c>
      <c r="C2" s="124">
        <v>17</v>
      </c>
      <c r="D2" s="125"/>
      <c r="E2" s="126" t="s">
        <v>499</v>
      </c>
      <c r="F2" s="120"/>
    </row>
    <row r="3" spans="1:8" s="90" customFormat="1" ht="26.25" customHeight="1" x14ac:dyDescent="0.35">
      <c r="B3" s="127" t="s">
        <v>4</v>
      </c>
      <c r="C3" s="346" t="str">
        <f>INDEX(Initiatives!$F$2:$F$90,MATCH($C$2,Initiatives!$A$2:$A$90,0))</f>
        <v>Drone technology for asset inspection in HBRA</v>
      </c>
      <c r="D3" s="346"/>
      <c r="E3" s="128"/>
      <c r="F3" s="120"/>
    </row>
    <row r="4" spans="1:8" s="90" customFormat="1" ht="17.25" customHeight="1" x14ac:dyDescent="0.35">
      <c r="B4" s="129" t="s">
        <v>238</v>
      </c>
      <c r="C4" s="347" t="str">
        <f>INDEX(Initiatives!$E$2:$E$90,MATCH($C$2,Initiatives!$A$2:$A$90,0))</f>
        <v>Key control - JEN asset inspection manual</v>
      </c>
      <c r="D4" s="347"/>
      <c r="E4" s="128"/>
      <c r="F4" s="120"/>
    </row>
    <row r="5" spans="1:8" s="90" customFormat="1" ht="17.25" customHeight="1" x14ac:dyDescent="0.35">
      <c r="B5" s="118" t="s">
        <v>239</v>
      </c>
      <c r="C5" s="347">
        <f>INDEX(Initiatives!$I$2:$I$90,MATCH($C$2,Initiatives!$A$2:$A$90,0))</f>
        <v>1</v>
      </c>
      <c r="D5" s="347"/>
      <c r="E5" s="128"/>
      <c r="F5" s="120"/>
    </row>
    <row r="6" spans="1:8" s="91" customFormat="1" ht="64.5" customHeight="1" x14ac:dyDescent="0.3">
      <c r="B6" s="130" t="s">
        <v>240</v>
      </c>
      <c r="C6" s="356" t="s">
        <v>230</v>
      </c>
      <c r="D6" s="357"/>
      <c r="E6" s="198" t="s">
        <v>405</v>
      </c>
      <c r="F6" s="75"/>
      <c r="G6" s="1"/>
      <c r="H6" s="1"/>
    </row>
    <row r="7" spans="1:8" s="75" customFormat="1" ht="18" customHeight="1" x14ac:dyDescent="0.35">
      <c r="B7" s="76" t="s">
        <v>241</v>
      </c>
      <c r="C7" s="347" t="str">
        <f>INDEX(Initiatives!$J$2:$J$90,MATCH($C$2,Initiatives!$A$2:$A$90,0))</f>
        <v>P. Garnish</v>
      </c>
      <c r="D7" s="347"/>
      <c r="E7" s="73"/>
    </row>
    <row r="8" spans="1:8" ht="24" x14ac:dyDescent="0.3">
      <c r="B8" s="348" t="s">
        <v>242</v>
      </c>
      <c r="C8" s="73" t="s">
        <v>243</v>
      </c>
      <c r="D8" s="132" t="s">
        <v>1</v>
      </c>
      <c r="E8" s="126"/>
    </row>
    <row r="9" spans="1:8" ht="24" x14ac:dyDescent="0.3">
      <c r="B9" s="348"/>
      <c r="C9" s="73" t="s">
        <v>244</v>
      </c>
      <c r="D9" s="132" t="s">
        <v>2</v>
      </c>
      <c r="E9" s="126"/>
    </row>
    <row r="10" spans="1:8" ht="36" x14ac:dyDescent="0.3">
      <c r="B10" s="348"/>
      <c r="C10" s="73" t="s">
        <v>245</v>
      </c>
      <c r="D10" s="132" t="s">
        <v>2</v>
      </c>
      <c r="E10" s="126"/>
    </row>
    <row r="11" spans="1:8" ht="35.25" customHeight="1" x14ac:dyDescent="0.3">
      <c r="B11" s="349" t="s">
        <v>246</v>
      </c>
      <c r="C11" s="73" t="s">
        <v>228</v>
      </c>
      <c r="D11" s="133">
        <v>0</v>
      </c>
      <c r="E11" s="134"/>
    </row>
    <row r="12" spans="1:8" ht="27.75" customHeight="1" x14ac:dyDescent="0.3">
      <c r="B12" s="348"/>
      <c r="C12" s="73" t="s">
        <v>226</v>
      </c>
      <c r="D12" s="135">
        <v>1</v>
      </c>
      <c r="E12" s="73"/>
    </row>
    <row r="13" spans="1:8" ht="26.25" customHeight="1" x14ac:dyDescent="0.3">
      <c r="B13" s="348"/>
      <c r="C13" s="73" t="s">
        <v>229</v>
      </c>
      <c r="D13" s="136">
        <f>D11/D12</f>
        <v>0</v>
      </c>
      <c r="E13" s="73"/>
    </row>
    <row r="14" spans="1:8" ht="21" customHeight="1" x14ac:dyDescent="0.3">
      <c r="B14" s="348"/>
      <c r="C14" s="73" t="s">
        <v>227</v>
      </c>
      <c r="D14" s="133">
        <v>0</v>
      </c>
      <c r="E14" s="134"/>
      <c r="F14" s="137"/>
    </row>
    <row r="15" spans="1:8" ht="22.5" customHeight="1" x14ac:dyDescent="0.3">
      <c r="B15" s="350"/>
      <c r="C15" s="138" t="s">
        <v>206</v>
      </c>
      <c r="D15" s="139">
        <f>SUM(D13:D14)</f>
        <v>0</v>
      </c>
      <c r="E15" s="73"/>
      <c r="F15" s="137"/>
    </row>
    <row r="16" spans="1: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c r="E19" s="126"/>
    </row>
    <row r="20" spans="2:6" ht="68.25" customHeight="1" x14ac:dyDescent="0.3">
      <c r="B20" s="77" t="s">
        <v>249</v>
      </c>
      <c r="C20" s="141" t="s">
        <v>250</v>
      </c>
      <c r="D20" s="142" t="s">
        <v>251</v>
      </c>
      <c r="E20" s="128"/>
    </row>
    <row r="21" spans="2:6" ht="18.75" customHeight="1" x14ac:dyDescent="0.3">
      <c r="B21" s="95" t="s">
        <v>252</v>
      </c>
      <c r="C21" s="143" t="s">
        <v>253</v>
      </c>
      <c r="D21" s="132" t="s">
        <v>1</v>
      </c>
      <c r="E21" s="126"/>
    </row>
    <row r="22" spans="2:6" ht="23.25" customHeight="1" x14ac:dyDescent="0.3">
      <c r="B22" s="351" t="s">
        <v>221</v>
      </c>
      <c r="C22" s="141" t="s">
        <v>10</v>
      </c>
      <c r="D22" s="80" t="s">
        <v>33</v>
      </c>
      <c r="E22" s="126"/>
    </row>
    <row r="23" spans="2:6" ht="51" customHeight="1" x14ac:dyDescent="0.3">
      <c r="B23" s="352"/>
      <c r="C23" s="145" t="s">
        <v>222</v>
      </c>
      <c r="D23" s="146" t="s">
        <v>288</v>
      </c>
      <c r="E23" s="198" t="s">
        <v>388</v>
      </c>
    </row>
    <row r="24" spans="2:6" s="75" customFormat="1" ht="22.5" customHeight="1" x14ac:dyDescent="0.35">
      <c r="B24" s="353" t="s">
        <v>18</v>
      </c>
      <c r="C24" s="354"/>
      <c r="D24" s="355"/>
      <c r="E24" s="148" t="s">
        <v>14</v>
      </c>
      <c r="F24" s="78"/>
    </row>
    <row r="25" spans="2:6" ht="33" customHeight="1" x14ac:dyDescent="0.3">
      <c r="B25" s="344" t="s">
        <v>312</v>
      </c>
      <c r="C25" s="344"/>
      <c r="D25" s="344"/>
      <c r="E25" s="94" t="s">
        <v>313</v>
      </c>
    </row>
    <row r="26" spans="2:6" ht="44.25" customHeight="1" x14ac:dyDescent="0.3">
      <c r="B26" s="344" t="s">
        <v>314</v>
      </c>
      <c r="C26" s="344"/>
      <c r="D26" s="344"/>
      <c r="E26" s="94" t="s">
        <v>313</v>
      </c>
    </row>
    <row r="27" spans="2:6" ht="42" customHeight="1" x14ac:dyDescent="0.3">
      <c r="B27" s="344" t="s">
        <v>315</v>
      </c>
      <c r="C27" s="344"/>
      <c r="D27" s="344"/>
      <c r="E27" s="94" t="s">
        <v>16</v>
      </c>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37" priority="1" operator="equal">
      <formula>"Not assessed"</formula>
    </cfRule>
    <cfRule type="cellIs" dxfId="236" priority="2" operator="equal">
      <formula>"Eliminate"</formula>
    </cfRule>
    <cfRule type="cellIs" dxfId="235" priority="3" operator="equal">
      <formula>"Implement"</formula>
    </cfRule>
    <cfRule type="cellIs" dxfId="234" priority="4" operator="equal">
      <formula>"Requires further analysis"</formula>
    </cfRule>
  </conditionalFormatting>
  <conditionalFormatting sqref="D22">
    <cfRule type="cellIs" dxfId="233" priority="5" operator="equal">
      <formula>"-"</formula>
    </cfRule>
    <cfRule type="cellIs" dxfId="232" priority="6" operator="equal">
      <formula>"Reject"</formula>
    </cfRule>
    <cfRule type="cellIs" dxfId="231" priority="7" operator="equal">
      <formula>"Accept"</formula>
    </cfRule>
  </conditionalFormatting>
  <dataValidations count="4">
    <dataValidation type="list" allowBlank="1" showInputMessage="1" showErrorMessage="1" sqref="D20" xr:uid="{DCBF3833-8DD6-41C2-AADA-34F72FC3C358}">
      <formula1>"Not assessed,Eliminate, Implement, Further analysis"</formula1>
    </dataValidation>
    <dataValidation type="list" allowBlank="1" showInputMessage="1" showErrorMessage="1" sqref="D20" xr:uid="{3362F902-87E4-4160-B52C-188B21846B15}">
      <formula1>"Not assessed,Eliminate, Implement, Requires further analysis"</formula1>
    </dataValidation>
    <dataValidation type="list" allowBlank="1" showInputMessage="1" showErrorMessage="1" sqref="D22" xr:uid="{647BFAE3-AD0E-4C6F-87C9-D78C63F88E58}">
      <formula1>"-,Accept,Reject"</formula1>
    </dataValidation>
    <dataValidation type="list" allowBlank="1" showInputMessage="1" showErrorMessage="1" sqref="D8:D10 D16:D19 D21" xr:uid="{AB0BAE55-24EE-46D3-AD87-A67245C27EAE}">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0F8DD4D-E239-4BD9-BD18-116BC8AF856D}">
          <x14:formula1>
            <xm:f>'Do not delete'!$A$1:$A$8</xm:f>
          </x14:formula1>
          <xm:sqref>D23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33A4A-EB22-4CEA-98C0-8EEB06A30D49}">
  <sheetPr>
    <tabColor rgb="FFFF99CC"/>
    <pageSetUpPr fitToPage="1"/>
  </sheetPr>
  <dimension ref="B1:H56"/>
  <sheetViews>
    <sheetView topLeftCell="A4" zoomScale="145" zoomScaleNormal="145"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18</v>
      </c>
      <c r="D2" s="125"/>
      <c r="E2" s="126" t="s">
        <v>499</v>
      </c>
      <c r="F2" s="120"/>
    </row>
    <row r="3" spans="2:8" s="90" customFormat="1" ht="26.25" customHeight="1" x14ac:dyDescent="0.35">
      <c r="B3" s="127" t="s">
        <v>4</v>
      </c>
      <c r="C3" s="346" t="str">
        <f>INDEX(Initiatives!$F$2:$F$90,MATCH($C$2,Initiatives!$A$2:$A$90,0))</f>
        <v>Emerging/evolving technologies attached to the pole (multisensor transmitter devices)</v>
      </c>
      <c r="D3" s="346"/>
      <c r="E3" s="128"/>
      <c r="F3" s="120"/>
    </row>
    <row r="4" spans="2:8" s="90" customFormat="1" ht="17.25" customHeight="1" x14ac:dyDescent="0.35">
      <c r="B4" s="129" t="s">
        <v>238</v>
      </c>
      <c r="C4" s="347" t="str">
        <f>INDEX(Initiatives!$E$2:$E$90,MATCH($C$2,Initiatives!$A$2:$A$90,0))</f>
        <v>Key control - JEN asset inspection manual</v>
      </c>
      <c r="D4" s="347"/>
      <c r="E4" s="128"/>
      <c r="F4" s="120"/>
    </row>
    <row r="5" spans="2:8" s="90" customFormat="1" ht="17.25" customHeight="1" x14ac:dyDescent="0.35">
      <c r="B5" s="118" t="s">
        <v>239</v>
      </c>
      <c r="C5" s="347">
        <f>INDEX(Initiatives!$I$2:$I$90,MATCH($C$2,Initiatives!$A$2:$A$90,0))</f>
        <v>1</v>
      </c>
      <c r="D5" s="347"/>
      <c r="E5" s="128"/>
      <c r="F5" s="120"/>
    </row>
    <row r="6" spans="2:8" s="91" customFormat="1" ht="41.25" customHeight="1" x14ac:dyDescent="0.3">
      <c r="B6" s="130" t="s">
        <v>240</v>
      </c>
      <c r="C6" s="356" t="s">
        <v>230</v>
      </c>
      <c r="D6" s="357"/>
      <c r="E6" s="198" t="s">
        <v>517</v>
      </c>
      <c r="F6" s="75"/>
      <c r="G6" s="1"/>
      <c r="H6" s="1"/>
    </row>
    <row r="7" spans="2:8" s="75" customFormat="1" ht="18" customHeight="1" x14ac:dyDescent="0.35">
      <c r="B7" s="76" t="s">
        <v>241</v>
      </c>
      <c r="C7" s="347" t="str">
        <f>INDEX(Initiatives!$J$2:$J$90,MATCH($C$2,Initiatives!$A$2:$A$90,0))</f>
        <v>P. Wong</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v>0</v>
      </c>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c r="E17" s="126"/>
      <c r="F17" s="137"/>
    </row>
    <row r="18" spans="2:6" ht="15.75" customHeight="1" x14ac:dyDescent="0.3">
      <c r="B18" s="348"/>
      <c r="C18" s="73" t="s">
        <v>203</v>
      </c>
      <c r="D18" s="132"/>
      <c r="E18" s="126"/>
    </row>
    <row r="19" spans="2:6" ht="17.25" customHeight="1" x14ac:dyDescent="0.3">
      <c r="B19" s="350"/>
      <c r="C19" s="73" t="s">
        <v>204</v>
      </c>
      <c r="D19" s="140"/>
      <c r="E19" s="126"/>
    </row>
    <row r="20" spans="2:6" ht="68.25" customHeight="1" x14ac:dyDescent="0.3">
      <c r="B20" s="77" t="s">
        <v>249</v>
      </c>
      <c r="C20" s="141" t="s">
        <v>250</v>
      </c>
      <c r="D20" s="142" t="s">
        <v>251</v>
      </c>
      <c r="E20" s="128"/>
    </row>
    <row r="21" spans="2:6" ht="18.75" customHeight="1" x14ac:dyDescent="0.3">
      <c r="B21" s="95" t="s">
        <v>252</v>
      </c>
      <c r="C21" s="143" t="s">
        <v>253</v>
      </c>
      <c r="D21" s="132" t="s">
        <v>1</v>
      </c>
      <c r="E21" s="126"/>
    </row>
    <row r="22" spans="2:6" ht="23.25" customHeight="1" x14ac:dyDescent="0.3">
      <c r="B22" s="351" t="s">
        <v>221</v>
      </c>
      <c r="C22" s="141" t="s">
        <v>10</v>
      </c>
      <c r="D22" s="80" t="s">
        <v>33</v>
      </c>
      <c r="E22" s="126"/>
    </row>
    <row r="23" spans="2:6" ht="51" customHeight="1" x14ac:dyDescent="0.3">
      <c r="B23" s="352"/>
      <c r="C23" s="145" t="s">
        <v>222</v>
      </c>
      <c r="D23" s="146" t="s">
        <v>288</v>
      </c>
      <c r="E23" s="147" t="s">
        <v>514</v>
      </c>
    </row>
    <row r="24" spans="2:6" s="75" customFormat="1" ht="22.5" customHeight="1" x14ac:dyDescent="0.35">
      <c r="B24" s="353" t="s">
        <v>18</v>
      </c>
      <c r="C24" s="354"/>
      <c r="D24" s="355"/>
      <c r="E24" s="148" t="s">
        <v>14</v>
      </c>
      <c r="F24" s="78"/>
    </row>
    <row r="25" spans="2:6" ht="20.149999999999999" customHeight="1" x14ac:dyDescent="0.3">
      <c r="B25" s="344" t="s">
        <v>316</v>
      </c>
      <c r="C25" s="344"/>
      <c r="D25" s="344"/>
      <c r="E25" s="94" t="s">
        <v>313</v>
      </c>
    </row>
    <row r="26" spans="2:6" ht="36.75" customHeight="1" x14ac:dyDescent="0.3">
      <c r="B26" s="344" t="s">
        <v>317</v>
      </c>
      <c r="C26" s="344"/>
      <c r="D26" s="344"/>
      <c r="E26" s="94" t="s">
        <v>313</v>
      </c>
    </row>
    <row r="27" spans="2:6" ht="20.149999999999999" customHeight="1" x14ac:dyDescent="0.3">
      <c r="B27" s="344" t="s">
        <v>318</v>
      </c>
      <c r="C27" s="344"/>
      <c r="D27" s="344"/>
      <c r="E27" s="94" t="s">
        <v>16</v>
      </c>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30" priority="1" operator="equal">
      <formula>"Not assessed"</formula>
    </cfRule>
    <cfRule type="cellIs" dxfId="229" priority="2" operator="equal">
      <formula>"Eliminate"</formula>
    </cfRule>
    <cfRule type="cellIs" dxfId="228" priority="3" operator="equal">
      <formula>"Implement"</formula>
    </cfRule>
    <cfRule type="cellIs" dxfId="227" priority="4" operator="equal">
      <formula>"Requires further analysis"</formula>
    </cfRule>
  </conditionalFormatting>
  <conditionalFormatting sqref="D22">
    <cfRule type="cellIs" dxfId="226" priority="5" operator="equal">
      <formula>"-"</formula>
    </cfRule>
    <cfRule type="cellIs" dxfId="225" priority="6" operator="equal">
      <formula>"Reject"</formula>
    </cfRule>
    <cfRule type="cellIs" dxfId="224" priority="7" operator="equal">
      <formula>"Accept"</formula>
    </cfRule>
  </conditionalFormatting>
  <dataValidations disablePrompts="1" count="4">
    <dataValidation type="list" allowBlank="1" showInputMessage="1" showErrorMessage="1" sqref="D8:D10 D16:D19 D21" xr:uid="{94466B7F-A15B-47D6-A757-B981F042969A}">
      <formula1>"Yes,No"</formula1>
    </dataValidation>
    <dataValidation type="list" allowBlank="1" showInputMessage="1" showErrorMessage="1" sqref="D22" xr:uid="{861CDF11-50DD-4941-9868-E26A9CC66CA2}">
      <formula1>"-,Accept,Reject"</formula1>
    </dataValidation>
    <dataValidation type="list" allowBlank="1" showInputMessage="1" showErrorMessage="1" sqref="D20" xr:uid="{E22ACA5A-7583-47AB-B395-E0F06ECC24A7}">
      <formula1>"Not assessed,Eliminate, Implement, Requires further analysis"</formula1>
    </dataValidation>
    <dataValidation type="list" allowBlank="1" showInputMessage="1" showErrorMessage="1" sqref="D20" xr:uid="{52B83D31-3A69-42D0-AFBE-169904167E14}">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2A96EAD4-6154-4DE2-A7BF-2BED47AFCDFC}">
          <x14:formula1>
            <xm:f>'Do not delete'!$A$1:$A$8</xm:f>
          </x14:formula1>
          <xm:sqref>D23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500C1-29FE-4DCF-8C37-EDC8CF4013A1}">
  <sheetPr>
    <tabColor rgb="FF92D050"/>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32.25" customHeight="1" x14ac:dyDescent="0.35">
      <c r="B2" s="87" t="s">
        <v>237</v>
      </c>
      <c r="C2" s="124">
        <v>19</v>
      </c>
      <c r="D2" s="125"/>
      <c r="E2" s="73" t="s">
        <v>493</v>
      </c>
      <c r="F2" s="120"/>
    </row>
    <row r="3" spans="2:8" s="90" customFormat="1" ht="26.25" customHeight="1" x14ac:dyDescent="0.35">
      <c r="B3" s="127" t="s">
        <v>4</v>
      </c>
      <c r="C3" s="346" t="str">
        <f>INDEX(Initiatives!$F$2:$F$90,MATCH($C$2,Initiatives!$A$2:$A$90,0))</f>
        <v>LiDAR (light detection and ranging) and other similar technologies (e.g. dual vision cameras)</v>
      </c>
      <c r="D3" s="346"/>
      <c r="E3" s="210"/>
      <c r="F3" s="120"/>
    </row>
    <row r="4" spans="2:8" s="90" customFormat="1" ht="17.25" customHeight="1" x14ac:dyDescent="0.35">
      <c r="B4" s="129" t="s">
        <v>238</v>
      </c>
      <c r="C4" s="347" t="str">
        <f>INDEX(Initiatives!$E$2:$E$90,MATCH($C$2,Initiatives!$A$2:$A$90,0))</f>
        <v>Key control - JEN asset inspection manual</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494</v>
      </c>
      <c r="F6" s="75" t="s">
        <v>352</v>
      </c>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v>0</v>
      </c>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c r="E17" s="126"/>
      <c r="F17" s="137"/>
    </row>
    <row r="18" spans="2:6" ht="15.75" customHeight="1" x14ac:dyDescent="0.3">
      <c r="B18" s="348"/>
      <c r="C18" s="73" t="s">
        <v>203</v>
      </c>
      <c r="D18" s="132"/>
      <c r="E18" s="126"/>
    </row>
    <row r="19" spans="2:6" ht="17.25" customHeight="1" x14ac:dyDescent="0.3">
      <c r="B19" s="350"/>
      <c r="C19" s="73" t="s">
        <v>204</v>
      </c>
      <c r="D19" s="140"/>
      <c r="E19" s="126"/>
    </row>
    <row r="20" spans="2:6" ht="68.25" customHeight="1" x14ac:dyDescent="0.3">
      <c r="B20" s="77" t="s">
        <v>249</v>
      </c>
      <c r="C20" s="141" t="s">
        <v>250</v>
      </c>
      <c r="D20" s="142" t="s">
        <v>296</v>
      </c>
      <c r="E20" s="128"/>
    </row>
    <row r="21" spans="2:6" ht="18.75" customHeight="1" x14ac:dyDescent="0.3">
      <c r="B21" s="95" t="s">
        <v>252</v>
      </c>
      <c r="C21" s="143" t="s">
        <v>253</v>
      </c>
      <c r="D21" s="132" t="s">
        <v>1</v>
      </c>
      <c r="E21" s="126"/>
    </row>
    <row r="22" spans="2:6" ht="23.25" customHeight="1" x14ac:dyDescent="0.3">
      <c r="B22" s="351" t="s">
        <v>221</v>
      </c>
      <c r="C22" s="141" t="s">
        <v>10</v>
      </c>
      <c r="D22" s="80" t="s">
        <v>289</v>
      </c>
      <c r="E22" s="126"/>
    </row>
    <row r="23" spans="2:6" ht="51" customHeight="1" x14ac:dyDescent="0.3">
      <c r="B23" s="352"/>
      <c r="C23" s="145" t="s">
        <v>222</v>
      </c>
      <c r="D23" s="146" t="s">
        <v>199</v>
      </c>
      <c r="E23" s="147" t="s">
        <v>359</v>
      </c>
    </row>
    <row r="24" spans="2:6" s="75" customFormat="1" ht="22.5" customHeight="1" x14ac:dyDescent="0.35">
      <c r="B24" s="353" t="s">
        <v>18</v>
      </c>
      <c r="C24" s="354"/>
      <c r="D24" s="355"/>
      <c r="E24" s="148" t="s">
        <v>14</v>
      </c>
      <c r="F24" s="78"/>
    </row>
    <row r="25" spans="2:6" ht="20.149999999999999" customHeight="1" x14ac:dyDescent="0.3">
      <c r="B25" s="359" t="s">
        <v>319</v>
      </c>
      <c r="C25" s="359"/>
      <c r="D25" s="359"/>
      <c r="E25" s="200" t="s">
        <v>13</v>
      </c>
    </row>
    <row r="26" spans="2:6" ht="20.149999999999999" customHeight="1" x14ac:dyDescent="0.3">
      <c r="B26" s="359" t="s">
        <v>320</v>
      </c>
      <c r="C26" s="359"/>
      <c r="D26" s="359"/>
      <c r="E26" s="200" t="s">
        <v>13</v>
      </c>
    </row>
    <row r="27" spans="2:6" ht="30.75" customHeight="1" x14ac:dyDescent="0.3">
      <c r="B27" s="359" t="s">
        <v>321</v>
      </c>
      <c r="C27" s="359"/>
      <c r="D27" s="359"/>
      <c r="E27" s="200" t="s">
        <v>313</v>
      </c>
    </row>
    <row r="28" spans="2:6" ht="20.149999999999999" customHeight="1" x14ac:dyDescent="0.3">
      <c r="B28" s="359" t="s">
        <v>322</v>
      </c>
      <c r="C28" s="359"/>
      <c r="D28" s="359"/>
      <c r="E28" s="200" t="s">
        <v>323</v>
      </c>
    </row>
    <row r="29" spans="2:6" ht="20.149999999999999" customHeight="1" x14ac:dyDescent="0.3">
      <c r="B29" s="359" t="s">
        <v>324</v>
      </c>
      <c r="C29" s="359"/>
      <c r="D29" s="359"/>
      <c r="E29" s="200" t="s">
        <v>16</v>
      </c>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23" priority="1" operator="equal">
      <formula>"Not assessed"</formula>
    </cfRule>
    <cfRule type="cellIs" dxfId="222" priority="2" operator="equal">
      <formula>"Eliminate"</formula>
    </cfRule>
    <cfRule type="cellIs" dxfId="221" priority="3" operator="equal">
      <formula>"Implement"</formula>
    </cfRule>
    <cfRule type="cellIs" dxfId="220" priority="4" operator="equal">
      <formula>"Requires further analysis"</formula>
    </cfRule>
  </conditionalFormatting>
  <conditionalFormatting sqref="D22">
    <cfRule type="cellIs" dxfId="219" priority="5" operator="equal">
      <formula>"-"</formula>
    </cfRule>
    <cfRule type="cellIs" dxfId="218" priority="6" operator="equal">
      <formula>"Reject"</formula>
    </cfRule>
    <cfRule type="cellIs" dxfId="217" priority="7" operator="equal">
      <formula>"Accept"</formula>
    </cfRule>
  </conditionalFormatting>
  <dataValidations count="4">
    <dataValidation type="list" allowBlank="1" showInputMessage="1" showErrorMessage="1" sqref="D8:D10 D16:D19 D21" xr:uid="{E18FFE1E-8102-4DBF-BA6D-9CC422D7BD14}">
      <formula1>"Yes,No"</formula1>
    </dataValidation>
    <dataValidation type="list" allowBlank="1" showInputMessage="1" showErrorMessage="1" sqref="D22" xr:uid="{4675907C-460C-4669-AA46-ECB02CA0A630}">
      <formula1>"-,Accept,Reject"</formula1>
    </dataValidation>
    <dataValidation type="list" allowBlank="1" showInputMessage="1" showErrorMessage="1" sqref="D20" xr:uid="{04034EA6-54C5-43EF-92B1-A391A71BE6D9}">
      <formula1>"Not assessed,Eliminate, Implement, Requires further analysis"</formula1>
    </dataValidation>
    <dataValidation type="list" allowBlank="1" showInputMessage="1" showErrorMessage="1" sqref="D20" xr:uid="{E1787FDE-1140-43DA-A8D5-C73793E2C068}">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5176BFA-365D-4CD3-A6A5-81F767841497}">
          <x14:formula1>
            <xm:f>'Do not delete'!$A$1:$A$8</xm:f>
          </x14:formula1>
          <xm:sqref>D23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35766-661B-485E-A48A-892B31233DB2}">
  <sheetPr filterMode="1">
    <tabColor rgb="FF00B0F0"/>
    <pageSetUpPr fitToPage="1"/>
  </sheetPr>
  <dimension ref="A1:K82"/>
  <sheetViews>
    <sheetView zoomScaleNormal="100" workbookViewId="0">
      <selection activeCell="F49" sqref="F49"/>
    </sheetView>
  </sheetViews>
  <sheetFormatPr defaultColWidth="9.1796875" defaultRowHeight="12" x14ac:dyDescent="0.3"/>
  <cols>
    <col min="1" max="1" width="14.1796875" style="79" customWidth="1"/>
    <col min="2" max="2" width="8" style="79" customWidth="1"/>
    <col min="3" max="3" width="22.1796875" style="216" customWidth="1"/>
    <col min="4" max="4" width="8.453125" style="79" customWidth="1"/>
    <col min="5" max="5" width="42.81640625" style="208" customWidth="1"/>
    <col min="6" max="6" width="55.7265625" style="122" customWidth="1"/>
    <col min="7" max="7" width="31.453125" style="234" customWidth="1"/>
    <col min="8" max="8" width="22.453125" style="234" customWidth="1"/>
    <col min="9" max="9" width="13.7265625" style="79" customWidth="1"/>
    <col min="10" max="10" width="22.453125" style="120" bestFit="1" customWidth="1"/>
    <col min="11" max="11" width="19.54296875" style="1" bestFit="1" customWidth="1"/>
    <col min="12" max="12" width="43" style="1" bestFit="1" customWidth="1"/>
    <col min="13" max="16384" width="9.1796875" style="1"/>
  </cols>
  <sheetData>
    <row r="1" spans="1:11" s="75" customFormat="1" ht="18" customHeight="1" x14ac:dyDescent="0.35">
      <c r="A1" s="117" t="s">
        <v>540</v>
      </c>
      <c r="B1" s="117" t="s">
        <v>443</v>
      </c>
      <c r="C1" s="236" t="s">
        <v>361</v>
      </c>
      <c r="D1" s="117" t="s">
        <v>362</v>
      </c>
      <c r="E1" s="119" t="s">
        <v>231</v>
      </c>
      <c r="F1" s="119" t="s">
        <v>236</v>
      </c>
      <c r="G1" s="221" t="s">
        <v>232</v>
      </c>
      <c r="H1" s="221" t="s">
        <v>532</v>
      </c>
      <c r="I1" s="117" t="s">
        <v>233</v>
      </c>
      <c r="J1" s="118" t="s">
        <v>8</v>
      </c>
    </row>
    <row r="2" spans="1:11" s="75" customFormat="1" ht="20.149999999999999" hidden="1" customHeight="1" x14ac:dyDescent="0.35">
      <c r="A2" s="79">
        <v>1</v>
      </c>
      <c r="B2" s="79">
        <v>2018</v>
      </c>
      <c r="C2" s="216" t="str" cm="1">
        <f t="array" aca="1" ref="C2" ca="1">INDIRECT(A2&amp;"!$D$20")</f>
        <v>Eliminate</v>
      </c>
      <c r="D2" s="216" t="str" cm="1">
        <f t="array" aca="1" ref="D2" ca="1">INDIRECT(A2&amp;"!$D$22")</f>
        <v>Reject</v>
      </c>
      <c r="E2" s="75" t="s">
        <v>356</v>
      </c>
      <c r="F2" s="121" t="s">
        <v>375</v>
      </c>
      <c r="G2" s="228" t="str">
        <f ca="1">INDIRECT(A2&amp;"!$E$2")</f>
        <v>Reviewed 2020 - Rejected</v>
      </c>
      <c r="H2" s="228" t="str">
        <f ca="1">INDIRECT(A2&amp;"!$d$23")</f>
        <v>Risk reduction too low</v>
      </c>
      <c r="I2" s="154">
        <v>1</v>
      </c>
      <c r="J2" s="120" t="s">
        <v>16</v>
      </c>
    </row>
    <row r="3" spans="1:11" s="120" customFormat="1" ht="30" hidden="1" customHeight="1" x14ac:dyDescent="0.35">
      <c r="A3" s="79">
        <v>3</v>
      </c>
      <c r="B3" s="79">
        <v>2018</v>
      </c>
      <c r="C3" s="216" t="str" cm="1">
        <f t="array" aca="1" ref="C3" ca="1">INDIRECT(A3&amp;"!$D$20")</f>
        <v>Requires Further analysis</v>
      </c>
      <c r="D3" s="216" t="str" cm="1">
        <f t="array" aca="1" ref="D3" ca="1">INDIRECT(A3&amp;"!$D$22")</f>
        <v>Reject</v>
      </c>
      <c r="E3" s="75" t="s">
        <v>235</v>
      </c>
      <c r="F3" s="121" t="s">
        <v>398</v>
      </c>
      <c r="G3" s="228" t="str">
        <f ca="1">INDIRECT(A3&amp;"!$E$2")</f>
        <v>Reviewed 2020 - Rejected</v>
      </c>
      <c r="H3" s="228" t="str">
        <f ca="1">INDIRECT(A3&amp;"!$d$23")</f>
        <v>Costs outweigh benefits</v>
      </c>
      <c r="I3" s="154">
        <v>1</v>
      </c>
      <c r="J3" s="120" t="s">
        <v>353</v>
      </c>
    </row>
    <row r="4" spans="1:11" s="120" customFormat="1" ht="20.149999999999999" hidden="1" customHeight="1" x14ac:dyDescent="0.35">
      <c r="A4" s="79">
        <v>4</v>
      </c>
      <c r="B4" s="79">
        <v>2018</v>
      </c>
      <c r="C4" s="237" t="s">
        <v>409</v>
      </c>
      <c r="D4" s="79" t="s">
        <v>399</v>
      </c>
      <c r="E4" s="75" t="s">
        <v>235</v>
      </c>
      <c r="F4" s="121" t="s">
        <v>348</v>
      </c>
      <c r="G4" s="228"/>
      <c r="H4" s="228"/>
      <c r="I4" s="154">
        <v>1</v>
      </c>
      <c r="J4" s="120" t="s">
        <v>353</v>
      </c>
      <c r="K4" s="120" t="s">
        <v>400</v>
      </c>
    </row>
    <row r="5" spans="1:11" s="75" customFormat="1" ht="30" hidden="1" customHeight="1" x14ac:dyDescent="0.35">
      <c r="A5" s="79">
        <v>5</v>
      </c>
      <c r="B5" s="79">
        <v>2018</v>
      </c>
      <c r="C5" s="216" t="str" cm="1">
        <f t="array" aca="1" ref="C5" ca="1">INDIRECT(A5&amp;"!$D$20")</f>
        <v>Eliminate</v>
      </c>
      <c r="D5" s="216" t="str" cm="1">
        <f t="array" aca="1" ref="D5" ca="1">INDIRECT(A5&amp;"!$D$22")</f>
        <v>Reject</v>
      </c>
      <c r="E5" s="75" t="s">
        <v>235</v>
      </c>
      <c r="F5" s="121" t="s">
        <v>19</v>
      </c>
      <c r="G5" s="228" t="str">
        <f ca="1">INDIRECT(A5&amp;"!$E$2")</f>
        <v>Reviewed 2020 - Rejected</v>
      </c>
      <c r="H5" s="228" t="str">
        <f ca="1">INDIRECT(A5&amp;"!$d$23")</f>
        <v>Risk reduction too low</v>
      </c>
      <c r="I5" s="154">
        <v>1</v>
      </c>
      <c r="J5" s="120" t="s">
        <v>353</v>
      </c>
    </row>
    <row r="6" spans="1:11" s="75" customFormat="1" ht="20.149999999999999" hidden="1" customHeight="1" x14ac:dyDescent="0.35">
      <c r="A6" s="79">
        <v>6</v>
      </c>
      <c r="B6" s="79">
        <v>2018</v>
      </c>
      <c r="C6" s="237" t="s">
        <v>409</v>
      </c>
      <c r="D6" s="79" t="s">
        <v>399</v>
      </c>
      <c r="E6" s="75" t="s">
        <v>235</v>
      </c>
      <c r="F6" s="121" t="s">
        <v>20</v>
      </c>
      <c r="G6" s="228"/>
      <c r="H6" s="228"/>
      <c r="I6" s="154">
        <v>1</v>
      </c>
      <c r="J6" s="120" t="s">
        <v>353</v>
      </c>
      <c r="K6" s="120" t="s">
        <v>400</v>
      </c>
    </row>
    <row r="7" spans="1:11" s="75" customFormat="1" ht="39" hidden="1" customHeight="1" x14ac:dyDescent="0.35">
      <c r="A7" s="79">
        <v>7</v>
      </c>
      <c r="B7" s="79">
        <v>2018</v>
      </c>
      <c r="C7" s="216" t="str" cm="1">
        <f t="array" aca="1" ref="C7" ca="1">INDIRECT(A7&amp;"!$D$20")</f>
        <v>Implement</v>
      </c>
      <c r="D7" s="216" t="str" cm="1">
        <f t="array" aca="1" ref="D7" ca="1">INDIRECT(A7&amp;"!$D$22")</f>
        <v>Accept</v>
      </c>
      <c r="E7" s="75" t="s">
        <v>235</v>
      </c>
      <c r="F7" s="121" t="s">
        <v>21</v>
      </c>
      <c r="G7" s="228" t="str">
        <f t="shared" ref="G7:G23" ca="1" si="0">INDIRECT(A7&amp;"!$E$2")</f>
        <v>Reviewed 2020 - Implemented. Project team in place for implementation in Summer 2022</v>
      </c>
      <c r="H7" s="228" t="str">
        <f t="shared" ref="H7:H23" ca="1" si="1">INDIRECT(A7&amp;"!$d$23")</f>
        <v>-</v>
      </c>
      <c r="I7" s="154">
        <v>1</v>
      </c>
      <c r="J7" s="120" t="s">
        <v>7</v>
      </c>
    </row>
    <row r="8" spans="1:11" s="75" customFormat="1" ht="39" hidden="1" customHeight="1" x14ac:dyDescent="0.35">
      <c r="A8" s="79">
        <v>8</v>
      </c>
      <c r="B8" s="79">
        <v>2018</v>
      </c>
      <c r="C8" s="216" t="str" cm="1">
        <f t="array" aca="1" ref="C8" ca="1">INDIRECT(A8&amp;"!$D$20")</f>
        <v>Implement</v>
      </c>
      <c r="D8" s="216" t="str" cm="1">
        <f t="array" aca="1" ref="D8" ca="1">INDIRECT(A8&amp;"!$D$22")</f>
        <v>Accept</v>
      </c>
      <c r="E8" s="75" t="s">
        <v>235</v>
      </c>
      <c r="F8" s="121" t="s">
        <v>22</v>
      </c>
      <c r="G8" s="228" t="str">
        <f t="shared" ca="1" si="0"/>
        <v>Reviewed 2020 - Implemented. To be delivered as part of REFCL program</v>
      </c>
      <c r="H8" s="228" t="str">
        <f t="shared" ca="1" si="1"/>
        <v>-</v>
      </c>
      <c r="I8" s="154">
        <v>1</v>
      </c>
      <c r="J8" s="120" t="s">
        <v>16</v>
      </c>
      <c r="K8" s="222"/>
    </row>
    <row r="9" spans="1:11" s="75" customFormat="1" ht="20.149999999999999" hidden="1" customHeight="1" x14ac:dyDescent="0.35">
      <c r="A9" s="79">
        <v>9</v>
      </c>
      <c r="B9" s="79">
        <v>2018</v>
      </c>
      <c r="C9" s="216" t="str" cm="1">
        <f t="array" aca="1" ref="C9" ca="1">INDIRECT(A9&amp;"!$D$20")</f>
        <v>Eliminate</v>
      </c>
      <c r="D9" s="216" t="str" cm="1">
        <f t="array" aca="1" ref="D9" ca="1">INDIRECT(A9&amp;"!$D$22")</f>
        <v>Reject</v>
      </c>
      <c r="E9" s="75" t="s">
        <v>235</v>
      </c>
      <c r="F9" s="121" t="s">
        <v>23</v>
      </c>
      <c r="G9" s="228" t="str">
        <f t="shared" ca="1" si="0"/>
        <v>Reviewed 2020 - Rejected</v>
      </c>
      <c r="H9" s="228" t="str">
        <f t="shared" ca="1" si="1"/>
        <v>Risk reduction too low</v>
      </c>
      <c r="I9" s="154">
        <v>1</v>
      </c>
      <c r="J9" s="120" t="s">
        <v>353</v>
      </c>
    </row>
    <row r="10" spans="1:11" s="75" customFormat="1" ht="30" hidden="1" customHeight="1" x14ac:dyDescent="0.35">
      <c r="A10" s="79">
        <v>10</v>
      </c>
      <c r="B10" s="79">
        <v>2018</v>
      </c>
      <c r="C10" s="216" t="str" cm="1">
        <f t="array" aca="1" ref="C10" ca="1">INDIRECT(A10&amp;"!$D$20")</f>
        <v>Eliminate</v>
      </c>
      <c r="D10" s="216" t="str" cm="1">
        <f t="array" aca="1" ref="D10" ca="1">INDIRECT(A10&amp;"!$D$22")</f>
        <v>Reject</v>
      </c>
      <c r="E10" s="75" t="s">
        <v>194</v>
      </c>
      <c r="F10" s="121" t="s">
        <v>351</v>
      </c>
      <c r="G10" s="228" t="str">
        <f t="shared" ca="1" si="0"/>
        <v>Reviewed 2020 - Rejected</v>
      </c>
      <c r="H10" s="228" t="str">
        <f t="shared" ca="1" si="1"/>
        <v>Risk reduction too low</v>
      </c>
      <c r="I10" s="154">
        <v>1</v>
      </c>
      <c r="J10" s="120" t="s">
        <v>27</v>
      </c>
    </row>
    <row r="11" spans="1:11" s="75" customFormat="1" ht="30" hidden="1" customHeight="1" x14ac:dyDescent="0.35">
      <c r="A11" s="79">
        <v>12</v>
      </c>
      <c r="B11" s="79">
        <v>2018</v>
      </c>
      <c r="C11" s="216" t="str" cm="1">
        <f t="array" aca="1" ref="C11" ca="1">INDIRECT(A11&amp;"!$D$20")</f>
        <v>Implement</v>
      </c>
      <c r="D11" s="216" t="str" cm="1">
        <f t="array" aca="1" ref="D11" ca="1">INDIRECT(A11&amp;"!$D$22")</f>
        <v>Accept</v>
      </c>
      <c r="E11" s="75" t="s">
        <v>194</v>
      </c>
      <c r="F11" s="121" t="s">
        <v>383</v>
      </c>
      <c r="G11" s="228" t="str">
        <f t="shared" ca="1" si="0"/>
        <v>Reviewed 2020 - Implemented</v>
      </c>
      <c r="H11" s="228" t="str">
        <f t="shared" ca="1" si="1"/>
        <v>-</v>
      </c>
      <c r="I11" s="154">
        <v>1</v>
      </c>
      <c r="J11" s="120" t="s">
        <v>27</v>
      </c>
    </row>
    <row r="12" spans="1:11" s="75" customFormat="1" ht="30" hidden="1" customHeight="1" x14ac:dyDescent="0.35">
      <c r="A12" s="79">
        <v>13</v>
      </c>
      <c r="B12" s="79">
        <v>2018</v>
      </c>
      <c r="C12" s="216" t="str" cm="1">
        <f t="array" aca="1" ref="C12" ca="1">INDIRECT(A12&amp;"!$D$20")</f>
        <v>Implement</v>
      </c>
      <c r="D12" s="216" t="str" cm="1">
        <f t="array" aca="1" ref="D12" ca="1">INDIRECT(A12&amp;"!$D$22")</f>
        <v>Accept</v>
      </c>
      <c r="E12" s="75" t="s">
        <v>194</v>
      </c>
      <c r="F12" s="121" t="s">
        <v>28</v>
      </c>
      <c r="G12" s="228" t="str">
        <f t="shared" ca="1" si="0"/>
        <v>Reviewed 2020 - Implemented</v>
      </c>
      <c r="H12" s="228" t="str">
        <f t="shared" ca="1" si="1"/>
        <v>-</v>
      </c>
      <c r="I12" s="154">
        <v>1</v>
      </c>
      <c r="J12" s="120" t="s">
        <v>27</v>
      </c>
    </row>
    <row r="13" spans="1:11" s="75" customFormat="1" ht="30" hidden="1" customHeight="1" x14ac:dyDescent="0.35">
      <c r="A13" s="79">
        <v>14</v>
      </c>
      <c r="B13" s="79">
        <v>2018</v>
      </c>
      <c r="C13" s="216" t="str" cm="1">
        <f t="array" aca="1" ref="C13" ca="1">INDIRECT(A13&amp;"!$D$20")</f>
        <v>Implement</v>
      </c>
      <c r="D13" s="216" t="str" cm="1">
        <f t="array" aca="1" ref="D13" ca="1">INDIRECT(A13&amp;"!$D$22")</f>
        <v>Accept</v>
      </c>
      <c r="E13" s="75" t="s">
        <v>194</v>
      </c>
      <c r="F13" s="121" t="s">
        <v>384</v>
      </c>
      <c r="G13" s="228" t="str">
        <f t="shared" ca="1" si="0"/>
        <v>Reviewed 2020 - Implemented</v>
      </c>
      <c r="H13" s="228" t="str">
        <f t="shared" ca="1" si="1"/>
        <v>-</v>
      </c>
      <c r="I13" s="154">
        <v>1</v>
      </c>
      <c r="J13" s="120" t="s">
        <v>27</v>
      </c>
    </row>
    <row r="14" spans="1:11" s="75" customFormat="1" ht="20.149999999999999" hidden="1" customHeight="1" x14ac:dyDescent="0.35">
      <c r="A14" s="79">
        <v>15</v>
      </c>
      <c r="B14" s="79">
        <v>2018</v>
      </c>
      <c r="C14" s="216" t="str" cm="1">
        <f t="array" aca="1" ref="C14" ca="1">INDIRECT(A14&amp;"!$D$20")</f>
        <v>Implement</v>
      </c>
      <c r="D14" s="216" t="str" cm="1">
        <f t="array" aca="1" ref="D14" ca="1">INDIRECT(A14&amp;"!$D$22")</f>
        <v>Accept</v>
      </c>
      <c r="E14" s="75" t="s">
        <v>195</v>
      </c>
      <c r="F14" s="121" t="s">
        <v>29</v>
      </c>
      <c r="G14" s="228" t="str">
        <f t="shared" ca="1" si="0"/>
        <v>Reviewed 2020 - Implemented</v>
      </c>
      <c r="H14" s="228" t="str">
        <f t="shared" ca="1" si="1"/>
        <v>-</v>
      </c>
      <c r="I14" s="154">
        <v>1</v>
      </c>
      <c r="J14" s="120" t="s">
        <v>347</v>
      </c>
    </row>
    <row r="15" spans="1:11" s="75" customFormat="1" ht="20.149999999999999" hidden="1" customHeight="1" x14ac:dyDescent="0.35">
      <c r="A15" s="79">
        <v>17</v>
      </c>
      <c r="B15" s="79">
        <v>2018</v>
      </c>
      <c r="C15" s="216" t="str" cm="1">
        <f t="array" aca="1" ref="C15" ca="1">INDIRECT(A15&amp;"!$D$20")</f>
        <v>Eliminate</v>
      </c>
      <c r="D15" s="216" t="str" cm="1">
        <f t="array" aca="1" ref="D15" ca="1">INDIRECT(A15&amp;"!$D$22")</f>
        <v>Reject</v>
      </c>
      <c r="E15" s="75" t="s">
        <v>196</v>
      </c>
      <c r="F15" s="121" t="s">
        <v>387</v>
      </c>
      <c r="G15" s="228" t="str">
        <f t="shared" ca="1" si="0"/>
        <v>Reviewed 2020 - Rejected</v>
      </c>
      <c r="H15" s="228" t="str">
        <f t="shared" ca="1" si="1"/>
        <v>Other reason</v>
      </c>
      <c r="I15" s="154">
        <v>1</v>
      </c>
      <c r="J15" s="120" t="s">
        <v>27</v>
      </c>
    </row>
    <row r="16" spans="1:11" s="75" customFormat="1" ht="30" hidden="1" customHeight="1" x14ac:dyDescent="0.35">
      <c r="A16" s="79">
        <v>18</v>
      </c>
      <c r="B16" s="79">
        <v>2018</v>
      </c>
      <c r="C16" s="216" t="str" cm="1">
        <f t="array" aca="1" ref="C16" ca="1">INDIRECT(A16&amp;"!$D$20")</f>
        <v>Eliminate</v>
      </c>
      <c r="D16" s="216" t="str" cm="1">
        <f t="array" aca="1" ref="D16" ca="1">INDIRECT(A16&amp;"!$D$22")</f>
        <v>Reject</v>
      </c>
      <c r="E16" s="75" t="s">
        <v>196</v>
      </c>
      <c r="F16" s="121" t="s">
        <v>30</v>
      </c>
      <c r="G16" s="228" t="str">
        <f t="shared" ca="1" si="0"/>
        <v>Reviewed 2020 - Rejected</v>
      </c>
      <c r="H16" s="228" t="str">
        <f t="shared" ca="1" si="1"/>
        <v>Other reason</v>
      </c>
      <c r="I16" s="154">
        <v>1</v>
      </c>
      <c r="J16" s="120" t="s">
        <v>16</v>
      </c>
      <c r="K16" s="220"/>
    </row>
    <row r="17" spans="1:11" s="75" customFormat="1" ht="30" hidden="1" customHeight="1" x14ac:dyDescent="0.35">
      <c r="A17" s="79">
        <v>19</v>
      </c>
      <c r="B17" s="79">
        <v>2018</v>
      </c>
      <c r="C17" s="216" t="str" cm="1">
        <f t="array" aca="1" ref="C17" ca="1">INDIRECT(A17&amp;"!$D$20")</f>
        <v>Implement</v>
      </c>
      <c r="D17" s="216" t="str" cm="1">
        <f t="array" aca="1" ref="D17" ca="1">INDIRECT(A17&amp;"!$D$22")</f>
        <v>Accept</v>
      </c>
      <c r="E17" s="75" t="s">
        <v>196</v>
      </c>
      <c r="F17" s="121" t="s">
        <v>31</v>
      </c>
      <c r="G17" s="228" t="str">
        <f t="shared" ca="1" si="0"/>
        <v>Reviewed 2020 - Trial ongoing with PowerCor, results in 2021</v>
      </c>
      <c r="H17" s="228" t="str">
        <f t="shared" ca="1" si="1"/>
        <v>-</v>
      </c>
      <c r="I17" s="154">
        <v>1</v>
      </c>
      <c r="J17" s="120" t="s">
        <v>27</v>
      </c>
      <c r="K17" s="228"/>
    </row>
    <row r="18" spans="1:11" s="75" customFormat="1" ht="30" hidden="1" customHeight="1" x14ac:dyDescent="0.35">
      <c r="A18" s="79">
        <v>20</v>
      </c>
      <c r="B18" s="79">
        <v>2018</v>
      </c>
      <c r="C18" s="216" t="str" cm="1">
        <f t="array" aca="1" ref="C18" ca="1">INDIRECT(A18&amp;"!$D$20")</f>
        <v>Eliminate</v>
      </c>
      <c r="D18" s="216" t="str" cm="1">
        <f t="array" aca="1" ref="D18" ca="1">INDIRECT(A18&amp;"!$D$22")</f>
        <v>Reject</v>
      </c>
      <c r="E18" s="75" t="s">
        <v>196</v>
      </c>
      <c r="F18" s="121" t="s">
        <v>452</v>
      </c>
      <c r="G18" s="228" t="str">
        <f t="shared" ca="1" si="0"/>
        <v>Reviewed 2020 - Rejected</v>
      </c>
      <c r="H18" s="228" t="str">
        <f t="shared" ca="1" si="1"/>
        <v>Other reason</v>
      </c>
      <c r="I18" s="154">
        <v>1</v>
      </c>
      <c r="J18" s="120" t="s">
        <v>16</v>
      </c>
      <c r="K18" s="220"/>
    </row>
    <row r="19" spans="1:11" s="75" customFormat="1" ht="20.149999999999999" hidden="1" customHeight="1" x14ac:dyDescent="0.35">
      <c r="A19" s="79">
        <v>21</v>
      </c>
      <c r="B19" s="79">
        <v>2018</v>
      </c>
      <c r="C19" s="216" t="str" cm="1">
        <f t="array" aca="1" ref="C19" ca="1">INDIRECT(A19&amp;"!$D$20")</f>
        <v>Implement</v>
      </c>
      <c r="D19" s="216" t="str" cm="1">
        <f t="array" aca="1" ref="D19" ca="1">INDIRECT(A19&amp;"!$D$22")</f>
        <v>Accept</v>
      </c>
      <c r="E19" s="75" t="s">
        <v>196</v>
      </c>
      <c r="F19" s="121" t="s">
        <v>34</v>
      </c>
      <c r="G19" s="228" t="str">
        <f t="shared" ca="1" si="0"/>
        <v>Reviewed 2020 - Implemented 2020</v>
      </c>
      <c r="H19" s="228" t="str">
        <f t="shared" ca="1" si="1"/>
        <v>-</v>
      </c>
      <c r="I19" s="154">
        <v>1</v>
      </c>
      <c r="J19" s="120" t="s">
        <v>27</v>
      </c>
      <c r="K19" s="120"/>
    </row>
    <row r="20" spans="1:11" s="75" customFormat="1" ht="42" hidden="1" customHeight="1" x14ac:dyDescent="0.35">
      <c r="A20" s="79">
        <v>22</v>
      </c>
      <c r="B20" s="79">
        <v>2018</v>
      </c>
      <c r="C20" s="216" t="str" cm="1">
        <f t="array" aca="1" ref="C20" ca="1">INDIRECT(A20&amp;"!$D$20")</f>
        <v>Requires further analysis</v>
      </c>
      <c r="D20" s="216" t="str" cm="1">
        <f t="array" aca="1" ref="D20" ca="1">INDIRECT(A20&amp;"!$D$22")</f>
        <v>Reject</v>
      </c>
      <c r="E20" s="75" t="s">
        <v>197</v>
      </c>
      <c r="F20" s="121" t="s">
        <v>44</v>
      </c>
      <c r="G20" s="228" t="str">
        <f t="shared" ca="1" si="0"/>
        <v>Reviewed 2020 - Rejected</v>
      </c>
      <c r="H20" s="228" t="str">
        <f t="shared" ca="1" si="1"/>
        <v>Costs outweigh benefits</v>
      </c>
      <c r="I20" s="154">
        <v>1</v>
      </c>
      <c r="J20" s="120" t="s">
        <v>27</v>
      </c>
      <c r="K20" s="121"/>
    </row>
    <row r="21" spans="1:11" s="75" customFormat="1" ht="30" hidden="1" customHeight="1" x14ac:dyDescent="0.35">
      <c r="A21" s="79">
        <v>23</v>
      </c>
      <c r="B21" s="79">
        <v>2018</v>
      </c>
      <c r="C21" s="216" t="str" cm="1">
        <f t="array" aca="1" ref="C21" ca="1">INDIRECT(A21&amp;"!$D$20")</f>
        <v>Implement</v>
      </c>
      <c r="D21" s="216" t="str" cm="1">
        <f t="array" aca="1" ref="D21" ca="1">INDIRECT(A21&amp;"!$D$22")</f>
        <v>Accept</v>
      </c>
      <c r="E21" s="75" t="s">
        <v>197</v>
      </c>
      <c r="F21" s="121" t="s">
        <v>45</v>
      </c>
      <c r="G21" s="228" t="str">
        <f t="shared" ca="1" si="0"/>
        <v>Reviewed 2020 - Starting in 2021</v>
      </c>
      <c r="H21" s="228" t="str">
        <f t="shared" ca="1" si="1"/>
        <v>-</v>
      </c>
      <c r="I21" s="154">
        <v>1</v>
      </c>
      <c r="J21" s="120" t="s">
        <v>27</v>
      </c>
      <c r="K21" s="120"/>
    </row>
    <row r="22" spans="1:11" s="75" customFormat="1" ht="39" hidden="1" customHeight="1" x14ac:dyDescent="0.35">
      <c r="A22" s="79">
        <v>24</v>
      </c>
      <c r="B22" s="79">
        <v>2018</v>
      </c>
      <c r="C22" s="216" t="str" cm="1">
        <f t="array" aca="1" ref="C22" ca="1">INDIRECT(A22&amp;"!$D$20")</f>
        <v>Eliminate</v>
      </c>
      <c r="D22" s="216" t="str" cm="1">
        <f t="array" aca="1" ref="D22" ca="1">INDIRECT(A22&amp;"!$D$22")</f>
        <v>Reject</v>
      </c>
      <c r="E22" s="75" t="s">
        <v>197</v>
      </c>
      <c r="F22" s="121" t="s">
        <v>36</v>
      </c>
      <c r="G22" s="228" t="str">
        <f t="shared" ca="1" si="0"/>
        <v>Reviewed 2020 - Rejected</v>
      </c>
      <c r="H22" s="228" t="str">
        <f t="shared" ca="1" si="1"/>
        <v>Financially not viable</v>
      </c>
      <c r="I22" s="154">
        <v>1</v>
      </c>
      <c r="J22" s="120" t="s">
        <v>27</v>
      </c>
      <c r="K22" s="121"/>
    </row>
    <row r="23" spans="1:11" s="75" customFormat="1" ht="30" hidden="1" customHeight="1" x14ac:dyDescent="0.35">
      <c r="A23" s="79">
        <v>25</v>
      </c>
      <c r="B23" s="79">
        <v>2018</v>
      </c>
      <c r="C23" s="216" t="str" cm="1">
        <f t="array" aca="1" ref="C23" ca="1">INDIRECT(A23&amp;"!$D$20")</f>
        <v>Eliminate</v>
      </c>
      <c r="D23" s="216" t="str" cm="1">
        <f t="array" aca="1" ref="D23" ca="1">INDIRECT(A23&amp;"!$D$22")</f>
        <v>Reject</v>
      </c>
      <c r="E23" s="75" t="s">
        <v>197</v>
      </c>
      <c r="F23" s="121" t="s">
        <v>37</v>
      </c>
      <c r="G23" s="228" t="str">
        <f t="shared" ca="1" si="0"/>
        <v>Reviewed 2020 - Rejected</v>
      </c>
      <c r="H23" s="228" t="str">
        <f t="shared" ca="1" si="1"/>
        <v>Financially not viable</v>
      </c>
      <c r="I23" s="154">
        <v>1</v>
      </c>
      <c r="J23" s="120" t="s">
        <v>27</v>
      </c>
      <c r="K23" s="121" t="s">
        <v>377</v>
      </c>
    </row>
    <row r="24" spans="1:11" s="75" customFormat="1" ht="39" hidden="1" customHeight="1" x14ac:dyDescent="0.35">
      <c r="A24" s="79">
        <v>26</v>
      </c>
      <c r="B24" s="79">
        <v>2018</v>
      </c>
      <c r="C24" s="237" t="s">
        <v>409</v>
      </c>
      <c r="D24" s="79" t="s">
        <v>399</v>
      </c>
      <c r="E24" s="75" t="s">
        <v>197</v>
      </c>
      <c r="F24" s="121" t="s">
        <v>38</v>
      </c>
      <c r="G24" s="228"/>
      <c r="H24" s="228"/>
      <c r="I24" s="154">
        <v>1</v>
      </c>
      <c r="J24" s="120" t="s">
        <v>376</v>
      </c>
      <c r="K24" s="120" t="s">
        <v>406</v>
      </c>
    </row>
    <row r="25" spans="1:11" s="75" customFormat="1" ht="30" hidden="1" customHeight="1" x14ac:dyDescent="0.35">
      <c r="A25" s="79">
        <v>27</v>
      </c>
      <c r="B25" s="79">
        <v>2018</v>
      </c>
      <c r="C25" s="216" t="str" cm="1">
        <f t="array" aca="1" ref="C25" ca="1">INDIRECT(A25&amp;"!$D$20")</f>
        <v>Requires further analysis</v>
      </c>
      <c r="D25" s="216" t="str" cm="1">
        <f t="array" aca="1" ref="D25" ca="1">INDIRECT(A25&amp;"!$D$22")</f>
        <v>Reject</v>
      </c>
      <c r="E25" s="75" t="s">
        <v>355</v>
      </c>
      <c r="F25" s="121" t="s">
        <v>358</v>
      </c>
      <c r="G25" s="228" t="str">
        <f t="shared" ref="G25:G49" ca="1" si="2">INDIRECT(A25&amp;"!$E$2")</f>
        <v>Reviewed 2020 - Rejected</v>
      </c>
      <c r="H25" s="228" t="str">
        <f t="shared" ref="H25:H49" ca="1" si="3">INDIRECT(A25&amp;"!$d$23")</f>
        <v>Costs outweigh benefits</v>
      </c>
      <c r="I25" s="154">
        <v>1</v>
      </c>
      <c r="J25" s="120" t="s">
        <v>27</v>
      </c>
      <c r="K25" s="120"/>
    </row>
    <row r="26" spans="1:11" s="75" customFormat="1" ht="30" hidden="1" customHeight="1" x14ac:dyDescent="0.35">
      <c r="A26" s="79">
        <v>28</v>
      </c>
      <c r="B26" s="79">
        <v>2018</v>
      </c>
      <c r="C26" s="216" t="str" cm="1">
        <f t="array" aca="1" ref="C26" ca="1">INDIRECT(A26&amp;"!$D$20")</f>
        <v>Requires further analysis</v>
      </c>
      <c r="D26" s="216" t="str" cm="1">
        <f t="array" aca="1" ref="D26" ca="1">INDIRECT(A26&amp;"!$D$22")</f>
        <v>Reject</v>
      </c>
      <c r="E26" s="75" t="s">
        <v>355</v>
      </c>
      <c r="F26" s="121" t="s">
        <v>40</v>
      </c>
      <c r="G26" s="228" t="str">
        <f t="shared" ca="1" si="2"/>
        <v>Reviewed 2020 - Rejected</v>
      </c>
      <c r="H26" s="228" t="str">
        <f t="shared" ca="1" si="3"/>
        <v>Costs outweigh benefits</v>
      </c>
      <c r="I26" s="154">
        <v>1</v>
      </c>
      <c r="J26" s="120" t="s">
        <v>27</v>
      </c>
      <c r="K26" s="121" t="s">
        <v>344</v>
      </c>
    </row>
    <row r="27" spans="1:11" ht="30" hidden="1" customHeight="1" x14ac:dyDescent="0.3">
      <c r="A27" s="79">
        <v>29</v>
      </c>
      <c r="B27" s="79">
        <v>2018</v>
      </c>
      <c r="C27" s="216" t="str" cm="1">
        <f t="array" aca="1" ref="C27" ca="1">INDIRECT(A27&amp;"!$D$20")</f>
        <v>Implement</v>
      </c>
      <c r="D27" s="216" t="str" cm="1">
        <f t="array" aca="1" ref="D27" ca="1">INDIRECT(A27&amp;"!$D$22")</f>
        <v>Accept</v>
      </c>
      <c r="E27" s="75" t="s">
        <v>355</v>
      </c>
      <c r="F27" s="121" t="s">
        <v>42</v>
      </c>
      <c r="G27" s="228" t="str">
        <f t="shared" ca="1" si="2"/>
        <v>Reviewed 2020 - Implemented</v>
      </c>
      <c r="H27" s="228" t="str">
        <f t="shared" ca="1" si="3"/>
        <v>Other reason</v>
      </c>
      <c r="I27" s="154">
        <v>1</v>
      </c>
      <c r="J27" s="120" t="s">
        <v>27</v>
      </c>
    </row>
    <row r="28" spans="1:11" ht="30" hidden="1" customHeight="1" x14ac:dyDescent="0.3">
      <c r="A28" s="79">
        <v>30</v>
      </c>
      <c r="B28" s="79">
        <v>2018</v>
      </c>
      <c r="C28" s="216" t="str" cm="1">
        <f t="array" aca="1" ref="C28" ca="1">INDIRECT(A28&amp;"!$D$20")</f>
        <v>Implement</v>
      </c>
      <c r="D28" s="216" t="str" cm="1">
        <f t="array" aca="1" ref="D28" ca="1">INDIRECT(A28&amp;"!$D$22")</f>
        <v>Accept</v>
      </c>
      <c r="E28" s="75" t="s">
        <v>355</v>
      </c>
      <c r="F28" s="121" t="s">
        <v>392</v>
      </c>
      <c r="G28" s="228" t="str">
        <f t="shared" ca="1" si="2"/>
        <v>Reviewed 2020 - Implemented</v>
      </c>
      <c r="H28" s="228" t="str">
        <f t="shared" ca="1" si="3"/>
        <v>-</v>
      </c>
      <c r="I28" s="154">
        <v>1</v>
      </c>
      <c r="J28" s="120" t="s">
        <v>27</v>
      </c>
    </row>
    <row r="29" spans="1:11" ht="25" hidden="1" customHeight="1" x14ac:dyDescent="0.3">
      <c r="A29" s="239">
        <v>31</v>
      </c>
      <c r="B29" s="239">
        <v>2020</v>
      </c>
      <c r="C29" s="240" t="str" cm="1">
        <f t="array" aca="1" ref="C29" ca="1">INDIRECT(A29&amp;"!$D$20")</f>
        <v>Requires Further analysis</v>
      </c>
      <c r="D29" s="240" t="str" cm="1">
        <f t="array" aca="1" ref="D29" ca="1">INDIRECT(A29&amp;"!$D$22")</f>
        <v>Reject</v>
      </c>
      <c r="E29" s="241" t="s">
        <v>235</v>
      </c>
      <c r="F29" s="241" t="s">
        <v>415</v>
      </c>
      <c r="G29" s="228" t="str">
        <f t="shared" ca="1" si="2"/>
        <v>New Initiative 2020 - Rejected</v>
      </c>
      <c r="H29" s="228" t="str">
        <f t="shared" ca="1" si="3"/>
        <v>Costs outweigh benefits</v>
      </c>
      <c r="I29" s="154">
        <v>1</v>
      </c>
      <c r="J29" s="120" t="s">
        <v>353</v>
      </c>
    </row>
    <row r="30" spans="1:11" ht="25" hidden="1" customHeight="1" x14ac:dyDescent="0.3">
      <c r="A30" s="239">
        <v>32</v>
      </c>
      <c r="B30" s="239">
        <v>2020</v>
      </c>
      <c r="C30" s="240" t="str" cm="1">
        <f t="array" aca="1" ref="C30" ca="1">INDIRECT(A30&amp;"!$D$20")</f>
        <v>Eliminate</v>
      </c>
      <c r="D30" s="240" t="str" cm="1">
        <f t="array" aca="1" ref="D30" ca="1">INDIRECT(A30&amp;"!$D$22")</f>
        <v>Reject</v>
      </c>
      <c r="E30" s="241" t="s">
        <v>235</v>
      </c>
      <c r="F30" s="241" t="s">
        <v>416</v>
      </c>
      <c r="G30" s="228" t="str">
        <f t="shared" ca="1" si="2"/>
        <v>New Initiative 2020 - Rejected</v>
      </c>
      <c r="H30" s="228" t="str">
        <f t="shared" ca="1" si="3"/>
        <v>Other reason</v>
      </c>
      <c r="I30" s="154">
        <v>1</v>
      </c>
      <c r="J30" s="120" t="s">
        <v>353</v>
      </c>
    </row>
    <row r="31" spans="1:11" ht="25" hidden="1" customHeight="1" x14ac:dyDescent="0.3">
      <c r="A31" s="239">
        <v>33</v>
      </c>
      <c r="B31" s="239">
        <v>2020</v>
      </c>
      <c r="C31" s="240" t="str" cm="1">
        <f t="array" aca="1" ref="C31" ca="1">INDIRECT(A31&amp;"!$D$20")</f>
        <v>Eliminate</v>
      </c>
      <c r="D31" s="240" t="str" cm="1">
        <f t="array" aca="1" ref="D31" ca="1">INDIRECT(A31&amp;"!$D$22")</f>
        <v>Reject</v>
      </c>
      <c r="E31" s="241" t="s">
        <v>235</v>
      </c>
      <c r="F31" s="241" t="s">
        <v>450</v>
      </c>
      <c r="G31" s="228" t="str">
        <f t="shared" ca="1" si="2"/>
        <v>New Initiative 2020 - Rejected</v>
      </c>
      <c r="H31" s="228" t="str">
        <f t="shared" ca="1" si="3"/>
        <v>Other reason</v>
      </c>
      <c r="I31" s="154">
        <v>1</v>
      </c>
      <c r="J31" s="120" t="s">
        <v>353</v>
      </c>
    </row>
    <row r="32" spans="1:11" ht="25" hidden="1" customHeight="1" x14ac:dyDescent="0.3">
      <c r="A32" s="239">
        <v>34</v>
      </c>
      <c r="B32" s="239">
        <v>2020</v>
      </c>
      <c r="C32" s="240" t="str" cm="1">
        <f t="array" aca="1" ref="C32" ca="1">INDIRECT(A32&amp;"!$D$20")</f>
        <v>Eliminate</v>
      </c>
      <c r="D32" s="240" t="str" cm="1">
        <f t="array" aca="1" ref="D32" ca="1">INDIRECT(A32&amp;"!$D$22")</f>
        <v>Reject</v>
      </c>
      <c r="E32" s="241" t="s">
        <v>235</v>
      </c>
      <c r="F32" s="241" t="s">
        <v>418</v>
      </c>
      <c r="G32" s="228" t="str">
        <f t="shared" ca="1" si="2"/>
        <v>New Initiative 2020 - Rejected</v>
      </c>
      <c r="H32" s="228" t="str">
        <f t="shared" ca="1" si="3"/>
        <v>Risk reduction too low</v>
      </c>
      <c r="I32" s="154">
        <v>1</v>
      </c>
      <c r="J32" s="120" t="s">
        <v>353</v>
      </c>
    </row>
    <row r="33" spans="1:10" ht="25" customHeight="1" x14ac:dyDescent="0.3">
      <c r="A33" s="239">
        <v>35</v>
      </c>
      <c r="B33" s="239">
        <v>2020</v>
      </c>
      <c r="C33" s="240" t="str" cm="1">
        <f t="array" aca="1" ref="C33" ca="1">INDIRECT(A33&amp;"!$D$20")</f>
        <v>Implement</v>
      </c>
      <c r="D33" s="240" t="str" cm="1">
        <f t="array" aca="1" ref="D33" ca="1">INDIRECT(A33&amp;"!$D$22")</f>
        <v>Accept</v>
      </c>
      <c r="E33" s="241" t="s">
        <v>356</v>
      </c>
      <c r="F33" s="241" t="s">
        <v>472</v>
      </c>
      <c r="G33" s="235" t="str">
        <f t="shared" ca="1" si="2"/>
        <v>New Initiative 2020 - Accepted. Action to review in detail</v>
      </c>
      <c r="H33" s="228" t="str">
        <f t="shared" ca="1" si="3"/>
        <v>-</v>
      </c>
      <c r="I33" s="154">
        <v>1</v>
      </c>
      <c r="J33" s="120" t="s">
        <v>353</v>
      </c>
    </row>
    <row r="34" spans="1:10" ht="25" hidden="1" customHeight="1" x14ac:dyDescent="0.3">
      <c r="A34" s="239">
        <v>36</v>
      </c>
      <c r="B34" s="239">
        <v>2020</v>
      </c>
      <c r="C34" s="240" t="str" cm="1">
        <f t="array" aca="1" ref="C34" ca="1">INDIRECT(A34&amp;"!$D$20")</f>
        <v>Eliminate</v>
      </c>
      <c r="D34" s="240" t="str" cm="1">
        <f t="array" aca="1" ref="D34" ca="1">INDIRECT(A34&amp;"!$D$22")</f>
        <v>Reject</v>
      </c>
      <c r="E34" s="241" t="s">
        <v>356</v>
      </c>
      <c r="F34" s="241" t="s">
        <v>421</v>
      </c>
      <c r="G34" s="228" t="str">
        <f t="shared" ca="1" si="2"/>
        <v>New Initiative 2020 - Rejected</v>
      </c>
      <c r="H34" s="228" t="str">
        <f t="shared" ca="1" si="3"/>
        <v>Risk reduction too low</v>
      </c>
      <c r="I34" s="154">
        <v>1</v>
      </c>
      <c r="J34" s="120" t="s">
        <v>473</v>
      </c>
    </row>
    <row r="35" spans="1:10" ht="25" hidden="1" customHeight="1" x14ac:dyDescent="0.3">
      <c r="A35" s="239">
        <v>38</v>
      </c>
      <c r="B35" s="239">
        <v>2020</v>
      </c>
      <c r="C35" s="240" t="str" cm="1">
        <f t="array" aca="1" ref="C35" ca="1">INDIRECT(A35&amp;"!$D$20")</f>
        <v>Eliminate</v>
      </c>
      <c r="D35" s="240" t="str" cm="1">
        <f t="array" aca="1" ref="D35" ca="1">INDIRECT(A35&amp;"!$D$22")</f>
        <v>Reject</v>
      </c>
      <c r="E35" s="241" t="s">
        <v>234</v>
      </c>
      <c r="F35" s="241" t="s">
        <v>453</v>
      </c>
      <c r="G35" s="228" t="str">
        <f t="shared" ca="1" si="2"/>
        <v>New Initiative 2020 - Rejected</v>
      </c>
      <c r="H35" s="228" t="str">
        <f t="shared" ca="1" si="3"/>
        <v>Risk reduction too low</v>
      </c>
      <c r="I35" s="154">
        <v>1</v>
      </c>
      <c r="J35" s="120" t="s">
        <v>27</v>
      </c>
    </row>
    <row r="36" spans="1:10" ht="35.25" customHeight="1" x14ac:dyDescent="0.3">
      <c r="A36" s="239">
        <v>39</v>
      </c>
      <c r="B36" s="239">
        <v>2020</v>
      </c>
      <c r="C36" s="240" t="str" cm="1">
        <f t="array" aca="1" ref="C36" ca="1">INDIRECT(A36&amp;"!$D$20")</f>
        <v>Implement</v>
      </c>
      <c r="D36" s="240" t="str" cm="1">
        <f t="array" aca="1" ref="D36" ca="1">INDIRECT(A36&amp;"!$D$22")</f>
        <v>Accept</v>
      </c>
      <c r="E36" s="241" t="s">
        <v>234</v>
      </c>
      <c r="F36" s="241" t="s">
        <v>467</v>
      </c>
      <c r="G36" s="235" t="str">
        <f t="shared" ca="1" si="2"/>
        <v>New initiative 2020 - Accepted. Action - a paper in being considered to investigate further</v>
      </c>
      <c r="H36" s="228" t="str">
        <f t="shared" ca="1" si="3"/>
        <v>-</v>
      </c>
      <c r="I36" s="154">
        <v>1</v>
      </c>
      <c r="J36" s="120" t="s">
        <v>27</v>
      </c>
    </row>
    <row r="37" spans="1:10" ht="25" hidden="1" customHeight="1" x14ac:dyDescent="0.3">
      <c r="A37" s="239">
        <v>40</v>
      </c>
      <c r="B37" s="239">
        <v>2020</v>
      </c>
      <c r="C37" s="240" t="str" cm="1">
        <f t="array" aca="1" ref="C37" ca="1">INDIRECT(A37&amp;"!$D$20")</f>
        <v>Eliminate</v>
      </c>
      <c r="D37" s="240" t="str" cm="1">
        <f t="array" aca="1" ref="D37" ca="1">INDIRECT(A37&amp;"!$D$22")</f>
        <v>Reject</v>
      </c>
      <c r="E37" s="241" t="s">
        <v>234</v>
      </c>
      <c r="F37" s="241" t="s">
        <v>476</v>
      </c>
      <c r="G37" s="228" t="str">
        <f t="shared" ca="1" si="2"/>
        <v>New Initiative 2020 - Rejected</v>
      </c>
      <c r="H37" s="228" t="str">
        <f t="shared" ca="1" si="3"/>
        <v>Other reason</v>
      </c>
      <c r="I37" s="154">
        <v>1</v>
      </c>
      <c r="J37" s="120" t="s">
        <v>27</v>
      </c>
    </row>
    <row r="38" spans="1:10" ht="25" hidden="1" customHeight="1" x14ac:dyDescent="0.3">
      <c r="A38" s="239">
        <v>41</v>
      </c>
      <c r="B38" s="239">
        <v>2020</v>
      </c>
      <c r="C38" s="240" t="str" cm="1">
        <f t="array" aca="1" ref="C38" ca="1">INDIRECT(A38&amp;"!$D$20")</f>
        <v>Requires further analysis</v>
      </c>
      <c r="D38" s="240" t="str" cm="1">
        <f t="array" aca="1" ref="D38" ca="1">INDIRECT(A38&amp;"!$D$22")</f>
        <v>Reject</v>
      </c>
      <c r="E38" s="241" t="s">
        <v>234</v>
      </c>
      <c r="F38" s="241" t="s">
        <v>425</v>
      </c>
      <c r="G38" s="228" t="str">
        <f t="shared" ca="1" si="2"/>
        <v>New Initiative 2020 - Rejected</v>
      </c>
      <c r="H38" s="228" t="str">
        <f t="shared" ca="1" si="3"/>
        <v>Costs outweigh benefits</v>
      </c>
      <c r="I38" s="154">
        <v>1</v>
      </c>
      <c r="J38" s="120" t="s">
        <v>27</v>
      </c>
    </row>
    <row r="39" spans="1:10" ht="25" hidden="1" customHeight="1" x14ac:dyDescent="0.3">
      <c r="A39" s="239">
        <v>42</v>
      </c>
      <c r="B39" s="239">
        <v>2020</v>
      </c>
      <c r="C39" s="240" t="str" cm="1">
        <f t="array" aca="1" ref="C39" ca="1">INDIRECT(A39&amp;"!$D$20")</f>
        <v>Requires further analysis</v>
      </c>
      <c r="D39" s="240" t="str" cm="1">
        <f t="array" aca="1" ref="D39" ca="1">INDIRECT(A39&amp;"!$D$22")</f>
        <v>Reject</v>
      </c>
      <c r="E39" s="241" t="s">
        <v>234</v>
      </c>
      <c r="F39" s="241" t="s">
        <v>455</v>
      </c>
      <c r="G39" s="228" t="str">
        <f t="shared" ca="1" si="2"/>
        <v>New Initiative 2020 - Rejected</v>
      </c>
      <c r="H39" s="228" t="str">
        <f t="shared" ca="1" si="3"/>
        <v>Costs outweigh benefits</v>
      </c>
      <c r="I39" s="154">
        <v>1</v>
      </c>
      <c r="J39" s="120" t="s">
        <v>27</v>
      </c>
    </row>
    <row r="40" spans="1:10" ht="25" hidden="1" customHeight="1" x14ac:dyDescent="0.3">
      <c r="A40" s="239">
        <v>43</v>
      </c>
      <c r="B40" s="239">
        <v>2020</v>
      </c>
      <c r="C40" s="240" t="str" cm="1">
        <f t="array" aca="1" ref="C40" ca="1">INDIRECT(A40&amp;"!$D$20")</f>
        <v>Eliminate</v>
      </c>
      <c r="D40" s="240" t="str" cm="1">
        <f t="array" aca="1" ref="D40" ca="1">INDIRECT(A40&amp;"!$D$22")</f>
        <v>Reject</v>
      </c>
      <c r="E40" s="241" t="s">
        <v>234</v>
      </c>
      <c r="F40" s="241" t="s">
        <v>457</v>
      </c>
      <c r="G40" s="228" t="str">
        <f t="shared" ca="1" si="2"/>
        <v>New Initiative 2020 - Rejected</v>
      </c>
      <c r="H40" s="228" t="str">
        <f t="shared" ca="1" si="3"/>
        <v>Risk reduction too low</v>
      </c>
      <c r="I40" s="154">
        <v>1</v>
      </c>
      <c r="J40" s="120" t="s">
        <v>27</v>
      </c>
    </row>
    <row r="41" spans="1:10" ht="25" hidden="1" customHeight="1" x14ac:dyDescent="0.3">
      <c r="A41" s="239">
        <v>44</v>
      </c>
      <c r="B41" s="239">
        <v>2020</v>
      </c>
      <c r="C41" s="240" t="str" cm="1">
        <f t="array" aca="1" ref="C41" ca="1">INDIRECT(A41&amp;"!$D$20")</f>
        <v>Eliminate</v>
      </c>
      <c r="D41" s="240" t="str" cm="1">
        <f t="array" aca="1" ref="D41" ca="1">INDIRECT(A41&amp;"!$D$22")</f>
        <v>Reject</v>
      </c>
      <c r="E41" s="241" t="s">
        <v>194</v>
      </c>
      <c r="F41" s="241" t="s">
        <v>460</v>
      </c>
      <c r="G41" s="228" t="str">
        <f t="shared" ca="1" si="2"/>
        <v>New Initiative 2020 - Rejected</v>
      </c>
      <c r="H41" s="228" t="str">
        <f t="shared" ca="1" si="3"/>
        <v>Risk reduction too low</v>
      </c>
      <c r="I41" s="154">
        <v>1</v>
      </c>
      <c r="J41" s="120" t="s">
        <v>347</v>
      </c>
    </row>
    <row r="42" spans="1:10" ht="35.25" customHeight="1" x14ac:dyDescent="0.3">
      <c r="A42" s="239">
        <v>45</v>
      </c>
      <c r="B42" s="239">
        <v>2020</v>
      </c>
      <c r="C42" s="240" t="str" cm="1">
        <f t="array" aca="1" ref="C42" ca="1">INDIRECT(A42&amp;"!$D$20")</f>
        <v>Implement</v>
      </c>
      <c r="D42" s="240" t="str" cm="1">
        <f t="array" aca="1" ref="D42" ca="1">INDIRECT(A42&amp;"!$D$22")</f>
        <v>Accept</v>
      </c>
      <c r="E42" s="241" t="s">
        <v>194</v>
      </c>
      <c r="F42" s="241" t="s">
        <v>488</v>
      </c>
      <c r="G42" s="235" t="str">
        <f t="shared" ca="1" si="2"/>
        <v>New initiative 2020 - Accepted. Action to review requirement and determine AFAP assessment criteria</v>
      </c>
      <c r="H42" s="228" t="str">
        <f t="shared" ca="1" si="3"/>
        <v>-</v>
      </c>
      <c r="I42" s="154">
        <v>1</v>
      </c>
      <c r="J42" s="120" t="s">
        <v>347</v>
      </c>
    </row>
    <row r="43" spans="1:10" ht="25" customHeight="1" x14ac:dyDescent="0.3">
      <c r="A43" s="239">
        <v>46</v>
      </c>
      <c r="B43" s="239">
        <v>2020</v>
      </c>
      <c r="C43" s="240" t="str" cm="1">
        <f t="array" aca="1" ref="C43" ca="1">INDIRECT(A43&amp;"!$D$20")</f>
        <v>Implement</v>
      </c>
      <c r="D43" s="240" t="str" cm="1">
        <f t="array" aca="1" ref="D43" ca="1">INDIRECT(A43&amp;"!$D$22")</f>
        <v>Accept</v>
      </c>
      <c r="E43" s="241" t="s">
        <v>355</v>
      </c>
      <c r="F43" s="241" t="s">
        <v>430</v>
      </c>
      <c r="G43" s="228" t="str">
        <f t="shared" ca="1" si="2"/>
        <v>New initiative 2020 - Accepted. Already implemented</v>
      </c>
      <c r="H43" s="228" t="str">
        <f t="shared" ca="1" si="3"/>
        <v>-</v>
      </c>
      <c r="I43" s="154">
        <v>1</v>
      </c>
      <c r="J43" s="120" t="s">
        <v>347</v>
      </c>
    </row>
    <row r="44" spans="1:10" ht="25" hidden="1" customHeight="1" x14ac:dyDescent="0.3">
      <c r="A44" s="239">
        <v>47</v>
      </c>
      <c r="B44" s="239">
        <v>2020</v>
      </c>
      <c r="C44" s="240" t="str" cm="1">
        <f t="array" aca="1" ref="C44" ca="1">INDIRECT(A44&amp;"!$D$20")</f>
        <v>Eliminate</v>
      </c>
      <c r="D44" s="240" t="str" cm="1">
        <f t="array" aca="1" ref="D44" ca="1">INDIRECT(A44&amp;"!$D$22")</f>
        <v>Reject</v>
      </c>
      <c r="E44" s="241" t="s">
        <v>354</v>
      </c>
      <c r="F44" s="241" t="s">
        <v>431</v>
      </c>
      <c r="G44" s="228" t="str">
        <f t="shared" ca="1" si="2"/>
        <v>New Initiative 2020 - Rejected</v>
      </c>
      <c r="H44" s="228" t="str">
        <f t="shared" ca="1" si="3"/>
        <v>Risk reduction too low</v>
      </c>
      <c r="I44" s="154">
        <v>1</v>
      </c>
      <c r="J44" s="120" t="s">
        <v>432</v>
      </c>
    </row>
    <row r="45" spans="1:10" ht="45.75" customHeight="1" x14ac:dyDescent="0.3">
      <c r="A45" s="239">
        <v>48</v>
      </c>
      <c r="B45" s="239">
        <v>2020</v>
      </c>
      <c r="C45" s="240" t="str" cm="1">
        <f t="array" aca="1" ref="C45" ca="1">INDIRECT(A45&amp;"!$D$20")</f>
        <v>Implement</v>
      </c>
      <c r="D45" s="240" t="str" cm="1">
        <f t="array" aca="1" ref="D45" ca="1">INDIRECT(A45&amp;"!$D$22")</f>
        <v>Accept</v>
      </c>
      <c r="E45" s="241" t="s">
        <v>364</v>
      </c>
      <c r="F45" s="241" t="s">
        <v>433</v>
      </c>
      <c r="G45" s="235" t="str">
        <f t="shared" ca="1" si="2"/>
        <v xml:space="preserve">New initiative 2020 - Accepted. Action to review other DBs, barriers, costs, does it sit on our roadmap for use of technology </v>
      </c>
      <c r="H45" s="228" t="str">
        <f t="shared" ca="1" si="3"/>
        <v>-</v>
      </c>
      <c r="I45" s="154">
        <v>1</v>
      </c>
      <c r="J45" s="120" t="s">
        <v>438</v>
      </c>
    </row>
    <row r="46" spans="1:10" ht="55.5" customHeight="1" x14ac:dyDescent="0.3">
      <c r="A46" s="239">
        <v>49</v>
      </c>
      <c r="B46" s="239">
        <v>2020</v>
      </c>
      <c r="C46" s="240" t="str" cm="1">
        <f t="array" aca="1" ref="C46" ca="1">INDIRECT(A46&amp;"!$D$20")</f>
        <v>Implement</v>
      </c>
      <c r="D46" s="240" t="str" cm="1">
        <f t="array" aca="1" ref="D46" ca="1">INDIRECT(A46&amp;"!$D$22")</f>
        <v>Accept</v>
      </c>
      <c r="E46" s="241" t="s">
        <v>111</v>
      </c>
      <c r="F46" s="241" t="s">
        <v>463</v>
      </c>
      <c r="G46" s="235" t="str">
        <f t="shared" ca="1" si="2"/>
        <v>New initiative 2020 - Accepted. Action to update 2021 audit plan to  ensure adequate level of auditing of quality to JEN construction standards including projects</v>
      </c>
      <c r="H46" s="228" t="str">
        <f t="shared" ca="1" si="3"/>
        <v>-</v>
      </c>
      <c r="I46" s="154">
        <v>1</v>
      </c>
      <c r="J46" s="120" t="s">
        <v>438</v>
      </c>
    </row>
    <row r="47" spans="1:10" ht="65.25" customHeight="1" x14ac:dyDescent="0.3">
      <c r="A47" s="239">
        <v>51</v>
      </c>
      <c r="B47" s="239">
        <v>2020</v>
      </c>
      <c r="C47" s="240" t="str" cm="1">
        <f t="array" aca="1" ref="C47" ca="1">INDIRECT(A47&amp;"!$D$20")</f>
        <v>Implement</v>
      </c>
      <c r="D47" s="240" t="str" cm="1">
        <f t="array" aca="1" ref="D47" ca="1">INDIRECT(A47&amp;"!$D$22")</f>
        <v>Accept</v>
      </c>
      <c r="E47" s="241" t="s">
        <v>111</v>
      </c>
      <c r="F47" s="241" t="s">
        <v>436</v>
      </c>
      <c r="G47" s="235" t="str">
        <f t="shared" ca="1" si="2"/>
        <v>New initiative 2020 - Accepted. Action to update 2021 audit plan to  ensure trending analysis of observations and non-conformances is fed back to AM on a quarterly basis</v>
      </c>
      <c r="H47" s="228" t="str">
        <f t="shared" ca="1" si="3"/>
        <v>-</v>
      </c>
      <c r="I47" s="154">
        <v>1</v>
      </c>
      <c r="J47" s="120" t="s">
        <v>438</v>
      </c>
    </row>
    <row r="48" spans="1:10" ht="58.5" customHeight="1" x14ac:dyDescent="0.3">
      <c r="A48" s="239">
        <v>52</v>
      </c>
      <c r="B48" s="239">
        <v>2020</v>
      </c>
      <c r="C48" s="240" t="str" cm="1">
        <f t="array" aca="1" ref="C48" ca="1">INDIRECT(A48&amp;"!$D$20")</f>
        <v>Implement</v>
      </c>
      <c r="D48" s="240" t="str" cm="1">
        <f t="array" aca="1" ref="D48" ca="1">INDIRECT(A48&amp;"!$D$22")</f>
        <v>Accept</v>
      </c>
      <c r="E48" s="241" t="s">
        <v>111</v>
      </c>
      <c r="F48" s="241" t="s">
        <v>437</v>
      </c>
      <c r="G48" s="235" t="str">
        <f t="shared" ca="1" si="2"/>
        <v>New initiative 2020 - Accepted. Action to to review feasibility/cost of implementing the auditing of end-to-end turnkey developments against current process</v>
      </c>
      <c r="H48" s="228" t="str">
        <f t="shared" ca="1" si="3"/>
        <v>-</v>
      </c>
      <c r="I48" s="154">
        <v>1</v>
      </c>
      <c r="J48" s="120" t="s">
        <v>438</v>
      </c>
    </row>
    <row r="49" spans="1:10" ht="47.25" customHeight="1" x14ac:dyDescent="0.3">
      <c r="A49" s="239">
        <v>53</v>
      </c>
      <c r="B49" s="239">
        <v>2020</v>
      </c>
      <c r="C49" s="240" t="str" cm="1">
        <f t="array" aca="1" ref="C49" ca="1">INDIRECT(A49&amp;"!$D$20")</f>
        <v>Implement</v>
      </c>
      <c r="D49" s="240" t="str" cm="1">
        <f t="array" aca="1" ref="D49" ca="1">INDIRECT(A49&amp;"!$D$22")</f>
        <v>Accept</v>
      </c>
      <c r="E49" s="241" t="s">
        <v>111</v>
      </c>
      <c r="F49" s="241" t="s">
        <v>458</v>
      </c>
      <c r="G49" s="235" t="str">
        <f t="shared" ca="1" si="2"/>
        <v>New initiative 2020 - Accepted. Action to explore parameters available in smart meter data to identify potential electrical faults</v>
      </c>
      <c r="H49" s="228" t="str">
        <f t="shared" ca="1" si="3"/>
        <v>-</v>
      </c>
      <c r="I49" s="79">
        <v>1</v>
      </c>
      <c r="J49" s="120" t="s">
        <v>353</v>
      </c>
    </row>
    <row r="50" spans="1:10" ht="25" customHeight="1" x14ac:dyDescent="0.3">
      <c r="D50" s="216"/>
    </row>
    <row r="51" spans="1:10" ht="25" customHeight="1" x14ac:dyDescent="0.3">
      <c r="D51" s="216"/>
    </row>
    <row r="52" spans="1:10" ht="25" customHeight="1" x14ac:dyDescent="0.3">
      <c r="D52" s="216"/>
    </row>
    <row r="53" spans="1:10" ht="15" customHeight="1" x14ac:dyDescent="0.3">
      <c r="D53" s="216"/>
    </row>
    <row r="54" spans="1:10" ht="15" customHeight="1" x14ac:dyDescent="0.3">
      <c r="D54" s="216"/>
    </row>
    <row r="55" spans="1:10" ht="15" customHeight="1" x14ac:dyDescent="0.3">
      <c r="D55" s="216"/>
    </row>
    <row r="56" spans="1:10" ht="15" customHeight="1" x14ac:dyDescent="0.3">
      <c r="D56" s="216"/>
    </row>
    <row r="57" spans="1:10" ht="15" customHeight="1" x14ac:dyDescent="0.3">
      <c r="D57" s="216"/>
    </row>
    <row r="58" spans="1:10" ht="15" customHeight="1" x14ac:dyDescent="0.3">
      <c r="D58" s="216"/>
    </row>
    <row r="59" spans="1:10" ht="15" customHeight="1" x14ac:dyDescent="0.3">
      <c r="D59" s="216"/>
    </row>
    <row r="60" spans="1:10" ht="15" customHeight="1" x14ac:dyDescent="0.3">
      <c r="D60" s="216"/>
    </row>
    <row r="61" spans="1:10" ht="15" customHeight="1" x14ac:dyDescent="0.3">
      <c r="D61" s="216"/>
    </row>
    <row r="62" spans="1:10" ht="15" customHeight="1" x14ac:dyDescent="0.3">
      <c r="D62" s="216"/>
    </row>
    <row r="63" spans="1:10" ht="15" customHeight="1" x14ac:dyDescent="0.3">
      <c r="D63" s="216"/>
    </row>
    <row r="64" spans="1:10" ht="15" customHeight="1" x14ac:dyDescent="0.3">
      <c r="D64" s="216"/>
    </row>
    <row r="65" spans="3:4" ht="15" customHeight="1" x14ac:dyDescent="0.3">
      <c r="D65" s="216"/>
    </row>
    <row r="66" spans="3:4" ht="15" customHeight="1" x14ac:dyDescent="0.3">
      <c r="D66" s="216"/>
    </row>
    <row r="67" spans="3:4" ht="15" customHeight="1" x14ac:dyDescent="0.3">
      <c r="D67" s="216"/>
    </row>
    <row r="68" spans="3:4" ht="15" customHeight="1" x14ac:dyDescent="0.3">
      <c r="D68" s="216"/>
    </row>
    <row r="69" spans="3:4" ht="15" customHeight="1" x14ac:dyDescent="0.3">
      <c r="D69" s="216"/>
    </row>
    <row r="70" spans="3:4" ht="15" customHeight="1" x14ac:dyDescent="0.3">
      <c r="D70" s="216"/>
    </row>
    <row r="71" spans="3:4" ht="15" customHeight="1" x14ac:dyDescent="0.3">
      <c r="D71" s="216"/>
    </row>
    <row r="72" spans="3:4" ht="15" customHeight="1" x14ac:dyDescent="0.3">
      <c r="D72" s="216"/>
    </row>
    <row r="73" spans="3:4" ht="15" customHeight="1" x14ac:dyDescent="0.3">
      <c r="C73" s="238"/>
    </row>
    <row r="74" spans="3:4" ht="15" customHeight="1" x14ac:dyDescent="0.3"/>
    <row r="75" spans="3:4" ht="15" customHeight="1" x14ac:dyDescent="0.3"/>
    <row r="76" spans="3:4" ht="15" customHeight="1" x14ac:dyDescent="0.3"/>
    <row r="77" spans="3:4" ht="15" customHeight="1" x14ac:dyDescent="0.3"/>
    <row r="78" spans="3:4" ht="15" customHeight="1" x14ac:dyDescent="0.3"/>
    <row r="79" spans="3:4" ht="15" customHeight="1" x14ac:dyDescent="0.3"/>
    <row r="80" spans="3:4" ht="15" customHeight="1" x14ac:dyDescent="0.3"/>
    <row r="81" ht="15" customHeight="1" x14ac:dyDescent="0.3"/>
    <row r="82" ht="15" customHeight="1" x14ac:dyDescent="0.3"/>
  </sheetData>
  <autoFilter ref="A1:L49" xr:uid="{BAE1CB44-101B-4282-95BD-881FC60F8A94}">
    <filterColumn colId="2">
      <filters>
        <filter val="Eliminate"/>
        <filter val="Implement"/>
        <filter val="Requires Further analysis"/>
      </filters>
    </filterColumn>
    <filterColumn colId="6">
      <filters>
        <filter val="New initiative 2020 - Accepted. Action - a paper in being considered to investigate further"/>
        <filter val="New initiative 2020 - Accepted. Action to explore parameters available in smart meter data to identify potential electrical faults"/>
        <filter val="New Initiative 2020 - Accepted. Action to review in detail"/>
        <filter val="New initiative 2020 - Accepted. Action to review other DBs, barriers, costs, does it sit on our roadmap for use of technology"/>
        <filter val="New initiative 2020 - Accepted. Action to review requirement and determine AFAP assessment criteria"/>
        <filter val="New initiative 2020 - Accepted. Action to to review feasibility/cost of implementing the auditing of end-to-end turnkey developments against current process"/>
        <filter val="New initiative 2020 - Accepted. Action to update 2021 audit plan to  ensure adequate level of auditing of quality to JEN construction standards including projects"/>
        <filter val="New initiative 2020 - Accepted. Action to update 2021 audit plan to  ensure trending analysis of observations and non-conformances is fed back to AM on a quarterly basis"/>
        <filter val="New initiative 2020 - Accepted. Already implemented"/>
      </filters>
    </filterColumn>
  </autoFilter>
  <sortState xmlns:xlrd2="http://schemas.microsoft.com/office/spreadsheetml/2017/richdata2" ref="A2:K82">
    <sortCondition ref="A2:A82"/>
  </sortState>
  <conditionalFormatting sqref="C1:C1048576">
    <cfRule type="cellIs" dxfId="326" priority="3" operator="equal">
      <formula>"Eliminate"</formula>
    </cfRule>
    <cfRule type="cellIs" dxfId="325" priority="4" operator="equal">
      <formula>"Implement"</formula>
    </cfRule>
    <cfRule type="cellIs" dxfId="324" priority="5" operator="equal">
      <formula>"Not assessed"</formula>
    </cfRule>
  </conditionalFormatting>
  <conditionalFormatting sqref="D1:D1048576">
    <cfRule type="cellIs" dxfId="323" priority="1" operator="equal">
      <formula>"Accept"</formula>
    </cfRule>
    <cfRule type="cellIs" dxfId="322" priority="2" operator="equal">
      <formula>"Reject"</formula>
    </cfRule>
  </conditionalFormatting>
  <pageMargins left="0.70866141732283472" right="0.70866141732283472" top="0.74803149606299213" bottom="0.74803149606299213" header="0.31496062992125984" footer="0.31496062992125984"/>
  <pageSetup paperSize="9" scale="57" fitToHeight="0" orientation="portrait" r:id="rId1"/>
  <headerFooter>
    <oddHeader>&amp;CPotential for injury or damaged caused by a fire start</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F6480-B0A1-47C8-A559-DD49C18ED413}">
  <sheetPr>
    <tabColor rgb="FFFF99CC"/>
    <pageSetUpPr fitToPage="1"/>
  </sheetPr>
  <dimension ref="B1:H56"/>
  <sheetViews>
    <sheetView topLeftCell="A4" zoomScale="160" zoomScaleNormal="16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20</v>
      </c>
      <c r="D2" s="125"/>
      <c r="E2" s="126" t="s">
        <v>499</v>
      </c>
      <c r="F2" s="120"/>
    </row>
    <row r="3" spans="2:8" s="90" customFormat="1" ht="26.25" customHeight="1" x14ac:dyDescent="0.35">
      <c r="B3" s="127" t="s">
        <v>4</v>
      </c>
      <c r="C3" s="346" t="str">
        <f>INDEX(Initiatives!$F$2:$F$90,MATCH($C$2,Initiatives!$A$2:$A$90,0))</f>
        <v>Pole top detection (EFD on feeders supplying the HBRA) of tracking/electrical leakage, vegetation contact</v>
      </c>
      <c r="D3" s="346"/>
      <c r="E3" s="210"/>
      <c r="F3" s="120"/>
    </row>
    <row r="4" spans="2:8" s="90" customFormat="1" ht="17.25" customHeight="1" x14ac:dyDescent="0.35">
      <c r="B4" s="129" t="s">
        <v>238</v>
      </c>
      <c r="C4" s="347" t="str">
        <f>INDEX(Initiatives!$E$2:$E$90,MATCH($C$2,Initiatives!$A$2:$A$90,0))</f>
        <v>Key control - JEN asset inspection manual</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412</v>
      </c>
      <c r="F6" s="75"/>
      <c r="G6" s="1"/>
      <c r="H6" s="1"/>
    </row>
    <row r="7" spans="2:8" s="75" customFormat="1" ht="18" customHeight="1" x14ac:dyDescent="0.35">
      <c r="B7" s="76" t="s">
        <v>241</v>
      </c>
      <c r="C7" s="347" t="str">
        <f>INDEX(Initiatives!$J$2:$J$90,MATCH($C$2,Initiatives!$A$2:$A$90,0))</f>
        <v>P. Wong</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73"/>
    </row>
    <row r="11" spans="2:8" ht="54" customHeight="1" x14ac:dyDescent="0.3">
      <c r="B11" s="349" t="s">
        <v>246</v>
      </c>
      <c r="C11" s="73" t="s">
        <v>228</v>
      </c>
      <c r="D11" s="133">
        <v>90000</v>
      </c>
      <c r="E11" s="134" t="s">
        <v>518</v>
      </c>
    </row>
    <row r="12" spans="2:8" ht="27.75" customHeight="1" x14ac:dyDescent="0.3">
      <c r="B12" s="348"/>
      <c r="C12" s="73" t="s">
        <v>226</v>
      </c>
      <c r="D12" s="135">
        <v>1</v>
      </c>
      <c r="E12" s="73"/>
    </row>
    <row r="13" spans="2:8" ht="26.25" customHeight="1" x14ac:dyDescent="0.3">
      <c r="B13" s="348"/>
      <c r="C13" s="73" t="s">
        <v>229</v>
      </c>
      <c r="D13" s="136">
        <f>D11/D12</f>
        <v>90000</v>
      </c>
      <c r="E13" s="73"/>
    </row>
    <row r="14" spans="2:8" ht="21" customHeight="1" x14ac:dyDescent="0.3">
      <c r="B14" s="348"/>
      <c r="C14" s="73" t="s">
        <v>227</v>
      </c>
      <c r="D14" s="133">
        <v>60000</v>
      </c>
      <c r="E14" s="134"/>
      <c r="F14" s="137"/>
    </row>
    <row r="15" spans="2:8" ht="22.5" customHeight="1" x14ac:dyDescent="0.3">
      <c r="B15" s="350"/>
      <c r="C15" s="138" t="s">
        <v>206</v>
      </c>
      <c r="D15" s="139">
        <f>SUM(D13:D14)</f>
        <v>150000</v>
      </c>
      <c r="E15" s="73"/>
      <c r="F15" s="137"/>
    </row>
    <row r="16" spans="2:8" ht="18.75" customHeight="1" x14ac:dyDescent="0.3">
      <c r="B16" s="95" t="s">
        <v>247</v>
      </c>
      <c r="C16" s="73" t="s">
        <v>201</v>
      </c>
      <c r="D16" s="132" t="s">
        <v>1</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251</v>
      </c>
      <c r="E20" s="199"/>
    </row>
    <row r="21" spans="2:6" ht="18.75" customHeight="1" x14ac:dyDescent="0.3">
      <c r="B21" s="95" t="s">
        <v>252</v>
      </c>
      <c r="C21" s="143" t="s">
        <v>253</v>
      </c>
      <c r="D21" s="132" t="s">
        <v>1</v>
      </c>
      <c r="E21" s="126"/>
    </row>
    <row r="22" spans="2:6" ht="23.25" customHeight="1" x14ac:dyDescent="0.3">
      <c r="B22" s="351" t="s">
        <v>221</v>
      </c>
      <c r="C22" s="141" t="s">
        <v>10</v>
      </c>
      <c r="D22" s="80" t="s">
        <v>33</v>
      </c>
      <c r="E22" s="126"/>
    </row>
    <row r="23" spans="2:6" ht="132" customHeight="1" x14ac:dyDescent="0.3">
      <c r="B23" s="352"/>
      <c r="C23" s="145" t="s">
        <v>222</v>
      </c>
      <c r="D23" s="146" t="s">
        <v>288</v>
      </c>
      <c r="E23" s="147" t="s">
        <v>519</v>
      </c>
    </row>
    <row r="24" spans="2:6" s="75" customFormat="1" ht="22.5" customHeight="1" x14ac:dyDescent="0.35">
      <c r="B24" s="353" t="s">
        <v>18</v>
      </c>
      <c r="C24" s="354"/>
      <c r="D24" s="355"/>
      <c r="E24" s="148" t="s">
        <v>14</v>
      </c>
      <c r="F24" s="78"/>
    </row>
    <row r="25" spans="2:6" ht="20.149999999999999" customHeight="1" x14ac:dyDescent="0.3">
      <c r="B25" s="359" t="s">
        <v>325</v>
      </c>
      <c r="C25" s="359"/>
      <c r="D25" s="359"/>
      <c r="E25" s="200" t="s">
        <v>313</v>
      </c>
    </row>
    <row r="26" spans="2:6" ht="20.149999999999999" customHeight="1" x14ac:dyDescent="0.3">
      <c r="B26" s="359" t="s">
        <v>330</v>
      </c>
      <c r="C26" s="359"/>
      <c r="D26" s="359"/>
      <c r="E26" s="200" t="s">
        <v>313</v>
      </c>
    </row>
    <row r="27" spans="2:6" ht="20.149999999999999" customHeight="1" x14ac:dyDescent="0.3">
      <c r="B27" s="359" t="s">
        <v>326</v>
      </c>
      <c r="C27" s="359"/>
      <c r="D27" s="359"/>
      <c r="E27" s="200" t="s">
        <v>313</v>
      </c>
    </row>
    <row r="28" spans="2:6" ht="20.149999999999999" customHeight="1" x14ac:dyDescent="0.3">
      <c r="B28" s="359" t="s">
        <v>327</v>
      </c>
      <c r="C28" s="359"/>
      <c r="D28" s="359"/>
      <c r="E28" s="200" t="s">
        <v>313</v>
      </c>
    </row>
    <row r="29" spans="2:6" ht="20.149999999999999" customHeight="1" x14ac:dyDescent="0.3">
      <c r="B29" s="359" t="s">
        <v>328</v>
      </c>
      <c r="C29" s="359"/>
      <c r="D29" s="359"/>
      <c r="E29" s="200" t="s">
        <v>313</v>
      </c>
    </row>
    <row r="30" spans="2:6" ht="27" customHeight="1" x14ac:dyDescent="0.3">
      <c r="B30" s="359" t="s">
        <v>329</v>
      </c>
      <c r="C30" s="359"/>
      <c r="D30" s="359"/>
      <c r="E30" s="200" t="s">
        <v>32</v>
      </c>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16" priority="1" operator="equal">
      <formula>"Not assessed"</formula>
    </cfRule>
    <cfRule type="cellIs" dxfId="215" priority="2" operator="equal">
      <formula>"Eliminate"</formula>
    </cfRule>
    <cfRule type="cellIs" dxfId="214" priority="3" operator="equal">
      <formula>"Implement"</formula>
    </cfRule>
    <cfRule type="cellIs" dxfId="213" priority="4" operator="equal">
      <formula>"Requires further analysis"</formula>
    </cfRule>
  </conditionalFormatting>
  <conditionalFormatting sqref="D22">
    <cfRule type="cellIs" dxfId="212" priority="5" operator="equal">
      <formula>"-"</formula>
    </cfRule>
    <cfRule type="cellIs" dxfId="211" priority="6" operator="equal">
      <formula>"Reject"</formula>
    </cfRule>
    <cfRule type="cellIs" dxfId="210" priority="7" operator="equal">
      <formula>"Accept"</formula>
    </cfRule>
  </conditionalFormatting>
  <dataValidations count="4">
    <dataValidation type="list" allowBlank="1" showInputMessage="1" showErrorMessage="1" sqref="D20" xr:uid="{C32449D0-06E1-4E9C-9893-5146A97EAD1B}">
      <formula1>"Not assessed,Eliminate, Implement, Further analysis"</formula1>
    </dataValidation>
    <dataValidation type="list" allowBlank="1" showInputMessage="1" showErrorMessage="1" sqref="D20" xr:uid="{D8EC9B1E-FB2E-4662-B592-ACE8948022E1}">
      <formula1>"Not assessed,Eliminate, Implement, Requires further analysis"</formula1>
    </dataValidation>
    <dataValidation type="list" allowBlank="1" showInputMessage="1" showErrorMessage="1" sqref="D22" xr:uid="{6DDBFA23-FFAA-499C-8496-EBA3F1268D14}">
      <formula1>"-,Accept,Reject"</formula1>
    </dataValidation>
    <dataValidation type="list" allowBlank="1" showInputMessage="1" showErrorMessage="1" sqref="D8:D10 D16:D19 D21" xr:uid="{CA31D3EC-AA6F-45E7-83BD-5918B3CE2B4B}">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02C2F77-6615-4E0D-A838-DD7543FEFE9B}">
          <x14:formula1>
            <xm:f>'Do not delete'!$A$1:$A$8</xm:f>
          </x14:formula1>
          <xm:sqref>D23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4389F-CE7A-48CE-891A-F7DD6AFA832D}">
  <sheetPr>
    <tabColor rgb="FF92D050"/>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21</v>
      </c>
      <c r="D2" s="125"/>
      <c r="E2" s="126" t="s">
        <v>495</v>
      </c>
      <c r="F2" s="120"/>
    </row>
    <row r="3" spans="2:8" s="90" customFormat="1" ht="26.25" customHeight="1" x14ac:dyDescent="0.35">
      <c r="B3" s="127" t="s">
        <v>4</v>
      </c>
      <c r="C3" s="346" t="str">
        <f>INDEX(Initiatives!$F$2:$F$90,MATCH($C$2,Initiatives!$A$2:$A$90,0))</f>
        <v>Review wood pole serviceability criteria</v>
      </c>
      <c r="D3" s="346"/>
      <c r="E3" s="128"/>
      <c r="F3" s="120"/>
    </row>
    <row r="4" spans="2:8" s="90" customFormat="1" ht="17.25" customHeight="1" x14ac:dyDescent="0.35">
      <c r="B4" s="129" t="s">
        <v>238</v>
      </c>
      <c r="C4" s="347" t="str">
        <f>INDEX(Initiatives!$E$2:$E$90,MATCH($C$2,Initiatives!$A$2:$A$90,0))</f>
        <v>Key control - JEN asset inspection manual</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496</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52.5" customHeight="1" x14ac:dyDescent="0.3">
      <c r="B11" s="349" t="s">
        <v>246</v>
      </c>
      <c r="C11" s="73" t="s">
        <v>228</v>
      </c>
      <c r="D11" s="133">
        <v>0</v>
      </c>
      <c r="E11" s="134" t="s">
        <v>332</v>
      </c>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t="s">
        <v>1</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296</v>
      </c>
      <c r="E20" s="199" t="s">
        <v>304</v>
      </c>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t="s">
        <v>331</v>
      </c>
      <c r="C25" s="344"/>
      <c r="D25" s="344"/>
      <c r="E25" s="94" t="s">
        <v>27</v>
      </c>
    </row>
    <row r="26" spans="2:6" ht="20.149999999999999" customHeight="1" x14ac:dyDescent="0.3">
      <c r="B26" s="344"/>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09" priority="1" operator="equal">
      <formula>"Not assessed"</formula>
    </cfRule>
    <cfRule type="cellIs" dxfId="208" priority="2" operator="equal">
      <formula>"Eliminate"</formula>
    </cfRule>
    <cfRule type="cellIs" dxfId="207" priority="3" operator="equal">
      <formula>"Implement"</formula>
    </cfRule>
    <cfRule type="cellIs" dxfId="206" priority="4" operator="equal">
      <formula>"Requires further analysis"</formula>
    </cfRule>
  </conditionalFormatting>
  <conditionalFormatting sqref="D22">
    <cfRule type="cellIs" dxfId="205" priority="5" operator="equal">
      <formula>"-"</formula>
    </cfRule>
    <cfRule type="cellIs" dxfId="204" priority="6" operator="equal">
      <formula>"Reject"</formula>
    </cfRule>
    <cfRule type="cellIs" dxfId="203" priority="7" operator="equal">
      <formula>"Accept"</formula>
    </cfRule>
  </conditionalFormatting>
  <dataValidations count="6">
    <dataValidation type="list" allowBlank="1" showInputMessage="1" showErrorMessage="1" sqref="D8:D10 D16:D19" xr:uid="{1FED42AA-E857-47F2-9B20-0EEDA85A47E2}">
      <formula1>"Yes,No"</formula1>
    </dataValidation>
    <dataValidation type="list" allowBlank="1" showInputMessage="1" showErrorMessage="1" sqref="D22" xr:uid="{BF616194-BCD7-45B8-A737-3D23977F9555}">
      <formula1>"-,Accept,Reject"</formula1>
    </dataValidation>
    <dataValidation type="list" allowBlank="1" showInputMessage="1" showErrorMessage="1" sqref="D21" xr:uid="{5CDD4684-BAC1-4271-B520-C91358B89C4D}">
      <formula1>"Eliminate, Implement, Requires further analysis"</formula1>
    </dataValidation>
    <dataValidation type="list" allowBlank="1" showInputMessage="1" showErrorMessage="1" sqref="D21" xr:uid="{11FE6CC8-3390-4CE7-977A-C1D6C6B362FC}">
      <formula1>"Eliminate, Implement, Further analysis"</formula1>
    </dataValidation>
    <dataValidation type="list" allowBlank="1" showInputMessage="1" showErrorMessage="1" sqref="D20" xr:uid="{27EB0976-F4D2-4638-A4C9-9EF8586FDBD3}">
      <formula1>"Not assessed,Eliminate, Implement, Requires further analysis"</formula1>
    </dataValidation>
    <dataValidation type="list" allowBlank="1" showInputMessage="1" showErrorMessage="1" sqref="D20" xr:uid="{87C53354-65A7-4765-9999-4FBFA725C82C}">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BFB59DB-BD52-4C15-91F4-DB5D1411DE7C}">
          <x14:formula1>
            <xm:f>'Do not delete'!$A$1:$A$8</xm:f>
          </x14:formula1>
          <xm:sqref>D23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9AD31-33FB-46D7-8F25-03609B59578D}">
  <sheetPr>
    <tabColor rgb="FFFF99CC"/>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22</v>
      </c>
      <c r="D2" s="125"/>
      <c r="E2" s="126" t="s">
        <v>499</v>
      </c>
      <c r="F2" s="120"/>
    </row>
    <row r="3" spans="2:8" s="90" customFormat="1" ht="26.25" customHeight="1" x14ac:dyDescent="0.35">
      <c r="B3" s="127" t="s">
        <v>4</v>
      </c>
      <c r="C3" s="346" t="str">
        <f>INDEX(Initiatives!$F$2:$F$90,MATCH($C$2,Initiatives!$A$2:$A$90,0))</f>
        <v>Accelerate replacement all open LV conductors with LV ABC conductor</v>
      </c>
      <c r="D3" s="346"/>
      <c r="E3" s="214"/>
      <c r="F3" s="120"/>
    </row>
    <row r="4" spans="2:8" s="90" customFormat="1" ht="17.25" customHeight="1" x14ac:dyDescent="0.35">
      <c r="B4" s="129" t="s">
        <v>238</v>
      </c>
      <c r="C4" s="347" t="str">
        <f>INDEX(Initiatives!$E$2:$E$90,MATCH($C$2,Initiatives!$A$2:$A$90,0))</f>
        <v>Key control - JEN bushfire mitigation plan</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411</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f>236000*38</f>
        <v>8968000</v>
      </c>
      <c r="E11" s="134" t="s">
        <v>335</v>
      </c>
    </row>
    <row r="12" spans="2:8" ht="27.75" customHeight="1" x14ac:dyDescent="0.3">
      <c r="B12" s="348"/>
      <c r="C12" s="73" t="s">
        <v>226</v>
      </c>
      <c r="D12" s="135">
        <v>5</v>
      </c>
      <c r="E12" s="73"/>
    </row>
    <row r="13" spans="2:8" ht="26.25" customHeight="1" x14ac:dyDescent="0.3">
      <c r="B13" s="348"/>
      <c r="C13" s="73" t="s">
        <v>229</v>
      </c>
      <c r="D13" s="136">
        <f>D11/D12</f>
        <v>1793600</v>
      </c>
      <c r="E13" s="73"/>
    </row>
    <row r="14" spans="2:8" ht="21" customHeight="1" x14ac:dyDescent="0.3">
      <c r="B14" s="348"/>
      <c r="C14" s="73" t="s">
        <v>227</v>
      </c>
      <c r="D14" s="133">
        <v>0</v>
      </c>
      <c r="E14" s="134"/>
      <c r="F14" s="137"/>
    </row>
    <row r="15" spans="2:8" ht="22.5" customHeight="1" x14ac:dyDescent="0.3">
      <c r="B15" s="350"/>
      <c r="C15" s="138" t="s">
        <v>206</v>
      </c>
      <c r="D15" s="139">
        <f>SUM(D13:D14)</f>
        <v>1793600</v>
      </c>
      <c r="E15" s="73"/>
      <c r="F15" s="137"/>
    </row>
    <row r="16" spans="2:8" ht="18.75" customHeight="1" x14ac:dyDescent="0.3">
      <c r="B16" s="95" t="s">
        <v>247</v>
      </c>
      <c r="C16" s="73" t="s">
        <v>201</v>
      </c>
      <c r="D16" s="132" t="s">
        <v>1</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2</v>
      </c>
      <c r="E19" s="126"/>
    </row>
    <row r="20" spans="2:6" ht="89.25" customHeight="1" x14ac:dyDescent="0.3">
      <c r="B20" s="77" t="s">
        <v>249</v>
      </c>
      <c r="C20" s="141" t="s">
        <v>250</v>
      </c>
      <c r="D20" s="142" t="s">
        <v>390</v>
      </c>
      <c r="E20" s="199" t="s">
        <v>410</v>
      </c>
    </row>
    <row r="21" spans="2:6" ht="18.75" customHeight="1" x14ac:dyDescent="0.3">
      <c r="B21" s="95" t="s">
        <v>252</v>
      </c>
      <c r="C21" s="143" t="s">
        <v>253</v>
      </c>
      <c r="D21" s="132" t="s">
        <v>2</v>
      </c>
      <c r="E21" s="126"/>
    </row>
    <row r="22" spans="2:6" ht="23.25" customHeight="1" x14ac:dyDescent="0.3">
      <c r="B22" s="351" t="s">
        <v>221</v>
      </c>
      <c r="C22" s="141" t="s">
        <v>10</v>
      </c>
      <c r="D22" s="80" t="s">
        <v>33</v>
      </c>
      <c r="E22" s="126"/>
    </row>
    <row r="23" spans="2:6" ht="51" customHeight="1" x14ac:dyDescent="0.3">
      <c r="B23" s="352"/>
      <c r="C23" s="145" t="s">
        <v>222</v>
      </c>
      <c r="D23" s="146" t="s">
        <v>287</v>
      </c>
      <c r="E23" s="147" t="s">
        <v>502</v>
      </c>
    </row>
    <row r="24" spans="2:6" s="75" customFormat="1" ht="22.5" customHeight="1" x14ac:dyDescent="0.35">
      <c r="B24" s="353" t="s">
        <v>18</v>
      </c>
      <c r="C24" s="354"/>
      <c r="D24" s="355"/>
      <c r="E24" s="148" t="s">
        <v>14</v>
      </c>
      <c r="F24" s="78"/>
    </row>
    <row r="25" spans="2:6" ht="20.149999999999999" customHeight="1" x14ac:dyDescent="0.3">
      <c r="B25" s="344" t="s">
        <v>35</v>
      </c>
      <c r="C25" s="344"/>
      <c r="D25" s="344"/>
      <c r="E25" s="94" t="s">
        <v>313</v>
      </c>
    </row>
    <row r="26" spans="2:6" ht="20.149999999999999" customHeight="1" x14ac:dyDescent="0.3">
      <c r="B26" s="344" t="s">
        <v>333</v>
      </c>
      <c r="C26" s="344"/>
      <c r="D26" s="344"/>
      <c r="E26" s="94" t="s">
        <v>27</v>
      </c>
    </row>
    <row r="27" spans="2:6" ht="20.149999999999999" customHeight="1" x14ac:dyDescent="0.3">
      <c r="B27" s="344" t="s">
        <v>334</v>
      </c>
      <c r="C27" s="344"/>
      <c r="D27" s="344"/>
      <c r="E27" s="94" t="s">
        <v>27</v>
      </c>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02" priority="1" operator="equal">
      <formula>"Not assessed"</formula>
    </cfRule>
    <cfRule type="cellIs" dxfId="201" priority="2" operator="equal">
      <formula>"Eliminate"</formula>
    </cfRule>
    <cfRule type="cellIs" dxfId="200" priority="3" operator="equal">
      <formula>"Implement"</formula>
    </cfRule>
    <cfRule type="cellIs" dxfId="199" priority="4" operator="equal">
      <formula>"Requires further analysis"</formula>
    </cfRule>
  </conditionalFormatting>
  <conditionalFormatting sqref="D22">
    <cfRule type="cellIs" dxfId="198" priority="9" operator="equal">
      <formula>"-"</formula>
    </cfRule>
    <cfRule type="cellIs" dxfId="197" priority="10" operator="equal">
      <formula>"Reject"</formula>
    </cfRule>
    <cfRule type="cellIs" dxfId="196" priority="11" operator="equal">
      <formula>"Accept"</formula>
    </cfRule>
  </conditionalFormatting>
  <dataValidations count="4">
    <dataValidation type="list" allowBlank="1" showInputMessage="1" showErrorMessage="1" sqref="D20" xr:uid="{A46FBC13-B204-4617-8429-85B3162AEF80}">
      <formula1>"Not assessed,Eliminate, Implement, Further analysis"</formula1>
    </dataValidation>
    <dataValidation type="list" allowBlank="1" showInputMessage="1" showErrorMessage="1" sqref="D20" xr:uid="{85A6B81C-CD8E-4D2F-BCDA-4E350225A5B4}">
      <formula1>"Not assessed,Eliminate, Implement, Requires further analysis"</formula1>
    </dataValidation>
    <dataValidation type="list" allowBlank="1" showInputMessage="1" showErrorMessage="1" sqref="D22" xr:uid="{012D5677-1CC9-4671-BE4E-0889C3CB84C6}">
      <formula1>"-,Accept,Reject"</formula1>
    </dataValidation>
    <dataValidation type="list" allowBlank="1" showInputMessage="1" showErrorMessage="1" sqref="D8:D10 D16:D19 D21" xr:uid="{6EA433CC-C2BA-4100-961C-302D40848D44}">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AFA09A6-5008-4349-BC28-57EB50CE4813}">
          <x14:formula1>
            <xm:f>'Do not delete'!$A$1:$A$8</xm:f>
          </x14:formula1>
          <xm:sqref>D23</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7FD5E-18F7-4E48-9B60-44728AF1FA4A}">
  <sheetPr>
    <tabColor rgb="FF92D050"/>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23</v>
      </c>
      <c r="D2" s="125"/>
      <c r="E2" s="126" t="s">
        <v>498</v>
      </c>
      <c r="F2" s="120"/>
    </row>
    <row r="3" spans="2:8" s="90" customFormat="1" ht="26.25" customHeight="1" x14ac:dyDescent="0.35">
      <c r="B3" s="127" t="s">
        <v>4</v>
      </c>
      <c r="C3" s="346" t="str">
        <f>INDEX(Initiatives!$F$2:$F$90,MATCH($C$2,Initiatives!$A$2:$A$90,0))</f>
        <v>Targeted replacement of timber poles with concrete poles, update the policy</v>
      </c>
      <c r="D3" s="346"/>
      <c r="E3" s="128"/>
      <c r="F3" s="120"/>
    </row>
    <row r="4" spans="2:8" s="90" customFormat="1" ht="17.25" customHeight="1" x14ac:dyDescent="0.35">
      <c r="B4" s="129" t="s">
        <v>238</v>
      </c>
      <c r="C4" s="347" t="str">
        <f>INDEX(Initiatives!$E$2:$E$90,MATCH($C$2,Initiatives!$A$2:$A$90,0))</f>
        <v>Key control - JEN bushfire mitigation plan</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496</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f>2400*1000</f>
        <v>2400000</v>
      </c>
      <c r="E11" s="134" t="s">
        <v>336</v>
      </c>
    </row>
    <row r="12" spans="2:8" ht="27.75" customHeight="1" x14ac:dyDescent="0.3">
      <c r="B12" s="348"/>
      <c r="C12" s="73" t="s">
        <v>226</v>
      </c>
      <c r="D12" s="135">
        <v>1</v>
      </c>
      <c r="E12" s="73"/>
    </row>
    <row r="13" spans="2:8" ht="26.25" customHeight="1" x14ac:dyDescent="0.3">
      <c r="B13" s="348"/>
      <c r="C13" s="73" t="s">
        <v>229</v>
      </c>
      <c r="D13" s="136">
        <f>D11/D12</f>
        <v>2400000</v>
      </c>
      <c r="E13" s="73"/>
    </row>
    <row r="14" spans="2:8" ht="21" customHeight="1" x14ac:dyDescent="0.3">
      <c r="B14" s="348"/>
      <c r="C14" s="73" t="s">
        <v>227</v>
      </c>
      <c r="D14" s="133">
        <v>0</v>
      </c>
      <c r="E14" s="134"/>
      <c r="F14" s="137"/>
    </row>
    <row r="15" spans="2:8" ht="22.5" customHeight="1" x14ac:dyDescent="0.3">
      <c r="B15" s="350"/>
      <c r="C15" s="138" t="s">
        <v>206</v>
      </c>
      <c r="D15" s="139">
        <f>SUM(D13:D14)</f>
        <v>2400000</v>
      </c>
      <c r="E15" s="73"/>
      <c r="F15" s="137"/>
    </row>
    <row r="16" spans="2:8" ht="18.75" customHeight="1" x14ac:dyDescent="0.3">
      <c r="B16" s="95" t="s">
        <v>247</v>
      </c>
      <c r="C16" s="73" t="s">
        <v>201</v>
      </c>
      <c r="D16" s="132" t="s">
        <v>1</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2</v>
      </c>
      <c r="E19" s="126"/>
    </row>
    <row r="20" spans="2:6" ht="68.25" customHeight="1" x14ac:dyDescent="0.3">
      <c r="B20" s="77" t="s">
        <v>249</v>
      </c>
      <c r="C20" s="141" t="s">
        <v>250</v>
      </c>
      <c r="D20" s="142" t="s">
        <v>296</v>
      </c>
      <c r="E20" s="199" t="s">
        <v>304</v>
      </c>
    </row>
    <row r="21" spans="2:6" ht="18.75" customHeight="1" x14ac:dyDescent="0.3">
      <c r="B21" s="95" t="s">
        <v>252</v>
      </c>
      <c r="C21" s="143" t="s">
        <v>253</v>
      </c>
      <c r="D21" s="144" t="str">
        <f>IF(D20="Requires further analysis","Yes","No")</f>
        <v>No</v>
      </c>
      <c r="E21" s="126"/>
    </row>
    <row r="22" spans="2:6" ht="39" customHeight="1" x14ac:dyDescent="0.3">
      <c r="B22" s="351" t="s">
        <v>221</v>
      </c>
      <c r="C22" s="141" t="s">
        <v>10</v>
      </c>
      <c r="D22" s="80" t="s">
        <v>289</v>
      </c>
      <c r="E22" s="215" t="s">
        <v>360</v>
      </c>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t="s">
        <v>337</v>
      </c>
      <c r="C25" s="344"/>
      <c r="D25" s="344"/>
      <c r="E25" s="94" t="s">
        <v>313</v>
      </c>
    </row>
    <row r="26" spans="2:6" ht="20.149999999999999" customHeight="1" x14ac:dyDescent="0.3">
      <c r="B26" s="344"/>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195" priority="1" operator="equal">
      <formula>"Not assessed"</formula>
    </cfRule>
    <cfRule type="cellIs" dxfId="194" priority="2" operator="equal">
      <formula>"Eliminate"</formula>
    </cfRule>
    <cfRule type="cellIs" dxfId="193" priority="3" operator="equal">
      <formula>"Implement"</formula>
    </cfRule>
    <cfRule type="cellIs" dxfId="192" priority="4" operator="equal">
      <formula>"Requires further analysis"</formula>
    </cfRule>
  </conditionalFormatting>
  <conditionalFormatting sqref="D22">
    <cfRule type="cellIs" dxfId="191" priority="5" operator="equal">
      <formula>"-"</formula>
    </cfRule>
    <cfRule type="cellIs" dxfId="190" priority="6" operator="equal">
      <formula>"Reject"</formula>
    </cfRule>
    <cfRule type="cellIs" dxfId="189" priority="7" operator="equal">
      <formula>"Accept"</formula>
    </cfRule>
  </conditionalFormatting>
  <dataValidations count="6">
    <dataValidation type="list" allowBlank="1" showInputMessage="1" showErrorMessage="1" sqref="D20" xr:uid="{67644C0F-11C0-4D93-9932-73327F4201F3}">
      <formula1>"Not assessed,Eliminate, Implement, Further analysis"</formula1>
    </dataValidation>
    <dataValidation type="list" allowBlank="1" showInputMessage="1" showErrorMessage="1" sqref="D20" xr:uid="{2E630BE4-02AD-4933-BD62-B28A90DB19A7}">
      <formula1>"Not assessed,Eliminate, Implement, Requires further analysis"</formula1>
    </dataValidation>
    <dataValidation type="list" allowBlank="1" showInputMessage="1" showErrorMessage="1" sqref="D21" xr:uid="{7F3874BF-2C34-41AB-8971-1240EC6A6341}">
      <formula1>"Eliminate, Implement, Further analysis"</formula1>
    </dataValidation>
    <dataValidation type="list" allowBlank="1" showInputMessage="1" showErrorMessage="1" sqref="D21" xr:uid="{F49D385A-8A76-4B5B-9DB1-3259C5DCF867}">
      <formula1>"Eliminate, Implement, Requires further analysis"</formula1>
    </dataValidation>
    <dataValidation type="list" allowBlank="1" showInputMessage="1" showErrorMessage="1" sqref="D22" xr:uid="{9C205459-4F13-4E81-9A87-47B3154BF960}">
      <formula1>"-,Accept,Reject"</formula1>
    </dataValidation>
    <dataValidation type="list" allowBlank="1" showInputMessage="1" showErrorMessage="1" sqref="D8:D10 D16:D19" xr:uid="{F1647873-D019-46EF-AF38-8C51C94CE4B9}">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2D0C10C-9C51-4D4C-9048-88EE1AD021A5}">
          <x14:formula1>
            <xm:f>'Do not delete'!$A$1:$A$8</xm:f>
          </x14:formula1>
          <xm:sqref>D23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27F25-1C51-4DBC-AF31-DF8D218F3398}">
  <sheetPr>
    <tabColor rgb="FFFF99CC"/>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24</v>
      </c>
      <c r="D2" s="125"/>
      <c r="E2" s="126" t="s">
        <v>499</v>
      </c>
      <c r="F2" s="120"/>
    </row>
    <row r="3" spans="2:8" s="90" customFormat="1" ht="26.25" customHeight="1" x14ac:dyDescent="0.35">
      <c r="B3" s="127" t="s">
        <v>4</v>
      </c>
      <c r="C3" s="346" t="str">
        <f>INDEX(Initiatives!$F$2:$F$90,MATCH($C$2,Initiatives!$A$2:$A$90,0))</f>
        <v>Undergrounding the network selectively - higher risk areas (e.g. HBRA)</v>
      </c>
      <c r="D3" s="346"/>
      <c r="E3" s="128"/>
      <c r="F3" s="120"/>
    </row>
    <row r="4" spans="2:8" s="90" customFormat="1" ht="17.25" customHeight="1" x14ac:dyDescent="0.35">
      <c r="B4" s="129" t="s">
        <v>238</v>
      </c>
      <c r="C4" s="347" t="str">
        <f>INDEX(Initiatives!$E$2:$E$90,MATCH($C$2,Initiatives!$A$2:$A$90,0))</f>
        <v>Key control - JEN bushfire mitigation plan</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442</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v>7000000000</v>
      </c>
      <c r="E11" s="134" t="s">
        <v>339</v>
      </c>
    </row>
    <row r="12" spans="2:8" ht="27.75" customHeight="1" x14ac:dyDescent="0.3">
      <c r="B12" s="348"/>
      <c r="C12" s="73" t="s">
        <v>226</v>
      </c>
      <c r="D12" s="135">
        <v>5</v>
      </c>
      <c r="E12" s="73"/>
    </row>
    <row r="13" spans="2:8" ht="26.25" customHeight="1" x14ac:dyDescent="0.3">
      <c r="B13" s="348"/>
      <c r="C13" s="73" t="s">
        <v>229</v>
      </c>
      <c r="D13" s="136">
        <f>D11/D12</f>
        <v>1400000000</v>
      </c>
      <c r="E13" s="73"/>
    </row>
    <row r="14" spans="2:8" ht="21" customHeight="1" x14ac:dyDescent="0.3">
      <c r="B14" s="348"/>
      <c r="C14" s="73" t="s">
        <v>227</v>
      </c>
      <c r="D14" s="133">
        <v>0</v>
      </c>
      <c r="E14" s="134"/>
      <c r="F14" s="137"/>
    </row>
    <row r="15" spans="2:8" ht="22.5" customHeight="1" x14ac:dyDescent="0.3">
      <c r="B15" s="350"/>
      <c r="C15" s="138" t="s">
        <v>206</v>
      </c>
      <c r="D15" s="139">
        <f>SUM(D13:D14)</f>
        <v>1400000000</v>
      </c>
      <c r="E15" s="73"/>
      <c r="F15" s="137"/>
    </row>
    <row r="16" spans="2:8" ht="18.75" customHeight="1" x14ac:dyDescent="0.3">
      <c r="B16" s="95" t="s">
        <v>247</v>
      </c>
      <c r="C16" s="73" t="s">
        <v>201</v>
      </c>
      <c r="D16" s="132" t="s">
        <v>1</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2</v>
      </c>
      <c r="E19" s="126"/>
    </row>
    <row r="20" spans="2:6" ht="68.25" customHeight="1" x14ac:dyDescent="0.3">
      <c r="B20" s="77" t="s">
        <v>249</v>
      </c>
      <c r="C20" s="141" t="s">
        <v>250</v>
      </c>
      <c r="D20" s="142" t="s">
        <v>251</v>
      </c>
      <c r="E20" s="199"/>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33</v>
      </c>
      <c r="E22" s="126"/>
    </row>
    <row r="23" spans="2:6" ht="51" customHeight="1" x14ac:dyDescent="0.3">
      <c r="B23" s="352"/>
      <c r="C23" s="145" t="s">
        <v>222</v>
      </c>
      <c r="D23" s="146" t="s">
        <v>9</v>
      </c>
      <c r="E23" s="147" t="s">
        <v>507</v>
      </c>
    </row>
    <row r="24" spans="2:6" s="75" customFormat="1" ht="22.5" customHeight="1" x14ac:dyDescent="0.35">
      <c r="B24" s="353" t="s">
        <v>18</v>
      </c>
      <c r="C24" s="354"/>
      <c r="D24" s="355"/>
      <c r="E24" s="148" t="s">
        <v>14</v>
      </c>
      <c r="F24" s="78"/>
    </row>
    <row r="25" spans="2:6" ht="27" customHeight="1" x14ac:dyDescent="0.3">
      <c r="B25" s="344" t="s">
        <v>338</v>
      </c>
      <c r="C25" s="344"/>
      <c r="D25" s="344"/>
      <c r="E25" s="94" t="s">
        <v>313</v>
      </c>
    </row>
    <row r="26" spans="2:6" ht="20.149999999999999" customHeight="1" x14ac:dyDescent="0.3">
      <c r="B26" s="344"/>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188" priority="1" operator="equal">
      <formula>"Not assessed"</formula>
    </cfRule>
    <cfRule type="cellIs" dxfId="187" priority="2" operator="equal">
      <formula>"Eliminate"</formula>
    </cfRule>
    <cfRule type="cellIs" dxfId="186" priority="3" operator="equal">
      <formula>"Implement"</formula>
    </cfRule>
    <cfRule type="cellIs" dxfId="185" priority="4" operator="equal">
      <formula>"Requires further analysis"</formula>
    </cfRule>
  </conditionalFormatting>
  <conditionalFormatting sqref="D22">
    <cfRule type="cellIs" dxfId="184" priority="5" operator="equal">
      <formula>"-"</formula>
    </cfRule>
    <cfRule type="cellIs" dxfId="183" priority="6" operator="equal">
      <formula>"Reject"</formula>
    </cfRule>
    <cfRule type="cellIs" dxfId="182" priority="7" operator="equal">
      <formula>"Accept"</formula>
    </cfRule>
  </conditionalFormatting>
  <dataValidations count="6">
    <dataValidation type="list" allowBlank="1" showInputMessage="1" showErrorMessage="1" sqref="D8:D10 D16:D19" xr:uid="{128FC748-95D3-4616-B68E-4276710D30D0}">
      <formula1>"Yes,No"</formula1>
    </dataValidation>
    <dataValidation type="list" allowBlank="1" showInputMessage="1" showErrorMessage="1" sqref="D22" xr:uid="{1AAB11E0-AC33-468B-B054-081232276B52}">
      <formula1>"-,Accept,Reject"</formula1>
    </dataValidation>
    <dataValidation type="list" allowBlank="1" showInputMessage="1" showErrorMessage="1" sqref="D21" xr:uid="{6CAFB853-BCFA-4DBC-B2C2-6D6C83DA1C47}">
      <formula1>"Eliminate, Implement, Requires further analysis"</formula1>
    </dataValidation>
    <dataValidation type="list" allowBlank="1" showInputMessage="1" showErrorMessage="1" sqref="D21" xr:uid="{ABBA826C-FF03-4AB6-B65D-1D030DE840EF}">
      <formula1>"Eliminate, Implement, Further analysis"</formula1>
    </dataValidation>
    <dataValidation type="list" allowBlank="1" showInputMessage="1" showErrorMessage="1" sqref="D20" xr:uid="{E9B55E55-969D-4A1A-B35D-F3C1EF6F7480}">
      <formula1>"Not assessed,Eliminate, Implement, Requires further analysis"</formula1>
    </dataValidation>
    <dataValidation type="list" allowBlank="1" showInputMessage="1" showErrorMessage="1" sqref="D20" xr:uid="{C484CBAE-5046-401F-B9F7-3410E3D63D4E}">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7664343-9245-47E1-A2EB-5DE3F5409C7B}">
          <x14:formula1>
            <xm:f>'Do not delete'!$A$1:$A$8</xm:f>
          </x14:formula1>
          <xm:sqref>D23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72C1E-556A-4569-B62C-5B869511AFCB}">
  <sheetPr>
    <tabColor rgb="FFFF99CC"/>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25</v>
      </c>
      <c r="D2" s="125"/>
      <c r="E2" s="126" t="s">
        <v>499</v>
      </c>
      <c r="F2" s="120"/>
    </row>
    <row r="3" spans="2:8" s="90" customFormat="1" ht="26.25" customHeight="1" x14ac:dyDescent="0.35">
      <c r="B3" s="127" t="s">
        <v>4</v>
      </c>
      <c r="C3" s="346" t="str">
        <f>INDEX(Initiatives!$F$2:$F$90,MATCH($C$2,Initiatives!$A$2:$A$90,0))</f>
        <v>Asphalting/concreting the conductor path in HBRA - remove grass (fuel) for fire</v>
      </c>
      <c r="D3" s="346"/>
      <c r="E3" s="128"/>
      <c r="F3" s="120"/>
    </row>
    <row r="4" spans="2:8" s="90" customFormat="1" ht="17.25" customHeight="1" x14ac:dyDescent="0.35">
      <c r="B4" s="129" t="s">
        <v>238</v>
      </c>
      <c r="C4" s="347" t="str">
        <f>INDEX(Initiatives!$E$2:$E$90,MATCH($C$2,Initiatives!$A$2:$A$90,0))</f>
        <v>Key control - JEN bushfire mitigation plan</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211"/>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t="s">
        <v>394</v>
      </c>
    </row>
    <row r="11" spans="2:8" ht="35.25" customHeight="1" x14ac:dyDescent="0.3">
      <c r="B11" s="349" t="s">
        <v>246</v>
      </c>
      <c r="C11" s="73" t="s">
        <v>228</v>
      </c>
      <c r="D11" s="133">
        <f>300*700000*2.2</f>
        <v>462000000.00000006</v>
      </c>
      <c r="E11" s="134" t="s">
        <v>340</v>
      </c>
    </row>
    <row r="12" spans="2:8" ht="27.75" customHeight="1" x14ac:dyDescent="0.3">
      <c r="B12" s="348"/>
      <c r="C12" s="73" t="s">
        <v>226</v>
      </c>
      <c r="D12" s="135">
        <v>1</v>
      </c>
      <c r="E12" s="73"/>
    </row>
    <row r="13" spans="2:8" ht="26.25" customHeight="1" x14ac:dyDescent="0.3">
      <c r="B13" s="348"/>
      <c r="C13" s="73" t="s">
        <v>229</v>
      </c>
      <c r="D13" s="136">
        <f>D11/D12</f>
        <v>462000000.00000006</v>
      </c>
      <c r="E13" s="73"/>
    </row>
    <row r="14" spans="2:8" ht="21" customHeight="1" x14ac:dyDescent="0.3">
      <c r="B14" s="348"/>
      <c r="C14" s="73" t="s">
        <v>227</v>
      </c>
      <c r="D14" s="133">
        <v>0</v>
      </c>
      <c r="E14" s="134"/>
      <c r="F14" s="137"/>
    </row>
    <row r="15" spans="2:8" ht="22.5" customHeight="1" x14ac:dyDescent="0.3">
      <c r="B15" s="350"/>
      <c r="C15" s="138" t="s">
        <v>206</v>
      </c>
      <c r="D15" s="139">
        <f>SUM(D13:D14)</f>
        <v>462000000.00000006</v>
      </c>
      <c r="E15" s="73"/>
      <c r="F15" s="137"/>
    </row>
    <row r="16" spans="2:8" ht="18.75" customHeight="1" x14ac:dyDescent="0.3">
      <c r="B16" s="95" t="s">
        <v>247</v>
      </c>
      <c r="C16" s="73" t="s">
        <v>201</v>
      </c>
      <c r="D16" s="132" t="s">
        <v>1</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1</v>
      </c>
      <c r="E19" s="126"/>
    </row>
    <row r="20" spans="2:6" ht="68.25" customHeight="1" x14ac:dyDescent="0.3">
      <c r="B20" s="77" t="s">
        <v>249</v>
      </c>
      <c r="C20" s="141" t="s">
        <v>250</v>
      </c>
      <c r="D20" s="142" t="s">
        <v>251</v>
      </c>
      <c r="E20" s="199"/>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33</v>
      </c>
      <c r="E22" s="126"/>
    </row>
    <row r="23" spans="2:6" ht="51" customHeight="1" x14ac:dyDescent="0.3">
      <c r="B23" s="352"/>
      <c r="C23" s="145" t="s">
        <v>222</v>
      </c>
      <c r="D23" s="146" t="s">
        <v>9</v>
      </c>
      <c r="E23" s="147" t="s">
        <v>501</v>
      </c>
    </row>
    <row r="24" spans="2:6" s="75" customFormat="1" ht="22.5" customHeight="1" x14ac:dyDescent="0.35">
      <c r="B24" s="353" t="s">
        <v>18</v>
      </c>
      <c r="C24" s="354"/>
      <c r="D24" s="355"/>
      <c r="E24" s="148" t="s">
        <v>14</v>
      </c>
      <c r="F24" s="78"/>
    </row>
    <row r="25" spans="2:6" ht="20.149999999999999" customHeight="1" x14ac:dyDescent="0.3">
      <c r="B25" s="360"/>
      <c r="C25" s="360"/>
      <c r="D25" s="360"/>
      <c r="E25" s="149"/>
    </row>
    <row r="26" spans="2:6" ht="20.149999999999999" customHeight="1" x14ac:dyDescent="0.3">
      <c r="B26" s="344"/>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181" priority="1" operator="equal">
      <formula>"Not assessed"</formula>
    </cfRule>
    <cfRule type="cellIs" dxfId="180" priority="2" operator="equal">
      <formula>"Eliminate"</formula>
    </cfRule>
    <cfRule type="cellIs" dxfId="179" priority="3" operator="equal">
      <formula>"Implement"</formula>
    </cfRule>
    <cfRule type="cellIs" dxfId="178" priority="4" operator="equal">
      <formula>"Requires further analysis"</formula>
    </cfRule>
  </conditionalFormatting>
  <conditionalFormatting sqref="D22">
    <cfRule type="cellIs" dxfId="177" priority="5" operator="equal">
      <formula>"-"</formula>
    </cfRule>
    <cfRule type="cellIs" dxfId="176" priority="6" operator="equal">
      <formula>"Reject"</formula>
    </cfRule>
    <cfRule type="cellIs" dxfId="175" priority="7" operator="equal">
      <formula>"Accept"</formula>
    </cfRule>
  </conditionalFormatting>
  <dataValidations count="6">
    <dataValidation type="list" allowBlank="1" showInputMessage="1" showErrorMessage="1" sqref="D20" xr:uid="{415161AF-877B-42B8-B9E5-61DB15F09974}">
      <formula1>"Not assessed,Eliminate, Implement, Further analysis"</formula1>
    </dataValidation>
    <dataValidation type="list" allowBlank="1" showInputMessage="1" showErrorMessage="1" sqref="D20" xr:uid="{62B54560-A7C8-4988-9C1B-3B4EF2E67257}">
      <formula1>"Not assessed,Eliminate, Implement, Requires further analysis"</formula1>
    </dataValidation>
    <dataValidation type="list" allowBlank="1" showInputMessage="1" showErrorMessage="1" sqref="D21" xr:uid="{E6E1DA66-C15A-4E76-8310-86114F6CF215}">
      <formula1>"Eliminate, Implement, Further analysis"</formula1>
    </dataValidation>
    <dataValidation type="list" allowBlank="1" showInputMessage="1" showErrorMessage="1" sqref="D21" xr:uid="{B14BB835-067A-4A7C-B396-0DADA9236BA4}">
      <formula1>"Eliminate, Implement, Requires further analysis"</formula1>
    </dataValidation>
    <dataValidation type="list" allowBlank="1" showInputMessage="1" showErrorMessage="1" sqref="D22" xr:uid="{5BB1CFA2-CDFC-4A74-B47B-205246692EC5}">
      <formula1>"-,Accept,Reject"</formula1>
    </dataValidation>
    <dataValidation type="list" allowBlank="1" showInputMessage="1" showErrorMessage="1" sqref="D8:D10 D16:D19" xr:uid="{1F1562EC-D706-4C28-954E-B7DCEEADE6ED}">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A53F5C1-4FCF-4364-9919-FC94B0B233D5}">
          <x14:formula1>
            <xm:f>'Do not delete'!$A$1:$A$8</xm:f>
          </x14:formula1>
          <xm:sqref>D23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00C12-9B43-44B9-9AF6-CAD1620EC396}">
  <sheetPr>
    <tabColor rgb="FFFF99CC"/>
    <pageSetUpPr fitToPage="1"/>
  </sheetPr>
  <dimension ref="A1:H56"/>
  <sheetViews>
    <sheetView topLeftCell="A7" zoomScale="160" zoomScaleNormal="16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1:8" ht="30" customHeight="1" x14ac:dyDescent="0.3">
      <c r="A1" s="1">
        <v>16</v>
      </c>
      <c r="B1" s="345" t="s">
        <v>217</v>
      </c>
      <c r="C1" s="290"/>
      <c r="D1" s="290"/>
      <c r="E1" s="123" t="s">
        <v>140</v>
      </c>
      <c r="F1" s="74"/>
    </row>
    <row r="2" spans="1:8" s="90" customFormat="1" ht="18.75" customHeight="1" x14ac:dyDescent="0.35">
      <c r="B2" s="87" t="s">
        <v>237</v>
      </c>
      <c r="C2" s="124">
        <v>27</v>
      </c>
      <c r="D2" s="125"/>
      <c r="E2" s="126" t="s">
        <v>499</v>
      </c>
      <c r="F2" s="120"/>
    </row>
    <row r="3" spans="1:8" s="90" customFormat="1" ht="26.25" customHeight="1" x14ac:dyDescent="0.35">
      <c r="B3" s="127" t="s">
        <v>4</v>
      </c>
      <c r="C3" s="346" t="str">
        <f>INDEX(Initiatives!$F$2:$F$90,MATCH($C$2,Initiatives!$A$2:$A$90,0))</f>
        <v>Remove vegetation in HBRA under and in vicinity of conductors</v>
      </c>
      <c r="D3" s="346"/>
      <c r="E3" s="199" t="s">
        <v>407</v>
      </c>
      <c r="F3" s="120"/>
    </row>
    <row r="4" spans="1:8" s="90" customFormat="1" ht="17.25" customHeight="1" x14ac:dyDescent="0.35">
      <c r="B4" s="129" t="s">
        <v>238</v>
      </c>
      <c r="C4" s="347" t="str">
        <f>INDEX(Initiatives!$E$2:$E$90,MATCH($C$2,Initiatives!$A$2:$A$90,0))</f>
        <v>Key control - JEN electric line clearance management plan</v>
      </c>
      <c r="D4" s="347"/>
      <c r="E4" s="128"/>
      <c r="F4" s="120"/>
    </row>
    <row r="5" spans="1:8" s="90" customFormat="1" ht="17.25" customHeight="1" x14ac:dyDescent="0.35">
      <c r="B5" s="118" t="s">
        <v>239</v>
      </c>
      <c r="C5" s="347">
        <f>INDEX(Initiatives!$I$2:$I$90,MATCH($C$2,Initiatives!$A$2:$A$90,0))</f>
        <v>1</v>
      </c>
      <c r="D5" s="347"/>
      <c r="E5" s="128"/>
      <c r="F5" s="120"/>
    </row>
    <row r="6" spans="1:8" s="91" customFormat="1" ht="48" customHeight="1" x14ac:dyDescent="0.3">
      <c r="B6" s="130" t="s">
        <v>240</v>
      </c>
      <c r="C6" s="356" t="s">
        <v>230</v>
      </c>
      <c r="D6" s="357"/>
      <c r="E6" s="198" t="s">
        <v>491</v>
      </c>
      <c r="F6" s="75"/>
      <c r="G6" s="1"/>
      <c r="H6" s="1"/>
    </row>
    <row r="7" spans="1:8" s="75" customFormat="1" ht="18" customHeight="1" x14ac:dyDescent="0.35">
      <c r="B7" s="76" t="s">
        <v>241</v>
      </c>
      <c r="C7" s="347" t="str">
        <f>INDEX(Initiatives!$J$2:$J$90,MATCH($C$2,Initiatives!$A$2:$A$90,0))</f>
        <v>P. Garnish</v>
      </c>
      <c r="D7" s="347"/>
      <c r="E7" s="73"/>
    </row>
    <row r="8" spans="1:8" ht="24" x14ac:dyDescent="0.3">
      <c r="B8" s="348" t="s">
        <v>242</v>
      </c>
      <c r="C8" s="73" t="s">
        <v>243</v>
      </c>
      <c r="D8" s="132" t="s">
        <v>1</v>
      </c>
      <c r="E8" s="126"/>
    </row>
    <row r="9" spans="1:8" ht="24" x14ac:dyDescent="0.3">
      <c r="B9" s="348"/>
      <c r="C9" s="73" t="s">
        <v>244</v>
      </c>
      <c r="D9" s="132" t="s">
        <v>2</v>
      </c>
      <c r="E9" s="126"/>
    </row>
    <row r="10" spans="1:8" ht="36" x14ac:dyDescent="0.3">
      <c r="B10" s="348"/>
      <c r="C10" s="73" t="s">
        <v>245</v>
      </c>
      <c r="D10" s="132" t="s">
        <v>2</v>
      </c>
      <c r="E10" s="73" t="s">
        <v>389</v>
      </c>
    </row>
    <row r="11" spans="1:8" ht="67.5" customHeight="1" x14ac:dyDescent="0.3">
      <c r="B11" s="349" t="s">
        <v>246</v>
      </c>
      <c r="C11" s="73" t="s">
        <v>228</v>
      </c>
      <c r="D11" s="133">
        <f>1100*25000 + 2500000</f>
        <v>30000000</v>
      </c>
      <c r="E11" s="134" t="s">
        <v>342</v>
      </c>
    </row>
    <row r="12" spans="1:8" ht="27.75" customHeight="1" x14ac:dyDescent="0.3">
      <c r="B12" s="348"/>
      <c r="C12" s="73" t="s">
        <v>226</v>
      </c>
      <c r="D12" s="135">
        <v>5</v>
      </c>
      <c r="E12" s="73" t="s">
        <v>414</v>
      </c>
    </row>
    <row r="13" spans="1:8" ht="26.25" customHeight="1" x14ac:dyDescent="0.3">
      <c r="B13" s="348"/>
      <c r="C13" s="73" t="s">
        <v>229</v>
      </c>
      <c r="D13" s="136">
        <f>D11/D12</f>
        <v>6000000</v>
      </c>
      <c r="E13" s="73"/>
    </row>
    <row r="14" spans="1:8" ht="21" customHeight="1" x14ac:dyDescent="0.3">
      <c r="B14" s="348"/>
      <c r="C14" s="73" t="s">
        <v>227</v>
      </c>
      <c r="D14" s="133">
        <v>300000</v>
      </c>
      <c r="E14" s="134"/>
      <c r="F14" s="137"/>
    </row>
    <row r="15" spans="1:8" ht="22.5" customHeight="1" x14ac:dyDescent="0.3">
      <c r="B15" s="350"/>
      <c r="C15" s="138" t="s">
        <v>206</v>
      </c>
      <c r="D15" s="139">
        <f>SUM(D13:D14)</f>
        <v>6300000</v>
      </c>
      <c r="E15" s="73"/>
      <c r="F15" s="137"/>
    </row>
    <row r="16" spans="1:8" ht="18.75" customHeight="1" x14ac:dyDescent="0.3">
      <c r="B16" s="95" t="s">
        <v>247</v>
      </c>
      <c r="C16" s="73" t="s">
        <v>201</v>
      </c>
      <c r="D16" s="132" t="s">
        <v>1</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2</v>
      </c>
      <c r="E19" s="126"/>
    </row>
    <row r="20" spans="2:6" ht="68.25" customHeight="1" x14ac:dyDescent="0.3">
      <c r="B20" s="77" t="s">
        <v>249</v>
      </c>
      <c r="C20" s="141" t="s">
        <v>250</v>
      </c>
      <c r="D20" s="142" t="s">
        <v>390</v>
      </c>
      <c r="E20" s="242"/>
    </row>
    <row r="21" spans="2:6" ht="18.75" customHeight="1" x14ac:dyDescent="0.3">
      <c r="B21" s="95" t="s">
        <v>252</v>
      </c>
      <c r="C21" s="143" t="s">
        <v>253</v>
      </c>
      <c r="D21" s="132" t="s">
        <v>2</v>
      </c>
      <c r="E21" s="126"/>
    </row>
    <row r="22" spans="2:6" ht="23.25" customHeight="1" x14ac:dyDescent="0.3">
      <c r="B22" s="351" t="s">
        <v>221</v>
      </c>
      <c r="C22" s="141" t="s">
        <v>10</v>
      </c>
      <c r="D22" s="80" t="s">
        <v>33</v>
      </c>
      <c r="E22" s="126"/>
    </row>
    <row r="23" spans="2:6" ht="64.5" customHeight="1" x14ac:dyDescent="0.3">
      <c r="B23" s="352"/>
      <c r="C23" s="145" t="s">
        <v>222</v>
      </c>
      <c r="D23" s="146" t="s">
        <v>287</v>
      </c>
      <c r="E23" s="147" t="s">
        <v>446</v>
      </c>
    </row>
    <row r="24" spans="2:6" s="75" customFormat="1" ht="22.5" customHeight="1" x14ac:dyDescent="0.35">
      <c r="B24" s="353" t="s">
        <v>18</v>
      </c>
      <c r="C24" s="354"/>
      <c r="D24" s="355"/>
      <c r="E24" s="148" t="s">
        <v>14</v>
      </c>
      <c r="F24" s="78"/>
    </row>
    <row r="25" spans="2:6" ht="20.149999999999999" customHeight="1" x14ac:dyDescent="0.3">
      <c r="B25" s="344" t="s">
        <v>341</v>
      </c>
      <c r="C25" s="344"/>
      <c r="D25" s="344"/>
      <c r="E25" s="94" t="s">
        <v>313</v>
      </c>
    </row>
    <row r="26" spans="2:6" ht="20.149999999999999" customHeight="1" x14ac:dyDescent="0.3">
      <c r="B26" s="344"/>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174" priority="1" operator="equal">
      <formula>"Not assessed"</formula>
    </cfRule>
    <cfRule type="cellIs" dxfId="173" priority="2" operator="equal">
      <formula>"Eliminate"</formula>
    </cfRule>
    <cfRule type="cellIs" dxfId="172" priority="3" operator="equal">
      <formula>"Implement"</formula>
    </cfRule>
    <cfRule type="cellIs" dxfId="171" priority="4" operator="equal">
      <formula>"Requires further analysis"</formula>
    </cfRule>
  </conditionalFormatting>
  <conditionalFormatting sqref="D22">
    <cfRule type="cellIs" dxfId="170" priority="5" operator="equal">
      <formula>"-"</formula>
    </cfRule>
    <cfRule type="cellIs" dxfId="169" priority="6" operator="equal">
      <formula>"Reject"</formula>
    </cfRule>
    <cfRule type="cellIs" dxfId="168" priority="7" operator="equal">
      <formula>"Accept"</formula>
    </cfRule>
  </conditionalFormatting>
  <dataValidations count="4">
    <dataValidation type="list" allowBlank="1" showInputMessage="1" showErrorMessage="1" sqref="D8:D10 D16:D19 D21" xr:uid="{73E35D02-1FB0-4D5E-B6F6-DD111BE8C794}">
      <formula1>"Yes,No"</formula1>
    </dataValidation>
    <dataValidation type="list" allowBlank="1" showInputMessage="1" showErrorMessage="1" sqref="D22" xr:uid="{FE699B59-C52E-471A-A12B-63E2B9128AB4}">
      <formula1>"-,Accept,Reject"</formula1>
    </dataValidation>
    <dataValidation type="list" allowBlank="1" showInputMessage="1" showErrorMessage="1" sqref="D20" xr:uid="{A8B987D0-7AAA-4BA2-A137-C60DE4C78EF3}">
      <formula1>"Not assessed,Eliminate, Implement, Requires further analysis"</formula1>
    </dataValidation>
    <dataValidation type="list" allowBlank="1" showInputMessage="1" showErrorMessage="1" sqref="D20" xr:uid="{A0198B30-5884-48E4-907E-697E6E6601C7}">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A45C793-E5DB-4156-9871-2AE1688344DC}">
          <x14:formula1>
            <xm:f>'Do not delete'!$A$1:$A$8</xm:f>
          </x14:formula1>
          <xm:sqref>D23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26507-613B-4F8C-94E0-E48A904B238E}">
  <sheetPr>
    <tabColor rgb="FFFF99CC"/>
    <pageSetUpPr fitToPage="1"/>
  </sheetPr>
  <dimension ref="B1:H56"/>
  <sheetViews>
    <sheetView zoomScale="130" zoomScaleNormal="13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28</v>
      </c>
      <c r="D2" s="125"/>
      <c r="E2" s="126" t="s">
        <v>499</v>
      </c>
      <c r="F2" s="120"/>
    </row>
    <row r="3" spans="2:8" s="90" customFormat="1" ht="26.25" customHeight="1" x14ac:dyDescent="0.35">
      <c r="B3" s="127" t="s">
        <v>4</v>
      </c>
      <c r="C3" s="346" t="str">
        <f>INDEX(Initiatives!$F$2:$F$90,MATCH($C$2,Initiatives!$A$2:$A$90,0))</f>
        <v>Expand the clearance space to ensure failed tree/branch cannot contact the line</v>
      </c>
      <c r="D3" s="346"/>
      <c r="E3" s="128"/>
      <c r="F3" s="120"/>
    </row>
    <row r="4" spans="2:8" s="90" customFormat="1" ht="17.25" customHeight="1" x14ac:dyDescent="0.35">
      <c r="B4" s="129" t="s">
        <v>238</v>
      </c>
      <c r="C4" s="347" t="str">
        <f>INDEX(Initiatives!$E$2:$E$90,MATCH($C$2,Initiatives!$A$2:$A$90,0))</f>
        <v>Key control - JEN electric line clearance management plan</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214" t="s">
        <v>492</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43.5" customHeight="1" x14ac:dyDescent="0.3">
      <c r="B11" s="349" t="s">
        <v>246</v>
      </c>
      <c r="C11" s="73" t="s">
        <v>228</v>
      </c>
      <c r="D11" s="133">
        <f>50000*500</f>
        <v>25000000</v>
      </c>
      <c r="E11" s="134" t="s">
        <v>343</v>
      </c>
    </row>
    <row r="12" spans="2:8" ht="27.75" customHeight="1" x14ac:dyDescent="0.3">
      <c r="B12" s="348"/>
      <c r="C12" s="73" t="s">
        <v>226</v>
      </c>
      <c r="D12" s="135">
        <v>5</v>
      </c>
      <c r="E12" s="73"/>
    </row>
    <row r="13" spans="2:8" ht="26.25" customHeight="1" x14ac:dyDescent="0.3">
      <c r="B13" s="348"/>
      <c r="C13" s="73" t="s">
        <v>229</v>
      </c>
      <c r="D13" s="136">
        <f>D11/D12</f>
        <v>5000000</v>
      </c>
      <c r="E13" s="73"/>
    </row>
    <row r="14" spans="2:8" ht="21" customHeight="1" x14ac:dyDescent="0.3">
      <c r="B14" s="348"/>
      <c r="C14" s="73" t="s">
        <v>227</v>
      </c>
      <c r="D14" s="133">
        <f>50000 *100</f>
        <v>5000000</v>
      </c>
      <c r="E14" s="134"/>
      <c r="F14" s="137"/>
    </row>
    <row r="15" spans="2:8" ht="22.5" customHeight="1" x14ac:dyDescent="0.3">
      <c r="B15" s="350"/>
      <c r="C15" s="138" t="s">
        <v>206</v>
      </c>
      <c r="D15" s="139">
        <f>SUM(D13:D14)</f>
        <v>10000000</v>
      </c>
      <c r="E15" s="73"/>
      <c r="F15" s="137"/>
    </row>
    <row r="16" spans="2:8" ht="18.75" customHeight="1" x14ac:dyDescent="0.3">
      <c r="B16" s="95" t="s">
        <v>247</v>
      </c>
      <c r="C16" s="73" t="s">
        <v>201</v>
      </c>
      <c r="D16" s="132" t="s">
        <v>1</v>
      </c>
      <c r="E16" s="126"/>
      <c r="F16" s="137"/>
    </row>
    <row r="17" spans="2:6" ht="15" customHeight="1" x14ac:dyDescent="0.3">
      <c r="B17" s="349" t="s">
        <v>248</v>
      </c>
      <c r="C17" s="73" t="s">
        <v>202</v>
      </c>
      <c r="D17" s="132" t="s">
        <v>1</v>
      </c>
      <c r="E17" s="126"/>
      <c r="F17" s="137"/>
    </row>
    <row r="18" spans="2:6" ht="15.75" customHeight="1" x14ac:dyDescent="0.3">
      <c r="B18" s="348"/>
      <c r="C18" s="73" t="s">
        <v>203</v>
      </c>
      <c r="D18" s="132"/>
      <c r="E18" s="126"/>
    </row>
    <row r="19" spans="2:6" ht="17.25" customHeight="1" x14ac:dyDescent="0.3">
      <c r="B19" s="350"/>
      <c r="C19" s="73" t="s">
        <v>204</v>
      </c>
      <c r="D19" s="140" t="s">
        <v>2</v>
      </c>
      <c r="E19" s="126"/>
    </row>
    <row r="20" spans="2:6" ht="68.25" customHeight="1" x14ac:dyDescent="0.3">
      <c r="B20" s="77" t="s">
        <v>249</v>
      </c>
      <c r="C20" s="141" t="s">
        <v>250</v>
      </c>
      <c r="D20" s="142" t="s">
        <v>390</v>
      </c>
      <c r="E20" s="199"/>
    </row>
    <row r="21" spans="2:6" ht="24" customHeight="1" x14ac:dyDescent="0.3">
      <c r="B21" s="95" t="s">
        <v>252</v>
      </c>
      <c r="C21" s="143" t="s">
        <v>253</v>
      </c>
      <c r="D21" s="132" t="s">
        <v>2</v>
      </c>
      <c r="E21" s="126"/>
    </row>
    <row r="22" spans="2:6" ht="23.25" customHeight="1" x14ac:dyDescent="0.3">
      <c r="B22" s="351" t="s">
        <v>221</v>
      </c>
      <c r="C22" s="141" t="s">
        <v>10</v>
      </c>
      <c r="D22" s="80" t="s">
        <v>33</v>
      </c>
      <c r="E22" s="126"/>
    </row>
    <row r="23" spans="2:6" ht="68.25" customHeight="1" x14ac:dyDescent="0.3">
      <c r="B23" s="352"/>
      <c r="C23" s="145" t="s">
        <v>222</v>
      </c>
      <c r="D23" s="146" t="s">
        <v>287</v>
      </c>
      <c r="E23" s="147" t="s">
        <v>503</v>
      </c>
    </row>
    <row r="24" spans="2:6" s="75" customFormat="1" ht="22.5" customHeight="1" x14ac:dyDescent="0.35">
      <c r="B24" s="353" t="s">
        <v>18</v>
      </c>
      <c r="C24" s="354"/>
      <c r="D24" s="355"/>
      <c r="E24" s="148" t="s">
        <v>14</v>
      </c>
      <c r="F24" s="78"/>
    </row>
    <row r="25" spans="2:6" ht="28.5" customHeight="1" x14ac:dyDescent="0.3">
      <c r="B25" s="344" t="s">
        <v>41</v>
      </c>
      <c r="C25" s="344"/>
      <c r="D25" s="344"/>
      <c r="E25" s="94" t="s">
        <v>313</v>
      </c>
    </row>
    <row r="26" spans="2:6" ht="20.149999999999999" customHeight="1" x14ac:dyDescent="0.3">
      <c r="B26" s="344"/>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167" priority="1" operator="equal">
      <formula>"Not assessed"</formula>
    </cfRule>
    <cfRule type="cellIs" dxfId="166" priority="2" operator="equal">
      <formula>"Eliminate"</formula>
    </cfRule>
    <cfRule type="cellIs" dxfId="165" priority="3" operator="equal">
      <formula>"Implement"</formula>
    </cfRule>
    <cfRule type="cellIs" dxfId="164" priority="4" operator="equal">
      <formula>"Requires further analysis"</formula>
    </cfRule>
  </conditionalFormatting>
  <conditionalFormatting sqref="D22">
    <cfRule type="cellIs" dxfId="163" priority="13" operator="equal">
      <formula>"-"</formula>
    </cfRule>
    <cfRule type="cellIs" dxfId="162" priority="14" operator="equal">
      <formula>"Reject"</formula>
    </cfRule>
    <cfRule type="cellIs" dxfId="161" priority="15" operator="equal">
      <formula>"Accept"</formula>
    </cfRule>
  </conditionalFormatting>
  <dataValidations count="4">
    <dataValidation type="list" allowBlank="1" showInputMessage="1" showErrorMessage="1" sqref="D20" xr:uid="{2C37A3C7-C5EB-48BD-B040-2F520496A11E}">
      <formula1>"Not assessed,Eliminate, Implement, Further analysis"</formula1>
    </dataValidation>
    <dataValidation type="list" allowBlank="1" showInputMessage="1" showErrorMessage="1" sqref="D20" xr:uid="{65DAB017-FA43-442F-8524-94CD19E290A8}">
      <formula1>"Not assessed,Eliminate, Implement, Requires further analysis"</formula1>
    </dataValidation>
    <dataValidation type="list" allowBlank="1" showInputMessage="1" showErrorMessage="1" sqref="D22" xr:uid="{E798F93C-ECE8-45F7-BC68-90A845C5A286}">
      <formula1>"-,Accept,Reject"</formula1>
    </dataValidation>
    <dataValidation type="list" allowBlank="1" showInputMessage="1" showErrorMessage="1" sqref="D8:D10 D16:D19 D21" xr:uid="{1A311488-ABED-453E-B829-EF023692A3D1}">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F714013-6991-4FED-9A94-3D81ADA5D1CB}">
          <x14:formula1>
            <xm:f>'Do not delete'!$A$1:$A$8</xm:f>
          </x14:formula1>
          <xm:sqref>D23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A4FDC-D68E-419D-8575-8B6849F77674}">
  <sheetPr>
    <tabColor rgb="FF92D050"/>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29</v>
      </c>
      <c r="D2" s="125"/>
      <c r="E2" s="126" t="s">
        <v>497</v>
      </c>
      <c r="F2" s="120"/>
    </row>
    <row r="3" spans="2:8" s="90" customFormat="1" ht="26.25" customHeight="1" x14ac:dyDescent="0.35">
      <c r="B3" s="127" t="s">
        <v>4</v>
      </c>
      <c r="C3" s="346" t="str">
        <f>INDEX(Initiatives!$F$2:$F$90,MATCH($C$2,Initiatives!$A$2:$A$90,0))</f>
        <v>Better prevent council trees from becoming "natural" spreaders</v>
      </c>
      <c r="D3" s="346"/>
      <c r="E3" s="128"/>
      <c r="F3" s="120"/>
    </row>
    <row r="4" spans="2:8" s="90" customFormat="1" ht="17.25" customHeight="1" x14ac:dyDescent="0.35">
      <c r="B4" s="129" t="s">
        <v>238</v>
      </c>
      <c r="C4" s="347" t="str">
        <f>INDEX(Initiatives!$E$2:$E$90,MATCH($C$2,Initiatives!$A$2:$A$90,0))</f>
        <v>Key control - JEN electric line clearance management plan</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31"/>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c r="E8" s="126"/>
    </row>
    <row r="9" spans="2:8" ht="24" x14ac:dyDescent="0.3">
      <c r="B9" s="348"/>
      <c r="C9" s="73" t="s">
        <v>244</v>
      </c>
      <c r="D9" s="132"/>
      <c r="E9" s="126"/>
    </row>
    <row r="10" spans="2:8" ht="36" x14ac:dyDescent="0.3">
      <c r="B10" s="348"/>
      <c r="C10" s="73" t="s">
        <v>245</v>
      </c>
      <c r="D10" s="132"/>
      <c r="E10" s="126"/>
    </row>
    <row r="11" spans="2:8" ht="35.25" customHeight="1" x14ac:dyDescent="0.3">
      <c r="B11" s="349" t="s">
        <v>246</v>
      </c>
      <c r="C11" s="73" t="s">
        <v>228</v>
      </c>
      <c r="D11" s="133">
        <v>0</v>
      </c>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c r="E17" s="126"/>
      <c r="F17" s="137"/>
    </row>
    <row r="18" spans="2:6" ht="15.75" customHeight="1" x14ac:dyDescent="0.3">
      <c r="B18" s="348"/>
      <c r="C18" s="73" t="s">
        <v>203</v>
      </c>
      <c r="D18" s="132"/>
      <c r="E18" s="126"/>
    </row>
    <row r="19" spans="2:6" ht="17.25" customHeight="1" x14ac:dyDescent="0.3">
      <c r="B19" s="350"/>
      <c r="C19" s="73" t="s">
        <v>204</v>
      </c>
      <c r="D19" s="140"/>
      <c r="E19" s="126"/>
    </row>
    <row r="20" spans="2:6" ht="68.25" customHeight="1" x14ac:dyDescent="0.3">
      <c r="B20" s="77" t="s">
        <v>249</v>
      </c>
      <c r="C20" s="141" t="s">
        <v>250</v>
      </c>
      <c r="D20" s="142" t="s">
        <v>296</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288</v>
      </c>
      <c r="E23" s="147" t="s">
        <v>345</v>
      </c>
    </row>
    <row r="24" spans="2:6" s="75" customFormat="1" ht="22.5" customHeight="1" x14ac:dyDescent="0.35">
      <c r="B24" s="353" t="s">
        <v>18</v>
      </c>
      <c r="C24" s="354"/>
      <c r="D24" s="355"/>
      <c r="E24" s="148" t="s">
        <v>14</v>
      </c>
      <c r="F24" s="78"/>
    </row>
    <row r="25" spans="2:6" ht="20.149999999999999" customHeight="1" x14ac:dyDescent="0.3">
      <c r="B25" s="344" t="s">
        <v>43</v>
      </c>
      <c r="C25" s="344"/>
      <c r="D25" s="344"/>
      <c r="E25" s="94" t="s">
        <v>313</v>
      </c>
    </row>
    <row r="26" spans="2:6" ht="20.149999999999999" customHeight="1" x14ac:dyDescent="0.3">
      <c r="B26" s="344"/>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160" priority="1" operator="equal">
      <formula>"Not assessed"</formula>
    </cfRule>
    <cfRule type="cellIs" dxfId="159" priority="2" operator="equal">
      <formula>"Eliminate"</formula>
    </cfRule>
    <cfRule type="cellIs" dxfId="158" priority="3" operator="equal">
      <formula>"Implement"</formula>
    </cfRule>
    <cfRule type="cellIs" dxfId="157" priority="4" operator="equal">
      <formula>"Requires further analysis"</formula>
    </cfRule>
  </conditionalFormatting>
  <conditionalFormatting sqref="D22">
    <cfRule type="cellIs" dxfId="156" priority="5" operator="equal">
      <formula>"-"</formula>
    </cfRule>
    <cfRule type="cellIs" dxfId="155" priority="6" operator="equal">
      <formula>"Reject"</formula>
    </cfRule>
    <cfRule type="cellIs" dxfId="154" priority="7" operator="equal">
      <formula>"Accept"</formula>
    </cfRule>
  </conditionalFormatting>
  <dataValidations count="6">
    <dataValidation type="list" allowBlank="1" showInputMessage="1" showErrorMessage="1" sqref="D20" xr:uid="{15654C89-963C-4A10-955C-09802746805B}">
      <formula1>"Not assessed,Eliminate, Implement, Further analysis"</formula1>
    </dataValidation>
    <dataValidation type="list" allowBlank="1" showInputMessage="1" showErrorMessage="1" sqref="D20" xr:uid="{24602D79-1925-4A5F-AAA6-5777F7FBEE74}">
      <formula1>"Not assessed,Eliminate, Implement, Requires further analysis"</formula1>
    </dataValidation>
    <dataValidation type="list" allowBlank="1" showInputMessage="1" showErrorMessage="1" sqref="D21" xr:uid="{FB851FD1-E3C1-4277-81E0-0C8DEC93CAA3}">
      <formula1>"Eliminate, Implement, Further analysis"</formula1>
    </dataValidation>
    <dataValidation type="list" allowBlank="1" showInputMessage="1" showErrorMessage="1" sqref="D21" xr:uid="{41AC7AA5-E22A-410C-8CDE-CAD1F92A4F70}">
      <formula1>"Eliminate, Implement, Requires further analysis"</formula1>
    </dataValidation>
    <dataValidation type="list" allowBlank="1" showInputMessage="1" showErrorMessage="1" sqref="D22" xr:uid="{3063116C-3EC2-406C-A2CA-9F516A831836}">
      <formula1>"-,Accept,Reject"</formula1>
    </dataValidation>
    <dataValidation type="list" allowBlank="1" showInputMessage="1" showErrorMessage="1" sqref="D8:D10 D16:D19" xr:uid="{6BA748BF-9C6F-485F-9DEF-BBDB306CDEF1}">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2CEE22C-99AF-46F8-82A9-168771011310}">
          <x14:formula1>
            <xm:f>'Do not delete'!$A$1:$A$8</xm:f>
          </x14:formula1>
          <xm:sqref>D23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C8D1A-0F2E-4B75-852C-759B6D743B90}">
  <sheetPr>
    <tabColor rgb="FF92D050"/>
    <pageSetUpPr fitToPage="1"/>
  </sheetPr>
  <dimension ref="B1:H56"/>
  <sheetViews>
    <sheetView zoomScale="130" zoomScaleNormal="130" workbookViewId="0">
      <selection activeCell="F31" sqref="F31"/>
    </sheetView>
  </sheetViews>
  <sheetFormatPr defaultColWidth="9.1796875" defaultRowHeight="12" x14ac:dyDescent="0.3"/>
  <cols>
    <col min="1" max="1" width="3.179687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30</v>
      </c>
      <c r="D2" s="125"/>
      <c r="E2" s="126" t="s">
        <v>497</v>
      </c>
      <c r="F2" s="120"/>
    </row>
    <row r="3" spans="2:8" s="90" customFormat="1" ht="26.25" customHeight="1" x14ac:dyDescent="0.35">
      <c r="B3" s="127" t="s">
        <v>4</v>
      </c>
      <c r="C3" s="346" t="str">
        <f>INDEX(Initiatives!$F$2:$F$90,MATCH($C$2,Initiatives!$A$2:$A$90,0))</f>
        <v>Reinforce standard to install LV spreaders for vegetated spans in HBRA</v>
      </c>
      <c r="D3" s="346"/>
      <c r="E3" s="128" t="s">
        <v>393</v>
      </c>
      <c r="F3" s="120"/>
    </row>
    <row r="4" spans="2:8" s="90" customFormat="1" ht="17.25" customHeight="1" x14ac:dyDescent="0.35">
      <c r="B4" s="129" t="s">
        <v>238</v>
      </c>
      <c r="C4" s="347" t="str">
        <f>INDEX(Initiatives!$E$2:$E$90,MATCH($C$2,Initiatives!$A$2:$A$90,0))</f>
        <v>Key control - JEN electric line clearance management plan</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391</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9"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t="s">
        <v>1</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2</v>
      </c>
      <c r="E19" s="126"/>
    </row>
    <row r="20" spans="2:6" ht="68.25" customHeight="1" x14ac:dyDescent="0.3">
      <c r="B20" s="77" t="s">
        <v>249</v>
      </c>
      <c r="C20" s="141" t="s">
        <v>250</v>
      </c>
      <c r="D20" s="142" t="s">
        <v>296</v>
      </c>
      <c r="E20" s="199"/>
    </row>
    <row r="21" spans="2:6" ht="18.75" customHeight="1" x14ac:dyDescent="0.3">
      <c r="B21" s="95" t="s">
        <v>252</v>
      </c>
      <c r="C21" s="143" t="s">
        <v>253</v>
      </c>
      <c r="D21" s="132" t="s">
        <v>1</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60"/>
      <c r="C25" s="360"/>
      <c r="D25" s="360"/>
      <c r="E25" s="149"/>
    </row>
    <row r="26" spans="2:6" ht="20.149999999999999" customHeight="1" x14ac:dyDescent="0.3">
      <c r="B26" s="344"/>
      <c r="C26" s="344"/>
      <c r="D26" s="344"/>
      <c r="E26" s="150"/>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153" priority="1" operator="equal">
      <formula>"Not assessed"</formula>
    </cfRule>
    <cfRule type="cellIs" dxfId="152" priority="2" operator="equal">
      <formula>"Eliminate"</formula>
    </cfRule>
    <cfRule type="cellIs" dxfId="151" priority="3" operator="equal">
      <formula>"Implement"</formula>
    </cfRule>
    <cfRule type="cellIs" dxfId="150" priority="4" operator="equal">
      <formula>"Requires further analysis"</formula>
    </cfRule>
  </conditionalFormatting>
  <conditionalFormatting sqref="D22">
    <cfRule type="cellIs" dxfId="149" priority="5" operator="equal">
      <formula>"-"</formula>
    </cfRule>
    <cfRule type="cellIs" dxfId="148" priority="6" operator="equal">
      <formula>"Reject"</formula>
    </cfRule>
    <cfRule type="cellIs" dxfId="147" priority="7" operator="equal">
      <formula>"Accept"</formula>
    </cfRule>
  </conditionalFormatting>
  <dataValidations count="4">
    <dataValidation type="list" allowBlank="1" showInputMessage="1" showErrorMessage="1" sqref="D8:D10 D16:D19 D21" xr:uid="{427815FD-9006-4695-A238-30DD0A74BDAB}">
      <formula1>"Yes,No"</formula1>
    </dataValidation>
    <dataValidation type="list" allowBlank="1" showInputMessage="1" showErrorMessage="1" sqref="D22" xr:uid="{E4E91895-7B07-4EEF-A020-88A38D2A7E9D}">
      <formula1>"-,Accept,Reject"</formula1>
    </dataValidation>
    <dataValidation type="list" allowBlank="1" showInputMessage="1" showErrorMessage="1" sqref="D20" xr:uid="{8C9F5B8B-931D-4DC8-8595-6B8228A5CAEA}">
      <formula1>"Not assessed,Eliminate, Implement, Requires further analysis"</formula1>
    </dataValidation>
    <dataValidation type="list" allowBlank="1" showInputMessage="1" showErrorMessage="1" sqref="D20" xr:uid="{58A4CC82-85D7-4F09-886D-B07C695A9479}">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092D3FA-9B35-42C4-ADD7-1CE0C913E98E}">
          <x14:formula1>
            <xm:f>'Do not delete'!$A$1:$A$8</xm:f>
          </x14:formula1>
          <xm:sqref>D23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4959F-5772-4F1A-BFD2-4A85EB4A3F52}">
  <sheetPr filterMode="1">
    <pageSetUpPr fitToPage="1"/>
  </sheetPr>
  <dimension ref="A1:O94"/>
  <sheetViews>
    <sheetView zoomScale="120" zoomScaleNormal="120" workbookViewId="0">
      <selection activeCell="B1" sqref="B1:J83"/>
    </sheetView>
  </sheetViews>
  <sheetFormatPr defaultColWidth="9.1796875" defaultRowHeight="13" x14ac:dyDescent="0.3"/>
  <cols>
    <col min="1" max="1" width="4.81640625" style="249" customWidth="1"/>
    <col min="2" max="2" width="44.1796875" style="92" customWidth="1"/>
    <col min="3" max="3" width="10" style="92" customWidth="1"/>
    <col min="4" max="4" width="40.26953125" style="92" customWidth="1"/>
    <col min="5" max="5" width="15.81640625" style="92" customWidth="1"/>
    <col min="6" max="7" width="26.81640625" style="93" customWidth="1"/>
    <col min="8" max="8" width="27.26953125" style="93" customWidth="1"/>
    <col min="9" max="9" width="29.453125" style="92" customWidth="1"/>
    <col min="10" max="10" width="43.453125" style="92" customWidth="1"/>
    <col min="11" max="11" width="15" style="249" customWidth="1"/>
    <col min="12" max="12" width="16.54296875" style="249" customWidth="1"/>
    <col min="13" max="13" width="14.453125" style="92" bestFit="1" customWidth="1"/>
    <col min="14" max="14" width="12" style="92" bestFit="1" customWidth="1"/>
    <col min="15" max="15" width="6.26953125" style="92" customWidth="1"/>
    <col min="16" max="16" width="10" style="92" customWidth="1"/>
    <col min="17" max="17" width="9.1796875" style="92"/>
    <col min="18" max="18" width="41.81640625" style="92" bestFit="1" customWidth="1"/>
    <col min="19" max="19" width="12" style="92" bestFit="1" customWidth="1"/>
    <col min="20" max="20" width="52.81640625" style="92" bestFit="1" customWidth="1"/>
    <col min="21" max="21" width="11.54296875" style="92" bestFit="1" customWidth="1"/>
    <col min="22" max="16384" width="9.1796875" style="92"/>
  </cols>
  <sheetData>
    <row r="1" spans="1:12" s="91" customFormat="1" ht="26.25" customHeight="1" x14ac:dyDescent="0.35">
      <c r="A1" s="248"/>
      <c r="B1" s="290" t="s">
        <v>216</v>
      </c>
      <c r="C1" s="290"/>
      <c r="D1" s="290"/>
      <c r="E1" s="290"/>
      <c r="F1" s="290"/>
      <c r="G1" s="290"/>
      <c r="H1" s="290"/>
      <c r="I1" s="290"/>
      <c r="J1" s="290"/>
      <c r="K1" s="248"/>
      <c r="L1" s="248"/>
    </row>
    <row r="2" spans="1:12" s="91" customFormat="1" ht="27" customHeight="1" x14ac:dyDescent="0.35">
      <c r="A2" s="248"/>
      <c r="B2" s="24" t="s">
        <v>134</v>
      </c>
      <c r="C2" s="24"/>
      <c r="D2" s="25"/>
      <c r="E2" s="25"/>
      <c r="F2" s="25"/>
      <c r="G2" s="25"/>
      <c r="H2" s="26" t="s">
        <v>543</v>
      </c>
      <c r="I2" s="27">
        <v>44657</v>
      </c>
      <c r="K2" s="248"/>
      <c r="L2" s="248"/>
    </row>
    <row r="3" spans="1:12" s="91" customFormat="1" ht="21" customHeight="1" x14ac:dyDescent="0.35">
      <c r="A3" s="248"/>
      <c r="B3" s="28" t="s">
        <v>135</v>
      </c>
      <c r="C3" s="28"/>
      <c r="D3" s="29" t="s">
        <v>136</v>
      </c>
      <c r="E3" s="25"/>
      <c r="F3" s="25"/>
      <c r="G3" s="25"/>
      <c r="H3" s="25"/>
      <c r="I3" s="81"/>
      <c r="J3" s="25"/>
      <c r="K3" s="248"/>
      <c r="L3" s="248"/>
    </row>
    <row r="4" spans="1:12" x14ac:dyDescent="0.3">
      <c r="B4" s="291"/>
      <c r="C4" s="291"/>
      <c r="D4" s="291"/>
      <c r="E4" s="291"/>
      <c r="F4" s="291"/>
      <c r="H4" s="292"/>
      <c r="I4" s="292"/>
      <c r="J4" s="292"/>
    </row>
    <row r="5" spans="1:12" s="158" customFormat="1" ht="15.5" x14ac:dyDescent="0.35">
      <c r="A5" s="250"/>
      <c r="B5" s="155" t="s">
        <v>254</v>
      </c>
      <c r="C5" s="155"/>
      <c r="D5" s="156"/>
      <c r="E5" s="156"/>
      <c r="F5" s="156"/>
      <c r="G5" s="156"/>
      <c r="H5" s="157"/>
      <c r="I5" s="157"/>
      <c r="J5" s="157"/>
      <c r="K5" s="250"/>
      <c r="L5" s="250"/>
    </row>
    <row r="6" spans="1:12" s="159" customFormat="1" ht="26.25" customHeight="1" x14ac:dyDescent="0.35">
      <c r="A6" s="251"/>
      <c r="B6" s="293" t="s">
        <v>281</v>
      </c>
      <c r="C6" s="293"/>
      <c r="D6" s="293"/>
      <c r="E6" s="293"/>
      <c r="F6" s="293"/>
      <c r="G6" s="293"/>
      <c r="H6" s="293"/>
      <c r="I6" s="293"/>
      <c r="J6" s="293"/>
      <c r="K6" s="251"/>
      <c r="L6" s="251"/>
    </row>
    <row r="7" spans="1:12" ht="16.5" customHeight="1" x14ac:dyDescent="0.3">
      <c r="B7" s="30" t="s">
        <v>208</v>
      </c>
      <c r="C7" s="30"/>
      <c r="D7" s="32" t="s">
        <v>210</v>
      </c>
      <c r="E7" s="33"/>
      <c r="F7" s="33"/>
      <c r="G7" s="33"/>
      <c r="H7" s="32"/>
      <c r="I7" s="32" t="s">
        <v>140</v>
      </c>
      <c r="J7" s="34"/>
    </row>
    <row r="8" spans="1:12" ht="71.25" customHeight="1" x14ac:dyDescent="0.3">
      <c r="B8" s="164" t="s">
        <v>141</v>
      </c>
      <c r="C8" s="164"/>
      <c r="D8" s="219" t="s">
        <v>372</v>
      </c>
      <c r="E8" s="165">
        <v>29</v>
      </c>
      <c r="F8" s="166" t="s">
        <v>142</v>
      </c>
      <c r="G8" s="165">
        <v>20</v>
      </c>
      <c r="H8" s="167" t="s">
        <v>143</v>
      </c>
      <c r="I8" s="334" t="s">
        <v>373</v>
      </c>
      <c r="J8" s="335"/>
      <c r="K8" s="252"/>
      <c r="L8" s="248"/>
    </row>
    <row r="9" spans="1:12" s="91" customFormat="1" ht="19.5" customHeight="1" x14ac:dyDescent="0.35">
      <c r="A9" s="248"/>
      <c r="B9" s="294" t="s">
        <v>144</v>
      </c>
      <c r="C9" s="294"/>
      <c r="D9" s="294"/>
      <c r="E9" s="35">
        <f>E8/G8</f>
        <v>1.45</v>
      </c>
      <c r="F9" s="35" t="s">
        <v>145</v>
      </c>
      <c r="G9" s="218">
        <v>1</v>
      </c>
      <c r="H9" s="31" t="s">
        <v>255</v>
      </c>
      <c r="I9" s="36">
        <f>1/E9</f>
        <v>0.68965517241379315</v>
      </c>
      <c r="J9" s="37" t="s">
        <v>143</v>
      </c>
      <c r="K9" s="248"/>
      <c r="L9" s="248"/>
    </row>
    <row r="10" spans="1:12" s="91" customFormat="1" ht="19.5" customHeight="1" x14ac:dyDescent="0.35">
      <c r="A10" s="248"/>
      <c r="B10" s="32" t="s">
        <v>137</v>
      </c>
      <c r="C10" s="32"/>
      <c r="D10" s="32" t="s">
        <v>211</v>
      </c>
      <c r="E10" s="33"/>
      <c r="F10" s="33"/>
      <c r="G10" s="32" t="s">
        <v>140</v>
      </c>
      <c r="H10" s="34"/>
      <c r="I10" s="34"/>
      <c r="J10" s="34"/>
      <c r="K10" s="248"/>
      <c r="L10" s="248"/>
    </row>
    <row r="11" spans="1:12" ht="18.75" customHeight="1" x14ac:dyDescent="0.3">
      <c r="B11" s="295" t="s">
        <v>146</v>
      </c>
      <c r="C11" s="295"/>
      <c r="D11" s="296"/>
      <c r="E11" s="168" t="s">
        <v>147</v>
      </c>
      <c r="F11" s="168" t="s">
        <v>214</v>
      </c>
      <c r="G11" s="172"/>
      <c r="H11" s="297"/>
      <c r="I11" s="297"/>
      <c r="J11" s="297"/>
      <c r="K11" s="253"/>
      <c r="L11" s="253"/>
    </row>
    <row r="12" spans="1:12" ht="67.5" customHeight="1" x14ac:dyDescent="0.3">
      <c r="B12" s="298" t="s">
        <v>148</v>
      </c>
      <c r="C12" s="298"/>
      <c r="D12" s="298"/>
      <c r="E12" s="169">
        <f>IF(F12=0,100,1/F12)</f>
        <v>3.0303030303030303</v>
      </c>
      <c r="F12" s="171">
        <v>0.33</v>
      </c>
      <c r="G12" s="336" t="s">
        <v>367</v>
      </c>
      <c r="H12" s="336"/>
      <c r="I12" s="336"/>
      <c r="J12" s="336"/>
      <c r="K12" s="254"/>
      <c r="L12" s="255"/>
    </row>
    <row r="13" spans="1:12" ht="19.5" customHeight="1" x14ac:dyDescent="0.3">
      <c r="B13" s="298" t="s">
        <v>148</v>
      </c>
      <c r="C13" s="298"/>
      <c r="D13" s="298"/>
      <c r="E13" s="169">
        <f>IF(F13=0,100,1/F13)</f>
        <v>126</v>
      </c>
      <c r="F13" s="170">
        <f>10/1260</f>
        <v>7.9365079365079361E-3</v>
      </c>
      <c r="G13" s="337" t="s">
        <v>366</v>
      </c>
      <c r="H13" s="337"/>
      <c r="I13" s="337"/>
      <c r="J13" s="337"/>
      <c r="K13" s="256"/>
      <c r="L13" s="255"/>
    </row>
    <row r="14" spans="1:12" ht="26.25" customHeight="1" x14ac:dyDescent="0.3">
      <c r="B14" s="298" t="s">
        <v>148</v>
      </c>
      <c r="C14" s="298"/>
      <c r="D14" s="298"/>
      <c r="E14" s="169">
        <f t="shared" ref="E14:E16" si="0">IF(F14=0,100,1/F14)</f>
        <v>1.0526315789473684</v>
      </c>
      <c r="F14" s="171">
        <v>0.95</v>
      </c>
      <c r="G14" s="326" t="s">
        <v>370</v>
      </c>
      <c r="H14" s="326"/>
      <c r="I14" s="326"/>
      <c r="J14" s="326"/>
      <c r="K14" s="254"/>
      <c r="L14" s="257"/>
    </row>
    <row r="15" spans="1:12" ht="17.25" customHeight="1" x14ac:dyDescent="0.3">
      <c r="B15" s="298" t="s">
        <v>148</v>
      </c>
      <c r="C15" s="298"/>
      <c r="D15" s="298"/>
      <c r="E15" s="169">
        <f t="shared" si="0"/>
        <v>1.0526315789473684</v>
      </c>
      <c r="F15" s="171">
        <v>0.95</v>
      </c>
      <c r="G15" s="326" t="s">
        <v>368</v>
      </c>
      <c r="H15" s="326"/>
      <c r="I15" s="326"/>
      <c r="J15" s="326"/>
      <c r="K15" s="254"/>
      <c r="L15" s="257"/>
    </row>
    <row r="16" spans="1:12" ht="22.5" customHeight="1" x14ac:dyDescent="0.3">
      <c r="B16" s="298" t="s">
        <v>148</v>
      </c>
      <c r="C16" s="298"/>
      <c r="D16" s="298"/>
      <c r="E16" s="169">
        <f t="shared" si="0"/>
        <v>1.0526315789473684</v>
      </c>
      <c r="F16" s="171">
        <v>0.95</v>
      </c>
      <c r="G16" s="326" t="s">
        <v>369</v>
      </c>
      <c r="H16" s="326"/>
      <c r="I16" s="326"/>
      <c r="J16" s="326"/>
      <c r="K16" s="254"/>
      <c r="L16" s="257"/>
    </row>
    <row r="17" spans="1:12" ht="17.25" customHeight="1" x14ac:dyDescent="0.3">
      <c r="B17" s="298" t="s">
        <v>148</v>
      </c>
      <c r="C17" s="298"/>
      <c r="D17" s="298"/>
      <c r="E17" s="169">
        <f t="shared" ref="E17" si="1">IF(F17=0,100,1/F17)</f>
        <v>5</v>
      </c>
      <c r="F17" s="171">
        <v>0.2</v>
      </c>
      <c r="G17" s="327" t="s">
        <v>215</v>
      </c>
      <c r="H17" s="327"/>
      <c r="I17" s="327"/>
      <c r="J17" s="327"/>
      <c r="K17" s="254"/>
      <c r="L17" s="257"/>
    </row>
    <row r="18" spans="1:12" x14ac:dyDescent="0.3">
      <c r="B18" s="299" t="s">
        <v>149</v>
      </c>
      <c r="C18" s="299"/>
      <c r="D18" s="299"/>
      <c r="E18" s="38">
        <f>PRODUCT(E12:E17)</f>
        <v>2226.6696709035241</v>
      </c>
      <c r="F18" s="48"/>
      <c r="H18" s="91"/>
      <c r="I18" s="91"/>
      <c r="J18" s="91"/>
    </row>
    <row r="19" spans="1:12" ht="13.5" thickBot="1" x14ac:dyDescent="0.35">
      <c r="B19" s="299" t="s">
        <v>374</v>
      </c>
      <c r="C19" s="299"/>
      <c r="D19" s="299"/>
      <c r="E19" s="39">
        <f>E9/E18</f>
        <v>6.5119672619047618E-4</v>
      </c>
      <c r="F19" s="35"/>
      <c r="G19" s="93">
        <v>1</v>
      </c>
      <c r="H19" s="93" t="s">
        <v>255</v>
      </c>
      <c r="I19" s="162">
        <f>1/E19</f>
        <v>1535.634255795534</v>
      </c>
      <c r="J19" s="37" t="s">
        <v>143</v>
      </c>
    </row>
    <row r="20" spans="1:12" x14ac:dyDescent="0.3">
      <c r="B20" s="300" t="s">
        <v>150</v>
      </c>
      <c r="C20" s="301"/>
      <c r="D20" s="301"/>
      <c r="E20" s="40" t="s">
        <v>65</v>
      </c>
      <c r="H20" s="294"/>
      <c r="I20" s="294"/>
      <c r="J20" s="294"/>
    </row>
    <row r="21" spans="1:12" x14ac:dyDescent="0.3">
      <c r="B21" s="302" t="s">
        <v>151</v>
      </c>
      <c r="C21" s="299"/>
      <c r="D21" s="299"/>
      <c r="E21" s="41" t="s">
        <v>63</v>
      </c>
      <c r="F21" s="38"/>
      <c r="G21" s="38"/>
      <c r="H21" s="303"/>
      <c r="I21" s="303"/>
      <c r="J21" s="303"/>
    </row>
    <row r="22" spans="1:12" ht="13.5" thickBot="1" x14ac:dyDescent="0.35">
      <c r="B22" s="304" t="s">
        <v>66</v>
      </c>
      <c r="C22" s="305"/>
      <c r="D22" s="305"/>
      <c r="E22" s="42" t="s">
        <v>67</v>
      </c>
      <c r="F22" s="38"/>
      <c r="G22" s="38"/>
      <c r="H22" s="306"/>
      <c r="I22" s="306"/>
      <c r="J22" s="306"/>
    </row>
    <row r="23" spans="1:12" s="249" customFormat="1" x14ac:dyDescent="0.3">
      <c r="E23" s="259"/>
      <c r="F23" s="260"/>
      <c r="G23" s="260"/>
      <c r="H23" s="313"/>
      <c r="I23" s="313"/>
      <c r="J23" s="313"/>
    </row>
    <row r="24" spans="1:12" x14ac:dyDescent="0.3">
      <c r="B24" s="30" t="s">
        <v>139</v>
      </c>
      <c r="C24" s="30"/>
      <c r="D24" s="30" t="s">
        <v>152</v>
      </c>
      <c r="E24" s="43"/>
      <c r="F24" s="44"/>
      <c r="G24" s="45" t="s">
        <v>140</v>
      </c>
      <c r="H24" s="46"/>
      <c r="I24" s="46"/>
      <c r="J24" s="46"/>
    </row>
    <row r="25" spans="1:12" s="91" customFormat="1" ht="15.75" customHeight="1" x14ac:dyDescent="0.3">
      <c r="A25" s="248"/>
      <c r="B25" s="314" t="s">
        <v>153</v>
      </c>
      <c r="C25" s="314"/>
      <c r="D25" s="315"/>
      <c r="E25" s="31"/>
      <c r="F25" s="31"/>
      <c r="G25" s="31"/>
      <c r="H25" s="316"/>
      <c r="I25" s="316"/>
      <c r="J25" s="316"/>
      <c r="K25" s="248"/>
      <c r="L25" s="248"/>
    </row>
    <row r="26" spans="1:12" ht="15.75" customHeight="1" x14ac:dyDescent="0.3">
      <c r="B26" s="317" t="s">
        <v>154</v>
      </c>
      <c r="C26" s="317"/>
      <c r="D26" s="317"/>
      <c r="E26" s="173"/>
      <c r="F26" s="173"/>
      <c r="G26" s="173"/>
      <c r="H26" s="174"/>
      <c r="I26" s="174"/>
      <c r="J26" s="174"/>
    </row>
    <row r="27" spans="1:12" ht="15.75" customHeight="1" x14ac:dyDescent="0.3">
      <c r="B27" s="318" t="s">
        <v>256</v>
      </c>
      <c r="C27" s="318"/>
      <c r="D27" s="318"/>
      <c r="E27" s="175">
        <v>5700000</v>
      </c>
      <c r="F27" s="173" t="s">
        <v>157</v>
      </c>
      <c r="G27" s="323" t="s">
        <v>158</v>
      </c>
      <c r="H27" s="324"/>
      <c r="I27" s="325"/>
      <c r="J27" s="192" t="s">
        <v>257</v>
      </c>
    </row>
    <row r="28" spans="1:12" ht="15.75" customHeight="1" x14ac:dyDescent="0.3">
      <c r="B28" s="189" t="s">
        <v>258</v>
      </c>
      <c r="C28" s="191"/>
      <c r="D28" s="190"/>
      <c r="E28" s="175">
        <v>213000</v>
      </c>
      <c r="F28" s="173" t="s">
        <v>259</v>
      </c>
      <c r="G28" s="323" t="s">
        <v>260</v>
      </c>
      <c r="H28" s="324"/>
      <c r="I28" s="325"/>
      <c r="J28" s="174"/>
    </row>
    <row r="29" spans="1:12" ht="15.75" customHeight="1" x14ac:dyDescent="0.3">
      <c r="B29" s="174" t="s">
        <v>261</v>
      </c>
      <c r="C29" s="189"/>
      <c r="D29" s="190" t="s">
        <v>262</v>
      </c>
      <c r="E29" s="175">
        <f>E27*0.208</f>
        <v>1185600</v>
      </c>
      <c r="F29" s="173"/>
      <c r="G29" s="323" t="s">
        <v>263</v>
      </c>
      <c r="H29" s="324"/>
      <c r="I29" s="325"/>
      <c r="J29" s="192" t="s">
        <v>159</v>
      </c>
    </row>
    <row r="30" spans="1:12" ht="15.75" customHeight="1" x14ac:dyDescent="0.3">
      <c r="B30" s="189" t="s">
        <v>264</v>
      </c>
      <c r="C30" s="191"/>
      <c r="D30" s="190" t="s">
        <v>265</v>
      </c>
      <c r="E30" s="175">
        <f>E28*0.158/2</f>
        <v>16827</v>
      </c>
      <c r="F30" s="173"/>
      <c r="G30" s="323" t="s">
        <v>266</v>
      </c>
      <c r="H30" s="324"/>
      <c r="I30" s="325"/>
      <c r="J30" s="192"/>
    </row>
    <row r="31" spans="1:12" ht="15.75" customHeight="1" x14ac:dyDescent="0.3">
      <c r="B31" s="189" t="s">
        <v>267</v>
      </c>
      <c r="C31" s="191"/>
      <c r="D31" s="190" t="s">
        <v>268</v>
      </c>
      <c r="E31" s="175">
        <v>1100</v>
      </c>
      <c r="F31" s="175"/>
      <c r="G31" s="323" t="s">
        <v>269</v>
      </c>
      <c r="H31" s="324"/>
      <c r="I31" s="325"/>
      <c r="J31" s="192" t="s">
        <v>270</v>
      </c>
    </row>
    <row r="32" spans="1:12" s="91" customFormat="1" ht="47.25" customHeight="1" x14ac:dyDescent="0.35">
      <c r="A32" s="248"/>
      <c r="B32" s="319" t="s">
        <v>155</v>
      </c>
      <c r="C32" s="319"/>
      <c r="D32" s="319"/>
      <c r="E32" s="187">
        <f>183/20</f>
        <v>9.15</v>
      </c>
      <c r="F32" s="188" t="s">
        <v>156</v>
      </c>
      <c r="G32" s="331" t="s">
        <v>371</v>
      </c>
      <c r="H32" s="332"/>
      <c r="I32" s="333"/>
      <c r="J32" s="193" t="s">
        <v>365</v>
      </c>
      <c r="K32" s="258"/>
      <c r="L32" s="248"/>
    </row>
    <row r="33" spans="1:12" ht="15.75" customHeight="1" x14ac:dyDescent="0.3">
      <c r="B33" s="189" t="s">
        <v>271</v>
      </c>
      <c r="C33" s="191"/>
      <c r="D33" s="190"/>
      <c r="E33" s="176">
        <v>0</v>
      </c>
      <c r="F33" s="173"/>
      <c r="G33" s="323"/>
      <c r="H33" s="324"/>
      <c r="I33" s="325"/>
      <c r="J33" s="174"/>
    </row>
    <row r="34" spans="1:12" ht="15.75" customHeight="1" x14ac:dyDescent="0.3">
      <c r="B34" s="189" t="s">
        <v>272</v>
      </c>
      <c r="C34" s="191"/>
      <c r="D34" s="190"/>
      <c r="E34" s="176">
        <v>0</v>
      </c>
      <c r="F34" s="173"/>
      <c r="G34" s="323"/>
      <c r="H34" s="324"/>
      <c r="I34" s="325"/>
      <c r="J34" s="174"/>
    </row>
    <row r="35" spans="1:12" ht="15.75" customHeight="1" x14ac:dyDescent="0.3">
      <c r="B35" s="189" t="s">
        <v>273</v>
      </c>
      <c r="C35" s="191"/>
      <c r="D35" s="190"/>
      <c r="E35" s="176">
        <v>0</v>
      </c>
      <c r="F35" s="173"/>
      <c r="G35" s="323"/>
      <c r="H35" s="324"/>
      <c r="I35" s="325"/>
      <c r="J35" s="194"/>
    </row>
    <row r="36" spans="1:12" ht="15.75" customHeight="1" x14ac:dyDescent="0.3">
      <c r="B36" s="317" t="s">
        <v>160</v>
      </c>
      <c r="C36" s="317"/>
      <c r="D36" s="317"/>
      <c r="E36" s="177">
        <f>E32*E27+E33*E29+E34*E30+E35*E31</f>
        <v>52155000</v>
      </c>
      <c r="F36" s="173" t="s">
        <v>161</v>
      </c>
      <c r="G36" s="323" t="s">
        <v>274</v>
      </c>
      <c r="H36" s="324"/>
      <c r="I36" s="325"/>
      <c r="J36" s="174"/>
    </row>
    <row r="37" spans="1:12" s="91" customFormat="1" ht="15.75" customHeight="1" x14ac:dyDescent="0.3">
      <c r="A37" s="248"/>
      <c r="B37" s="292"/>
      <c r="C37" s="292"/>
      <c r="D37" s="292"/>
      <c r="E37" s="47"/>
      <c r="F37" s="93"/>
      <c r="G37" s="93"/>
      <c r="H37" s="294"/>
      <c r="I37" s="294"/>
      <c r="J37" s="294"/>
      <c r="K37" s="248"/>
      <c r="L37" s="248"/>
    </row>
    <row r="38" spans="1:12" s="91" customFormat="1" ht="15.75" customHeight="1" x14ac:dyDescent="0.3">
      <c r="A38" s="248"/>
      <c r="B38" s="307" t="s">
        <v>162</v>
      </c>
      <c r="C38" s="307"/>
      <c r="D38" s="307"/>
      <c r="E38" s="178"/>
      <c r="F38" s="179"/>
      <c r="G38" s="340"/>
      <c r="H38" s="341"/>
      <c r="I38" s="341"/>
      <c r="J38" s="342"/>
      <c r="K38" s="248"/>
      <c r="L38" s="248"/>
    </row>
    <row r="39" spans="1:12" ht="15.75" customHeight="1" x14ac:dyDescent="0.35">
      <c r="B39" s="308" t="s">
        <v>163</v>
      </c>
      <c r="C39" s="308"/>
      <c r="D39" s="308"/>
      <c r="E39" s="180">
        <v>0</v>
      </c>
      <c r="F39" s="179" t="s">
        <v>164</v>
      </c>
      <c r="G39" s="320"/>
      <c r="H39" s="321"/>
      <c r="I39" s="321"/>
      <c r="J39" s="322"/>
    </row>
    <row r="40" spans="1:12" ht="15.75" customHeight="1" x14ac:dyDescent="0.3">
      <c r="B40" s="309" t="s">
        <v>165</v>
      </c>
      <c r="C40" s="309"/>
      <c r="D40" s="309"/>
      <c r="E40" s="180">
        <v>50000000</v>
      </c>
      <c r="F40" s="179" t="s">
        <v>164</v>
      </c>
      <c r="G40" s="310" t="s">
        <v>283</v>
      </c>
      <c r="H40" s="311"/>
      <c r="I40" s="311"/>
      <c r="J40" s="312"/>
    </row>
    <row r="41" spans="1:12" ht="15.75" customHeight="1" x14ac:dyDescent="0.3">
      <c r="B41" s="308" t="s">
        <v>166</v>
      </c>
      <c r="C41" s="308"/>
      <c r="D41" s="308"/>
      <c r="E41" s="180">
        <v>10000000</v>
      </c>
      <c r="F41" s="179" t="s">
        <v>164</v>
      </c>
      <c r="G41" s="310" t="s">
        <v>284</v>
      </c>
      <c r="H41" s="311"/>
      <c r="I41" s="311"/>
      <c r="J41" s="312"/>
    </row>
    <row r="42" spans="1:12" ht="15.75" customHeight="1" x14ac:dyDescent="0.3">
      <c r="B42" s="307" t="s">
        <v>162</v>
      </c>
      <c r="C42" s="307"/>
      <c r="D42" s="307"/>
      <c r="E42" s="181">
        <f>SUM(E39:E41)</f>
        <v>60000000</v>
      </c>
      <c r="F42" s="182" t="s">
        <v>167</v>
      </c>
      <c r="G42" s="310" t="s">
        <v>168</v>
      </c>
      <c r="H42" s="311"/>
      <c r="I42" s="311"/>
      <c r="J42" s="312"/>
    </row>
    <row r="43" spans="1:12" s="91" customFormat="1" ht="15.75" customHeight="1" x14ac:dyDescent="0.35">
      <c r="A43" s="248"/>
      <c r="B43" s="330"/>
      <c r="C43" s="330"/>
      <c r="D43" s="330"/>
      <c r="K43" s="248"/>
      <c r="L43" s="248"/>
    </row>
    <row r="44" spans="1:12" s="91" customFormat="1" ht="15.75" customHeight="1" x14ac:dyDescent="0.3">
      <c r="A44" s="248"/>
      <c r="B44" s="315" t="s">
        <v>169</v>
      </c>
      <c r="C44" s="315"/>
      <c r="D44" s="315"/>
      <c r="E44" s="160">
        <f>E36+E42</f>
        <v>112155000</v>
      </c>
      <c r="F44" s="93" t="s">
        <v>170</v>
      </c>
      <c r="G44" s="91" t="s">
        <v>171</v>
      </c>
      <c r="K44" s="248"/>
      <c r="L44" s="248"/>
    </row>
    <row r="45" spans="1:12" s="91" customFormat="1" ht="15.75" customHeight="1" x14ac:dyDescent="0.3">
      <c r="A45" s="248"/>
      <c r="B45" s="315"/>
      <c r="C45" s="315"/>
      <c r="D45" s="315"/>
      <c r="E45" s="93"/>
      <c r="F45" s="93"/>
      <c r="G45" s="93"/>
      <c r="K45" s="248"/>
      <c r="L45" s="248"/>
    </row>
    <row r="46" spans="1:12" x14ac:dyDescent="0.3">
      <c r="B46" s="30" t="s">
        <v>209</v>
      </c>
      <c r="C46" s="30"/>
      <c r="D46" s="30" t="s">
        <v>275</v>
      </c>
      <c r="E46" s="43"/>
      <c r="F46" s="44"/>
      <c r="G46" s="44"/>
      <c r="H46" s="45"/>
      <c r="I46" s="46"/>
      <c r="J46" s="46"/>
    </row>
    <row r="47" spans="1:12" ht="15" customHeight="1" x14ac:dyDescent="0.3">
      <c r="B47" s="89" t="s">
        <v>172</v>
      </c>
      <c r="C47" s="89"/>
      <c r="F47" s="92"/>
      <c r="G47" s="92"/>
      <c r="H47" s="92"/>
    </row>
    <row r="48" spans="1:12" ht="15" customHeight="1" x14ac:dyDescent="0.3">
      <c r="B48" s="329" t="s">
        <v>205</v>
      </c>
      <c r="C48" s="329"/>
      <c r="D48" s="329"/>
      <c r="E48" s="183">
        <v>1</v>
      </c>
      <c r="F48" s="183" t="s">
        <v>173</v>
      </c>
      <c r="G48" s="183"/>
      <c r="H48" s="329" t="s">
        <v>212</v>
      </c>
      <c r="I48" s="329"/>
      <c r="J48" s="329"/>
    </row>
    <row r="49" spans="1:15" ht="58.5" customHeight="1" x14ac:dyDescent="0.3">
      <c r="B49" s="328" t="s">
        <v>174</v>
      </c>
      <c r="C49" s="328"/>
      <c r="D49" s="328"/>
      <c r="E49" s="165">
        <v>10</v>
      </c>
      <c r="F49" s="184" t="s">
        <v>175</v>
      </c>
      <c r="G49" s="184" t="s">
        <v>176</v>
      </c>
      <c r="H49" s="343" t="s">
        <v>276</v>
      </c>
      <c r="I49" s="343"/>
      <c r="J49" s="343"/>
      <c r="K49" s="249" t="s">
        <v>177</v>
      </c>
    </row>
    <row r="50" spans="1:15" ht="15" customHeight="1" x14ac:dyDescent="0.3">
      <c r="B50" s="329" t="s">
        <v>213</v>
      </c>
      <c r="C50" s="329"/>
      <c r="D50" s="329"/>
      <c r="E50" s="185">
        <f>E19</f>
        <v>6.5119672619047618E-4</v>
      </c>
      <c r="F50" s="183" t="s">
        <v>178</v>
      </c>
      <c r="G50" s="186" t="s">
        <v>138</v>
      </c>
      <c r="H50" s="339"/>
      <c r="I50" s="339"/>
      <c r="J50" s="339"/>
    </row>
    <row r="51" spans="1:15" ht="15" customHeight="1" x14ac:dyDescent="0.3">
      <c r="E51" s="48"/>
      <c r="H51" s="35"/>
    </row>
    <row r="52" spans="1:15" ht="102" customHeight="1" x14ac:dyDescent="0.3">
      <c r="B52" s="82" t="s">
        <v>74</v>
      </c>
      <c r="C52" s="86" t="s">
        <v>277</v>
      </c>
      <c r="D52" s="84" t="str">
        <f>"Cost ("&amp;E48&amp;"yrs)"</f>
        <v>Cost (1yrs)</v>
      </c>
      <c r="E52" s="85" t="s">
        <v>179</v>
      </c>
      <c r="F52" s="86" t="s">
        <v>278</v>
      </c>
      <c r="G52" s="83" t="s">
        <v>282</v>
      </c>
      <c r="H52" s="86" t="s">
        <v>279</v>
      </c>
      <c r="I52" s="86" t="str">
        <f>"MJS ("&amp;E48&amp;"yrs)
= CoB * (F0 - F1) * T * Gd"</f>
        <v>MJS (1yrs)
= CoB * (F0 - F1) * T * Gd</v>
      </c>
      <c r="J52" s="83" t="s">
        <v>180</v>
      </c>
    </row>
    <row r="53" spans="1:15" ht="20.149999999999999" hidden="1" customHeight="1" x14ac:dyDescent="0.3">
      <c r="A53" s="92"/>
      <c r="B53" s="31">
        <v>1</v>
      </c>
      <c r="C53" s="209"/>
      <c r="D53" s="49">
        <f ca="1">INDIRECT(B53&amp;"!"&amp;"D15")</f>
        <v>60000</v>
      </c>
      <c r="E53" s="50">
        <f>$E$19</f>
        <v>6.5119672619047618E-4</v>
      </c>
      <c r="F53" s="161">
        <v>1</v>
      </c>
      <c r="G53" s="163"/>
      <c r="H53" s="51">
        <f>$E$50*(1-F53)</f>
        <v>0</v>
      </c>
      <c r="I53" s="52">
        <f t="shared" ref="I53:I71" si="2">$E$44*($E$50-H53)*$E$49*$E$48</f>
        <v>730349.68825892848</v>
      </c>
      <c r="J53" s="31" t="str">
        <f ca="1">IF(D53=0,"Not justified",IF(D53&gt;I53,"Not justified","Justified"))</f>
        <v>Justified</v>
      </c>
      <c r="K53" s="92"/>
      <c r="L53" s="92"/>
      <c r="N53" s="53"/>
    </row>
    <row r="54" spans="1:15" ht="48" customHeight="1" x14ac:dyDescent="0.3">
      <c r="B54" s="31" t="s">
        <v>544</v>
      </c>
      <c r="C54" s="209" t="s">
        <v>280</v>
      </c>
      <c r="D54" s="49" t="s">
        <v>545</v>
      </c>
      <c r="E54" s="50">
        <f t="shared" ref="E54:E81" si="3">$E$19</f>
        <v>6.5119672619047618E-4</v>
      </c>
      <c r="F54" s="161">
        <v>0.5</v>
      </c>
      <c r="G54" s="196"/>
      <c r="H54" s="51">
        <f t="shared" ref="H54:H71" si="4">$E$50*(1-F54)</f>
        <v>3.2559836309523809E-4</v>
      </c>
      <c r="I54" s="52">
        <f t="shared" si="2"/>
        <v>365174.84412946424</v>
      </c>
      <c r="J54" s="31" t="s">
        <v>545</v>
      </c>
      <c r="O54" s="54"/>
    </row>
    <row r="55" spans="1:15" s="91" customFormat="1" ht="20.149999999999999" hidden="1" customHeight="1" x14ac:dyDescent="0.35">
      <c r="B55" s="31">
        <v>5</v>
      </c>
      <c r="C55" s="209"/>
      <c r="D55" s="49">
        <f t="shared" ref="D55:D71" ca="1" si="5">INDIRECT(B55&amp;"!"&amp;"D15")</f>
        <v>100000</v>
      </c>
      <c r="E55" s="50">
        <f t="shared" si="3"/>
        <v>6.5119672619047618E-4</v>
      </c>
      <c r="F55" s="161">
        <v>1</v>
      </c>
      <c r="G55" s="163"/>
      <c r="H55" s="51">
        <f t="shared" si="4"/>
        <v>0</v>
      </c>
      <c r="I55" s="52">
        <f t="shared" si="2"/>
        <v>730349.68825892848</v>
      </c>
      <c r="J55" s="31" t="str">
        <f t="shared" ref="J55:J71" ca="1" si="6">IF(D55=0,"Not justified",IF(D55&gt;I55,"Not justified","Justified"))</f>
        <v>Justified</v>
      </c>
    </row>
    <row r="56" spans="1:15" s="91" customFormat="1" ht="20.149999999999999" hidden="1" customHeight="1" x14ac:dyDescent="0.35">
      <c r="B56" s="31">
        <v>7</v>
      </c>
      <c r="C56" s="209"/>
      <c r="D56" s="49">
        <f t="shared" ca="1" si="5"/>
        <v>0</v>
      </c>
      <c r="E56" s="50">
        <f t="shared" si="3"/>
        <v>6.5119672619047618E-4</v>
      </c>
      <c r="F56" s="161">
        <v>1</v>
      </c>
      <c r="G56" s="163"/>
      <c r="H56" s="51">
        <f t="shared" si="4"/>
        <v>0</v>
      </c>
      <c r="I56" s="52">
        <f t="shared" si="2"/>
        <v>730349.68825892848</v>
      </c>
      <c r="J56" s="31" t="str">
        <f t="shared" ca="1" si="6"/>
        <v>Not justified</v>
      </c>
    </row>
    <row r="57" spans="1:15" s="91" customFormat="1" ht="20.149999999999999" hidden="1" customHeight="1" x14ac:dyDescent="0.35">
      <c r="B57" s="31">
        <v>8</v>
      </c>
      <c r="C57" s="209"/>
      <c r="D57" s="49">
        <f t="shared" ca="1" si="5"/>
        <v>0</v>
      </c>
      <c r="E57" s="50">
        <f t="shared" si="3"/>
        <v>6.5119672619047618E-4</v>
      </c>
      <c r="F57" s="161">
        <v>1</v>
      </c>
      <c r="G57" s="163"/>
      <c r="H57" s="51">
        <f t="shared" si="4"/>
        <v>0</v>
      </c>
      <c r="I57" s="52">
        <f t="shared" si="2"/>
        <v>730349.68825892848</v>
      </c>
      <c r="J57" s="31" t="str">
        <f t="shared" ca="1" si="6"/>
        <v>Not justified</v>
      </c>
    </row>
    <row r="58" spans="1:15" s="91" customFormat="1" ht="20.149999999999999" hidden="1" customHeight="1" x14ac:dyDescent="0.35">
      <c r="B58" s="31">
        <v>9</v>
      </c>
      <c r="C58" s="209"/>
      <c r="D58" s="49">
        <f t="shared" ca="1" si="5"/>
        <v>1000000</v>
      </c>
      <c r="E58" s="50">
        <f t="shared" si="3"/>
        <v>6.5119672619047618E-4</v>
      </c>
      <c r="F58" s="161">
        <v>1</v>
      </c>
      <c r="G58" s="163"/>
      <c r="H58" s="51">
        <f t="shared" si="4"/>
        <v>0</v>
      </c>
      <c r="I58" s="52">
        <f t="shared" si="2"/>
        <v>730349.68825892848</v>
      </c>
      <c r="J58" s="31" t="str">
        <f t="shared" ca="1" si="6"/>
        <v>Not justified</v>
      </c>
    </row>
    <row r="59" spans="1:15" s="91" customFormat="1" ht="20.149999999999999" hidden="1" customHeight="1" x14ac:dyDescent="0.35">
      <c r="B59" s="31">
        <v>10</v>
      </c>
      <c r="C59" s="209"/>
      <c r="D59" s="49">
        <f t="shared" ca="1" si="5"/>
        <v>150000</v>
      </c>
      <c r="E59" s="50">
        <f t="shared" si="3"/>
        <v>6.5119672619047618E-4</v>
      </c>
      <c r="F59" s="161">
        <v>1</v>
      </c>
      <c r="G59" s="163"/>
      <c r="H59" s="51">
        <f t="shared" si="4"/>
        <v>0</v>
      </c>
      <c r="I59" s="52">
        <f t="shared" si="2"/>
        <v>730349.68825892848</v>
      </c>
      <c r="J59" s="31" t="str">
        <f t="shared" ca="1" si="6"/>
        <v>Justified</v>
      </c>
    </row>
    <row r="60" spans="1:15" s="91" customFormat="1" ht="17.25" hidden="1" customHeight="1" x14ac:dyDescent="0.35">
      <c r="B60" s="31">
        <v>12</v>
      </c>
      <c r="C60" s="209"/>
      <c r="D60" s="49">
        <f t="shared" ca="1" si="5"/>
        <v>69000</v>
      </c>
      <c r="E60" s="50">
        <f t="shared" si="3"/>
        <v>6.5119672619047618E-4</v>
      </c>
      <c r="F60" s="161">
        <v>1</v>
      </c>
      <c r="G60" s="196"/>
      <c r="H60" s="51">
        <f t="shared" si="4"/>
        <v>0</v>
      </c>
      <c r="I60" s="52">
        <f t="shared" si="2"/>
        <v>730349.68825892848</v>
      </c>
      <c r="J60" s="31" t="str">
        <f t="shared" ca="1" si="6"/>
        <v>Justified</v>
      </c>
    </row>
    <row r="61" spans="1:15" s="91" customFormat="1" ht="20.149999999999999" hidden="1" customHeight="1" x14ac:dyDescent="0.35">
      <c r="B61" s="31">
        <v>13</v>
      </c>
      <c r="C61" s="209"/>
      <c r="D61" s="49">
        <f t="shared" ca="1" si="5"/>
        <v>0</v>
      </c>
      <c r="E61" s="50">
        <f t="shared" si="3"/>
        <v>6.5119672619047618E-4</v>
      </c>
      <c r="F61" s="161">
        <v>1</v>
      </c>
      <c r="G61" s="163"/>
      <c r="H61" s="51">
        <f t="shared" si="4"/>
        <v>0</v>
      </c>
      <c r="I61" s="52">
        <f t="shared" si="2"/>
        <v>730349.68825892848</v>
      </c>
      <c r="J61" s="31" t="str">
        <f t="shared" ca="1" si="6"/>
        <v>Not justified</v>
      </c>
    </row>
    <row r="62" spans="1:15" s="91" customFormat="1" ht="20.149999999999999" hidden="1" customHeight="1" x14ac:dyDescent="0.35">
      <c r="B62" s="31">
        <v>14</v>
      </c>
      <c r="C62" s="209"/>
      <c r="D62" s="49">
        <f t="shared" ca="1" si="5"/>
        <v>0</v>
      </c>
      <c r="E62" s="50">
        <f t="shared" si="3"/>
        <v>6.5119672619047618E-4</v>
      </c>
      <c r="F62" s="161">
        <v>1</v>
      </c>
      <c r="G62" s="163"/>
      <c r="H62" s="51">
        <f t="shared" si="4"/>
        <v>0</v>
      </c>
      <c r="I62" s="52">
        <f t="shared" si="2"/>
        <v>730349.68825892848</v>
      </c>
      <c r="J62" s="31" t="str">
        <f t="shared" ca="1" si="6"/>
        <v>Not justified</v>
      </c>
    </row>
    <row r="63" spans="1:15" s="91" customFormat="1" ht="20.149999999999999" hidden="1" customHeight="1" x14ac:dyDescent="0.35">
      <c r="B63" s="31">
        <v>15</v>
      </c>
      <c r="C63" s="209"/>
      <c r="D63" s="49">
        <f t="shared" ca="1" si="5"/>
        <v>0</v>
      </c>
      <c r="E63" s="50">
        <f t="shared" si="3"/>
        <v>6.5119672619047618E-4</v>
      </c>
      <c r="F63" s="161">
        <v>1</v>
      </c>
      <c r="G63" s="163"/>
      <c r="H63" s="51">
        <f t="shared" si="4"/>
        <v>0</v>
      </c>
      <c r="I63" s="52">
        <f t="shared" si="2"/>
        <v>730349.68825892848</v>
      </c>
      <c r="J63" s="31" t="str">
        <f t="shared" ca="1" si="6"/>
        <v>Not justified</v>
      </c>
    </row>
    <row r="64" spans="1:15" s="91" customFormat="1" ht="20.149999999999999" hidden="1" customHeight="1" x14ac:dyDescent="0.35">
      <c r="B64" s="31">
        <v>17</v>
      </c>
      <c r="C64" s="209"/>
      <c r="D64" s="49">
        <f t="shared" ca="1" si="5"/>
        <v>0</v>
      </c>
      <c r="E64" s="50">
        <f t="shared" si="3"/>
        <v>6.5119672619047618E-4</v>
      </c>
      <c r="F64" s="161">
        <v>1</v>
      </c>
      <c r="G64" s="163"/>
      <c r="H64" s="51">
        <f t="shared" si="4"/>
        <v>0</v>
      </c>
      <c r="I64" s="52">
        <f t="shared" si="2"/>
        <v>730349.68825892848</v>
      </c>
      <c r="J64" s="31" t="str">
        <f t="shared" ca="1" si="6"/>
        <v>Not justified</v>
      </c>
    </row>
    <row r="65" spans="1:15" s="91" customFormat="1" ht="20.149999999999999" hidden="1" customHeight="1" x14ac:dyDescent="0.35">
      <c r="B65" s="31">
        <v>18</v>
      </c>
      <c r="C65" s="209"/>
      <c r="D65" s="49">
        <f t="shared" ca="1" si="5"/>
        <v>0</v>
      </c>
      <c r="E65" s="50">
        <f t="shared" si="3"/>
        <v>6.5119672619047618E-4</v>
      </c>
      <c r="F65" s="161">
        <v>1</v>
      </c>
      <c r="G65" s="163"/>
      <c r="H65" s="51">
        <f t="shared" si="4"/>
        <v>0</v>
      </c>
      <c r="I65" s="52">
        <f t="shared" si="2"/>
        <v>730349.68825892848</v>
      </c>
      <c r="J65" s="31" t="str">
        <f t="shared" ca="1" si="6"/>
        <v>Not justified</v>
      </c>
    </row>
    <row r="66" spans="1:15" s="91" customFormat="1" ht="20.149999999999999" hidden="1" customHeight="1" x14ac:dyDescent="0.35">
      <c r="B66" s="31">
        <v>19</v>
      </c>
      <c r="C66" s="209"/>
      <c r="D66" s="49">
        <f t="shared" ca="1" si="5"/>
        <v>0</v>
      </c>
      <c r="E66" s="50">
        <f t="shared" si="3"/>
        <v>6.5119672619047618E-4</v>
      </c>
      <c r="F66" s="161">
        <v>1</v>
      </c>
      <c r="G66" s="163"/>
      <c r="H66" s="51">
        <f t="shared" si="4"/>
        <v>0</v>
      </c>
      <c r="I66" s="52">
        <f t="shared" si="2"/>
        <v>730349.68825892848</v>
      </c>
      <c r="J66" s="31" t="str">
        <f t="shared" ca="1" si="6"/>
        <v>Not justified</v>
      </c>
    </row>
    <row r="67" spans="1:15" s="91" customFormat="1" ht="20.149999999999999" hidden="1" customHeight="1" x14ac:dyDescent="0.35">
      <c r="B67" s="31">
        <v>20</v>
      </c>
      <c r="C67" s="209"/>
      <c r="D67" s="49">
        <f t="shared" ca="1" si="5"/>
        <v>150000</v>
      </c>
      <c r="E67" s="50">
        <f t="shared" si="3"/>
        <v>6.5119672619047618E-4</v>
      </c>
      <c r="F67" s="161">
        <v>1</v>
      </c>
      <c r="G67" s="163"/>
      <c r="H67" s="51">
        <f t="shared" si="4"/>
        <v>0</v>
      </c>
      <c r="I67" s="52">
        <f t="shared" si="2"/>
        <v>730349.68825892848</v>
      </c>
      <c r="J67" s="31" t="str">
        <f t="shared" ca="1" si="6"/>
        <v>Justified</v>
      </c>
    </row>
    <row r="68" spans="1:15" s="93" customFormat="1" ht="20.149999999999999" hidden="1" customHeight="1" x14ac:dyDescent="0.3">
      <c r="B68" s="31">
        <v>21</v>
      </c>
      <c r="C68" s="209"/>
      <c r="D68" s="49">
        <f t="shared" ca="1" si="5"/>
        <v>0</v>
      </c>
      <c r="E68" s="50">
        <f t="shared" si="3"/>
        <v>6.5119672619047618E-4</v>
      </c>
      <c r="F68" s="161">
        <v>1</v>
      </c>
      <c r="G68" s="163"/>
      <c r="H68" s="51">
        <f t="shared" si="4"/>
        <v>0</v>
      </c>
      <c r="I68" s="52">
        <f t="shared" si="2"/>
        <v>730349.68825892848</v>
      </c>
      <c r="J68" s="31" t="str">
        <f t="shared" ca="1" si="6"/>
        <v>Not justified</v>
      </c>
      <c r="K68" s="92"/>
      <c r="L68" s="92"/>
      <c r="M68" s="92"/>
      <c r="N68" s="92"/>
      <c r="O68" s="92"/>
    </row>
    <row r="69" spans="1:15" s="93" customFormat="1" ht="20.149999999999999" hidden="1" customHeight="1" x14ac:dyDescent="0.3">
      <c r="B69" s="31">
        <v>23</v>
      </c>
      <c r="C69" s="209"/>
      <c r="D69" s="49">
        <f t="shared" ca="1" si="5"/>
        <v>2400000</v>
      </c>
      <c r="E69" s="50">
        <f t="shared" si="3"/>
        <v>6.5119672619047618E-4</v>
      </c>
      <c r="F69" s="161">
        <v>1</v>
      </c>
      <c r="G69" s="163"/>
      <c r="H69" s="51">
        <f t="shared" si="4"/>
        <v>0</v>
      </c>
      <c r="I69" s="52">
        <f t="shared" si="2"/>
        <v>730349.68825892848</v>
      </c>
      <c r="J69" s="31" t="str">
        <f t="shared" ca="1" si="6"/>
        <v>Not justified</v>
      </c>
      <c r="K69" s="92"/>
      <c r="L69" s="92"/>
      <c r="M69" s="92"/>
      <c r="N69" s="92"/>
      <c r="O69" s="92"/>
    </row>
    <row r="70" spans="1:15" s="93" customFormat="1" ht="20.149999999999999" hidden="1" customHeight="1" x14ac:dyDescent="0.3">
      <c r="B70" s="31">
        <v>24</v>
      </c>
      <c r="C70" s="209"/>
      <c r="D70" s="49">
        <f t="shared" ca="1" si="5"/>
        <v>1400000000</v>
      </c>
      <c r="E70" s="50">
        <f t="shared" si="3"/>
        <v>6.5119672619047618E-4</v>
      </c>
      <c r="F70" s="161">
        <v>1</v>
      </c>
      <c r="G70" s="163"/>
      <c r="H70" s="51">
        <f t="shared" si="4"/>
        <v>0</v>
      </c>
      <c r="I70" s="52">
        <f t="shared" si="2"/>
        <v>730349.68825892848</v>
      </c>
      <c r="J70" s="31" t="str">
        <f t="shared" ca="1" si="6"/>
        <v>Not justified</v>
      </c>
      <c r="K70" s="92"/>
      <c r="L70" s="92"/>
      <c r="M70" s="92"/>
      <c r="N70" s="92"/>
      <c r="O70" s="92"/>
    </row>
    <row r="71" spans="1:15" s="93" customFormat="1" ht="20.149999999999999" hidden="1" customHeight="1" x14ac:dyDescent="0.3">
      <c r="B71" s="31">
        <v>25</v>
      </c>
      <c r="C71" s="209"/>
      <c r="D71" s="49">
        <f t="shared" ca="1" si="5"/>
        <v>462000000.00000006</v>
      </c>
      <c r="E71" s="50">
        <f t="shared" si="3"/>
        <v>6.5119672619047618E-4</v>
      </c>
      <c r="F71" s="161">
        <v>0.2</v>
      </c>
      <c r="G71" s="163"/>
      <c r="H71" s="51">
        <f t="shared" si="4"/>
        <v>5.2095738095238092E-4</v>
      </c>
      <c r="I71" s="52">
        <f t="shared" si="2"/>
        <v>146069.93765178573</v>
      </c>
      <c r="J71" s="31" t="str">
        <f t="shared" ca="1" si="6"/>
        <v>Not justified</v>
      </c>
      <c r="K71" s="92"/>
      <c r="L71" s="92"/>
      <c r="M71" s="92"/>
      <c r="N71" s="92"/>
      <c r="O71" s="92"/>
    </row>
    <row r="72" spans="1:15" ht="20.149999999999999" hidden="1" customHeight="1" x14ac:dyDescent="0.3">
      <c r="A72" s="92"/>
      <c r="B72" s="31">
        <v>29</v>
      </c>
      <c r="C72" s="209"/>
      <c r="D72" s="49">
        <f t="shared" ref="D72:D79" ca="1" si="7">INDIRECT(B72&amp;"!"&amp;"D15")</f>
        <v>0</v>
      </c>
      <c r="E72" s="50">
        <f t="shared" si="3"/>
        <v>6.5119672619047618E-4</v>
      </c>
      <c r="F72" s="161">
        <v>1</v>
      </c>
      <c r="G72" s="163"/>
      <c r="H72" s="51">
        <f t="shared" ref="H72:H73" si="8">$E$50*(1-F72)</f>
        <v>0</v>
      </c>
      <c r="I72" s="52">
        <f t="shared" ref="I72:I73" si="9">$E$44*($E$50-H72)*$E$49*$E$48</f>
        <v>730349.68825892848</v>
      </c>
      <c r="J72" s="31" t="str">
        <f t="shared" ref="J72:J73" ca="1" si="10">IF(D72=0,"Not justified",IF(D72&gt;I72,"Not justified","Justified"))</f>
        <v>Not justified</v>
      </c>
      <c r="K72" s="92"/>
      <c r="L72" s="92"/>
    </row>
    <row r="73" spans="1:15" ht="20.149999999999999" hidden="1" customHeight="1" x14ac:dyDescent="0.3">
      <c r="A73" s="92"/>
      <c r="B73" s="31">
        <v>30</v>
      </c>
      <c r="C73" s="209"/>
      <c r="D73" s="49">
        <f t="shared" ca="1" si="7"/>
        <v>0</v>
      </c>
      <c r="E73" s="50">
        <f t="shared" si="3"/>
        <v>6.5119672619047618E-4</v>
      </c>
      <c r="F73" s="161">
        <v>1</v>
      </c>
      <c r="G73" s="163"/>
      <c r="H73" s="51">
        <f t="shared" si="8"/>
        <v>0</v>
      </c>
      <c r="I73" s="52">
        <f t="shared" si="9"/>
        <v>730349.68825892848</v>
      </c>
      <c r="J73" s="31" t="str">
        <f t="shared" ca="1" si="10"/>
        <v>Not justified</v>
      </c>
      <c r="K73" s="92"/>
      <c r="L73" s="92"/>
    </row>
    <row r="74" spans="1:15" ht="20.149999999999999" hidden="1" customHeight="1" x14ac:dyDescent="0.3">
      <c r="A74" s="92"/>
      <c r="B74" s="223">
        <v>32</v>
      </c>
      <c r="C74" s="209"/>
      <c r="D74" s="49">
        <f t="shared" ca="1" si="7"/>
        <v>0</v>
      </c>
      <c r="E74" s="50">
        <f t="shared" si="3"/>
        <v>6.5119672619047618E-4</v>
      </c>
      <c r="F74" s="161">
        <v>1</v>
      </c>
      <c r="G74" s="163"/>
      <c r="H74" s="51">
        <f t="shared" ref="H74:H79" si="11">$E$50*(1-F74)</f>
        <v>0</v>
      </c>
      <c r="I74" s="52">
        <f t="shared" ref="I74:I79" si="12">$E$44*($E$50-H74)*$E$49*$E$48</f>
        <v>730349.68825892848</v>
      </c>
      <c r="J74" s="31" t="str">
        <f t="shared" ref="J74:J79" ca="1" si="13">IF(D74=0,"Not justified",IF(D74&gt;I74,"Not justified","Justified"))</f>
        <v>Not justified</v>
      </c>
      <c r="K74" s="92"/>
      <c r="L74" s="92"/>
    </row>
    <row r="75" spans="1:15" ht="20.149999999999999" hidden="1" customHeight="1" x14ac:dyDescent="0.3">
      <c r="A75" s="92"/>
      <c r="B75" s="223">
        <v>33</v>
      </c>
      <c r="C75" s="209"/>
      <c r="D75" s="49">
        <f t="shared" ca="1" si="7"/>
        <v>0</v>
      </c>
      <c r="E75" s="50">
        <f t="shared" si="3"/>
        <v>6.5119672619047618E-4</v>
      </c>
      <c r="F75" s="161">
        <v>1</v>
      </c>
      <c r="G75" s="163"/>
      <c r="H75" s="51">
        <f t="shared" si="11"/>
        <v>0</v>
      </c>
      <c r="I75" s="52">
        <f t="shared" si="12"/>
        <v>730349.68825892848</v>
      </c>
      <c r="J75" s="31" t="str">
        <f t="shared" ca="1" si="13"/>
        <v>Not justified</v>
      </c>
      <c r="K75" s="92"/>
      <c r="L75" s="92"/>
    </row>
    <row r="76" spans="1:15" ht="20.149999999999999" hidden="1" customHeight="1" x14ac:dyDescent="0.3">
      <c r="A76" s="92"/>
      <c r="B76" s="223">
        <v>34</v>
      </c>
      <c r="C76" s="209"/>
      <c r="D76" s="49">
        <f t="shared" ca="1" si="7"/>
        <v>0</v>
      </c>
      <c r="E76" s="50">
        <f t="shared" si="3"/>
        <v>6.5119672619047618E-4</v>
      </c>
      <c r="F76" s="161">
        <v>1</v>
      </c>
      <c r="G76" s="163"/>
      <c r="H76" s="51">
        <f t="shared" si="11"/>
        <v>0</v>
      </c>
      <c r="I76" s="52">
        <f t="shared" si="12"/>
        <v>730349.68825892848</v>
      </c>
      <c r="J76" s="31" t="str">
        <f t="shared" ca="1" si="13"/>
        <v>Not justified</v>
      </c>
      <c r="K76" s="92"/>
      <c r="L76" s="92"/>
    </row>
    <row r="77" spans="1:15" ht="20.149999999999999" hidden="1" customHeight="1" x14ac:dyDescent="0.3">
      <c r="A77" s="92"/>
      <c r="B77" s="223">
        <v>35</v>
      </c>
      <c r="C77" s="209"/>
      <c r="D77" s="49">
        <f t="shared" ca="1" si="7"/>
        <v>0</v>
      </c>
      <c r="E77" s="50">
        <f t="shared" si="3"/>
        <v>6.5119672619047618E-4</v>
      </c>
      <c r="F77" s="161">
        <v>1</v>
      </c>
      <c r="G77" s="163"/>
      <c r="H77" s="51">
        <f t="shared" si="11"/>
        <v>0</v>
      </c>
      <c r="I77" s="52">
        <f t="shared" si="12"/>
        <v>730349.68825892848</v>
      </c>
      <c r="J77" s="31" t="str">
        <f t="shared" ca="1" si="13"/>
        <v>Not justified</v>
      </c>
      <c r="K77" s="92"/>
      <c r="L77" s="92"/>
    </row>
    <row r="78" spans="1:15" ht="20.149999999999999" hidden="1" customHeight="1" x14ac:dyDescent="0.3">
      <c r="A78" s="92"/>
      <c r="B78" s="223">
        <v>36</v>
      </c>
      <c r="C78" s="209"/>
      <c r="D78" s="49">
        <f t="shared" ca="1" si="7"/>
        <v>0</v>
      </c>
      <c r="E78" s="50">
        <f t="shared" si="3"/>
        <v>6.5119672619047618E-4</v>
      </c>
      <c r="F78" s="161">
        <v>1</v>
      </c>
      <c r="G78" s="163"/>
      <c r="H78" s="51">
        <f t="shared" si="11"/>
        <v>0</v>
      </c>
      <c r="I78" s="52">
        <f t="shared" si="12"/>
        <v>730349.68825892848</v>
      </c>
      <c r="J78" s="31" t="str">
        <f t="shared" ca="1" si="13"/>
        <v>Not justified</v>
      </c>
      <c r="K78" s="92"/>
      <c r="L78" s="92"/>
    </row>
    <row r="79" spans="1:15" ht="20.149999999999999" hidden="1" customHeight="1" x14ac:dyDescent="0.3">
      <c r="A79" s="92"/>
      <c r="B79" s="223">
        <v>38</v>
      </c>
      <c r="C79" s="209"/>
      <c r="D79" s="49">
        <f t="shared" ca="1" si="7"/>
        <v>0</v>
      </c>
      <c r="E79" s="50">
        <f t="shared" si="3"/>
        <v>6.5119672619047618E-4</v>
      </c>
      <c r="F79" s="161">
        <v>1</v>
      </c>
      <c r="G79" s="163"/>
      <c r="H79" s="51">
        <f t="shared" si="11"/>
        <v>0</v>
      </c>
      <c r="I79" s="52">
        <f t="shared" si="12"/>
        <v>730349.68825892848</v>
      </c>
      <c r="J79" s="31" t="str">
        <f t="shared" ca="1" si="13"/>
        <v>Not justified</v>
      </c>
      <c r="K79" s="92"/>
      <c r="L79" s="92"/>
    </row>
    <row r="80" spans="1:15" ht="20.149999999999999" hidden="1" customHeight="1" x14ac:dyDescent="0.3">
      <c r="A80" s="92"/>
      <c r="B80" s="223">
        <v>39</v>
      </c>
      <c r="C80" s="209"/>
      <c r="D80" s="49">
        <f t="shared" ref="D80:D81" ca="1" si="14">INDIRECT(B80&amp;"!"&amp;"D15")</f>
        <v>0</v>
      </c>
      <c r="E80" s="50">
        <f t="shared" si="3"/>
        <v>6.5119672619047618E-4</v>
      </c>
      <c r="F80" s="161">
        <v>1</v>
      </c>
      <c r="G80" s="163"/>
      <c r="H80" s="51">
        <f t="shared" ref="H80:H81" si="15">$E$50*(1-F80)</f>
        <v>0</v>
      </c>
      <c r="I80" s="52">
        <f t="shared" ref="I80:I81" si="16">$E$44*($E$50-H80)*$E$49*$E$48</f>
        <v>730349.68825892848</v>
      </c>
      <c r="J80" s="31" t="str">
        <f t="shared" ref="J80:J81" ca="1" si="17">IF(D80=0,"Not justified",IF(D80&gt;I80,"Not justified","Justified"))</f>
        <v>Not justified</v>
      </c>
      <c r="K80" s="92"/>
      <c r="L80" s="92"/>
    </row>
    <row r="81" spans="1:12" ht="20.149999999999999" hidden="1" customHeight="1" x14ac:dyDescent="0.3">
      <c r="A81" s="92"/>
      <c r="B81" s="223">
        <v>40</v>
      </c>
      <c r="C81" s="209"/>
      <c r="D81" s="49">
        <f t="shared" ca="1" si="14"/>
        <v>0</v>
      </c>
      <c r="E81" s="50">
        <f t="shared" si="3"/>
        <v>6.5119672619047618E-4</v>
      </c>
      <c r="F81" s="161">
        <v>1</v>
      </c>
      <c r="G81" s="163"/>
      <c r="H81" s="51">
        <f t="shared" si="15"/>
        <v>0</v>
      </c>
      <c r="I81" s="52">
        <f t="shared" si="16"/>
        <v>730349.68825892848</v>
      </c>
      <c r="J81" s="31" t="str">
        <f t="shared" ca="1" si="17"/>
        <v>Not justified</v>
      </c>
      <c r="K81" s="92"/>
      <c r="L81" s="92"/>
    </row>
    <row r="82" spans="1:12" ht="20.149999999999999" customHeight="1" x14ac:dyDescent="0.3">
      <c r="B82" s="89"/>
    </row>
    <row r="83" spans="1:12" ht="20.149999999999999" customHeight="1" x14ac:dyDescent="0.3">
      <c r="B83" s="89"/>
      <c r="G83" s="338" t="s">
        <v>546</v>
      </c>
      <c r="H83" s="338"/>
      <c r="I83" s="262">
        <f>I54*0.25</f>
        <v>91293.71103236606</v>
      </c>
    </row>
    <row r="84" spans="1:12" ht="20.149999999999999" customHeight="1" x14ac:dyDescent="0.3">
      <c r="B84" s="89"/>
    </row>
    <row r="85" spans="1:12" ht="20.149999999999999" customHeight="1" x14ac:dyDescent="0.3">
      <c r="B85" s="89"/>
    </row>
    <row r="86" spans="1:12" ht="20.149999999999999" customHeight="1" x14ac:dyDescent="0.3">
      <c r="B86" s="89"/>
      <c r="I86" s="261"/>
    </row>
    <row r="87" spans="1:12" ht="20.149999999999999" customHeight="1" x14ac:dyDescent="0.3">
      <c r="B87" s="89"/>
    </row>
    <row r="88" spans="1:12" ht="20.149999999999999" customHeight="1" x14ac:dyDescent="0.3">
      <c r="B88" s="89"/>
    </row>
    <row r="89" spans="1:12" ht="20.149999999999999" customHeight="1" x14ac:dyDescent="0.3">
      <c r="B89" s="89"/>
    </row>
    <row r="90" spans="1:12" ht="20.149999999999999" customHeight="1" x14ac:dyDescent="0.3"/>
    <row r="91" spans="1:12" ht="20.149999999999999" customHeight="1" x14ac:dyDescent="0.3"/>
    <row r="92" spans="1:12" ht="20.149999999999999" customHeight="1" x14ac:dyDescent="0.3"/>
    <row r="93" spans="1:12" ht="20.149999999999999" customHeight="1" x14ac:dyDescent="0.3"/>
    <row r="94" spans="1:12" ht="20.149999999999999" customHeight="1" x14ac:dyDescent="0.3"/>
  </sheetData>
  <autoFilter ref="B52:J81" xr:uid="{27D06EE2-2DFA-47CC-AD20-C9FEA0FF5E65}">
    <filterColumn colId="1">
      <customFilters>
        <customFilter operator="notEqual" val=" "/>
      </customFilters>
    </filterColumn>
  </autoFilter>
  <mergeCells count="68">
    <mergeCell ref="G83:H83"/>
    <mergeCell ref="G34:I34"/>
    <mergeCell ref="G35:I35"/>
    <mergeCell ref="G36:I36"/>
    <mergeCell ref="H50:J50"/>
    <mergeCell ref="G38:J38"/>
    <mergeCell ref="G41:J41"/>
    <mergeCell ref="G42:J42"/>
    <mergeCell ref="H48:J48"/>
    <mergeCell ref="H49:J49"/>
    <mergeCell ref="I8:J8"/>
    <mergeCell ref="G12:J12"/>
    <mergeCell ref="G13:J13"/>
    <mergeCell ref="G14:J14"/>
    <mergeCell ref="G15:J15"/>
    <mergeCell ref="G16:J16"/>
    <mergeCell ref="G17:J17"/>
    <mergeCell ref="B49:D49"/>
    <mergeCell ref="B50:D50"/>
    <mergeCell ref="B17:D17"/>
    <mergeCell ref="B41:D41"/>
    <mergeCell ref="B42:D42"/>
    <mergeCell ref="B43:D43"/>
    <mergeCell ref="B44:D44"/>
    <mergeCell ref="B45:D45"/>
    <mergeCell ref="B48:D48"/>
    <mergeCell ref="B36:D36"/>
    <mergeCell ref="B37:D37"/>
    <mergeCell ref="H37:J37"/>
    <mergeCell ref="G32:I32"/>
    <mergeCell ref="G33:I33"/>
    <mergeCell ref="B38:D38"/>
    <mergeCell ref="B39:D39"/>
    <mergeCell ref="B40:D40"/>
    <mergeCell ref="G40:J40"/>
    <mergeCell ref="H23:J23"/>
    <mergeCell ref="B25:D25"/>
    <mergeCell ref="H25:J25"/>
    <mergeCell ref="B26:D26"/>
    <mergeCell ref="B27:D27"/>
    <mergeCell ref="B32:D32"/>
    <mergeCell ref="G39:J39"/>
    <mergeCell ref="G27:I27"/>
    <mergeCell ref="G28:I28"/>
    <mergeCell ref="G29:I29"/>
    <mergeCell ref="G30:I30"/>
    <mergeCell ref="G31:I31"/>
    <mergeCell ref="B20:D20"/>
    <mergeCell ref="H20:J20"/>
    <mergeCell ref="B21:D21"/>
    <mergeCell ref="H21:J21"/>
    <mergeCell ref="B22:D22"/>
    <mergeCell ref="H22:J22"/>
    <mergeCell ref="B16:D16"/>
    <mergeCell ref="B18:D18"/>
    <mergeCell ref="B19:D19"/>
    <mergeCell ref="B14:D14"/>
    <mergeCell ref="B15:D15"/>
    <mergeCell ref="B9:D9"/>
    <mergeCell ref="B11:D11"/>
    <mergeCell ref="H11:J11"/>
    <mergeCell ref="B12:D12"/>
    <mergeCell ref="B13:D13"/>
    <mergeCell ref="B1:J1"/>
    <mergeCell ref="B4:D4"/>
    <mergeCell ref="E4:F4"/>
    <mergeCell ref="H4:J4"/>
    <mergeCell ref="B6:J6"/>
  </mergeCells>
  <conditionalFormatting sqref="E22">
    <cfRule type="cellIs" dxfId="321" priority="1" operator="equal">
      <formula>"Low"</formula>
    </cfRule>
    <cfRule type="cellIs" dxfId="320" priority="2" operator="equal">
      <formula>"Moderate"</formula>
    </cfRule>
    <cfRule type="cellIs" dxfId="319" priority="3" operator="equal">
      <formula>"Significant"</formula>
    </cfRule>
    <cfRule type="cellIs" dxfId="318" priority="4" operator="equal">
      <formula>"High"</formula>
    </cfRule>
    <cfRule type="cellIs" dxfId="317" priority="5" operator="equal">
      <formula>"Extreme"</formula>
    </cfRule>
  </conditionalFormatting>
  <conditionalFormatting sqref="J52:J81">
    <cfRule type="cellIs" dxfId="316" priority="6" operator="equal">
      <formula>"Not justified"</formula>
    </cfRule>
  </conditionalFormatting>
  <conditionalFormatting sqref="J53:J81">
    <cfRule type="cellIs" dxfId="315" priority="7" operator="equal">
      <formula>"Justified"</formula>
    </cfRule>
  </conditionalFormatting>
  <dataValidations count="1">
    <dataValidation type="whole" allowBlank="1" showErrorMessage="1" errorTitle="Incorrect range" error="Enter a value 1-10" sqref="E49" xr:uid="{2B6056D7-8C03-4488-B8A5-526CCF8E1632}">
      <formula1>1</formula1>
      <formula2>10</formula2>
    </dataValidation>
  </dataValidations>
  <hyperlinks>
    <hyperlink ref="J29" r:id="rId1" xr:uid="{D400363C-974B-4BA5-AA74-2771C5D8637C}"/>
    <hyperlink ref="J27" r:id="rId2" xr:uid="{784589D5-A3A9-4D79-B32B-DB2E6DC68320}"/>
    <hyperlink ref="G12" r:id="rId3" display="https://esv.vic.gov.au/safety-education/bushfire-and-powerline-safety/powerline-bushfire-safety-taskforce/" xr:uid="{1927FE9A-285E-450A-AF30-87F9A821C82F}"/>
  </hyperlinks>
  <pageMargins left="0.7" right="0.7" top="0.75" bottom="0.75" header="0.3" footer="0.3"/>
  <pageSetup paperSize="8" scale="58" orientation="portrait" horizontalDpi="300" verticalDpi="300" r:id="rId4"/>
  <drawing r:id="rId5"/>
  <extLst>
    <ext xmlns:x14="http://schemas.microsoft.com/office/spreadsheetml/2009/9/main" uri="{CCE6A557-97BC-4b89-ADB6-D9C93CAAB3DF}">
      <x14:dataValidations xmlns:xm="http://schemas.microsoft.com/office/excel/2006/main" count="2">
        <x14:dataValidation type="list" allowBlank="1" showInputMessage="1" showErrorMessage="1" xr:uid="{EB3E5169-76A6-459D-A06D-2BE1CAF4C9A7}">
          <x14:formula1>
            <xm:f>matrix!$D$7:$D$11</xm:f>
          </x14:formula1>
          <xm:sqref>E20</xm:sqref>
        </x14:dataValidation>
        <x14:dataValidation type="list" allowBlank="1" showInputMessage="1" showErrorMessage="1" xr:uid="{25F412D1-C76D-4554-8693-248A2C4B88FE}">
          <x14:formula1>
            <xm:f>matrix!$E$6:$I$6</xm:f>
          </x14:formula1>
          <xm:sqref>E21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77EC4-AADD-4370-9954-C0CB50C6025A}">
  <sheetPr>
    <tabColor rgb="FFFF99CC"/>
    <pageSetUpPr fitToPage="1"/>
  </sheetPr>
  <dimension ref="B1:H56"/>
  <sheetViews>
    <sheetView zoomScale="145" zoomScaleNormal="145"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31</v>
      </c>
      <c r="D2" s="125"/>
      <c r="E2" s="126" t="s">
        <v>500</v>
      </c>
      <c r="F2" s="120"/>
    </row>
    <row r="3" spans="2:8" s="90" customFormat="1" ht="26.25" customHeight="1" x14ac:dyDescent="0.35">
      <c r="B3" s="127" t="s">
        <v>4</v>
      </c>
      <c r="C3" s="346" t="str">
        <f>INDEX(Initiatives!$F$2:$F$90,MATCH($C$2,Initiatives!$A$2:$A$90,0))</f>
        <v>REFCL for all HBRA areas</v>
      </c>
      <c r="D3" s="346"/>
      <c r="E3" s="128"/>
      <c r="F3" s="120"/>
    </row>
    <row r="4" spans="2:8" s="90" customFormat="1" ht="17.25" customHeight="1" x14ac:dyDescent="0.35">
      <c r="B4" s="129" t="s">
        <v>238</v>
      </c>
      <c r="C4" s="347" t="str">
        <f>INDEX(Initiatives!$E$2:$E$90,MATCH($C$2,Initiatives!$A$2:$A$90,0))</f>
        <v>Key control - JEN secondary plant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439</v>
      </c>
      <c r="F6" s="75"/>
      <c r="G6" s="1"/>
      <c r="H6" s="1"/>
    </row>
    <row r="7" spans="2:8" s="75" customFormat="1" ht="18" customHeight="1" x14ac:dyDescent="0.35">
      <c r="B7" s="76" t="s">
        <v>241</v>
      </c>
      <c r="C7" s="347" t="str">
        <f>INDEX(Initiatives!$J$2:$J$90,MATCH($C$2,Initiatives!$A$2:$A$90,0))</f>
        <v>M.Ciavarella</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73" t="s">
        <v>508</v>
      </c>
    </row>
    <row r="11" spans="2:8" ht="35.25" customHeight="1" x14ac:dyDescent="0.3">
      <c r="B11" s="349" t="s">
        <v>246</v>
      </c>
      <c r="C11" s="73" t="s">
        <v>228</v>
      </c>
      <c r="D11" s="133">
        <v>22000000</v>
      </c>
      <c r="E11" s="134" t="s">
        <v>440</v>
      </c>
    </row>
    <row r="12" spans="2:8" ht="27.75" customHeight="1" x14ac:dyDescent="0.3">
      <c r="B12" s="348"/>
      <c r="C12" s="73" t="s">
        <v>226</v>
      </c>
      <c r="D12" s="135">
        <v>5</v>
      </c>
      <c r="E12" s="73"/>
    </row>
    <row r="13" spans="2:8" ht="26.25" customHeight="1" x14ac:dyDescent="0.3">
      <c r="B13" s="348"/>
      <c r="C13" s="73" t="s">
        <v>229</v>
      </c>
      <c r="D13" s="136">
        <f>D11/D12</f>
        <v>4400000</v>
      </c>
      <c r="E13" s="73"/>
    </row>
    <row r="14" spans="2:8" ht="21" customHeight="1" x14ac:dyDescent="0.3">
      <c r="B14" s="348"/>
      <c r="C14" s="73" t="s">
        <v>227</v>
      </c>
      <c r="D14" s="133">
        <v>200000</v>
      </c>
      <c r="E14" s="134"/>
      <c r="F14" s="137"/>
    </row>
    <row r="15" spans="2:8" ht="22.5" customHeight="1" x14ac:dyDescent="0.3">
      <c r="B15" s="350"/>
      <c r="C15" s="138" t="s">
        <v>206</v>
      </c>
      <c r="D15" s="139">
        <f>SUM(D13:D14)</f>
        <v>4600000</v>
      </c>
      <c r="E15" s="73"/>
      <c r="F15" s="137"/>
    </row>
    <row r="16" spans="2:8" ht="18.75" customHeight="1" x14ac:dyDescent="0.3">
      <c r="B16" s="95" t="s">
        <v>247</v>
      </c>
      <c r="C16" s="73" t="s">
        <v>201</v>
      </c>
      <c r="D16" s="132" t="s">
        <v>1</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2</v>
      </c>
      <c r="E19" s="126"/>
    </row>
    <row r="20" spans="2:6" ht="68.25" customHeight="1" x14ac:dyDescent="0.3">
      <c r="B20" s="77" t="s">
        <v>249</v>
      </c>
      <c r="C20" s="141" t="s">
        <v>250</v>
      </c>
      <c r="D20" s="227" t="s">
        <v>408</v>
      </c>
      <c r="E20" s="128"/>
    </row>
    <row r="21" spans="2:6" ht="18.75" customHeight="1" x14ac:dyDescent="0.3">
      <c r="B21" s="95" t="s">
        <v>252</v>
      </c>
      <c r="C21" s="143" t="s">
        <v>253</v>
      </c>
      <c r="D21" s="132" t="s">
        <v>2</v>
      </c>
      <c r="E21" s="126"/>
    </row>
    <row r="22" spans="2:6" ht="23.25" customHeight="1" x14ac:dyDescent="0.3">
      <c r="B22" s="351" t="s">
        <v>221</v>
      </c>
      <c r="C22" s="141" t="s">
        <v>10</v>
      </c>
      <c r="D22" s="80" t="s">
        <v>33</v>
      </c>
      <c r="E22" s="126"/>
    </row>
    <row r="23" spans="2:6" ht="51" customHeight="1" x14ac:dyDescent="0.3">
      <c r="B23" s="352"/>
      <c r="C23" s="145" t="s">
        <v>222</v>
      </c>
      <c r="D23" s="146" t="s">
        <v>287</v>
      </c>
      <c r="E23" s="147" t="s">
        <v>445</v>
      </c>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146" priority="1" operator="equal">
      <formula>"Not assessed"</formula>
    </cfRule>
    <cfRule type="cellIs" dxfId="145" priority="2" operator="equal">
      <formula>"Eliminate"</formula>
    </cfRule>
    <cfRule type="cellIs" dxfId="144" priority="3" operator="equal">
      <formula>"Implement"</formula>
    </cfRule>
    <cfRule type="cellIs" dxfId="143" priority="4" operator="equal">
      <formula>"Requires further analysis"</formula>
    </cfRule>
  </conditionalFormatting>
  <conditionalFormatting sqref="D22">
    <cfRule type="cellIs" dxfId="142" priority="13" operator="equal">
      <formula>"-"</formula>
    </cfRule>
    <cfRule type="cellIs" dxfId="141" priority="14" operator="equal">
      <formula>"Reject"</formula>
    </cfRule>
    <cfRule type="cellIs" dxfId="140" priority="15" operator="equal">
      <formula>"Accept"</formula>
    </cfRule>
  </conditionalFormatting>
  <dataValidations count="4">
    <dataValidation type="list" allowBlank="1" showInputMessage="1" showErrorMessage="1" sqref="D20" xr:uid="{CC721002-DE53-44AA-A17D-62B282899830}">
      <formula1>"Not assessed,Eliminate, Implement, Requires further analysis"</formula1>
    </dataValidation>
    <dataValidation type="list" allowBlank="1" showInputMessage="1" showErrorMessage="1" sqref="D22" xr:uid="{150E3E0E-B998-4D5C-BD48-C821AC02F2BF}">
      <formula1>"-,Accept,Reject"</formula1>
    </dataValidation>
    <dataValidation type="list" allowBlank="1" showInputMessage="1" showErrorMessage="1" sqref="D8:D10 D16:D19 D21" xr:uid="{7188E789-4877-4876-8EF5-B395A57B8DD2}">
      <formula1>"Yes,No"</formula1>
    </dataValidation>
    <dataValidation type="list" allowBlank="1" showInputMessage="1" showErrorMessage="1" sqref="D20" xr:uid="{A9A20CAC-1E18-4F87-9573-CCCE5C0D1DFB}">
      <formula1>"Not assessed,Eliminate, Implement, Requires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C39E5BF-AB0D-43ED-8E29-A7D302EC81E2}">
          <x14:formula1>
            <xm:f>'Do not delete'!$A$1:$A$8</xm:f>
          </x14:formula1>
          <xm:sqref>D23</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340F8-1634-44D0-AB29-061CF1A163C1}">
  <sheetPr>
    <tabColor rgb="FFFF99CC"/>
    <pageSetUpPr fitToPage="1"/>
  </sheetPr>
  <dimension ref="B1:H56"/>
  <sheetViews>
    <sheetView topLeftCell="C4" zoomScale="145" zoomScaleNormal="145"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32</v>
      </c>
      <c r="D2" s="125"/>
      <c r="E2" s="126" t="s">
        <v>500</v>
      </c>
      <c r="F2" s="120"/>
    </row>
    <row r="3" spans="2:8" s="90" customFormat="1" ht="26.25" customHeight="1" x14ac:dyDescent="0.35">
      <c r="B3" s="127" t="s">
        <v>4</v>
      </c>
      <c r="C3" s="346" t="str">
        <f>INDEX(Initiatives!$F$2:$F$90,MATCH($C$2,Initiatives!$A$2:$A$90,0))</f>
        <v>Manning ZSS feeding into HBRA during TFB days</v>
      </c>
      <c r="D3" s="346"/>
      <c r="E3" s="128"/>
      <c r="F3" s="120"/>
    </row>
    <row r="4" spans="2:8" s="90" customFormat="1" ht="17.25" customHeight="1" x14ac:dyDescent="0.35">
      <c r="B4" s="129" t="s">
        <v>238</v>
      </c>
      <c r="C4" s="347" t="str">
        <f>INDEX(Initiatives!$E$2:$E$90,MATCH($C$2,Initiatives!$A$2:$A$90,0))</f>
        <v>Key control - JEN secondary plant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87.75" customHeight="1" x14ac:dyDescent="0.3">
      <c r="B6" s="130" t="s">
        <v>240</v>
      </c>
      <c r="C6" s="356" t="s">
        <v>230</v>
      </c>
      <c r="D6" s="357"/>
      <c r="E6" s="198" t="s">
        <v>447</v>
      </c>
      <c r="F6" s="75"/>
      <c r="G6" s="1"/>
      <c r="H6" s="1"/>
    </row>
    <row r="7" spans="2:8" s="75" customFormat="1" ht="18" customHeight="1" x14ac:dyDescent="0.35">
      <c r="B7" s="76" t="s">
        <v>241</v>
      </c>
      <c r="C7" s="347" t="str">
        <f>INDEX(Initiatives!$J$2:$J$90,MATCH($C$2,Initiatives!$A$2:$A$90,0))</f>
        <v>M.Ciavarella</v>
      </c>
      <c r="D7" s="347"/>
      <c r="E7" s="73"/>
    </row>
    <row r="8" spans="2:8" ht="24" x14ac:dyDescent="0.3">
      <c r="B8" s="348" t="s">
        <v>242</v>
      </c>
      <c r="C8" s="73" t="s">
        <v>243</v>
      </c>
      <c r="D8" s="132" t="s">
        <v>1</v>
      </c>
      <c r="E8" s="126"/>
    </row>
    <row r="9" spans="2:8" ht="24" x14ac:dyDescent="0.3">
      <c r="B9" s="348"/>
      <c r="C9" s="73" t="s">
        <v>244</v>
      </c>
      <c r="D9" s="132" t="s">
        <v>1</v>
      </c>
      <c r="E9" s="126"/>
    </row>
    <row r="10" spans="2:8" ht="36" x14ac:dyDescent="0.3">
      <c r="B10" s="348"/>
      <c r="C10" s="73" t="s">
        <v>245</v>
      </c>
      <c r="D10" s="132" t="s">
        <v>1</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t="s">
        <v>2</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2</v>
      </c>
      <c r="E19" s="126"/>
    </row>
    <row r="20" spans="2:6" ht="68.25" customHeight="1" x14ac:dyDescent="0.3">
      <c r="B20" s="77" t="s">
        <v>249</v>
      </c>
      <c r="C20" s="141" t="s">
        <v>250</v>
      </c>
      <c r="D20" s="142" t="s">
        <v>251</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33</v>
      </c>
      <c r="E22" s="126"/>
    </row>
    <row r="23" spans="2:6" ht="75.75" customHeight="1" x14ac:dyDescent="0.3">
      <c r="B23" s="352"/>
      <c r="C23" s="145" t="s">
        <v>222</v>
      </c>
      <c r="D23" s="146" t="s">
        <v>288</v>
      </c>
      <c r="E23" s="147" t="s">
        <v>448</v>
      </c>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5:D55"/>
    <mergeCell ref="B44:D44"/>
    <mergeCell ref="B45:D45"/>
    <mergeCell ref="B46:D46"/>
    <mergeCell ref="B47:D47"/>
    <mergeCell ref="B48:D48"/>
    <mergeCell ref="B49:D49"/>
    <mergeCell ref="B50:D50"/>
    <mergeCell ref="B51:D51"/>
    <mergeCell ref="B52:D52"/>
    <mergeCell ref="B53:D53"/>
    <mergeCell ref="B54:D54"/>
    <mergeCell ref="B43:D43"/>
    <mergeCell ref="B32:D32"/>
    <mergeCell ref="B33:D33"/>
    <mergeCell ref="B34:D34"/>
    <mergeCell ref="B35:D35"/>
    <mergeCell ref="B36:D36"/>
    <mergeCell ref="B37:D37"/>
    <mergeCell ref="B38:D38"/>
    <mergeCell ref="B39:D39"/>
    <mergeCell ref="B40:D40"/>
    <mergeCell ref="B41:D41"/>
    <mergeCell ref="B42:D42"/>
    <mergeCell ref="B31:D31"/>
    <mergeCell ref="B8:B10"/>
    <mergeCell ref="B11:B15"/>
    <mergeCell ref="B17:B19"/>
    <mergeCell ref="B22:B23"/>
    <mergeCell ref="B24:D24"/>
    <mergeCell ref="B25:D25"/>
    <mergeCell ref="B26:D26"/>
    <mergeCell ref="B27:D27"/>
    <mergeCell ref="B28:D28"/>
    <mergeCell ref="B29:D29"/>
    <mergeCell ref="B30:D30"/>
    <mergeCell ref="C7:D7"/>
    <mergeCell ref="B1:D1"/>
    <mergeCell ref="C3:D3"/>
    <mergeCell ref="C4:D4"/>
    <mergeCell ref="C5:D5"/>
    <mergeCell ref="C6:D6"/>
  </mergeCells>
  <conditionalFormatting sqref="D20">
    <cfRule type="cellIs" dxfId="139" priority="1" operator="equal">
      <formula>"Not assessed"</formula>
    </cfRule>
    <cfRule type="cellIs" dxfId="138" priority="2" operator="equal">
      <formula>"Eliminate"</formula>
    </cfRule>
    <cfRule type="cellIs" dxfId="137" priority="3" operator="equal">
      <formula>"Implement"</formula>
    </cfRule>
    <cfRule type="cellIs" dxfId="136" priority="4" operator="equal">
      <formula>"Requires further analysis"</formula>
    </cfRule>
  </conditionalFormatting>
  <conditionalFormatting sqref="D22">
    <cfRule type="cellIs" dxfId="135" priority="5" operator="equal">
      <formula>"-"</formula>
    </cfRule>
    <cfRule type="cellIs" dxfId="134" priority="6" operator="equal">
      <formula>"Reject"</formula>
    </cfRule>
    <cfRule type="cellIs" dxfId="133" priority="7" operator="equal">
      <formula>"Accept"</formula>
    </cfRule>
  </conditionalFormatting>
  <dataValidations count="6">
    <dataValidation type="list" allowBlank="1" showInputMessage="1" showErrorMessage="1" sqref="D8:D10 D16:D19" xr:uid="{047A9708-C98E-407E-A866-0F0EDEBAABD0}">
      <formula1>"Yes,No"</formula1>
    </dataValidation>
    <dataValidation type="list" allowBlank="1" showInputMessage="1" showErrorMessage="1" sqref="D22" xr:uid="{632CA3DA-0D83-4A01-955B-1CEDE843AEA6}">
      <formula1>"-,Accept,Reject"</formula1>
    </dataValidation>
    <dataValidation type="list" allowBlank="1" showInputMessage="1" showErrorMessage="1" sqref="D21" xr:uid="{2EF2ADB3-C927-4189-A391-2748C4FA5529}">
      <formula1>"Eliminate, Implement, Requires further analysis"</formula1>
    </dataValidation>
    <dataValidation type="list" allowBlank="1" showInputMessage="1" showErrorMessage="1" sqref="D21" xr:uid="{02E29D42-6775-4BD9-8D17-651D7135F564}">
      <formula1>"Eliminate, Implement, Further analysis"</formula1>
    </dataValidation>
    <dataValidation type="list" allowBlank="1" showInputMessage="1" showErrorMessage="1" sqref="D20" xr:uid="{6F9370EA-4B7B-4D1D-AA59-2DE482005438}">
      <formula1>"Not assessed,Eliminate, Implement, Requires further analysis"</formula1>
    </dataValidation>
    <dataValidation type="list" allowBlank="1" showInputMessage="1" showErrorMessage="1" sqref="D20" xr:uid="{38B0141D-254B-445E-9183-74B686D3829F}">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0D29FD0-145D-4602-B21F-148339DB8EBE}">
          <x14:formula1>
            <xm:f>'Do not delete'!$A$1:$A$8</xm:f>
          </x14:formula1>
          <xm:sqref>D23</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AD213-7582-4B32-90FB-8937250AF5C0}">
  <sheetPr>
    <tabColor rgb="FFFF99CC"/>
    <pageSetUpPr fitToPage="1"/>
  </sheetPr>
  <dimension ref="B1:H56"/>
  <sheetViews>
    <sheetView topLeftCell="A10" zoomScale="175" zoomScaleNormal="175"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33</v>
      </c>
      <c r="D2" s="125"/>
      <c r="E2" s="126" t="s">
        <v>500</v>
      </c>
      <c r="F2" s="120"/>
    </row>
    <row r="3" spans="2:8" s="90" customFormat="1" ht="26.25" customHeight="1" x14ac:dyDescent="0.35">
      <c r="B3" s="127" t="s">
        <v>4</v>
      </c>
      <c r="C3" s="346" t="str">
        <f>INDEX(Initiatives!$F$2:$F$90,MATCH($C$2,Initiatives!$A$2:$A$90,0))</f>
        <v>Allocate budget to purchase additional spares for secondary assets (Protection &amp; Control and Comms)</v>
      </c>
      <c r="D3" s="346"/>
      <c r="E3" s="128"/>
      <c r="F3" s="120"/>
    </row>
    <row r="4" spans="2:8" s="90" customFormat="1" ht="17.25" customHeight="1" x14ac:dyDescent="0.35">
      <c r="B4" s="129" t="s">
        <v>238</v>
      </c>
      <c r="C4" s="347" t="str">
        <f>INDEX(Initiatives!$E$2:$E$90,MATCH($C$2,Initiatives!$A$2:$A$90,0))</f>
        <v>Key control - JEN secondary plant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F6" s="75"/>
      <c r="G6" s="1"/>
      <c r="H6" s="1"/>
    </row>
    <row r="7" spans="2:8" s="75" customFormat="1" ht="18" customHeight="1" x14ac:dyDescent="0.35">
      <c r="B7" s="76" t="s">
        <v>241</v>
      </c>
      <c r="C7" s="347" t="str">
        <f>INDEX(Initiatives!$J$2:$J$90,MATCH($C$2,Initiatives!$A$2:$A$90,0))</f>
        <v>M.Ciavarella</v>
      </c>
      <c r="D7" s="347"/>
      <c r="E7" s="73"/>
    </row>
    <row r="8" spans="2:8" ht="24" x14ac:dyDescent="0.3">
      <c r="B8" s="348" t="s">
        <v>242</v>
      </c>
      <c r="C8" s="73" t="s">
        <v>243</v>
      </c>
      <c r="D8" s="132" t="s">
        <v>1</v>
      </c>
      <c r="E8" s="126"/>
    </row>
    <row r="9" spans="2:8" ht="24" x14ac:dyDescent="0.3">
      <c r="B9" s="348"/>
      <c r="C9" s="73" t="s">
        <v>244</v>
      </c>
      <c r="D9" s="132" t="s">
        <v>1</v>
      </c>
      <c r="E9" s="126"/>
    </row>
    <row r="10" spans="2:8" ht="36" x14ac:dyDescent="0.3">
      <c r="B10" s="348"/>
      <c r="C10" s="73" t="s">
        <v>245</v>
      </c>
      <c r="D10" s="132" t="s">
        <v>1</v>
      </c>
      <c r="E10" s="126" t="s">
        <v>468</v>
      </c>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251</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33</v>
      </c>
      <c r="E22" s="126"/>
    </row>
    <row r="23" spans="2:6" ht="51" customHeight="1" x14ac:dyDescent="0.3">
      <c r="B23" s="352"/>
      <c r="C23" s="145" t="s">
        <v>222</v>
      </c>
      <c r="D23" s="146" t="s">
        <v>288</v>
      </c>
      <c r="E23" s="198" t="s">
        <v>449</v>
      </c>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5:D55"/>
    <mergeCell ref="B44:D44"/>
    <mergeCell ref="B45:D45"/>
    <mergeCell ref="B46:D46"/>
    <mergeCell ref="B47:D47"/>
    <mergeCell ref="B48:D48"/>
    <mergeCell ref="B49:D49"/>
    <mergeCell ref="B50:D50"/>
    <mergeCell ref="B51:D51"/>
    <mergeCell ref="B52:D52"/>
    <mergeCell ref="B53:D53"/>
    <mergeCell ref="B54:D54"/>
    <mergeCell ref="B43:D43"/>
    <mergeCell ref="B32:D32"/>
    <mergeCell ref="B33:D33"/>
    <mergeCell ref="B34:D34"/>
    <mergeCell ref="B35:D35"/>
    <mergeCell ref="B36:D36"/>
    <mergeCell ref="B37:D37"/>
    <mergeCell ref="B38:D38"/>
    <mergeCell ref="B39:D39"/>
    <mergeCell ref="B40:D40"/>
    <mergeCell ref="B41:D41"/>
    <mergeCell ref="B42:D42"/>
    <mergeCell ref="B31:D31"/>
    <mergeCell ref="B8:B10"/>
    <mergeCell ref="B11:B15"/>
    <mergeCell ref="B17:B19"/>
    <mergeCell ref="B22:B23"/>
    <mergeCell ref="B24:D24"/>
    <mergeCell ref="B25:D25"/>
    <mergeCell ref="B26:D26"/>
    <mergeCell ref="B27:D27"/>
    <mergeCell ref="B28:D28"/>
    <mergeCell ref="B29:D29"/>
    <mergeCell ref="B30:D30"/>
    <mergeCell ref="C7:D7"/>
    <mergeCell ref="B1:D1"/>
    <mergeCell ref="C3:D3"/>
    <mergeCell ref="C4:D4"/>
    <mergeCell ref="C5:D5"/>
    <mergeCell ref="C6:D6"/>
  </mergeCells>
  <conditionalFormatting sqref="D20">
    <cfRule type="cellIs" dxfId="132" priority="1" operator="equal">
      <formula>"Not assessed"</formula>
    </cfRule>
    <cfRule type="cellIs" dxfId="131" priority="2" operator="equal">
      <formula>"Eliminate"</formula>
    </cfRule>
    <cfRule type="cellIs" dxfId="130" priority="3" operator="equal">
      <formula>"Implement"</formula>
    </cfRule>
    <cfRule type="cellIs" dxfId="129" priority="4" operator="equal">
      <formula>"Requires further analysis"</formula>
    </cfRule>
  </conditionalFormatting>
  <conditionalFormatting sqref="D22">
    <cfRule type="cellIs" dxfId="128" priority="5" operator="equal">
      <formula>"-"</formula>
    </cfRule>
    <cfRule type="cellIs" dxfId="127" priority="6" operator="equal">
      <formula>"Reject"</formula>
    </cfRule>
    <cfRule type="cellIs" dxfId="126" priority="7" operator="equal">
      <formula>"Accept"</formula>
    </cfRule>
  </conditionalFormatting>
  <dataValidations count="6">
    <dataValidation type="list" allowBlank="1" showInputMessage="1" showErrorMessage="1" sqref="D20" xr:uid="{EEB2AB0C-57E2-41C1-B20E-B1BCE1ACE2C2}">
      <formula1>"Not assessed,Eliminate, Implement, Further analysis"</formula1>
    </dataValidation>
    <dataValidation type="list" allowBlank="1" showInputMessage="1" showErrorMessage="1" sqref="D20" xr:uid="{D038CD8B-B81E-437D-902B-A1A329B3EBE3}">
      <formula1>"Not assessed,Eliminate, Implement, Requires further analysis"</formula1>
    </dataValidation>
    <dataValidation type="list" allowBlank="1" showInputMessage="1" showErrorMessage="1" sqref="D21" xr:uid="{B4B2F059-1431-4E1E-9660-8B65BB8336FF}">
      <formula1>"Eliminate, Implement, Further analysis"</formula1>
    </dataValidation>
    <dataValidation type="list" allowBlank="1" showInputMessage="1" showErrorMessage="1" sqref="D21" xr:uid="{0C24D18C-C488-4DE4-819C-679B91CEE9FB}">
      <formula1>"Eliminate, Implement, Requires further analysis"</formula1>
    </dataValidation>
    <dataValidation type="list" allowBlank="1" showInputMessage="1" showErrorMessage="1" sqref="D22" xr:uid="{E94B72EB-602D-4EC7-B64F-311567F56AF4}">
      <formula1>"-,Accept,Reject"</formula1>
    </dataValidation>
    <dataValidation type="list" allowBlank="1" showInputMessage="1" showErrorMessage="1" sqref="D8:D10 D16:D19" xr:uid="{F12835FB-A47E-4784-8A24-62EBB425B9A3}">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03BFF5B-757A-49E4-B52C-178354209C7D}">
          <x14:formula1>
            <xm:f>'Do not delete'!$A$1:$A$8</xm:f>
          </x14:formula1>
          <xm:sqref>D23</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BE668-3F2A-4C6F-9874-1B646A8042DE}">
  <sheetPr>
    <tabColor rgb="FFFF99CC"/>
    <pageSetUpPr fitToPage="1"/>
  </sheetPr>
  <dimension ref="B1:H56"/>
  <sheetViews>
    <sheetView topLeftCell="A7" zoomScale="160" zoomScaleNormal="16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34</v>
      </c>
      <c r="D2" s="125"/>
      <c r="E2" s="126" t="s">
        <v>500</v>
      </c>
      <c r="F2" s="120"/>
    </row>
    <row r="3" spans="2:8" s="90" customFormat="1" ht="26.25" customHeight="1" x14ac:dyDescent="0.35">
      <c r="B3" s="127" t="s">
        <v>4</v>
      </c>
      <c r="C3" s="346" t="str">
        <f>INDEX(Initiatives!$F$2:$F$90,MATCH($C$2,Initiatives!$A$2:$A$90,0))</f>
        <v>Duplication for ZSS feeder protection</v>
      </c>
      <c r="D3" s="346"/>
      <c r="E3" s="128"/>
      <c r="F3" s="120"/>
    </row>
    <row r="4" spans="2:8" s="90" customFormat="1" ht="17.25" customHeight="1" x14ac:dyDescent="0.35">
      <c r="B4" s="129" t="s">
        <v>238</v>
      </c>
      <c r="C4" s="347" t="str">
        <f>INDEX(Initiatives!$E$2:$E$90,MATCH($C$2,Initiatives!$A$2:$A$90,0))</f>
        <v>Key control - JEN secondary plant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471</v>
      </c>
      <c r="F6" s="75"/>
      <c r="G6" s="1"/>
      <c r="H6" s="1"/>
    </row>
    <row r="7" spans="2:8" s="75" customFormat="1" ht="18" customHeight="1" x14ac:dyDescent="0.35">
      <c r="B7" s="76" t="s">
        <v>241</v>
      </c>
      <c r="C7" s="347" t="str">
        <f>INDEX(Initiatives!$J$2:$J$90,MATCH($C$2,Initiatives!$A$2:$A$90,0))</f>
        <v>M.Ciavarella</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t="s">
        <v>469</v>
      </c>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t="s">
        <v>2</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251</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33</v>
      </c>
      <c r="E22" s="126"/>
    </row>
    <row r="23" spans="2:6" ht="51" customHeight="1" x14ac:dyDescent="0.3">
      <c r="B23" s="352"/>
      <c r="C23" s="145" t="s">
        <v>222</v>
      </c>
      <c r="D23" s="146" t="s">
        <v>285</v>
      </c>
      <c r="E23" s="198" t="s">
        <v>470</v>
      </c>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5:D55"/>
    <mergeCell ref="B44:D44"/>
    <mergeCell ref="B45:D45"/>
    <mergeCell ref="B46:D46"/>
    <mergeCell ref="B47:D47"/>
    <mergeCell ref="B48:D48"/>
    <mergeCell ref="B49:D49"/>
    <mergeCell ref="B50:D50"/>
    <mergeCell ref="B51:D51"/>
    <mergeCell ref="B52:D52"/>
    <mergeCell ref="B53:D53"/>
    <mergeCell ref="B54:D54"/>
    <mergeCell ref="B43:D43"/>
    <mergeCell ref="B32:D32"/>
    <mergeCell ref="B33:D33"/>
    <mergeCell ref="B34:D34"/>
    <mergeCell ref="B35:D35"/>
    <mergeCell ref="B36:D36"/>
    <mergeCell ref="B37:D37"/>
    <mergeCell ref="B38:D38"/>
    <mergeCell ref="B39:D39"/>
    <mergeCell ref="B40:D40"/>
    <mergeCell ref="B41:D41"/>
    <mergeCell ref="B42:D42"/>
    <mergeCell ref="B31:D31"/>
    <mergeCell ref="B8:B10"/>
    <mergeCell ref="B11:B15"/>
    <mergeCell ref="B17:B19"/>
    <mergeCell ref="B22:B23"/>
    <mergeCell ref="B24:D24"/>
    <mergeCell ref="B25:D25"/>
    <mergeCell ref="B26:D26"/>
    <mergeCell ref="B27:D27"/>
    <mergeCell ref="B28:D28"/>
    <mergeCell ref="B29:D29"/>
    <mergeCell ref="B30:D30"/>
    <mergeCell ref="C7:D7"/>
    <mergeCell ref="B1:D1"/>
    <mergeCell ref="C3:D3"/>
    <mergeCell ref="C4:D4"/>
    <mergeCell ref="C5:D5"/>
    <mergeCell ref="C6:D6"/>
  </mergeCells>
  <conditionalFormatting sqref="D20">
    <cfRule type="cellIs" dxfId="125" priority="1" operator="equal">
      <formula>"Not assessed"</formula>
    </cfRule>
    <cfRule type="cellIs" dxfId="124" priority="2" operator="equal">
      <formula>"Eliminate"</formula>
    </cfRule>
    <cfRule type="cellIs" dxfId="123" priority="3" operator="equal">
      <formula>"Implement"</formula>
    </cfRule>
    <cfRule type="cellIs" dxfId="122" priority="4" operator="equal">
      <formula>"Requires further analysis"</formula>
    </cfRule>
  </conditionalFormatting>
  <conditionalFormatting sqref="D22">
    <cfRule type="cellIs" dxfId="121" priority="5" operator="equal">
      <formula>"-"</formula>
    </cfRule>
    <cfRule type="cellIs" dxfId="120" priority="6" operator="equal">
      <formula>"Reject"</formula>
    </cfRule>
    <cfRule type="cellIs" dxfId="119" priority="7" operator="equal">
      <formula>"Accept"</formula>
    </cfRule>
  </conditionalFormatting>
  <dataValidations count="6">
    <dataValidation type="list" allowBlank="1" showInputMessage="1" showErrorMessage="1" sqref="D20" xr:uid="{F030474F-C709-4AAE-900C-24C1A3F667BE}">
      <formula1>"Not assessed,Eliminate, Implement, Further analysis"</formula1>
    </dataValidation>
    <dataValidation type="list" allowBlank="1" showInputMessage="1" showErrorMessage="1" sqref="D20" xr:uid="{6CEDE1DE-5974-4FE2-8876-9682F2AB2956}">
      <formula1>"Not assessed,Eliminate, Implement, Requires further analysis"</formula1>
    </dataValidation>
    <dataValidation type="list" allowBlank="1" showInputMessage="1" showErrorMessage="1" sqref="D21" xr:uid="{4A3ED780-3F43-44FB-AE55-A0752B473214}">
      <formula1>"Eliminate, Implement, Further analysis"</formula1>
    </dataValidation>
    <dataValidation type="list" allowBlank="1" showInputMessage="1" showErrorMessage="1" sqref="D21" xr:uid="{28BF7540-15A0-4EFF-BA86-BE3DCB673826}">
      <formula1>"Eliminate, Implement, Requires further analysis"</formula1>
    </dataValidation>
    <dataValidation type="list" allowBlank="1" showInputMessage="1" showErrorMessage="1" sqref="D22" xr:uid="{A2EF34EE-0146-435A-87A2-8DD34AF0477F}">
      <formula1>"-,Accept,Reject"</formula1>
    </dataValidation>
    <dataValidation type="list" allowBlank="1" showInputMessage="1" showErrorMessage="1" sqref="D8:D10 D16:D19" xr:uid="{7BCDBCD4-4699-4A73-9DB8-E5FAE2625E02}">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0C8E65D-CB33-428F-8738-0B57C45B60D3}">
          <x14:formula1>
            <xm:f>'Do not delete'!$A$1:$A$8</xm:f>
          </x14:formula1>
          <xm:sqref>D23</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905A7-D7E6-408D-A797-FDE0203B6C3E}">
  <sheetPr>
    <tabColor rgb="FF00B050"/>
    <pageSetUpPr fitToPage="1"/>
  </sheetPr>
  <dimension ref="B1:H56"/>
  <sheetViews>
    <sheetView zoomScale="130" zoomScaleNormal="130" workbookViewId="0">
      <selection activeCell="E6" sqref="E6"/>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25.5" customHeight="1" x14ac:dyDescent="0.35">
      <c r="B2" s="87" t="s">
        <v>237</v>
      </c>
      <c r="C2" s="124">
        <v>35</v>
      </c>
      <c r="D2" s="125"/>
      <c r="E2" s="73" t="s">
        <v>509</v>
      </c>
      <c r="F2" s="120"/>
    </row>
    <row r="3" spans="2:8" s="90" customFormat="1" ht="26.25" customHeight="1" x14ac:dyDescent="0.35">
      <c r="B3" s="127" t="s">
        <v>4</v>
      </c>
      <c r="C3" s="346" t="str">
        <f>INDEX(Initiatives!$F$2:$F$90,MATCH($C$2,Initiatives!$A$2:$A$90,0))</f>
        <v>Review the benefits of proactively installing dual power supply battery systems in HBRA ZSS</v>
      </c>
      <c r="D3" s="346"/>
      <c r="E3" s="210"/>
      <c r="F3" s="120"/>
    </row>
    <row r="4" spans="2:8" s="90" customFormat="1" ht="17.25" customHeight="1" x14ac:dyDescent="0.35">
      <c r="B4" s="129" t="s">
        <v>238</v>
      </c>
      <c r="C4" s="347" t="str">
        <f>INDEX(Initiatives!$E$2:$E$90,MATCH($C$2,Initiatives!$A$2:$A$90,0))</f>
        <v>Key control - JEN primary plant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86.25" customHeight="1" x14ac:dyDescent="0.3">
      <c r="B6" s="130" t="s">
        <v>240</v>
      </c>
      <c r="C6" s="356" t="s">
        <v>230</v>
      </c>
      <c r="D6" s="357"/>
      <c r="E6" s="198" t="s">
        <v>451</v>
      </c>
      <c r="F6" s="75"/>
      <c r="G6" s="1"/>
      <c r="H6" s="1"/>
    </row>
    <row r="7" spans="2:8" s="75" customFormat="1" ht="18" customHeight="1" x14ac:dyDescent="0.35">
      <c r="B7" s="76" t="s">
        <v>241</v>
      </c>
      <c r="C7" s="347" t="str">
        <f>INDEX(Initiatives!$J$2:$J$90,MATCH($C$2,Initiatives!$A$2:$A$90,0))</f>
        <v>M.Ciavarella</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296</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5:D55"/>
    <mergeCell ref="B44:D44"/>
    <mergeCell ref="B45:D45"/>
    <mergeCell ref="B46:D46"/>
    <mergeCell ref="B47:D47"/>
    <mergeCell ref="B48:D48"/>
    <mergeCell ref="B49:D49"/>
    <mergeCell ref="B50:D50"/>
    <mergeCell ref="B51:D51"/>
    <mergeCell ref="B52:D52"/>
    <mergeCell ref="B53:D53"/>
    <mergeCell ref="B54:D54"/>
    <mergeCell ref="B43:D43"/>
    <mergeCell ref="B32:D32"/>
    <mergeCell ref="B33:D33"/>
    <mergeCell ref="B34:D34"/>
    <mergeCell ref="B35:D35"/>
    <mergeCell ref="B36:D36"/>
    <mergeCell ref="B37:D37"/>
    <mergeCell ref="B38:D38"/>
    <mergeCell ref="B39:D39"/>
    <mergeCell ref="B40:D40"/>
    <mergeCell ref="B41:D41"/>
    <mergeCell ref="B42:D42"/>
    <mergeCell ref="B31:D31"/>
    <mergeCell ref="B8:B10"/>
    <mergeCell ref="B11:B15"/>
    <mergeCell ref="B17:B19"/>
    <mergeCell ref="B22:B23"/>
    <mergeCell ref="B24:D24"/>
    <mergeCell ref="B25:D25"/>
    <mergeCell ref="B26:D26"/>
    <mergeCell ref="B27:D27"/>
    <mergeCell ref="B28:D28"/>
    <mergeCell ref="B29:D29"/>
    <mergeCell ref="B30:D30"/>
    <mergeCell ref="C7:D7"/>
    <mergeCell ref="B1:D1"/>
    <mergeCell ref="C3:D3"/>
    <mergeCell ref="C4:D4"/>
    <mergeCell ref="C5:D5"/>
    <mergeCell ref="C6:D6"/>
  </mergeCells>
  <conditionalFormatting sqref="D20">
    <cfRule type="cellIs" dxfId="118" priority="1" operator="equal">
      <formula>"Not assessed"</formula>
    </cfRule>
    <cfRule type="cellIs" dxfId="117" priority="2" operator="equal">
      <formula>"Eliminate"</formula>
    </cfRule>
    <cfRule type="cellIs" dxfId="116" priority="3" operator="equal">
      <formula>"Implement"</formula>
    </cfRule>
    <cfRule type="cellIs" dxfId="115" priority="4" operator="equal">
      <formula>"Requires further analysis"</formula>
    </cfRule>
  </conditionalFormatting>
  <conditionalFormatting sqref="D22">
    <cfRule type="cellIs" dxfId="114" priority="5" operator="equal">
      <formula>"-"</formula>
    </cfRule>
    <cfRule type="cellIs" dxfId="113" priority="6" operator="equal">
      <formula>"Reject"</formula>
    </cfRule>
    <cfRule type="cellIs" dxfId="112" priority="7" operator="equal">
      <formula>"Accept"</formula>
    </cfRule>
  </conditionalFormatting>
  <dataValidations count="6">
    <dataValidation type="list" allowBlank="1" showInputMessage="1" showErrorMessage="1" sqref="D8:D10 D16:D19" xr:uid="{DA2BA661-3AF3-47A9-A02F-FCAB3E3A8B89}">
      <formula1>"Yes,No"</formula1>
    </dataValidation>
    <dataValidation type="list" allowBlank="1" showInputMessage="1" showErrorMessage="1" sqref="D22" xr:uid="{BC591DF0-E245-47E5-BB4F-645FCADBF4E0}">
      <formula1>"-,Accept,Reject"</formula1>
    </dataValidation>
    <dataValidation type="list" allowBlank="1" showInputMessage="1" showErrorMessage="1" sqref="D21" xr:uid="{A372BA3C-9561-4768-B302-EA6622F5BD83}">
      <formula1>"Eliminate, Implement, Requires further analysis"</formula1>
    </dataValidation>
    <dataValidation type="list" allowBlank="1" showInputMessage="1" showErrorMessage="1" sqref="D21" xr:uid="{BA3CCD53-D67F-4885-8442-740B1E1CDFED}">
      <formula1>"Eliminate, Implement, Further analysis"</formula1>
    </dataValidation>
    <dataValidation type="list" allowBlank="1" showInputMessage="1" showErrorMessage="1" sqref="D20" xr:uid="{CC2193AC-2E0F-4D11-BCB1-066C701FE011}">
      <formula1>"Not assessed,Eliminate, Implement, Requires further analysis"</formula1>
    </dataValidation>
    <dataValidation type="list" allowBlank="1" showInputMessage="1" showErrorMessage="1" sqref="D20" xr:uid="{3826B00A-97FD-4A62-94DC-5C8BEB7634E2}">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4129B5C-D604-4A20-A60F-3A848C707213}">
          <x14:formula1>
            <xm:f>'Do not delete'!$A$1:$A$8</xm:f>
          </x14:formula1>
          <xm:sqref>D23</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A6E4C-1C7C-4F27-BF69-AF50123BD0E6}">
  <sheetPr>
    <tabColor rgb="FFFF99CC"/>
    <pageSetUpPr fitToPage="1"/>
  </sheetPr>
  <dimension ref="B1:H56"/>
  <sheetViews>
    <sheetView topLeftCell="A10" zoomScale="175" zoomScaleNormal="175"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36</v>
      </c>
      <c r="D2" s="125"/>
      <c r="E2" s="126" t="s">
        <v>500</v>
      </c>
      <c r="F2" s="120"/>
    </row>
    <row r="3" spans="2:8" s="90" customFormat="1" ht="26.25" customHeight="1" x14ac:dyDescent="0.35">
      <c r="B3" s="127" t="s">
        <v>4</v>
      </c>
      <c r="C3" s="346" t="str">
        <f>INDEX(Initiatives!$F$2:$F$90,MATCH($C$2,Initiatives!$A$2:$A$90,0))</f>
        <v>On TFB days run HBRA station buses open to reduce the fault level</v>
      </c>
      <c r="D3" s="346"/>
      <c r="E3" s="126"/>
      <c r="F3" s="120"/>
    </row>
    <row r="4" spans="2:8" s="90" customFormat="1" ht="17.25" customHeight="1" x14ac:dyDescent="0.35">
      <c r="B4" s="129" t="s">
        <v>238</v>
      </c>
      <c r="C4" s="347" t="str">
        <f>INDEX(Initiatives!$E$2:$E$90,MATCH($C$2,Initiatives!$A$2:$A$90,0))</f>
        <v>Key control - JEN primary plant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522</v>
      </c>
      <c r="F6" s="75"/>
      <c r="G6" s="1"/>
      <c r="H6" s="1"/>
    </row>
    <row r="7" spans="2:8" s="75" customFormat="1" ht="30.75" customHeight="1" x14ac:dyDescent="0.35">
      <c r="B7" s="76" t="s">
        <v>241</v>
      </c>
      <c r="C7" s="347" t="str">
        <f>INDEX(Initiatives!$J$2:$J$90,MATCH($C$2,Initiatives!$A$2:$A$90,0))</f>
        <v>T.Bui</v>
      </c>
      <c r="D7" s="347"/>
      <c r="E7" s="226"/>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251</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33</v>
      </c>
      <c r="E22" s="126"/>
    </row>
    <row r="23" spans="2:6" ht="105" customHeight="1" x14ac:dyDescent="0.3">
      <c r="B23" s="352"/>
      <c r="C23" s="145" t="s">
        <v>222</v>
      </c>
      <c r="D23" s="146" t="s">
        <v>285</v>
      </c>
      <c r="E23" s="147" t="s">
        <v>523</v>
      </c>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111" priority="1" operator="equal">
      <formula>"Not assessed"</formula>
    </cfRule>
    <cfRule type="cellIs" dxfId="110" priority="2" operator="equal">
      <formula>"Eliminate"</formula>
    </cfRule>
    <cfRule type="cellIs" dxfId="109" priority="3" operator="equal">
      <formula>"Implement"</formula>
    </cfRule>
    <cfRule type="cellIs" dxfId="108" priority="4" operator="equal">
      <formula>"Requires further analysis"</formula>
    </cfRule>
  </conditionalFormatting>
  <conditionalFormatting sqref="D22">
    <cfRule type="cellIs" dxfId="107" priority="5" operator="equal">
      <formula>"-"</formula>
    </cfRule>
    <cfRule type="cellIs" dxfId="106" priority="6" operator="equal">
      <formula>"Reject"</formula>
    </cfRule>
    <cfRule type="cellIs" dxfId="105" priority="7" operator="equal">
      <formula>"Accept"</formula>
    </cfRule>
  </conditionalFormatting>
  <dataValidations count="6">
    <dataValidation type="list" allowBlank="1" showInputMessage="1" showErrorMessage="1" sqref="D8:D10 D16:D19" xr:uid="{2E598B16-C695-4DF7-A201-DCCCDE3702D8}">
      <formula1>"Yes,No"</formula1>
    </dataValidation>
    <dataValidation type="list" allowBlank="1" showInputMessage="1" showErrorMessage="1" sqref="D22" xr:uid="{A3BC10D6-7425-404E-911C-527EC5C160C3}">
      <formula1>"-,Accept,Reject"</formula1>
    </dataValidation>
    <dataValidation type="list" allowBlank="1" showInputMessage="1" showErrorMessage="1" sqref="D21" xr:uid="{CECE84E1-A71F-47F8-9991-A7EE339C5D90}">
      <formula1>"Eliminate, Implement, Requires further analysis"</formula1>
    </dataValidation>
    <dataValidation type="list" allowBlank="1" showInputMessage="1" showErrorMessage="1" sqref="D21" xr:uid="{84175FF4-181E-4ED8-9261-5F7CF20709D2}">
      <formula1>"Eliminate, Implement, Further analysis"</formula1>
    </dataValidation>
    <dataValidation type="list" allowBlank="1" showInputMessage="1" showErrorMessage="1" sqref="D20" xr:uid="{478CC09A-240D-4882-885A-6E2F34484334}">
      <formula1>"Not assessed,Eliminate, Implement, Requires further analysis"</formula1>
    </dataValidation>
    <dataValidation type="list" allowBlank="1" showInputMessage="1" showErrorMessage="1" sqref="D20" xr:uid="{C461F68A-F2F0-4B87-A561-0242DEE9A194}">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E50A8CD-05A8-42F8-AC7D-444CA15FC80E}">
          <x14:formula1>
            <xm:f>'Do not delete'!$A$1:$A$8</xm:f>
          </x14:formula1>
          <xm:sqref>D23</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28ABF-007F-4523-810A-8798D13D05A4}">
  <sheetPr>
    <tabColor rgb="FFFF99CC"/>
    <pageSetUpPr fitToPage="1"/>
  </sheetPr>
  <dimension ref="B1:H56"/>
  <sheetViews>
    <sheetView topLeftCell="A7" zoomScale="160" zoomScaleNormal="16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38</v>
      </c>
      <c r="D2" s="125"/>
      <c r="E2" s="126" t="s">
        <v>500</v>
      </c>
      <c r="F2" s="120"/>
    </row>
    <row r="3" spans="2:8" s="90" customFormat="1" ht="26.25" customHeight="1" x14ac:dyDescent="0.35">
      <c r="B3" s="127" t="s">
        <v>4</v>
      </c>
      <c r="C3" s="346" t="str">
        <f>INDEX(Initiatives!$F$2:$F$90,MATCH($C$2,Initiatives!$A$2:$A$90,0))</f>
        <v>Smart distribution substations</v>
      </c>
      <c r="D3" s="346"/>
      <c r="E3" s="128"/>
      <c r="F3" s="120"/>
    </row>
    <row r="4" spans="2:8" s="90" customFormat="1" ht="17.25" customHeight="1" x14ac:dyDescent="0.35">
      <c r="B4" s="129" t="s">
        <v>238</v>
      </c>
      <c r="C4" s="347" t="str">
        <f>INDEX(Initiatives!$E$2:$E$90,MATCH($C$2,Initiatives!$A$2:$A$90,0))</f>
        <v>Key control - JEN distribution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75" customHeight="1" x14ac:dyDescent="0.3">
      <c r="B6" s="130" t="s">
        <v>240</v>
      </c>
      <c r="C6" s="356" t="s">
        <v>230</v>
      </c>
      <c r="D6" s="357"/>
      <c r="E6" s="198" t="s">
        <v>474</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251</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33</v>
      </c>
      <c r="E22" s="126"/>
    </row>
    <row r="23" spans="2:6" ht="51" customHeight="1" x14ac:dyDescent="0.3">
      <c r="B23" s="352"/>
      <c r="C23" s="145" t="s">
        <v>222</v>
      </c>
      <c r="D23" s="146" t="s">
        <v>285</v>
      </c>
      <c r="E23" s="147" t="s">
        <v>475</v>
      </c>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104" priority="1" operator="equal">
      <formula>"Not assessed"</formula>
    </cfRule>
    <cfRule type="cellIs" dxfId="103" priority="2" operator="equal">
      <formula>"Eliminate"</formula>
    </cfRule>
    <cfRule type="cellIs" dxfId="102" priority="3" operator="equal">
      <formula>"Implement"</formula>
    </cfRule>
    <cfRule type="cellIs" dxfId="101" priority="4" operator="equal">
      <formula>"Requires further analysis"</formula>
    </cfRule>
  </conditionalFormatting>
  <conditionalFormatting sqref="D22">
    <cfRule type="cellIs" dxfId="100" priority="5" operator="equal">
      <formula>"-"</formula>
    </cfRule>
    <cfRule type="cellIs" dxfId="99" priority="6" operator="equal">
      <formula>"Reject"</formula>
    </cfRule>
    <cfRule type="cellIs" dxfId="98" priority="7" operator="equal">
      <formula>"Accept"</formula>
    </cfRule>
  </conditionalFormatting>
  <dataValidations count="6">
    <dataValidation type="list" allowBlank="1" showInputMessage="1" showErrorMessage="1" sqref="D8:D10 D16:D19" xr:uid="{1E1CCD1D-3209-4F9A-8F5A-E32FA19AEC11}">
      <formula1>"Yes,No"</formula1>
    </dataValidation>
    <dataValidation type="list" allowBlank="1" showInputMessage="1" showErrorMessage="1" sqref="D22" xr:uid="{47A55124-5C1E-4078-B063-560CFED4E53F}">
      <formula1>"-,Accept,Reject"</formula1>
    </dataValidation>
    <dataValidation type="list" allowBlank="1" showInputMessage="1" showErrorMessage="1" sqref="D21" xr:uid="{9D74D4C2-D223-4130-B0DB-B3AE401BFB27}">
      <formula1>"Eliminate, Implement, Requires further analysis"</formula1>
    </dataValidation>
    <dataValidation type="list" allowBlank="1" showInputMessage="1" showErrorMessage="1" sqref="D21" xr:uid="{52B3D9E2-7DBC-4C95-8CFA-3D355B124543}">
      <formula1>"Eliminate, Implement, Further analysis"</formula1>
    </dataValidation>
    <dataValidation type="list" allowBlank="1" showInputMessage="1" showErrorMessage="1" sqref="D20" xr:uid="{13E19502-E04E-4691-9B00-AF6FE8F4C392}">
      <formula1>"Not assessed,Eliminate, Implement, Requires further analysis"</formula1>
    </dataValidation>
    <dataValidation type="list" allowBlank="1" showInputMessage="1" showErrorMessage="1" sqref="D20" xr:uid="{67FA9579-CD80-4F2E-AF8D-3B54FB9545DC}">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878BAD4-D6E6-408B-B0AD-26B775021F6C}">
          <x14:formula1>
            <xm:f>'Do not delete'!$A$1:$A$8</xm:f>
          </x14:formula1>
          <xm:sqref>D23</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E2B41-D149-4D4E-B305-1CF0B890819E}">
  <sheetPr>
    <tabColor rgb="FF00B050"/>
    <pageSetUpPr fitToPage="1"/>
  </sheetPr>
  <dimension ref="B1:H56"/>
  <sheetViews>
    <sheetView zoomScale="130" zoomScaleNormal="130" workbookViewId="0">
      <selection activeCell="C3" sqref="C3:D3"/>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36.75" customHeight="1" x14ac:dyDescent="0.35">
      <c r="B2" s="87" t="s">
        <v>237</v>
      </c>
      <c r="C2" s="124">
        <v>39</v>
      </c>
      <c r="D2" s="125"/>
      <c r="E2" s="73" t="s">
        <v>510</v>
      </c>
      <c r="F2" s="120"/>
    </row>
    <row r="3" spans="2:8" s="90" customFormat="1" ht="26.25" customHeight="1" x14ac:dyDescent="0.35">
      <c r="B3" s="127" t="s">
        <v>4</v>
      </c>
      <c r="C3" s="346" t="str">
        <f>INDEX(Initiatives!$F$2:$F$90,MATCH($C$2,Initiatives!$A$2:$A$90,0))</f>
        <v>Further investigate all future OH construction in HBRA to utilise insulated OH cables only (not currently in Stds)</v>
      </c>
      <c r="D3" s="346"/>
      <c r="E3" s="225"/>
      <c r="F3" s="120"/>
    </row>
    <row r="4" spans="2:8" s="90" customFormat="1" ht="17.25" customHeight="1" x14ac:dyDescent="0.35">
      <c r="B4" s="129" t="s">
        <v>238</v>
      </c>
      <c r="C4" s="347" t="str">
        <f>INDEX(Initiatives!$E$2:$E$90,MATCH($C$2,Initiatives!$A$2:$A$90,0))</f>
        <v>Key control - JEN distribution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454</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t="s">
        <v>466</v>
      </c>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296</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97" priority="1" operator="equal">
      <formula>"Not assessed"</formula>
    </cfRule>
    <cfRule type="cellIs" dxfId="96" priority="2" operator="equal">
      <formula>"Eliminate"</formula>
    </cfRule>
    <cfRule type="cellIs" dxfId="95" priority="3" operator="equal">
      <formula>"Implement"</formula>
    </cfRule>
    <cfRule type="cellIs" dxfId="94" priority="4" operator="equal">
      <formula>"Requires further analysis"</formula>
    </cfRule>
  </conditionalFormatting>
  <conditionalFormatting sqref="D22">
    <cfRule type="cellIs" dxfId="93" priority="5" operator="equal">
      <formula>"-"</formula>
    </cfRule>
    <cfRule type="cellIs" dxfId="92" priority="6" operator="equal">
      <formula>"Reject"</formula>
    </cfRule>
    <cfRule type="cellIs" dxfId="91" priority="7" operator="equal">
      <formula>"Accept"</formula>
    </cfRule>
  </conditionalFormatting>
  <dataValidations count="6">
    <dataValidation type="list" allowBlank="1" showInputMessage="1" showErrorMessage="1" sqref="D8:D10 D16:D19" xr:uid="{02837281-0B85-4E55-9A43-12D97BA5143E}">
      <formula1>"Yes,No"</formula1>
    </dataValidation>
    <dataValidation type="list" allowBlank="1" showInputMessage="1" showErrorMessage="1" sqref="D22" xr:uid="{2BF6B03A-2D5F-4C73-A6B1-C611119ED567}">
      <formula1>"-,Accept,Reject"</formula1>
    </dataValidation>
    <dataValidation type="list" allowBlank="1" showInputMessage="1" showErrorMessage="1" sqref="D21" xr:uid="{E7C08C4F-0192-4375-8D5A-4C8DDA5BB332}">
      <formula1>"Eliminate, Implement, Requires further analysis"</formula1>
    </dataValidation>
    <dataValidation type="list" allowBlank="1" showInputMessage="1" showErrorMessage="1" sqref="D21" xr:uid="{37A75DA5-9E8E-4F91-9CC3-8C8D9FE8906A}">
      <formula1>"Eliminate, Implement, Further analysis"</formula1>
    </dataValidation>
    <dataValidation type="list" allowBlank="1" showInputMessage="1" showErrorMessage="1" sqref="D20" xr:uid="{40E74C9E-1DE6-44F2-BF2A-87CF9D7AFBB4}">
      <formula1>"Not assessed,Eliminate, Implement, Requires further analysis"</formula1>
    </dataValidation>
    <dataValidation type="list" allowBlank="1" showInputMessage="1" showErrorMessage="1" sqref="D20" xr:uid="{23B8C1BD-932F-4836-B9E7-713EA4340493}">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396D28B-1329-4222-B34D-242DCD5DC7A2}">
          <x14:formula1>
            <xm:f>'Do not delete'!$A$1:$A$8</xm:f>
          </x14:formula1>
          <xm:sqref>D23</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C9EBC-54EE-410C-8E64-1148451A53A8}">
  <sheetPr>
    <tabColor rgb="FFFF99CC"/>
    <pageSetUpPr fitToPage="1"/>
  </sheetPr>
  <dimension ref="B1:H56"/>
  <sheetViews>
    <sheetView topLeftCell="A10" zoomScale="160" zoomScaleNormal="16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40</v>
      </c>
      <c r="D2" s="125"/>
      <c r="E2" s="126" t="s">
        <v>500</v>
      </c>
      <c r="F2" s="120"/>
    </row>
    <row r="3" spans="2:8" s="90" customFormat="1" ht="26.25" customHeight="1" x14ac:dyDescent="0.35">
      <c r="B3" s="127" t="s">
        <v>4</v>
      </c>
      <c r="C3" s="346" t="str">
        <f>INDEX(Initiatives!$F$2:$F$90,MATCH($C$2,Initiatives!$A$2:$A$90,0))</f>
        <v>Install LV composite crossarms in future and augmentation construction in HBRA</v>
      </c>
      <c r="D3" s="346"/>
      <c r="E3" s="73"/>
      <c r="F3" s="120"/>
    </row>
    <row r="4" spans="2:8" s="90" customFormat="1" ht="17.25" customHeight="1" x14ac:dyDescent="0.35">
      <c r="B4" s="129" t="s">
        <v>238</v>
      </c>
      <c r="C4" s="347" t="str">
        <f>INDEX(Initiatives!$E$2:$E$90,MATCH($C$2,Initiatives!$A$2:$A$90,0))</f>
        <v>Key control - JEN distribution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478</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251</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33</v>
      </c>
      <c r="E22" s="126"/>
    </row>
    <row r="23" spans="2:6" ht="51" customHeight="1" x14ac:dyDescent="0.3">
      <c r="B23" s="352"/>
      <c r="C23" s="145" t="s">
        <v>222</v>
      </c>
      <c r="D23" s="146" t="s">
        <v>288</v>
      </c>
      <c r="E23" s="198" t="s">
        <v>477</v>
      </c>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90" priority="1" operator="equal">
      <formula>"Not assessed"</formula>
    </cfRule>
    <cfRule type="cellIs" dxfId="89" priority="2" operator="equal">
      <formula>"Eliminate"</formula>
    </cfRule>
    <cfRule type="cellIs" dxfId="88" priority="3" operator="equal">
      <formula>"Implement"</formula>
    </cfRule>
    <cfRule type="cellIs" dxfId="87" priority="4" operator="equal">
      <formula>"Requires further analysis"</formula>
    </cfRule>
  </conditionalFormatting>
  <conditionalFormatting sqref="D22">
    <cfRule type="cellIs" dxfId="86" priority="5" operator="equal">
      <formula>"-"</formula>
    </cfRule>
    <cfRule type="cellIs" dxfId="85" priority="6" operator="equal">
      <formula>"Reject"</formula>
    </cfRule>
    <cfRule type="cellIs" dxfId="84" priority="7" operator="equal">
      <formula>"Accept"</formula>
    </cfRule>
  </conditionalFormatting>
  <dataValidations count="6">
    <dataValidation type="list" allowBlank="1" showInputMessage="1" showErrorMessage="1" sqref="D20" xr:uid="{9DF5FBCB-3752-4964-A30B-2D5DCD1F4FA7}">
      <formula1>"Not assessed,Eliminate, Implement, Further analysis"</formula1>
    </dataValidation>
    <dataValidation type="list" allowBlank="1" showInputMessage="1" showErrorMessage="1" sqref="D20" xr:uid="{3827B4CE-B37B-4910-9620-D5FE93FDA050}">
      <formula1>"Not assessed,Eliminate, Implement, Requires further analysis"</formula1>
    </dataValidation>
    <dataValidation type="list" allowBlank="1" showInputMessage="1" showErrorMessage="1" sqref="D21" xr:uid="{91C221E4-D64E-45A5-B321-721929B487C6}">
      <formula1>"Eliminate, Implement, Further analysis"</formula1>
    </dataValidation>
    <dataValidation type="list" allowBlank="1" showInputMessage="1" showErrorMessage="1" sqref="D21" xr:uid="{73A0CB11-04F7-4EA6-B951-190750B48211}">
      <formula1>"Eliminate, Implement, Requires further analysis"</formula1>
    </dataValidation>
    <dataValidation type="list" allowBlank="1" showInputMessage="1" showErrorMessage="1" sqref="D22" xr:uid="{93E41589-41F2-4967-B9D6-888831556858}">
      <formula1>"-,Accept,Reject"</formula1>
    </dataValidation>
    <dataValidation type="list" allowBlank="1" showInputMessage="1" showErrorMessage="1" sqref="D8:D10 D16:D19" xr:uid="{905E9CC1-0797-4E88-9510-F9F234393718}">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42D846E-F891-4652-8BBA-7E9780B389DA}">
          <x14:formula1>
            <xm:f>'Do not delete'!$A$1:$A$8</xm:f>
          </x14:formula1>
          <xm:sqref>D23</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D1266-A8A2-4EFC-849F-587F3BE94442}">
  <sheetPr>
    <tabColor rgb="FFFF99CC"/>
    <pageSetUpPr fitToPage="1"/>
  </sheetPr>
  <dimension ref="B1:H56"/>
  <sheetViews>
    <sheetView zoomScale="130" zoomScaleNormal="13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41</v>
      </c>
      <c r="D2" s="125"/>
      <c r="E2" s="126" t="s">
        <v>500</v>
      </c>
      <c r="F2" s="120"/>
    </row>
    <row r="3" spans="2:8" s="90" customFormat="1" ht="26.25" customHeight="1" x14ac:dyDescent="0.35">
      <c r="B3" s="127" t="s">
        <v>4</v>
      </c>
      <c r="C3" s="346" t="str">
        <f>INDEX(Initiatives!$F$2:$F$90,MATCH($C$2,Initiatives!$A$2:$A$90,0))</f>
        <v>Proactively replace all OH POELS with underground at JEN cost</v>
      </c>
      <c r="D3" s="346"/>
      <c r="E3" s="126"/>
      <c r="F3" s="120"/>
    </row>
    <row r="4" spans="2:8" s="90" customFormat="1" ht="17.25" customHeight="1" x14ac:dyDescent="0.35">
      <c r="B4" s="129" t="s">
        <v>238</v>
      </c>
      <c r="C4" s="347" t="str">
        <f>INDEX(Initiatives!$E$2:$E$90,MATCH($C$2,Initiatives!$A$2:$A$90,0))</f>
        <v>Key control - JEN distribution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71.25" customHeight="1" x14ac:dyDescent="0.3">
      <c r="B6" s="130" t="s">
        <v>240</v>
      </c>
      <c r="C6" s="356" t="s">
        <v>230</v>
      </c>
      <c r="D6" s="357"/>
      <c r="E6" s="198" t="s">
        <v>481</v>
      </c>
      <c r="F6" s="120"/>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2</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f>(350*10000) + (50 * 100000)</f>
        <v>8500000</v>
      </c>
      <c r="E11" s="134" t="s">
        <v>480</v>
      </c>
    </row>
    <row r="12" spans="2:8" ht="27.75" customHeight="1" x14ac:dyDescent="0.3">
      <c r="B12" s="348"/>
      <c r="C12" s="73" t="s">
        <v>226</v>
      </c>
      <c r="D12" s="135">
        <v>5</v>
      </c>
      <c r="E12" s="73"/>
    </row>
    <row r="13" spans="2:8" ht="26.25" customHeight="1" x14ac:dyDescent="0.3">
      <c r="B13" s="348"/>
      <c r="C13" s="73" t="s">
        <v>229</v>
      </c>
      <c r="D13" s="136">
        <f>D11/D12</f>
        <v>1700000</v>
      </c>
      <c r="E13" s="73"/>
    </row>
    <row r="14" spans="2:8" ht="21" customHeight="1" x14ac:dyDescent="0.3">
      <c r="B14" s="348"/>
      <c r="C14" s="73" t="s">
        <v>227</v>
      </c>
      <c r="D14" s="133">
        <v>0</v>
      </c>
      <c r="E14" s="134"/>
      <c r="F14" s="137"/>
    </row>
    <row r="15" spans="2:8" ht="22.5" customHeight="1" x14ac:dyDescent="0.3">
      <c r="B15" s="350"/>
      <c r="C15" s="138" t="s">
        <v>206</v>
      </c>
      <c r="D15" s="139">
        <f>SUM(D13:D14)</f>
        <v>1700000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390</v>
      </c>
      <c r="E20" s="128"/>
    </row>
    <row r="21" spans="2:6" ht="18.75" customHeight="1" x14ac:dyDescent="0.3">
      <c r="B21" s="95" t="s">
        <v>252</v>
      </c>
      <c r="C21" s="143" t="s">
        <v>253</v>
      </c>
      <c r="D21" s="144" t="str">
        <f>IF(D20="Requires further analysis","Yes","No")</f>
        <v>Yes</v>
      </c>
      <c r="E21" s="126"/>
    </row>
    <row r="22" spans="2:6" ht="23.25" customHeight="1" x14ac:dyDescent="0.3">
      <c r="B22" s="351" t="s">
        <v>221</v>
      </c>
      <c r="C22" s="141" t="s">
        <v>10</v>
      </c>
      <c r="D22" s="80" t="s">
        <v>33</v>
      </c>
      <c r="E22" s="126"/>
    </row>
    <row r="23" spans="2:6" ht="51" customHeight="1" x14ac:dyDescent="0.3">
      <c r="B23" s="352"/>
      <c r="C23" s="145" t="s">
        <v>222</v>
      </c>
      <c r="D23" s="146" t="s">
        <v>287</v>
      </c>
      <c r="E23" s="147" t="s">
        <v>479</v>
      </c>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83" priority="1" operator="equal">
      <formula>"Not assessed"</formula>
    </cfRule>
    <cfRule type="cellIs" dxfId="82" priority="2" operator="equal">
      <formula>"Eliminate"</formula>
    </cfRule>
    <cfRule type="cellIs" dxfId="81" priority="3" operator="equal">
      <formula>"Implement"</formula>
    </cfRule>
    <cfRule type="cellIs" dxfId="80" priority="4" operator="equal">
      <formula>"Requires further analysis"</formula>
    </cfRule>
  </conditionalFormatting>
  <conditionalFormatting sqref="D22">
    <cfRule type="cellIs" dxfId="79" priority="5" operator="equal">
      <formula>"-"</formula>
    </cfRule>
    <cfRule type="cellIs" dxfId="78" priority="6" operator="equal">
      <formula>"Reject"</formula>
    </cfRule>
    <cfRule type="cellIs" dxfId="77" priority="7" operator="equal">
      <formula>"Accept"</formula>
    </cfRule>
  </conditionalFormatting>
  <dataValidations count="6">
    <dataValidation type="list" allowBlank="1" showInputMessage="1" showErrorMessage="1" sqref="D8:D10 D16:D19" xr:uid="{C6D0DC09-2FB5-4459-9118-222FA75E0FB8}">
      <formula1>"Yes,No"</formula1>
    </dataValidation>
    <dataValidation type="list" allowBlank="1" showInputMessage="1" showErrorMessage="1" sqref="D22" xr:uid="{22EF437D-F42A-4F16-B192-E25182B8FD40}">
      <formula1>"-,Accept,Reject"</formula1>
    </dataValidation>
    <dataValidation type="list" allowBlank="1" showInputMessage="1" showErrorMessage="1" sqref="D21" xr:uid="{C22EB99A-81D8-4052-91D8-761EAC48750F}">
      <formula1>"Eliminate, Implement, Requires further analysis"</formula1>
    </dataValidation>
    <dataValidation type="list" allowBlank="1" showInputMessage="1" showErrorMessage="1" sqref="D21" xr:uid="{69ECF737-2929-4D81-9DB9-C66C8E9DDB09}">
      <formula1>"Eliminate, Implement, Further analysis"</formula1>
    </dataValidation>
    <dataValidation type="list" allowBlank="1" showInputMessage="1" showErrorMessage="1" sqref="D20" xr:uid="{4DEB3C30-83DA-45E2-8C33-63F8D6F75824}">
      <formula1>"Not assessed,Eliminate, Implement, Requires further analysis"</formula1>
    </dataValidation>
    <dataValidation type="list" allowBlank="1" showInputMessage="1" showErrorMessage="1" sqref="D20" xr:uid="{3343B5A5-6573-406C-B2B2-7BC004238E66}">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9A511D7-944D-465F-A0F3-5CCD67D7FDF0}">
          <x14:formula1>
            <xm:f>'Do not delete'!$A$1:$A$8</xm:f>
          </x14:formula1>
          <xm:sqref>D23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BAAED-6EC4-49BF-8F16-653944B947B2}">
  <dimension ref="A1:A8"/>
  <sheetViews>
    <sheetView workbookViewId="0">
      <selection activeCell="A2" sqref="A2:A8"/>
    </sheetView>
  </sheetViews>
  <sheetFormatPr defaultRowHeight="14.5" x14ac:dyDescent="0.35"/>
  <cols>
    <col min="1" max="1" width="37.1796875" bestFit="1" customWidth="1"/>
  </cols>
  <sheetData>
    <row r="1" spans="1:1" x14ac:dyDescent="0.35">
      <c r="A1" s="195" t="s">
        <v>199</v>
      </c>
    </row>
    <row r="2" spans="1:1" x14ac:dyDescent="0.35">
      <c r="A2" t="s">
        <v>9</v>
      </c>
    </row>
    <row r="3" spans="1:1" x14ac:dyDescent="0.35">
      <c r="A3" t="s">
        <v>3</v>
      </c>
    </row>
    <row r="4" spans="1:1" x14ac:dyDescent="0.35">
      <c r="A4" t="s">
        <v>285</v>
      </c>
    </row>
    <row r="5" spans="1:1" x14ac:dyDescent="0.35">
      <c r="A5" t="s">
        <v>6</v>
      </c>
    </row>
    <row r="6" spans="1:1" x14ac:dyDescent="0.35">
      <c r="A6" t="s">
        <v>286</v>
      </c>
    </row>
    <row r="7" spans="1:1" x14ac:dyDescent="0.35">
      <c r="A7" t="s">
        <v>287</v>
      </c>
    </row>
    <row r="8" spans="1:1" x14ac:dyDescent="0.35">
      <c r="A8" s="2" t="s">
        <v>288</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0E2FE-6B1E-49CF-8223-45D150D4BE3A}">
  <sheetPr>
    <tabColor rgb="FFFF99CC"/>
    <pageSetUpPr fitToPage="1"/>
  </sheetPr>
  <dimension ref="B1:H56"/>
  <sheetViews>
    <sheetView topLeftCell="A7" zoomScale="160" zoomScaleNormal="16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42</v>
      </c>
      <c r="D2" s="125"/>
      <c r="E2" s="126" t="s">
        <v>500</v>
      </c>
      <c r="F2" s="120"/>
    </row>
    <row r="3" spans="2:8" s="90" customFormat="1" ht="26.25" customHeight="1" x14ac:dyDescent="0.35">
      <c r="B3" s="127" t="s">
        <v>4</v>
      </c>
      <c r="C3" s="346" t="str">
        <f>INDEX(Initiatives!$F$2:$F$90,MATCH($C$2,Initiatives!$A$2:$A$90,0))</f>
        <v>Asset Inspection of all poles annually rather than 3yrly. Visual inspection of each pole, crossarm and span</v>
      </c>
      <c r="D3" s="346"/>
      <c r="E3" s="128"/>
      <c r="F3" s="120"/>
    </row>
    <row r="4" spans="2:8" s="90" customFormat="1" ht="17.25" customHeight="1" x14ac:dyDescent="0.35">
      <c r="B4" s="129" t="s">
        <v>238</v>
      </c>
      <c r="C4" s="347" t="str">
        <f>INDEX(Initiatives!$E$2:$E$90,MATCH($C$2,Initiatives!$A$2:$A$90,0))</f>
        <v>Key control - JEN distribution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456</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73" t="s">
        <v>483</v>
      </c>
    </row>
    <row r="11" spans="2:8" ht="35.25" customHeight="1" x14ac:dyDescent="0.3">
      <c r="B11" s="349" t="s">
        <v>246</v>
      </c>
      <c r="C11" s="73" t="s">
        <v>228</v>
      </c>
      <c r="D11" s="133">
        <f>30*5000</f>
        <v>150000</v>
      </c>
      <c r="E11" s="134" t="s">
        <v>482</v>
      </c>
    </row>
    <row r="12" spans="2:8" ht="27.75" customHeight="1" x14ac:dyDescent="0.3">
      <c r="B12" s="348"/>
      <c r="C12" s="73" t="s">
        <v>226</v>
      </c>
      <c r="D12" s="135">
        <v>1</v>
      </c>
      <c r="E12" s="73"/>
    </row>
    <row r="13" spans="2:8" ht="26.25" customHeight="1" x14ac:dyDescent="0.3">
      <c r="B13" s="348"/>
      <c r="C13" s="73" t="s">
        <v>229</v>
      </c>
      <c r="D13" s="136">
        <f>D11/D12</f>
        <v>150000</v>
      </c>
      <c r="E13" s="73"/>
    </row>
    <row r="14" spans="2:8" ht="21" customHeight="1" x14ac:dyDescent="0.3">
      <c r="B14" s="348"/>
      <c r="C14" s="73" t="s">
        <v>227</v>
      </c>
      <c r="D14" s="133">
        <v>0</v>
      </c>
      <c r="E14" s="134"/>
      <c r="F14" s="137"/>
    </row>
    <row r="15" spans="2:8" ht="22.5" customHeight="1" x14ac:dyDescent="0.3">
      <c r="B15" s="350"/>
      <c r="C15" s="138" t="s">
        <v>206</v>
      </c>
      <c r="D15" s="139">
        <f>SUM(D13:D14)</f>
        <v>150000</v>
      </c>
      <c r="E15" s="73"/>
      <c r="F15" s="137"/>
    </row>
    <row r="16" spans="2:8" ht="18.75" customHeight="1" x14ac:dyDescent="0.3">
      <c r="B16" s="95" t="s">
        <v>247</v>
      </c>
      <c r="C16" s="73" t="s">
        <v>201</v>
      </c>
      <c r="D16" s="132" t="s">
        <v>2</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2</v>
      </c>
      <c r="E19" s="126"/>
    </row>
    <row r="20" spans="2:6" ht="68.25" customHeight="1" x14ac:dyDescent="0.3">
      <c r="B20" s="77" t="s">
        <v>249</v>
      </c>
      <c r="C20" s="141" t="s">
        <v>250</v>
      </c>
      <c r="D20" s="142" t="s">
        <v>390</v>
      </c>
      <c r="E20" s="128"/>
    </row>
    <row r="21" spans="2:6" ht="18.75" customHeight="1" x14ac:dyDescent="0.3">
      <c r="B21" s="95" t="s">
        <v>252</v>
      </c>
      <c r="C21" s="143" t="s">
        <v>253</v>
      </c>
      <c r="D21" s="144" t="str">
        <f>IF(D20="Requires further analysis","Yes","No")</f>
        <v>Yes</v>
      </c>
      <c r="E21" s="126"/>
    </row>
    <row r="22" spans="2:6" ht="23.25" customHeight="1" x14ac:dyDescent="0.3">
      <c r="B22" s="351" t="s">
        <v>221</v>
      </c>
      <c r="C22" s="141" t="s">
        <v>10</v>
      </c>
      <c r="D22" s="80" t="s">
        <v>33</v>
      </c>
      <c r="E22" s="126"/>
    </row>
    <row r="23" spans="2:6" ht="51" customHeight="1" x14ac:dyDescent="0.3">
      <c r="B23" s="352"/>
      <c r="C23" s="145" t="s">
        <v>222</v>
      </c>
      <c r="D23" s="146" t="s">
        <v>287</v>
      </c>
      <c r="E23" s="147" t="s">
        <v>484</v>
      </c>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76" priority="1" operator="equal">
      <formula>"Not assessed"</formula>
    </cfRule>
    <cfRule type="cellIs" dxfId="75" priority="2" operator="equal">
      <formula>"Eliminate"</formula>
    </cfRule>
    <cfRule type="cellIs" dxfId="74" priority="3" operator="equal">
      <formula>"Implement"</formula>
    </cfRule>
    <cfRule type="cellIs" dxfId="73" priority="4" operator="equal">
      <formula>"Requires further analysis"</formula>
    </cfRule>
  </conditionalFormatting>
  <conditionalFormatting sqref="D22">
    <cfRule type="cellIs" dxfId="72" priority="9" operator="equal">
      <formula>"-"</formula>
    </cfRule>
    <cfRule type="cellIs" dxfId="71" priority="10" operator="equal">
      <formula>"Reject"</formula>
    </cfRule>
    <cfRule type="cellIs" dxfId="70" priority="11" operator="equal">
      <formula>"Accept"</formula>
    </cfRule>
  </conditionalFormatting>
  <dataValidations count="6">
    <dataValidation type="list" allowBlank="1" showInputMessage="1" showErrorMessage="1" sqref="D20" xr:uid="{FEFD5BBD-21B1-47F1-BD4A-E74E59DAD2F0}">
      <formula1>"Not assessed,Eliminate, Implement, Further analysis"</formula1>
    </dataValidation>
    <dataValidation type="list" allowBlank="1" showInputMessage="1" showErrorMessage="1" sqref="D20" xr:uid="{C5111D6A-729C-422B-811E-BB94D9FA48EE}">
      <formula1>"Not assessed,Eliminate, Implement, Requires further analysis"</formula1>
    </dataValidation>
    <dataValidation type="list" allowBlank="1" showInputMessage="1" showErrorMessage="1" sqref="D21" xr:uid="{6D279580-7BC4-4570-A641-F98577031811}">
      <formula1>"Eliminate, Implement, Further analysis"</formula1>
    </dataValidation>
    <dataValidation type="list" allowBlank="1" showInputMessage="1" showErrorMessage="1" sqref="D21" xr:uid="{4F7EED4D-58EA-4DA5-9119-7DB5068D79BC}">
      <formula1>"Eliminate, Implement, Requires further analysis"</formula1>
    </dataValidation>
    <dataValidation type="list" allowBlank="1" showInputMessage="1" showErrorMessage="1" sqref="D22" xr:uid="{8E6B891F-779F-4B6B-9FC4-3FC97DC76A08}">
      <formula1>"-,Accept,Reject"</formula1>
    </dataValidation>
    <dataValidation type="list" allowBlank="1" showInputMessage="1" showErrorMessage="1" sqref="D8:D10 D16:D19" xr:uid="{A877ADE5-7E19-4EF1-9B2D-9653145A8753}">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216C886-B4DB-48A8-947A-9D5181704DA8}">
          <x14:formula1>
            <xm:f>'Do not delete'!$A$1:$A$8</xm:f>
          </x14:formula1>
          <xm:sqref>D23</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03FAA-0830-4EDC-8A33-4CE3F790B065}">
  <sheetPr>
    <tabColor rgb="FFFF99CC"/>
    <pageSetUpPr fitToPage="1"/>
  </sheetPr>
  <dimension ref="B1:H56"/>
  <sheetViews>
    <sheetView topLeftCell="A16" zoomScale="205" zoomScaleNormal="205"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43</v>
      </c>
      <c r="D2" s="125"/>
      <c r="E2" s="126" t="s">
        <v>500</v>
      </c>
      <c r="F2" s="120"/>
    </row>
    <row r="3" spans="2:8" s="90" customFormat="1" ht="26.25" customHeight="1" x14ac:dyDescent="0.35">
      <c r="B3" s="127" t="s">
        <v>4</v>
      </c>
      <c r="C3" s="346" t="str">
        <f>INDEX(Initiatives!$F$2:$F$90,MATCH($C$2,Initiatives!$A$2:$A$90,0))</f>
        <v>Routine HV cable testing in the HBRA</v>
      </c>
      <c r="D3" s="346"/>
      <c r="E3" s="128"/>
      <c r="F3" s="120"/>
    </row>
    <row r="4" spans="2:8" s="90" customFormat="1" ht="17.25" customHeight="1" x14ac:dyDescent="0.35">
      <c r="B4" s="129" t="s">
        <v>238</v>
      </c>
      <c r="C4" s="347" t="str">
        <f>INDEX(Initiatives!$E$2:$E$90,MATCH($C$2,Initiatives!$A$2:$A$90,0))</f>
        <v>Key control - JEN distribution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485</v>
      </c>
      <c r="F6" s="75"/>
      <c r="G6" s="1"/>
      <c r="H6" s="1"/>
    </row>
    <row r="7" spans="2:8" s="75" customFormat="1" ht="18" customHeight="1" x14ac:dyDescent="0.35">
      <c r="B7" s="76" t="s">
        <v>241</v>
      </c>
      <c r="C7" s="347" t="str">
        <f>INDEX(Initiatives!$J$2:$J$90,MATCH($C$2,Initiatives!$A$2:$A$90,0))</f>
        <v>P. 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251</v>
      </c>
      <c r="E20" s="128"/>
    </row>
    <row r="21" spans="2:6" ht="18.75" customHeight="1" x14ac:dyDescent="0.3">
      <c r="B21" s="95" t="s">
        <v>252</v>
      </c>
      <c r="C21" s="243" t="s">
        <v>253</v>
      </c>
      <c r="D21" s="244" t="str">
        <f>IF(D20="Requires further analysis","Yes","No")</f>
        <v>No</v>
      </c>
      <c r="E21" s="245"/>
    </row>
    <row r="22" spans="2:6" ht="23.25" customHeight="1" x14ac:dyDescent="0.3">
      <c r="B22" s="361" t="s">
        <v>221</v>
      </c>
      <c r="C22" s="73" t="s">
        <v>10</v>
      </c>
      <c r="D22" s="80" t="s">
        <v>33</v>
      </c>
      <c r="E22" s="126"/>
    </row>
    <row r="23" spans="2:6" ht="51" customHeight="1" x14ac:dyDescent="0.3">
      <c r="B23" s="362"/>
      <c r="C23" s="73" t="s">
        <v>222</v>
      </c>
      <c r="D23" s="246" t="s">
        <v>285</v>
      </c>
      <c r="E23" s="134" t="s">
        <v>486</v>
      </c>
    </row>
    <row r="24" spans="2:6" s="75" customFormat="1" ht="22.5" customHeight="1" x14ac:dyDescent="0.35">
      <c r="B24" s="363" t="s">
        <v>18</v>
      </c>
      <c r="C24" s="364"/>
      <c r="D24" s="36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69" priority="1" operator="equal">
      <formula>"Not assessed"</formula>
    </cfRule>
    <cfRule type="cellIs" dxfId="68" priority="2" operator="equal">
      <formula>"Eliminate"</formula>
    </cfRule>
    <cfRule type="cellIs" dxfId="67" priority="3" operator="equal">
      <formula>"Implement"</formula>
    </cfRule>
    <cfRule type="cellIs" dxfId="66" priority="4" operator="equal">
      <formula>"Requires further analysis"</formula>
    </cfRule>
  </conditionalFormatting>
  <conditionalFormatting sqref="D22">
    <cfRule type="cellIs" dxfId="65" priority="5" operator="equal">
      <formula>"-"</formula>
    </cfRule>
    <cfRule type="cellIs" dxfId="64" priority="6" operator="equal">
      <formula>"Reject"</formula>
    </cfRule>
    <cfRule type="cellIs" dxfId="63" priority="7" operator="equal">
      <formula>"Accept"</formula>
    </cfRule>
  </conditionalFormatting>
  <dataValidations count="6">
    <dataValidation type="list" allowBlank="1" showInputMessage="1" showErrorMessage="1" sqref="D8:D10 D16:D19" xr:uid="{2C6363CE-A75E-4F70-AAF0-4EC39F95A6A6}">
      <formula1>"Yes,No"</formula1>
    </dataValidation>
    <dataValidation type="list" allowBlank="1" showInputMessage="1" showErrorMessage="1" sqref="D22" xr:uid="{DD8A3B8C-58E7-455B-B790-36907E00A2A5}">
      <formula1>"-,Accept,Reject"</formula1>
    </dataValidation>
    <dataValidation type="list" allowBlank="1" showInputMessage="1" showErrorMessage="1" sqref="D21" xr:uid="{C1A80266-AA0D-4F04-AB48-45E12B8DAD65}">
      <formula1>"Eliminate, Implement, Requires further analysis"</formula1>
    </dataValidation>
    <dataValidation type="list" allowBlank="1" showInputMessage="1" showErrorMessage="1" sqref="D21" xr:uid="{A5808690-E94F-4086-943A-BDE50867ADFE}">
      <formula1>"Eliminate, Implement, Further analysis"</formula1>
    </dataValidation>
    <dataValidation type="list" allowBlank="1" showInputMessage="1" showErrorMessage="1" sqref="D20" xr:uid="{F8BD2866-44DC-4287-9D49-335315007998}">
      <formula1>"Not assessed,Eliminate, Implement, Requires further analysis"</formula1>
    </dataValidation>
    <dataValidation type="list" allowBlank="1" showInputMessage="1" showErrorMessage="1" sqref="D20" xr:uid="{3A25AC6B-D460-4432-A912-443B94CC9D86}">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06A5B67-7856-4723-AB90-FC8F09B8C8BE}">
          <x14:formula1>
            <xm:f>'Do not delete'!$A$1:$A$8</xm:f>
          </x14:formula1>
          <xm:sqref>D23</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17F70-D26F-4286-8E0A-FB93552FA852}">
  <sheetPr>
    <tabColor rgb="FFFF99CC"/>
    <pageSetUpPr fitToPage="1"/>
  </sheetPr>
  <dimension ref="B1:H56"/>
  <sheetViews>
    <sheetView topLeftCell="A4" zoomScale="160" zoomScaleNormal="16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44</v>
      </c>
      <c r="D2" s="125"/>
      <c r="E2" s="126" t="s">
        <v>500</v>
      </c>
      <c r="F2" s="120"/>
    </row>
    <row r="3" spans="2:8" s="90" customFormat="1" ht="26.25" customHeight="1" x14ac:dyDescent="0.35">
      <c r="B3" s="127" t="s">
        <v>4</v>
      </c>
      <c r="C3" s="346" t="str">
        <f>INDEX(Initiatives!$F$2:$F$90,MATCH($C$2,Initiatives!$A$2:$A$90,0))</f>
        <v>Increase frequency of asset inspection program from 3 yrs to annual (visual and structural)</v>
      </c>
      <c r="D3" s="346"/>
      <c r="E3" s="128" t="s">
        <v>461</v>
      </c>
      <c r="F3" s="120"/>
    </row>
    <row r="4" spans="2:8" s="90" customFormat="1" ht="17.25" customHeight="1" x14ac:dyDescent="0.35">
      <c r="B4" s="129" t="s">
        <v>238</v>
      </c>
      <c r="C4" s="347" t="str">
        <f>INDEX(Initiatives!$E$2:$E$90,MATCH($C$2,Initiatives!$A$2:$A$90,0))</f>
        <v>Key control - JEN maintenance programs</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28" t="s">
        <v>487</v>
      </c>
      <c r="F6" s="75"/>
      <c r="G6" s="1"/>
      <c r="H6" s="1"/>
    </row>
    <row r="7" spans="2:8" s="75" customFormat="1" ht="18" customHeight="1" x14ac:dyDescent="0.35">
      <c r="B7" s="76" t="s">
        <v>241</v>
      </c>
      <c r="C7" s="347" t="str">
        <f>INDEX(Initiatives!$J$2:$J$90,MATCH($C$2,Initiatives!$A$2:$A$90,0))</f>
        <v>M.Ciavarella / P.Garnish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f>5000*60</f>
        <v>300000</v>
      </c>
      <c r="E11" s="134" t="s">
        <v>459</v>
      </c>
    </row>
    <row r="12" spans="2:8" ht="27.75" customHeight="1" x14ac:dyDescent="0.3">
      <c r="B12" s="348"/>
      <c r="C12" s="73" t="s">
        <v>226</v>
      </c>
      <c r="D12" s="135">
        <v>1</v>
      </c>
      <c r="E12" s="73"/>
    </row>
    <row r="13" spans="2:8" ht="26.25" customHeight="1" x14ac:dyDescent="0.3">
      <c r="B13" s="348"/>
      <c r="C13" s="73" t="s">
        <v>229</v>
      </c>
      <c r="D13" s="136">
        <f>D11/D12</f>
        <v>300000</v>
      </c>
      <c r="E13" s="73"/>
    </row>
    <row r="14" spans="2:8" ht="21" customHeight="1" x14ac:dyDescent="0.3">
      <c r="B14" s="348"/>
      <c r="C14" s="73" t="s">
        <v>227</v>
      </c>
      <c r="D14" s="133">
        <v>0</v>
      </c>
      <c r="E14" s="134"/>
      <c r="F14" s="137"/>
    </row>
    <row r="15" spans="2:8" ht="22.5" customHeight="1" x14ac:dyDescent="0.3">
      <c r="B15" s="350"/>
      <c r="C15" s="138" t="s">
        <v>206</v>
      </c>
      <c r="D15" s="139">
        <f>SUM(D13:D14)</f>
        <v>300000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251</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33</v>
      </c>
      <c r="E22" s="126"/>
    </row>
    <row r="23" spans="2:6" ht="51" customHeight="1" x14ac:dyDescent="0.3">
      <c r="B23" s="352"/>
      <c r="C23" s="145" t="s">
        <v>222</v>
      </c>
      <c r="D23" s="146" t="s">
        <v>285</v>
      </c>
      <c r="E23" s="198" t="s">
        <v>462</v>
      </c>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62" priority="1" operator="equal">
      <formula>"Not assessed"</formula>
    </cfRule>
    <cfRule type="cellIs" dxfId="61" priority="2" operator="equal">
      <formula>"Eliminate"</formula>
    </cfRule>
    <cfRule type="cellIs" dxfId="60" priority="3" operator="equal">
      <formula>"Implement"</formula>
    </cfRule>
    <cfRule type="cellIs" dxfId="59" priority="4" operator="equal">
      <formula>"Requires further analysis"</formula>
    </cfRule>
  </conditionalFormatting>
  <conditionalFormatting sqref="D22">
    <cfRule type="cellIs" dxfId="58" priority="5" operator="equal">
      <formula>"-"</formula>
    </cfRule>
    <cfRule type="cellIs" dxfId="57" priority="6" operator="equal">
      <formula>"Reject"</formula>
    </cfRule>
    <cfRule type="cellIs" dxfId="56" priority="7" operator="equal">
      <formula>"Accept"</formula>
    </cfRule>
  </conditionalFormatting>
  <dataValidations count="6">
    <dataValidation type="list" allowBlank="1" showInputMessage="1" showErrorMessage="1" sqref="D8:D10 D16:D19" xr:uid="{59FEF239-4307-481C-8BA3-16500B1C6C3C}">
      <formula1>"Yes,No"</formula1>
    </dataValidation>
    <dataValidation type="list" allowBlank="1" showInputMessage="1" showErrorMessage="1" sqref="D22" xr:uid="{55F46F55-8ED2-4FE7-BE7F-9FF935DDE5E7}">
      <formula1>"-,Accept,Reject"</formula1>
    </dataValidation>
    <dataValidation type="list" allowBlank="1" showInputMessage="1" showErrorMessage="1" sqref="D21" xr:uid="{4EE9BBDE-C236-4BE9-82B7-FE934CE5CCE3}">
      <formula1>"Eliminate, Implement, Requires further analysis"</formula1>
    </dataValidation>
    <dataValidation type="list" allowBlank="1" showInputMessage="1" showErrorMessage="1" sqref="D21" xr:uid="{A527DEB2-0418-4519-8DDF-B82F67284F8E}">
      <formula1>"Eliminate, Implement, Further analysis"</formula1>
    </dataValidation>
    <dataValidation type="list" allowBlank="1" showInputMessage="1" showErrorMessage="1" sqref="D20" xr:uid="{952FD730-E5BB-410C-B5DE-B172B5BCAD02}">
      <formula1>"Not assessed,Eliminate, Implement, Requires further analysis"</formula1>
    </dataValidation>
    <dataValidation type="list" allowBlank="1" showInputMessage="1" showErrorMessage="1" sqref="D20" xr:uid="{5248D50C-CE8D-4490-AB8C-F5805D5AA20F}">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F9DE29E-8980-463F-B521-B9B9BDF5CC0F}">
          <x14:formula1>
            <xm:f>'Do not delete'!$A$1:$A$8</xm:f>
          </x14:formula1>
          <xm:sqref>D23</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1681-B62D-4E78-BFD0-4A821497B125}">
  <sheetPr>
    <tabColor rgb="FF00B050"/>
    <pageSetUpPr fitToPage="1"/>
  </sheetPr>
  <dimension ref="B1:H56"/>
  <sheetViews>
    <sheetView zoomScale="160" zoomScaleNormal="160" workbookViewId="0">
      <selection activeCell="E6" sqref="E6"/>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33.75" customHeight="1" x14ac:dyDescent="0.35">
      <c r="B2" s="87" t="s">
        <v>237</v>
      </c>
      <c r="C2" s="124">
        <v>45</v>
      </c>
      <c r="D2" s="125"/>
      <c r="E2" s="73" t="s">
        <v>511</v>
      </c>
      <c r="F2" s="120"/>
    </row>
    <row r="3" spans="2:8" s="90" customFormat="1" ht="26.25" customHeight="1" x14ac:dyDescent="0.35">
      <c r="B3" s="127" t="s">
        <v>4</v>
      </c>
      <c r="C3" s="346" t="str">
        <f>INDEX(Initiatives!$F$2:$F$90,MATCH($C$2,Initiatives!$A$2:$A$90,0))</f>
        <v>Review requirement for inspection program of all OH conductors in HBRA (expanding to include Aluminium and Copper). Perform AFAP analysis</v>
      </c>
      <c r="D3" s="346"/>
      <c r="E3" s="128"/>
      <c r="F3" s="120"/>
    </row>
    <row r="4" spans="2:8" s="90" customFormat="1" ht="17.25" customHeight="1" x14ac:dyDescent="0.35">
      <c r="B4" s="129" t="s">
        <v>238</v>
      </c>
      <c r="C4" s="347" t="str">
        <f>INDEX(Initiatives!$E$2:$E$90,MATCH($C$2,Initiatives!$A$2:$A$90,0))</f>
        <v>Key control - JEN maintenance programs</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542</v>
      </c>
      <c r="F6" s="75"/>
      <c r="G6" s="1"/>
      <c r="H6" s="1"/>
    </row>
    <row r="7" spans="2:8" s="75" customFormat="1" ht="18" customHeight="1" x14ac:dyDescent="0.35">
      <c r="B7" s="76" t="s">
        <v>241</v>
      </c>
      <c r="C7" s="347" t="str">
        <f>INDEX(Initiatives!$J$2:$J$90,MATCH($C$2,Initiatives!$A$2:$A$90,0))</f>
        <v>M.Ciavarella / P.Garnish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296</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55" priority="1" operator="equal">
      <formula>"Not assessed"</formula>
    </cfRule>
    <cfRule type="cellIs" dxfId="54" priority="2" operator="equal">
      <formula>"Eliminate"</formula>
    </cfRule>
    <cfRule type="cellIs" dxfId="53" priority="3" operator="equal">
      <formula>"Implement"</formula>
    </cfRule>
    <cfRule type="cellIs" dxfId="52" priority="4" operator="equal">
      <formula>"Requires further analysis"</formula>
    </cfRule>
  </conditionalFormatting>
  <conditionalFormatting sqref="D22">
    <cfRule type="cellIs" dxfId="51" priority="5" operator="equal">
      <formula>"-"</formula>
    </cfRule>
    <cfRule type="cellIs" dxfId="50" priority="6" operator="equal">
      <formula>"Reject"</formula>
    </cfRule>
    <cfRule type="cellIs" dxfId="49" priority="7" operator="equal">
      <formula>"Accept"</formula>
    </cfRule>
  </conditionalFormatting>
  <dataValidations count="6">
    <dataValidation type="list" allowBlank="1" showInputMessage="1" showErrorMessage="1" sqref="D20" xr:uid="{3FEE2935-4FEF-4236-B7F1-EDD58CEEE826}">
      <formula1>"Not assessed,Eliminate, Implement, Further analysis"</formula1>
    </dataValidation>
    <dataValidation type="list" allowBlank="1" showInputMessage="1" showErrorMessage="1" sqref="D20" xr:uid="{113CDAC2-F0D2-4A95-8047-D6588832F3D2}">
      <formula1>"Not assessed,Eliminate, Implement, Requires further analysis"</formula1>
    </dataValidation>
    <dataValidation type="list" allowBlank="1" showInputMessage="1" showErrorMessage="1" sqref="D21" xr:uid="{AA0FA9CE-D95A-4A0E-8F06-E47B3F70563C}">
      <formula1>"Eliminate, Implement, Further analysis"</formula1>
    </dataValidation>
    <dataValidation type="list" allowBlank="1" showInputMessage="1" showErrorMessage="1" sqref="D21" xr:uid="{7A650D32-1B21-4049-AED0-58050A04819F}">
      <formula1>"Eliminate, Implement, Requires further analysis"</formula1>
    </dataValidation>
    <dataValidation type="list" allowBlank="1" showInputMessage="1" showErrorMessage="1" sqref="D22" xr:uid="{9A969FDB-1D9A-4DED-B31E-02ECC1C309A8}">
      <formula1>"-,Accept,Reject"</formula1>
    </dataValidation>
    <dataValidation type="list" allowBlank="1" showInputMessage="1" showErrorMessage="1" sqref="D8:D10 D16:D19" xr:uid="{24E64C54-AD7C-4A24-86B5-2B12A36219FE}">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4BA692C-46AC-4389-B968-79A225D1BB16}">
          <x14:formula1>
            <xm:f>'Do not delete'!$A$1:$A$8</xm:f>
          </x14:formula1>
          <xm:sqref>D23</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99309-97CD-4310-A39F-B0F270E0EFEC}">
  <sheetPr>
    <tabColor rgb="FF92D050"/>
    <pageSetUpPr fitToPage="1"/>
  </sheetPr>
  <dimension ref="B1:H56"/>
  <sheetViews>
    <sheetView topLeftCell="C1" zoomScale="160" zoomScaleNormal="16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30" customHeight="1" x14ac:dyDescent="0.35">
      <c r="B2" s="87" t="s">
        <v>237</v>
      </c>
      <c r="C2" s="124">
        <v>46</v>
      </c>
      <c r="D2" s="125"/>
      <c r="E2" s="73" t="s">
        <v>512</v>
      </c>
      <c r="F2" s="120"/>
    </row>
    <row r="3" spans="2:8" s="90" customFormat="1" ht="26.25" customHeight="1" x14ac:dyDescent="0.35">
      <c r="B3" s="127" t="s">
        <v>4</v>
      </c>
      <c r="C3" s="346" t="str">
        <f>INDEX(Initiatives!$F$2:$F$90,MATCH($C$2,Initiatives!$A$2:$A$90,0))</f>
        <v>Annual vegetation assessment and clearance in HBRA</v>
      </c>
      <c r="D3" s="346"/>
      <c r="E3" s="128"/>
      <c r="F3" s="120"/>
    </row>
    <row r="4" spans="2:8" s="90" customFormat="1" ht="17.25" customHeight="1" x14ac:dyDescent="0.35">
      <c r="B4" s="129" t="s">
        <v>238</v>
      </c>
      <c r="C4" s="347" t="str">
        <f>INDEX(Initiatives!$E$2:$E$90,MATCH($C$2,Initiatives!$A$2:$A$90,0))</f>
        <v>Key control - JEN electric line clearance management plan</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492</v>
      </c>
      <c r="F6" s="75"/>
      <c r="G6" s="1"/>
      <c r="H6" s="1"/>
    </row>
    <row r="7" spans="2:8" s="75" customFormat="1" ht="18" customHeight="1" x14ac:dyDescent="0.35">
      <c r="B7" s="76" t="s">
        <v>241</v>
      </c>
      <c r="C7" s="347" t="str">
        <f>INDEX(Initiatives!$J$2:$J$90,MATCH($C$2,Initiatives!$A$2:$A$90,0))</f>
        <v>M.Ciavarella / P.Garnish</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296</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48" priority="1" operator="equal">
      <formula>"Not assessed"</formula>
    </cfRule>
    <cfRule type="cellIs" dxfId="47" priority="2" operator="equal">
      <formula>"Eliminate"</formula>
    </cfRule>
    <cfRule type="cellIs" dxfId="46" priority="3" operator="equal">
      <formula>"Implement"</formula>
    </cfRule>
    <cfRule type="cellIs" dxfId="45" priority="4" operator="equal">
      <formula>"Requires further analysis"</formula>
    </cfRule>
  </conditionalFormatting>
  <conditionalFormatting sqref="D22">
    <cfRule type="cellIs" dxfId="44" priority="5" operator="equal">
      <formula>"-"</formula>
    </cfRule>
    <cfRule type="cellIs" dxfId="43" priority="6" operator="equal">
      <formula>"Reject"</formula>
    </cfRule>
    <cfRule type="cellIs" dxfId="42" priority="7" operator="equal">
      <formula>"Accept"</formula>
    </cfRule>
  </conditionalFormatting>
  <dataValidations count="6">
    <dataValidation type="list" allowBlank="1" showInputMessage="1" showErrorMessage="1" sqref="D20" xr:uid="{9A5E0BFA-0DEF-4AC8-8DA6-9C4864873814}">
      <formula1>"Not assessed,Eliminate, Implement, Further analysis"</formula1>
    </dataValidation>
    <dataValidation type="list" allowBlank="1" showInputMessage="1" showErrorMessage="1" sqref="D20" xr:uid="{C4D1CDB3-F81E-4EF4-A1B0-E91A88538C62}">
      <formula1>"Not assessed,Eliminate, Implement, Requires further analysis"</formula1>
    </dataValidation>
    <dataValidation type="list" allowBlank="1" showInputMessage="1" showErrorMessage="1" sqref="D21" xr:uid="{D3FD9D68-BADC-4666-8ED1-FD57992BBD53}">
      <formula1>"Eliminate, Implement, Further analysis"</formula1>
    </dataValidation>
    <dataValidation type="list" allowBlank="1" showInputMessage="1" showErrorMessage="1" sqref="D21" xr:uid="{1015A379-9B79-4286-9367-4288BE616F66}">
      <formula1>"Eliminate, Implement, Requires further analysis"</formula1>
    </dataValidation>
    <dataValidation type="list" allowBlank="1" showInputMessage="1" showErrorMessage="1" sqref="D22" xr:uid="{C0570E41-076E-423C-BD34-A4C60DC4EBED}">
      <formula1>"-,Accept,Reject"</formula1>
    </dataValidation>
    <dataValidation type="list" allowBlank="1" showInputMessage="1" showErrorMessage="1" sqref="D8:D10 D16:D19" xr:uid="{4AC28F86-2FCE-441D-893C-83EC2A40D5CD}">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2BBD27E-EF07-4EE4-9B34-44AA6399CEEE}">
          <x14:formula1>
            <xm:f>'Do not delete'!$A$1:$A$8</xm:f>
          </x14:formula1>
          <xm:sqref>D23</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53B8C-3D29-4A51-8D54-848A29A9F37B}">
  <sheetPr>
    <tabColor rgb="FFFF99CC"/>
    <pageSetUpPr fitToPage="1"/>
  </sheetPr>
  <dimension ref="B1:H56"/>
  <sheetViews>
    <sheetView topLeftCell="A4" zoomScale="130" zoomScaleNormal="13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47</v>
      </c>
      <c r="D2" s="125"/>
      <c r="E2" s="126" t="s">
        <v>500</v>
      </c>
      <c r="F2" s="120"/>
    </row>
    <row r="3" spans="2:8" s="90" customFormat="1" ht="54" customHeight="1" x14ac:dyDescent="0.35">
      <c r="B3" s="127" t="s">
        <v>4</v>
      </c>
      <c r="C3" s="346" t="str">
        <f>INDEX(Initiatives!$F$2:$F$90,MATCH($C$2,Initiatives!$A$2:$A$90,0))</f>
        <v>SCADA system to prioritize HBRA alarms for controllers</v>
      </c>
      <c r="D3" s="346"/>
      <c r="E3" s="225"/>
      <c r="F3" s="120"/>
    </row>
    <row r="4" spans="2:8" s="90" customFormat="1" ht="17.25" customHeight="1" x14ac:dyDescent="0.35">
      <c r="B4" s="129" t="s">
        <v>238</v>
      </c>
      <c r="C4" s="347" t="str">
        <f>INDEX(Initiatives!$E$2:$E$90,MATCH($C$2,Initiatives!$A$2:$A$90,0))</f>
        <v>Key control - emergency management capability (all assets)</v>
      </c>
      <c r="D4" s="347"/>
      <c r="E4" s="128"/>
      <c r="F4" s="120"/>
    </row>
    <row r="5" spans="2:8" s="90" customFormat="1" ht="17.25" customHeight="1" x14ac:dyDescent="0.35">
      <c r="B5" s="118" t="s">
        <v>239</v>
      </c>
      <c r="C5" s="347">
        <f>INDEX(Initiatives!$I$2:$I$90,MATCH($C$2,Initiatives!$A$2:$A$90,0))</f>
        <v>1</v>
      </c>
      <c r="D5" s="347"/>
      <c r="E5" s="128"/>
      <c r="F5" s="120"/>
    </row>
    <row r="6" spans="2:8" s="91" customFormat="1" ht="86.25" customHeight="1" x14ac:dyDescent="0.3">
      <c r="B6" s="130" t="s">
        <v>240</v>
      </c>
      <c r="C6" s="356" t="s">
        <v>230</v>
      </c>
      <c r="D6" s="357"/>
      <c r="E6" s="198" t="s">
        <v>535</v>
      </c>
      <c r="F6" s="75"/>
      <c r="G6" s="1"/>
      <c r="H6" s="1"/>
    </row>
    <row r="7" spans="2:8" s="75" customFormat="1" ht="18" customHeight="1" x14ac:dyDescent="0.35">
      <c r="B7" s="76" t="s">
        <v>241</v>
      </c>
      <c r="C7" s="347" t="str">
        <f>INDEX(Initiatives!$J$2:$J$90,MATCH($C$2,Initiatives!$A$2:$A$90,0))</f>
        <v>Tim Pullens</v>
      </c>
      <c r="D7" s="347"/>
      <c r="E7" s="73"/>
    </row>
    <row r="8" spans="2:8" ht="24" x14ac:dyDescent="0.3">
      <c r="B8" s="348" t="s">
        <v>242</v>
      </c>
      <c r="C8" s="73" t="s">
        <v>243</v>
      </c>
      <c r="D8" s="132" t="s">
        <v>1</v>
      </c>
      <c r="E8" s="126"/>
    </row>
    <row r="9" spans="2:8" ht="24" x14ac:dyDescent="0.3">
      <c r="B9" s="348"/>
      <c r="C9" s="73" t="s">
        <v>244</v>
      </c>
      <c r="D9" s="132" t="s">
        <v>1</v>
      </c>
      <c r="E9" s="126"/>
    </row>
    <row r="10" spans="2:8" ht="36" x14ac:dyDescent="0.3">
      <c r="B10" s="348"/>
      <c r="C10" s="73" t="s">
        <v>245</v>
      </c>
      <c r="D10" s="132" t="s">
        <v>1</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t="s">
        <v>2</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2</v>
      </c>
      <c r="E19" s="126"/>
    </row>
    <row r="20" spans="2:6" ht="68.25" customHeight="1" x14ac:dyDescent="0.3">
      <c r="B20" s="77" t="s">
        <v>249</v>
      </c>
      <c r="C20" s="141" t="s">
        <v>250</v>
      </c>
      <c r="D20" s="142" t="s">
        <v>251</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33</v>
      </c>
      <c r="E22" s="126"/>
    </row>
    <row r="23" spans="2:6" ht="88.5" customHeight="1" x14ac:dyDescent="0.3">
      <c r="B23" s="352"/>
      <c r="C23" s="145" t="s">
        <v>222</v>
      </c>
      <c r="D23" s="146" t="s">
        <v>285</v>
      </c>
      <c r="E23" s="147" t="s">
        <v>536</v>
      </c>
    </row>
    <row r="24" spans="2:6" s="75" customFormat="1" ht="22.5" customHeight="1" x14ac:dyDescent="0.35">
      <c r="B24" s="353" t="s">
        <v>18</v>
      </c>
      <c r="C24" s="354"/>
      <c r="D24" s="355"/>
      <c r="E24" s="148" t="s">
        <v>14</v>
      </c>
      <c r="F24" s="78"/>
    </row>
    <row r="25" spans="2:6" ht="38.25" customHeight="1" x14ac:dyDescent="0.3">
      <c r="B25" s="344" t="s">
        <v>534</v>
      </c>
      <c r="C25" s="344"/>
      <c r="D25" s="344"/>
      <c r="E25" s="94" t="s">
        <v>533</v>
      </c>
    </row>
    <row r="26" spans="2:6" ht="24.7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41" priority="1" operator="equal">
      <formula>"Not assessed"</formula>
    </cfRule>
    <cfRule type="cellIs" dxfId="40" priority="2" operator="equal">
      <formula>"Eliminate"</formula>
    </cfRule>
    <cfRule type="cellIs" dxfId="39" priority="3" operator="equal">
      <formula>"Implement"</formula>
    </cfRule>
    <cfRule type="cellIs" dxfId="38" priority="4" operator="equal">
      <formula>"Requires further analysis"</formula>
    </cfRule>
  </conditionalFormatting>
  <conditionalFormatting sqref="D22">
    <cfRule type="cellIs" dxfId="37" priority="5" operator="equal">
      <formula>"-"</formula>
    </cfRule>
    <cfRule type="cellIs" dxfId="36" priority="6" operator="equal">
      <formula>"Reject"</formula>
    </cfRule>
    <cfRule type="cellIs" dxfId="35" priority="7" operator="equal">
      <formula>"Accept"</formula>
    </cfRule>
  </conditionalFormatting>
  <dataValidations count="6">
    <dataValidation type="list" allowBlank="1" showInputMessage="1" showErrorMessage="1" sqref="D8:D10 D16:D19" xr:uid="{457E8308-B0E6-449B-8FDA-0AF59CBCB65B}">
      <formula1>"Yes,No"</formula1>
    </dataValidation>
    <dataValidation type="list" allowBlank="1" showInputMessage="1" showErrorMessage="1" sqref="D22" xr:uid="{3999C0C0-6045-494C-BFE8-07591382E079}">
      <formula1>"-,Accept,Reject"</formula1>
    </dataValidation>
    <dataValidation type="list" allowBlank="1" showInputMessage="1" showErrorMessage="1" sqref="D21" xr:uid="{665AAAA7-A5C3-415A-8730-4784480686F2}">
      <formula1>"Eliminate, Implement, Requires further analysis"</formula1>
    </dataValidation>
    <dataValidation type="list" allowBlank="1" showInputMessage="1" showErrorMessage="1" sqref="D21" xr:uid="{7989D948-2638-4FCA-BBDB-B0EFA7CD2085}">
      <formula1>"Eliminate, Implement, Further analysis"</formula1>
    </dataValidation>
    <dataValidation type="list" allowBlank="1" showInputMessage="1" showErrorMessage="1" sqref="D20" xr:uid="{E56321EA-D618-477A-8C45-A796D1972F41}">
      <formula1>"Not assessed,Eliminate, Implement, Requires further analysis"</formula1>
    </dataValidation>
    <dataValidation type="list" allowBlank="1" showInputMessage="1" showErrorMessage="1" sqref="D20" xr:uid="{9A52187D-1887-487F-A89B-DCA723C9CEE3}">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7D54A98-1883-434C-BF95-0B71A6631359}">
          <x14:formula1>
            <xm:f>'Do not delete'!$A$1:$A$8</xm:f>
          </x14:formula1>
          <xm:sqref>D23</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A8F4D-090F-48AD-A6E5-81A6A25C54C4}">
  <sheetPr>
    <tabColor rgb="FF00B050"/>
    <pageSetUpPr fitToPage="1"/>
  </sheetPr>
  <dimension ref="B1:H56"/>
  <sheetViews>
    <sheetView zoomScale="130" zoomScaleNormal="130" workbookViewId="0">
      <selection activeCell="E6" sqref="E6"/>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60" customHeight="1" x14ac:dyDescent="0.35">
      <c r="B2" s="87" t="s">
        <v>237</v>
      </c>
      <c r="C2" s="124">
        <v>48</v>
      </c>
      <c r="D2" s="125"/>
      <c r="E2" s="73" t="s">
        <v>528</v>
      </c>
      <c r="F2" s="120"/>
    </row>
    <row r="3" spans="2:8" s="90" customFormat="1" ht="41.25" customHeight="1" x14ac:dyDescent="0.35">
      <c r="B3" s="127" t="s">
        <v>4</v>
      </c>
      <c r="C3" s="346" t="str">
        <f>INDEX(Initiatives!$F$2:$F$90,MATCH($C$2,Initiatives!$A$2:$A$90,0))</f>
        <v xml:space="preserve">Introduction of video headset monitoring between operators and controllers </v>
      </c>
      <c r="D3" s="346"/>
      <c r="E3" s="225"/>
      <c r="F3" s="120"/>
    </row>
    <row r="4" spans="2:8" s="90" customFormat="1" ht="27" customHeight="1" x14ac:dyDescent="0.35">
      <c r="B4" s="129" t="s">
        <v>238</v>
      </c>
      <c r="C4" s="347" t="str">
        <f>INDEX(Initiatives!$E$2:$E$90,MATCH($C$2,Initiatives!$A$2:$A$90,0))</f>
        <v>Key control - (Electricity) - sufficient trained and competent personnel – field operators and operator technicians</v>
      </c>
      <c r="D4" s="347"/>
      <c r="E4" s="128"/>
      <c r="F4" s="120"/>
    </row>
    <row r="5" spans="2:8" s="90" customFormat="1" ht="17.25" customHeight="1" x14ac:dyDescent="0.35">
      <c r="B5" s="118" t="s">
        <v>239</v>
      </c>
      <c r="C5" s="347">
        <f>INDEX(Initiatives!$I$2:$I$90,MATCH($C$2,Initiatives!$A$2:$A$90,0))</f>
        <v>1</v>
      </c>
      <c r="D5" s="347"/>
      <c r="E5" s="128"/>
      <c r="F5" s="120"/>
    </row>
    <row r="6" spans="2:8" s="91" customFormat="1" ht="66" customHeight="1" x14ac:dyDescent="0.3">
      <c r="B6" s="130" t="s">
        <v>240</v>
      </c>
      <c r="C6" s="356" t="s">
        <v>230</v>
      </c>
      <c r="D6" s="357"/>
      <c r="E6" s="198" t="s">
        <v>524</v>
      </c>
      <c r="F6" s="75"/>
      <c r="G6" s="1"/>
      <c r="H6" s="1"/>
    </row>
    <row r="7" spans="2:8" s="75" customFormat="1" ht="18" customHeight="1" x14ac:dyDescent="0.35">
      <c r="B7" s="76" t="s">
        <v>241</v>
      </c>
      <c r="C7" s="347" t="str">
        <f>INDEX(Initiatives!$J$2:$J$90,MATCH($C$2,Initiatives!$A$2:$A$90,0))</f>
        <v>V.Marziale</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296</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c r="C25" s="344"/>
      <c r="D25" s="344"/>
      <c r="E25" s="94" t="s">
        <v>529</v>
      </c>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34" priority="1" operator="equal">
      <formula>"Not assessed"</formula>
    </cfRule>
    <cfRule type="cellIs" dxfId="33" priority="2" operator="equal">
      <formula>"Eliminate"</formula>
    </cfRule>
    <cfRule type="cellIs" dxfId="32" priority="3" operator="equal">
      <formula>"Implement"</formula>
    </cfRule>
    <cfRule type="cellIs" dxfId="31" priority="4" operator="equal">
      <formula>"Requires further analysis"</formula>
    </cfRule>
  </conditionalFormatting>
  <conditionalFormatting sqref="D22">
    <cfRule type="cellIs" dxfId="30" priority="5" operator="equal">
      <formula>"-"</formula>
    </cfRule>
    <cfRule type="cellIs" dxfId="29" priority="6" operator="equal">
      <formula>"Reject"</formula>
    </cfRule>
    <cfRule type="cellIs" dxfId="28" priority="7" operator="equal">
      <formula>"Accept"</formula>
    </cfRule>
  </conditionalFormatting>
  <dataValidations disablePrompts="1" count="6">
    <dataValidation type="list" allowBlank="1" showInputMessage="1" showErrorMessage="1" sqref="D20" xr:uid="{1E09271A-05AD-4700-B031-87CBE4B148BB}">
      <formula1>"Not assessed,Eliminate, Implement, Further analysis"</formula1>
    </dataValidation>
    <dataValidation type="list" allowBlank="1" showInputMessage="1" showErrorMessage="1" sqref="D20" xr:uid="{766B77C6-9978-478C-8C35-A8455C93FB18}">
      <formula1>"Not assessed,Eliminate, Implement, Requires further analysis"</formula1>
    </dataValidation>
    <dataValidation type="list" allowBlank="1" showInputMessage="1" showErrorMessage="1" sqref="D21" xr:uid="{C9AFDCE0-AC38-452E-B468-719DD45109FE}">
      <formula1>"Eliminate, Implement, Further analysis"</formula1>
    </dataValidation>
    <dataValidation type="list" allowBlank="1" showInputMessage="1" showErrorMessage="1" sqref="D21" xr:uid="{061C6348-3A4A-4D71-8C24-40485EEAD8A7}">
      <formula1>"Eliminate, Implement, Requires further analysis"</formula1>
    </dataValidation>
    <dataValidation type="list" allowBlank="1" showInputMessage="1" showErrorMessage="1" sqref="D22" xr:uid="{8A4043FC-2600-4B6B-B0D1-00325F827D65}">
      <formula1>"-,Accept,Reject"</formula1>
    </dataValidation>
    <dataValidation type="list" allowBlank="1" showInputMessage="1" showErrorMessage="1" sqref="D8:D10 D16:D19" xr:uid="{C1716D66-10F2-460B-9452-E9B41596F8E6}">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44BDE140-4D8C-4BF3-9F6F-4CEB279E5CAD}">
          <x14:formula1>
            <xm:f>'Do not delete'!$A$1:$A$8</xm:f>
          </x14:formula1>
          <xm:sqref>D23</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72221-9160-4CBC-A3F9-57D1845B9A1F}">
  <sheetPr>
    <tabColor rgb="FF00B050"/>
    <pageSetUpPr fitToPage="1"/>
  </sheetPr>
  <dimension ref="B1:H56"/>
  <sheetViews>
    <sheetView zoomScale="145" zoomScaleNormal="145" workbookViewId="0">
      <selection activeCell="E6" sqref="E6"/>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59.25" customHeight="1" x14ac:dyDescent="0.35">
      <c r="B2" s="87" t="s">
        <v>237</v>
      </c>
      <c r="C2" s="124">
        <v>49</v>
      </c>
      <c r="D2" s="125"/>
      <c r="E2" s="73" t="s">
        <v>525</v>
      </c>
      <c r="F2" s="120"/>
    </row>
    <row r="3" spans="2:8" s="90" customFormat="1" ht="26.25" customHeight="1" x14ac:dyDescent="0.35">
      <c r="B3" s="127" t="s">
        <v>4</v>
      </c>
      <c r="C3" s="346" t="str">
        <f>INDEX(Initiatives!$F$2:$F$90,MATCH($C$2,Initiatives!$A$2:$A$90,0))</f>
        <v>Internal audits to ensure compliance with JEN stds for construction (field side) (including building to project scope)</v>
      </c>
      <c r="D3" s="346"/>
      <c r="E3" s="210"/>
      <c r="F3" s="120"/>
    </row>
    <row r="4" spans="2:8" s="90" customFormat="1" ht="17.25" customHeight="1" x14ac:dyDescent="0.35">
      <c r="B4" s="129" t="s">
        <v>238</v>
      </c>
      <c r="C4" s="347" t="str">
        <f>INDEX(Initiatives!$E$2:$E$90,MATCH($C$2,Initiatives!$A$2:$A$90,0))</f>
        <v>Audits (internal and external)</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489</v>
      </c>
      <c r="F6" s="75"/>
      <c r="G6" s="1"/>
      <c r="H6" s="1"/>
    </row>
    <row r="7" spans="2:8" s="75" customFormat="1" ht="18" customHeight="1" x14ac:dyDescent="0.35">
      <c r="B7" s="76" t="s">
        <v>241</v>
      </c>
      <c r="C7" s="347" t="str">
        <f>INDEX(Initiatives!$J$2:$J$90,MATCH($C$2,Initiatives!$A$2:$A$90,0))</f>
        <v>V.Marziale</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296</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27" priority="1" operator="equal">
      <formula>"Not assessed"</formula>
    </cfRule>
    <cfRule type="cellIs" dxfId="26" priority="2" operator="equal">
      <formula>"Eliminate"</formula>
    </cfRule>
    <cfRule type="cellIs" dxfId="25" priority="3" operator="equal">
      <formula>"Implement"</formula>
    </cfRule>
    <cfRule type="cellIs" dxfId="24" priority="4" operator="equal">
      <formula>"Requires further analysis"</formula>
    </cfRule>
  </conditionalFormatting>
  <conditionalFormatting sqref="D22">
    <cfRule type="cellIs" dxfId="23" priority="5" operator="equal">
      <formula>"-"</formula>
    </cfRule>
    <cfRule type="cellIs" dxfId="22" priority="6" operator="equal">
      <formula>"Reject"</formula>
    </cfRule>
    <cfRule type="cellIs" dxfId="21" priority="7" operator="equal">
      <formula>"Accept"</formula>
    </cfRule>
  </conditionalFormatting>
  <dataValidations count="6">
    <dataValidation type="list" allowBlank="1" showInputMessage="1" showErrorMessage="1" sqref="D20" xr:uid="{DA4C7FFE-95AB-4034-9C0E-04E88BC3B45A}">
      <formula1>"Not assessed,Eliminate, Implement, Further analysis"</formula1>
    </dataValidation>
    <dataValidation type="list" allowBlank="1" showInputMessage="1" showErrorMessage="1" sqref="D20" xr:uid="{D752778C-4981-4A0D-B4D5-E7B93AF0541C}">
      <formula1>"Not assessed,Eliminate, Implement, Requires further analysis"</formula1>
    </dataValidation>
    <dataValidation type="list" allowBlank="1" showInputMessage="1" showErrorMessage="1" sqref="D21" xr:uid="{327F2009-332F-4103-A532-BB8E5DBE0265}">
      <formula1>"Eliminate, Implement, Further analysis"</formula1>
    </dataValidation>
    <dataValidation type="list" allowBlank="1" showInputMessage="1" showErrorMessage="1" sqref="D21" xr:uid="{0D1D7BA6-E2C6-4B35-953C-D7F10717BD1F}">
      <formula1>"Eliminate, Implement, Requires further analysis"</formula1>
    </dataValidation>
    <dataValidation type="list" allowBlank="1" showInputMessage="1" showErrorMessage="1" sqref="D22" xr:uid="{BE8D3422-1A94-434F-9524-E4D3518912C3}">
      <formula1>"-,Accept,Reject"</formula1>
    </dataValidation>
    <dataValidation type="list" allowBlank="1" showInputMessage="1" showErrorMessage="1" sqref="D8:D10 D16:D19" xr:uid="{0F9C1288-EB29-46A3-B42C-ADBC66872588}">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8EB6159-3CEC-4176-B6BC-59B12BCAF704}">
          <x14:formula1>
            <xm:f>'Do not delete'!$A$1:$A$8</xm:f>
          </x14:formula1>
          <xm:sqref>D23</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737BD-6674-4086-B07C-B594EC953F5F}">
  <sheetPr>
    <tabColor rgb="FF00B050"/>
    <pageSetUpPr fitToPage="1"/>
  </sheetPr>
  <dimension ref="B1:H56"/>
  <sheetViews>
    <sheetView zoomScale="130" zoomScaleNormal="13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61.5" customHeight="1" x14ac:dyDescent="0.35">
      <c r="B2" s="87" t="s">
        <v>237</v>
      </c>
      <c r="C2" s="124">
        <v>51</v>
      </c>
      <c r="D2" s="125"/>
      <c r="E2" s="73" t="s">
        <v>526</v>
      </c>
      <c r="F2" s="120"/>
    </row>
    <row r="3" spans="2:8" s="90" customFormat="1" ht="26.25" customHeight="1" x14ac:dyDescent="0.35">
      <c r="B3" s="127" t="s">
        <v>4</v>
      </c>
      <c r="C3" s="346" t="str">
        <f>INDEX(Initiatives!$F$2:$F$90,MATCH($C$2,Initiatives!$A$2:$A$90,0))</f>
        <v>Analysis and trending of observations and Non-conformances</v>
      </c>
      <c r="D3" s="346"/>
      <c r="E3" s="210"/>
      <c r="F3" s="120"/>
    </row>
    <row r="4" spans="2:8" s="90" customFormat="1" ht="17.25" customHeight="1" x14ac:dyDescent="0.35">
      <c r="B4" s="129" t="s">
        <v>238</v>
      </c>
      <c r="C4" s="347" t="str">
        <f>INDEX(Initiatives!$E$2:$E$90,MATCH($C$2,Initiatives!$A$2:$A$90,0))</f>
        <v>Audits (internal and external)</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464</v>
      </c>
      <c r="F6" s="75"/>
      <c r="G6" s="1"/>
      <c r="H6" s="1"/>
    </row>
    <row r="7" spans="2:8" s="75" customFormat="1" ht="18" customHeight="1" x14ac:dyDescent="0.35">
      <c r="B7" s="76" t="s">
        <v>241</v>
      </c>
      <c r="C7" s="347" t="str">
        <f>INDEX(Initiatives!$J$2:$J$90,MATCH($C$2,Initiatives!$A$2:$A$90,0))</f>
        <v>V.Marziale</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296</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20" priority="1" operator="equal">
      <formula>"Not assessed"</formula>
    </cfRule>
    <cfRule type="cellIs" dxfId="19" priority="2" operator="equal">
      <formula>"Eliminate"</formula>
    </cfRule>
    <cfRule type="cellIs" dxfId="18" priority="3" operator="equal">
      <formula>"Implement"</formula>
    </cfRule>
    <cfRule type="cellIs" dxfId="17" priority="4" operator="equal">
      <formula>"Requires further analysis"</formula>
    </cfRule>
  </conditionalFormatting>
  <conditionalFormatting sqref="D22">
    <cfRule type="cellIs" dxfId="16" priority="5" operator="equal">
      <formula>"-"</formula>
    </cfRule>
    <cfRule type="cellIs" dxfId="15" priority="6" operator="equal">
      <formula>"Reject"</formula>
    </cfRule>
    <cfRule type="cellIs" dxfId="14" priority="7" operator="equal">
      <formula>"Accept"</formula>
    </cfRule>
  </conditionalFormatting>
  <dataValidations count="6">
    <dataValidation type="list" allowBlank="1" showInputMessage="1" showErrorMessage="1" sqref="D8:D10 D16:D19" xr:uid="{4D3BBD2B-8F4F-444E-B2D6-07EA900CF611}">
      <formula1>"Yes,No"</formula1>
    </dataValidation>
    <dataValidation type="list" allowBlank="1" showInputMessage="1" showErrorMessage="1" sqref="D22" xr:uid="{A5D69A79-35D7-4ECC-B33A-681501D0D4DB}">
      <formula1>"-,Accept,Reject"</formula1>
    </dataValidation>
    <dataValidation type="list" allowBlank="1" showInputMessage="1" showErrorMessage="1" sqref="D21" xr:uid="{49354EAC-5D4C-4A80-9728-650F03FD5E53}">
      <formula1>"Eliminate, Implement, Requires further analysis"</formula1>
    </dataValidation>
    <dataValidation type="list" allowBlank="1" showInputMessage="1" showErrorMessage="1" sqref="D21" xr:uid="{E99ECFD8-2FCB-4427-9E74-AB557FA58088}">
      <formula1>"Eliminate, Implement, Further analysis"</formula1>
    </dataValidation>
    <dataValidation type="list" allowBlank="1" showInputMessage="1" showErrorMessage="1" sqref="D20" xr:uid="{F4D7E926-DD22-4B8A-8D16-2B80EA9463FE}">
      <formula1>"Not assessed,Eliminate, Implement, Requires further analysis"</formula1>
    </dataValidation>
    <dataValidation type="list" allowBlank="1" showInputMessage="1" showErrorMessage="1" sqref="D20" xr:uid="{E4D4E203-22DE-43C2-BC18-98479B880DAD}">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F7BE01D-9D71-4618-8366-1E0D610834BB}">
          <x14:formula1>
            <xm:f>'Do not delete'!$A$1:$A$8</xm:f>
          </x14:formula1>
          <xm:sqref>D23</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FA069-8FC2-405D-9F1C-54BCD7F5A95C}">
  <sheetPr>
    <tabColor rgb="FF00B050"/>
    <pageSetUpPr fitToPage="1"/>
  </sheetPr>
  <dimension ref="B1:H56"/>
  <sheetViews>
    <sheetView zoomScale="145" zoomScaleNormal="145"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54" customHeight="1" x14ac:dyDescent="0.35">
      <c r="B2" s="87" t="s">
        <v>237</v>
      </c>
      <c r="C2" s="124">
        <v>52</v>
      </c>
      <c r="D2" s="125"/>
      <c r="E2" s="73" t="s">
        <v>527</v>
      </c>
      <c r="F2" s="120"/>
    </row>
    <row r="3" spans="2:8" s="90" customFormat="1" ht="26.25" customHeight="1" x14ac:dyDescent="0.35">
      <c r="B3" s="127" t="s">
        <v>4</v>
      </c>
      <c r="C3" s="346" t="str">
        <f>INDEX(Initiatives!$F$2:$F$90,MATCH($C$2,Initiatives!$A$2:$A$90,0))</f>
        <v>Auditing end-to-end turnkey developments</v>
      </c>
      <c r="D3" s="346"/>
      <c r="E3" s="210"/>
      <c r="F3" s="120"/>
    </row>
    <row r="4" spans="2:8" s="90" customFormat="1" ht="17.25" customHeight="1" x14ac:dyDescent="0.35">
      <c r="B4" s="129" t="s">
        <v>238</v>
      </c>
      <c r="C4" s="347" t="str">
        <f>INDEX(Initiatives!$E$2:$E$90,MATCH($C$2,Initiatives!$A$2:$A$90,0))</f>
        <v>Audits (internal and external)</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31" t="s">
        <v>465</v>
      </c>
      <c r="F6" s="75"/>
      <c r="G6" s="1"/>
      <c r="H6" s="1"/>
    </row>
    <row r="7" spans="2:8" s="75" customFormat="1" ht="18" customHeight="1" x14ac:dyDescent="0.35">
      <c r="B7" s="76" t="s">
        <v>241</v>
      </c>
      <c r="C7" s="347" t="str">
        <f>INDEX(Initiatives!$J$2:$J$90,MATCH($C$2,Initiatives!$A$2:$A$90,0))</f>
        <v>V.Marziale</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296</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13" priority="1" operator="equal">
      <formula>"Not assessed"</formula>
    </cfRule>
    <cfRule type="cellIs" dxfId="12" priority="2" operator="equal">
      <formula>"Eliminate"</formula>
    </cfRule>
    <cfRule type="cellIs" dxfId="11" priority="3" operator="equal">
      <formula>"Implement"</formula>
    </cfRule>
    <cfRule type="cellIs" dxfId="10" priority="4" operator="equal">
      <formula>"Requires further analysis"</formula>
    </cfRule>
  </conditionalFormatting>
  <conditionalFormatting sqref="D22">
    <cfRule type="cellIs" dxfId="9" priority="5" operator="equal">
      <formula>"-"</formula>
    </cfRule>
    <cfRule type="cellIs" dxfId="8" priority="6" operator="equal">
      <formula>"Reject"</formula>
    </cfRule>
    <cfRule type="cellIs" dxfId="7" priority="7" operator="equal">
      <formula>"Accept"</formula>
    </cfRule>
  </conditionalFormatting>
  <dataValidations count="6">
    <dataValidation type="list" allowBlank="1" showInputMessage="1" showErrorMessage="1" sqref="D8:D10 D16:D19" xr:uid="{D98B655E-7D4E-43F7-96DF-D05D419B3FB5}">
      <formula1>"Yes,No"</formula1>
    </dataValidation>
    <dataValidation type="list" allowBlank="1" showInputMessage="1" showErrorMessage="1" sqref="D22" xr:uid="{C85800EB-B566-4DD6-876F-6225C315A072}">
      <formula1>"-,Accept,Reject"</formula1>
    </dataValidation>
    <dataValidation type="list" allowBlank="1" showInputMessage="1" showErrorMessage="1" sqref="D21" xr:uid="{6CA37B4E-22E9-47CF-9A58-0203C7EB7AAF}">
      <formula1>"Eliminate, Implement, Requires further analysis"</formula1>
    </dataValidation>
    <dataValidation type="list" allowBlank="1" showInputMessage="1" showErrorMessage="1" sqref="D21" xr:uid="{7FF2F62F-9C0A-4C76-890D-4D87C0A8EABD}">
      <formula1>"Eliminate, Implement, Further analysis"</formula1>
    </dataValidation>
    <dataValidation type="list" allowBlank="1" showInputMessage="1" showErrorMessage="1" sqref="D20" xr:uid="{28A44FA3-BF48-4AE9-86F8-870C32D759F9}">
      <formula1>"Not assessed,Eliminate, Implement, Requires further analysis"</formula1>
    </dataValidation>
    <dataValidation type="list" allowBlank="1" showInputMessage="1" showErrorMessage="1" sqref="D20" xr:uid="{B87E5982-D447-492A-9CF6-681C3FE5418F}">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9150440-39A1-41B7-8D8E-6EE35BB08A01}">
          <x14:formula1>
            <xm:f>'Do not delete'!$A$1:$A$8</xm:f>
          </x14:formula1>
          <xm:sqref>D23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14687-0127-4C99-9BA7-2D71801A79B0}">
  <dimension ref="C3:I11"/>
  <sheetViews>
    <sheetView workbookViewId="0"/>
  </sheetViews>
  <sheetFormatPr defaultRowHeight="14.5" x14ac:dyDescent="0.35"/>
  <cols>
    <col min="3" max="3" width="13.54296875" bestFit="1" customWidth="1"/>
    <col min="4" max="4" width="24" customWidth="1"/>
    <col min="5" max="5" width="11.7265625" customWidth="1"/>
    <col min="6" max="6" width="14.81640625" customWidth="1"/>
    <col min="7" max="7" width="11.453125" customWidth="1"/>
    <col min="8" max="8" width="12" customWidth="1"/>
    <col min="9" max="9" width="12.7265625" customWidth="1"/>
  </cols>
  <sheetData>
    <row r="3" spans="3:9" ht="18.5" x14ac:dyDescent="0.45">
      <c r="C3" s="55" t="s">
        <v>124</v>
      </c>
      <c r="D3" s="56"/>
      <c r="E3" s="56"/>
      <c r="F3" s="56"/>
      <c r="G3" s="56"/>
      <c r="H3" s="56"/>
      <c r="I3" s="56"/>
    </row>
    <row r="4" spans="3:9" ht="15.5" x14ac:dyDescent="0.35">
      <c r="C4" s="57" t="s">
        <v>125</v>
      </c>
      <c r="D4" s="57"/>
      <c r="E4" s="58" t="s">
        <v>126</v>
      </c>
      <c r="F4" s="59"/>
      <c r="G4" s="59"/>
      <c r="H4" s="59"/>
      <c r="I4" s="60"/>
    </row>
    <row r="5" spans="3:9" ht="15.5" x14ac:dyDescent="0.35">
      <c r="C5" s="57"/>
      <c r="D5" s="57"/>
      <c r="E5" s="61">
        <v>1</v>
      </c>
      <c r="F5" s="61">
        <v>2</v>
      </c>
      <c r="G5" s="61">
        <v>3</v>
      </c>
      <c r="H5" s="61">
        <v>4</v>
      </c>
      <c r="I5" s="61">
        <v>5</v>
      </c>
    </row>
    <row r="6" spans="3:9" ht="15.5" x14ac:dyDescent="0.35">
      <c r="C6" s="57"/>
      <c r="D6" s="57"/>
      <c r="E6" s="62" t="s">
        <v>127</v>
      </c>
      <c r="F6" s="62" t="s">
        <v>181</v>
      </c>
      <c r="G6" s="62" t="s">
        <v>182</v>
      </c>
      <c r="H6" s="62" t="s">
        <v>183</v>
      </c>
      <c r="I6" s="62" t="s">
        <v>63</v>
      </c>
    </row>
    <row r="7" spans="3:9" x14ac:dyDescent="0.35">
      <c r="C7" s="61">
        <v>5</v>
      </c>
      <c r="D7" s="63" t="s">
        <v>128</v>
      </c>
      <c r="E7" s="64" t="s">
        <v>129</v>
      </c>
      <c r="F7" s="65" t="s">
        <v>184</v>
      </c>
      <c r="G7" s="66" t="s">
        <v>185</v>
      </c>
      <c r="H7" s="66" t="s">
        <v>185</v>
      </c>
      <c r="I7" s="66" t="s">
        <v>185</v>
      </c>
    </row>
    <row r="8" spans="3:9" x14ac:dyDescent="0.35">
      <c r="C8" s="61">
        <v>4</v>
      </c>
      <c r="D8" s="63" t="s">
        <v>130</v>
      </c>
      <c r="E8" s="64" t="s">
        <v>129</v>
      </c>
      <c r="F8" s="67" t="s">
        <v>67</v>
      </c>
      <c r="G8" s="65" t="s">
        <v>184</v>
      </c>
      <c r="H8" s="66" t="s">
        <v>185</v>
      </c>
      <c r="I8" s="66" t="s">
        <v>185</v>
      </c>
    </row>
    <row r="9" spans="3:9" x14ac:dyDescent="0.35">
      <c r="C9" s="61">
        <v>3</v>
      </c>
      <c r="D9" s="63" t="s">
        <v>131</v>
      </c>
      <c r="E9" s="64" t="s">
        <v>129</v>
      </c>
      <c r="F9" s="64" t="s">
        <v>129</v>
      </c>
      <c r="G9" s="67" t="s">
        <v>67</v>
      </c>
      <c r="H9" s="65" t="s">
        <v>184</v>
      </c>
      <c r="I9" s="66" t="s">
        <v>185</v>
      </c>
    </row>
    <row r="10" spans="3:9" x14ac:dyDescent="0.35">
      <c r="C10" s="61">
        <v>2</v>
      </c>
      <c r="D10" s="63" t="s">
        <v>132</v>
      </c>
      <c r="E10" s="68" t="s">
        <v>133</v>
      </c>
      <c r="F10" s="68" t="s">
        <v>133</v>
      </c>
      <c r="G10" s="64" t="s">
        <v>129</v>
      </c>
      <c r="H10" s="67" t="s">
        <v>67</v>
      </c>
      <c r="I10" s="65" t="s">
        <v>184</v>
      </c>
    </row>
    <row r="11" spans="3:9" x14ac:dyDescent="0.35">
      <c r="C11" s="61">
        <v>1</v>
      </c>
      <c r="D11" s="63" t="s">
        <v>65</v>
      </c>
      <c r="E11" s="68" t="s">
        <v>133</v>
      </c>
      <c r="F11" s="68" t="s">
        <v>133</v>
      </c>
      <c r="G11" s="64" t="s">
        <v>129</v>
      </c>
      <c r="H11" s="64" t="s">
        <v>129</v>
      </c>
      <c r="I11" s="67" t="s">
        <v>67</v>
      </c>
    </row>
  </sheetData>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720A0-D655-4973-9FF9-8D5CACFB1CBE}">
  <sheetPr>
    <tabColor rgb="FF00B050"/>
    <pageSetUpPr fitToPage="1"/>
  </sheetPr>
  <dimension ref="B1:H56"/>
  <sheetViews>
    <sheetView zoomScale="130" zoomScaleNormal="130" workbookViewId="0">
      <selection activeCell="E6" sqref="E6"/>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48" customHeight="1" x14ac:dyDescent="0.35">
      <c r="B2" s="87" t="s">
        <v>237</v>
      </c>
      <c r="C2" s="124">
        <v>53</v>
      </c>
      <c r="D2" s="125"/>
      <c r="E2" s="73" t="s">
        <v>513</v>
      </c>
      <c r="F2" s="120"/>
    </row>
    <row r="3" spans="2:8" s="90" customFormat="1" ht="26.25" customHeight="1" x14ac:dyDescent="0.35">
      <c r="B3" s="127" t="s">
        <v>4</v>
      </c>
      <c r="C3" s="346" t="str">
        <f>INDEX(Initiatives!$F$2:$F$90,MATCH($C$2,Initiatives!$A$2:$A$90,0))</f>
        <v>Routine transformer testing in the HBRA</v>
      </c>
      <c r="D3" s="346"/>
      <c r="E3" s="128"/>
      <c r="F3" s="120"/>
    </row>
    <row r="4" spans="2:8" s="90" customFormat="1" ht="17.25" customHeight="1" x14ac:dyDescent="0.35">
      <c r="B4" s="129" t="s">
        <v>238</v>
      </c>
      <c r="C4" s="347" t="str">
        <f>INDEX(Initiatives!$E$2:$E$90,MATCH($C$2,Initiatives!$A$2:$A$90,0))</f>
        <v>Audits (internal and external)</v>
      </c>
      <c r="D4" s="347"/>
      <c r="E4" s="128"/>
      <c r="F4" s="120"/>
    </row>
    <row r="5" spans="2:8" s="90" customFormat="1" ht="17.25" customHeight="1" x14ac:dyDescent="0.35">
      <c r="B5" s="118" t="s">
        <v>239</v>
      </c>
      <c r="C5" s="347">
        <f>INDEX(Initiatives!$I$2:$I$90,MATCH($C$2,Initiatives!$A$2:$A$90,0))</f>
        <v>1</v>
      </c>
      <c r="D5" s="347"/>
      <c r="E5" s="128"/>
      <c r="F5" s="120"/>
    </row>
    <row r="6" spans="2:8" s="91" customFormat="1" ht="122.25" customHeight="1" x14ac:dyDescent="0.3">
      <c r="B6" s="130" t="s">
        <v>240</v>
      </c>
      <c r="C6" s="356" t="s">
        <v>230</v>
      </c>
      <c r="D6" s="357"/>
      <c r="E6" s="198" t="s">
        <v>504</v>
      </c>
      <c r="F6" s="75"/>
      <c r="G6" s="1"/>
      <c r="H6" s="1"/>
    </row>
    <row r="7" spans="2:8" s="75" customFormat="1" ht="18" customHeight="1" x14ac:dyDescent="0.35">
      <c r="B7" s="76" t="s">
        <v>241</v>
      </c>
      <c r="C7" s="347" t="str">
        <f>INDEX(Initiatives!$J$2:$J$90,MATCH($C$2,Initiatives!$A$2:$A$90,0))</f>
        <v>M.Ciavarella</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296</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c r="C25" s="344"/>
      <c r="D25" s="344"/>
      <c r="E25" s="94"/>
    </row>
    <row r="26" spans="2:6" ht="23.25" customHeight="1" x14ac:dyDescent="0.3">
      <c r="B26" s="344"/>
      <c r="C26" s="344"/>
      <c r="D26" s="344"/>
      <c r="E26" s="94"/>
    </row>
    <row r="27" spans="2:6" ht="20.149999999999999" customHeight="1" x14ac:dyDescent="0.3">
      <c r="B27" s="344"/>
      <c r="C27" s="344"/>
      <c r="D27" s="344"/>
      <c r="E27" s="94"/>
      <c r="F27" s="1">
        <v>99</v>
      </c>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C7:D7"/>
    <mergeCell ref="B1:D1"/>
    <mergeCell ref="C3:D3"/>
    <mergeCell ref="C4:D4"/>
    <mergeCell ref="C5:D5"/>
    <mergeCell ref="C6:D6"/>
    <mergeCell ref="B31:D31"/>
    <mergeCell ref="B8:B10"/>
    <mergeCell ref="B11:B15"/>
    <mergeCell ref="B17:B19"/>
    <mergeCell ref="B22:B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s>
  <conditionalFormatting sqref="D20">
    <cfRule type="cellIs" dxfId="6" priority="1" operator="equal">
      <formula>"Not assessed"</formula>
    </cfRule>
    <cfRule type="cellIs" dxfId="5" priority="2" operator="equal">
      <formula>"Eliminate"</formula>
    </cfRule>
    <cfRule type="cellIs" dxfId="4" priority="3" operator="equal">
      <formula>"Implement"</formula>
    </cfRule>
    <cfRule type="cellIs" dxfId="3" priority="4" operator="equal">
      <formula>"Requires further analysis"</formula>
    </cfRule>
  </conditionalFormatting>
  <conditionalFormatting sqref="D22">
    <cfRule type="cellIs" dxfId="2" priority="5" operator="equal">
      <formula>"-"</formula>
    </cfRule>
    <cfRule type="cellIs" dxfId="1" priority="6" operator="equal">
      <formula>"Reject"</formula>
    </cfRule>
    <cfRule type="cellIs" dxfId="0" priority="7" operator="equal">
      <formula>"Accept"</formula>
    </cfRule>
  </conditionalFormatting>
  <dataValidations count="6">
    <dataValidation type="list" allowBlank="1" showInputMessage="1" showErrorMessage="1" sqref="D20" xr:uid="{CAF61779-B74B-403A-9BA2-324C34BC868C}">
      <formula1>"Not assessed,Eliminate, Implement, Further analysis"</formula1>
    </dataValidation>
    <dataValidation type="list" allowBlank="1" showInputMessage="1" showErrorMessage="1" sqref="D20" xr:uid="{AA1E3C4D-4C3E-49DC-8AEF-4F7934C31761}">
      <formula1>"Not assessed,Eliminate, Implement, Requires further analysis"</formula1>
    </dataValidation>
    <dataValidation type="list" allowBlank="1" showInputMessage="1" showErrorMessage="1" sqref="D21" xr:uid="{74EB879A-CE4F-4AFB-A394-725AA4DFDE91}">
      <formula1>"Eliminate, Implement, Further analysis"</formula1>
    </dataValidation>
    <dataValidation type="list" allowBlank="1" showInputMessage="1" showErrorMessage="1" sqref="D21" xr:uid="{F95E1F05-78D2-4AA3-A688-12F278425C19}">
      <formula1>"Eliminate, Implement, Requires further analysis"</formula1>
    </dataValidation>
    <dataValidation type="list" allowBlank="1" showInputMessage="1" showErrorMessage="1" sqref="D22" xr:uid="{B6538738-C7A9-4796-A0A9-ED73275A0AF9}">
      <formula1>"-,Accept,Reject"</formula1>
    </dataValidation>
    <dataValidation type="list" allowBlank="1" showInputMessage="1" showErrorMessage="1" sqref="D8:D10 D16:D19" xr:uid="{F6B7D184-8655-43AC-BC06-E480D2749E3E}">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477FFAD-6B56-4386-8009-544CC13E9733}">
          <x14:formula1>
            <xm:f>'Do not delete'!$A$1:$A$8</xm:f>
          </x14:formula1>
          <xm:sqref>D23</xm:sqref>
        </x14:dataValidation>
      </x14:dataValidation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5DB6F-5C2B-4B22-AE35-A8072DB1A288}">
  <dimension ref="E2"/>
  <sheetViews>
    <sheetView workbookViewId="0">
      <selection activeCell="G4" sqref="G4"/>
    </sheetView>
  </sheetViews>
  <sheetFormatPr defaultRowHeight="14.5" x14ac:dyDescent="0.35"/>
  <sheetData>
    <row r="2" spans="5:5" x14ac:dyDescent="0.35">
      <c r="E2" s="247"/>
    </row>
  </sheetData>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7DEAC-8223-4C44-A66B-053CD157047C}">
  <dimension ref="E2"/>
  <sheetViews>
    <sheetView workbookViewId="0">
      <selection activeCell="G4" sqref="G4"/>
    </sheetView>
  </sheetViews>
  <sheetFormatPr defaultRowHeight="14.5" x14ac:dyDescent="0.35"/>
  <sheetData>
    <row r="2" spans="5:5" x14ac:dyDescent="0.35">
      <c r="E2" s="247"/>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4B178-9F73-4B24-A4C7-36891541069D}">
  <sheetPr>
    <tabColor rgb="FFFF99CC"/>
    <pageSetUpPr fitToPage="1"/>
  </sheetPr>
  <dimension ref="B1:H56"/>
  <sheetViews>
    <sheetView zoomScale="85" zoomScaleNormal="85"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1</v>
      </c>
      <c r="D2" s="125"/>
      <c r="E2" s="126" t="s">
        <v>499</v>
      </c>
      <c r="F2" s="120"/>
    </row>
    <row r="3" spans="2:8" s="90" customFormat="1" ht="39.75" customHeight="1" x14ac:dyDescent="0.35">
      <c r="B3" s="127" t="s">
        <v>4</v>
      </c>
      <c r="C3" s="346" t="str">
        <f>INDEX(Initiatives!$F$2:$F$90,MATCH($C$2,Initiatives!$A$2:$A$90,0))</f>
        <v>24*7 monitoring of critical assets using robotic inspection</v>
      </c>
      <c r="D3" s="346"/>
      <c r="E3" s="225"/>
      <c r="F3" s="120"/>
    </row>
    <row r="4" spans="2:8" s="90" customFormat="1" ht="34.5" customHeight="1" x14ac:dyDescent="0.35">
      <c r="B4" s="129" t="s">
        <v>238</v>
      </c>
      <c r="C4" s="347" t="str">
        <f>INDEX(Initiatives!$E$2:$E$90,MATCH($C$2,Initiatives!$A$2:$A$90,0))</f>
        <v>Key control - JEN primary plant asset class strategy</v>
      </c>
      <c r="D4" s="347"/>
      <c r="E4" s="199"/>
      <c r="F4" s="120"/>
    </row>
    <row r="5" spans="2:8" s="90" customFormat="1" ht="17.25" customHeight="1" x14ac:dyDescent="0.35">
      <c r="B5" s="118" t="s">
        <v>239</v>
      </c>
      <c r="C5" s="347">
        <f>INDEX(Initiatives!$I$2:$I$90,MATCH($C$2,Initiatives!$A$2:$A$90,0))</f>
        <v>1</v>
      </c>
      <c r="D5" s="347"/>
      <c r="E5" s="128"/>
      <c r="F5" s="120"/>
    </row>
    <row r="6" spans="2:8" s="91" customFormat="1" ht="61.5" customHeight="1" x14ac:dyDescent="0.3">
      <c r="B6" s="130" t="s">
        <v>240</v>
      </c>
      <c r="C6" s="356" t="s">
        <v>230</v>
      </c>
      <c r="D6" s="357"/>
      <c r="E6" s="198" t="s">
        <v>516</v>
      </c>
      <c r="F6" s="75"/>
      <c r="G6" s="1"/>
      <c r="H6" s="1"/>
    </row>
    <row r="7" spans="2:8" s="75" customFormat="1" ht="18" customHeight="1" x14ac:dyDescent="0.35">
      <c r="B7" s="76" t="s">
        <v>241</v>
      </c>
      <c r="C7" s="347" t="str">
        <f>INDEX(Initiatives!$J$2:$J$90,MATCH($C$2,Initiatives!$A$2:$A$90,0))</f>
        <v>P. Wong</v>
      </c>
      <c r="D7" s="347"/>
      <c r="E7" s="73"/>
    </row>
    <row r="8" spans="2:8" ht="24" x14ac:dyDescent="0.3">
      <c r="B8" s="348" t="s">
        <v>242</v>
      </c>
      <c r="C8" s="73" t="s">
        <v>243</v>
      </c>
      <c r="D8" s="132" t="s">
        <v>1</v>
      </c>
      <c r="E8" s="126"/>
    </row>
    <row r="9" spans="2:8" ht="24" x14ac:dyDescent="0.3">
      <c r="B9" s="348"/>
      <c r="C9" s="73" t="s">
        <v>244</v>
      </c>
      <c r="D9" s="132" t="s">
        <v>2</v>
      </c>
      <c r="E9" s="126"/>
    </row>
    <row r="10" spans="2:8" ht="71.25" customHeight="1" x14ac:dyDescent="0.3">
      <c r="B10" s="348"/>
      <c r="C10" s="73" t="s">
        <v>245</v>
      </c>
      <c r="D10" s="132" t="s">
        <v>2</v>
      </c>
      <c r="E10" s="73"/>
    </row>
    <row r="11" spans="2:8" ht="45" customHeight="1" x14ac:dyDescent="0.3">
      <c r="B11" s="349" t="s">
        <v>246</v>
      </c>
      <c r="C11" s="73" t="s">
        <v>228</v>
      </c>
      <c r="D11" s="133">
        <v>300000</v>
      </c>
      <c r="E11" s="134" t="s">
        <v>515</v>
      </c>
    </row>
    <row r="12" spans="2:8" ht="27.75" customHeight="1" x14ac:dyDescent="0.3">
      <c r="B12" s="348"/>
      <c r="C12" s="73" t="s">
        <v>226</v>
      </c>
      <c r="D12" s="135">
        <v>5</v>
      </c>
      <c r="E12" s="73"/>
    </row>
    <row r="13" spans="2:8" ht="26.25" customHeight="1" x14ac:dyDescent="0.3">
      <c r="B13" s="348"/>
      <c r="C13" s="73" t="s">
        <v>229</v>
      </c>
      <c r="D13" s="136">
        <f>D11/D12</f>
        <v>60000</v>
      </c>
      <c r="E13" s="73"/>
    </row>
    <row r="14" spans="2:8" ht="21" customHeight="1" x14ac:dyDescent="0.3">
      <c r="B14" s="348"/>
      <c r="C14" s="73" t="s">
        <v>227</v>
      </c>
      <c r="D14" s="133">
        <v>0</v>
      </c>
      <c r="E14" s="134"/>
      <c r="F14" s="137"/>
    </row>
    <row r="15" spans="2:8" ht="22.5" customHeight="1" x14ac:dyDescent="0.3">
      <c r="B15" s="350"/>
      <c r="C15" s="138" t="s">
        <v>206</v>
      </c>
      <c r="D15" s="139">
        <f>SUM(D13:D14)</f>
        <v>60000</v>
      </c>
      <c r="E15" s="73"/>
      <c r="F15" s="137"/>
    </row>
    <row r="16" spans="2:8" ht="18.75" customHeight="1" x14ac:dyDescent="0.3">
      <c r="B16" s="95" t="s">
        <v>247</v>
      </c>
      <c r="C16" s="73" t="s">
        <v>201</v>
      </c>
      <c r="D16" s="132" t="s">
        <v>2</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2</v>
      </c>
      <c r="E18" s="126"/>
    </row>
    <row r="19" spans="2:6" ht="17.25" customHeight="1" x14ac:dyDescent="0.3">
      <c r="B19" s="350"/>
      <c r="C19" s="73" t="s">
        <v>204</v>
      </c>
      <c r="D19" s="140" t="s">
        <v>1</v>
      </c>
      <c r="E19" s="126"/>
    </row>
    <row r="20" spans="2:6" ht="68.25" customHeight="1" x14ac:dyDescent="0.3">
      <c r="B20" s="77" t="s">
        <v>249</v>
      </c>
      <c r="C20" s="141" t="s">
        <v>250</v>
      </c>
      <c r="D20" s="142" t="s">
        <v>251</v>
      </c>
      <c r="E20" s="128"/>
    </row>
    <row r="21" spans="2:6" ht="18.75" customHeight="1" x14ac:dyDescent="0.3">
      <c r="B21" s="95" t="s">
        <v>252</v>
      </c>
      <c r="C21" s="143" t="s">
        <v>253</v>
      </c>
      <c r="D21" s="132" t="s">
        <v>1</v>
      </c>
      <c r="E21" s="126"/>
    </row>
    <row r="22" spans="2:6" ht="23.25" customHeight="1" x14ac:dyDescent="0.3">
      <c r="B22" s="351" t="s">
        <v>221</v>
      </c>
      <c r="C22" s="141" t="s">
        <v>10</v>
      </c>
      <c r="D22" s="80" t="s">
        <v>33</v>
      </c>
      <c r="E22" s="126"/>
    </row>
    <row r="23" spans="2:6" ht="74.25" customHeight="1" x14ac:dyDescent="0.3">
      <c r="B23" s="352"/>
      <c r="C23" s="145" t="s">
        <v>222</v>
      </c>
      <c r="D23" s="146" t="s">
        <v>285</v>
      </c>
      <c r="E23" s="147" t="s">
        <v>520</v>
      </c>
      <c r="F23" s="1" t="s">
        <v>521</v>
      </c>
    </row>
    <row r="24" spans="2:6" s="75" customFormat="1" ht="22.5" customHeight="1" x14ac:dyDescent="0.35">
      <c r="B24" s="353" t="s">
        <v>18</v>
      </c>
      <c r="C24" s="354"/>
      <c r="D24" s="355"/>
      <c r="E24" s="148" t="s">
        <v>14</v>
      </c>
      <c r="F24" s="78"/>
    </row>
    <row r="25" spans="2:6" ht="20.149999999999999" customHeight="1" x14ac:dyDescent="0.3">
      <c r="B25" s="344" t="s">
        <v>11</v>
      </c>
      <c r="C25" s="344"/>
      <c r="D25" s="344"/>
      <c r="E25" s="94" t="s">
        <v>16</v>
      </c>
    </row>
    <row r="26" spans="2:6" ht="31.5" customHeight="1" x14ac:dyDescent="0.3">
      <c r="B26" s="344" t="s">
        <v>58</v>
      </c>
      <c r="C26" s="344"/>
      <c r="D26" s="344"/>
      <c r="E26" s="94" t="s">
        <v>16</v>
      </c>
    </row>
    <row r="27" spans="2:6" ht="20.149999999999999" customHeight="1" x14ac:dyDescent="0.3">
      <c r="B27" s="344" t="s">
        <v>59</v>
      </c>
      <c r="C27" s="344"/>
      <c r="D27" s="344"/>
      <c r="E27" s="94" t="s">
        <v>32</v>
      </c>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314" priority="1" operator="equal">
      <formula>"Not assessed"</formula>
    </cfRule>
    <cfRule type="cellIs" dxfId="313" priority="2" operator="equal">
      <formula>"Eliminate"</formula>
    </cfRule>
    <cfRule type="cellIs" dxfId="312" priority="3" operator="equal">
      <formula>"Implement"</formula>
    </cfRule>
    <cfRule type="cellIs" dxfId="311" priority="4" operator="equal">
      <formula>"Requires further analysis"</formula>
    </cfRule>
  </conditionalFormatting>
  <conditionalFormatting sqref="D22">
    <cfRule type="cellIs" dxfId="310" priority="5" operator="equal">
      <formula>"-"</formula>
    </cfRule>
    <cfRule type="cellIs" dxfId="309" priority="6" operator="equal">
      <formula>"Reject"</formula>
    </cfRule>
    <cfRule type="cellIs" dxfId="308" priority="7" operator="equal">
      <formula>"Accept"</formula>
    </cfRule>
  </conditionalFormatting>
  <dataValidations count="4">
    <dataValidation type="list" allowBlank="1" showInputMessage="1" showErrorMessage="1" sqref="D8:D10 D16:D19 D21" xr:uid="{968B55E3-9469-4E80-9A79-56399D6A3760}">
      <formula1>"Yes,No"</formula1>
    </dataValidation>
    <dataValidation type="list" allowBlank="1" showInputMessage="1" showErrorMessage="1" sqref="D22" xr:uid="{9FB9C0B4-8972-4FD5-8BAF-C766C6AFDF1C}">
      <formula1>"-,Accept,Reject"</formula1>
    </dataValidation>
    <dataValidation type="list" allowBlank="1" showInputMessage="1" showErrorMessage="1" sqref="D20" xr:uid="{EFFFA359-D5CC-40EC-9CC3-BFD06EEE630F}">
      <formula1>"Not assessed,Eliminate, Implement, Requires further analysis"</formula1>
    </dataValidation>
    <dataValidation type="list" allowBlank="1" showInputMessage="1" showErrorMessage="1" sqref="D20" xr:uid="{81A28392-EEC9-4593-A5CF-EC38926FFD56}">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D0BB527-B5CF-44A4-853D-B2BA06729933}">
          <x14:formula1>
            <xm:f>'Do not delete'!$A$1:$A$8</xm:f>
          </x14:formula1>
          <xm:sqref>D23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88BE0-756C-4C01-81BF-EAD74E8CA6E7}">
  <sheetPr>
    <tabColor rgb="FFFF99CC"/>
    <pageSetUpPr fitToPage="1"/>
  </sheetPr>
  <dimension ref="B1:H56"/>
  <sheetViews>
    <sheetView zoomScaleNormal="100"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80.54296875" style="1" bestFit="1" customWidth="1"/>
    <col min="7" max="7" width="11.7265625" style="1" customWidth="1"/>
    <col min="8" max="8" width="12.7265625" style="1" customWidth="1"/>
    <col min="9" max="9" width="13.1796875" style="1" customWidth="1"/>
    <col min="10" max="16384" width="9.1796875" style="1"/>
  </cols>
  <sheetData>
    <row r="1" spans="2:8" ht="30" customHeight="1" x14ac:dyDescent="0.3">
      <c r="B1" s="345" t="s">
        <v>217</v>
      </c>
      <c r="C1" s="290"/>
      <c r="D1" s="290"/>
      <c r="E1" s="123" t="s">
        <v>140</v>
      </c>
      <c r="F1" s="74"/>
    </row>
    <row r="2" spans="2:8" s="90" customFormat="1" ht="18.75" customHeight="1" x14ac:dyDescent="0.35">
      <c r="B2" s="87" t="s">
        <v>237</v>
      </c>
      <c r="C2" s="124">
        <v>3</v>
      </c>
      <c r="D2" s="125"/>
      <c r="E2" s="126" t="s">
        <v>499</v>
      </c>
      <c r="F2" s="120"/>
    </row>
    <row r="3" spans="2:8" s="90" customFormat="1" ht="26.25" customHeight="1" x14ac:dyDescent="0.35">
      <c r="B3" s="127" t="s">
        <v>4</v>
      </c>
      <c r="C3" s="346" t="str">
        <f>INDEX(Initiatives!$F$2:$F$90,MATCH($C$2,Initiatives!$A$2:$A$90,0))</f>
        <v>Consider speeding up further protection settings on TFB day where appropriate at Sunbury</v>
      </c>
      <c r="D3" s="346"/>
      <c r="E3" s="128"/>
      <c r="F3" s="120"/>
    </row>
    <row r="4" spans="2:8" s="90" customFormat="1" ht="17.25" customHeight="1" x14ac:dyDescent="0.35">
      <c r="B4" s="129" t="s">
        <v>238</v>
      </c>
      <c r="C4" s="347" t="str">
        <f>INDEX(Initiatives!$E$2:$E$90,MATCH($C$2,Initiatives!$A$2:$A$90,0))</f>
        <v>Key control - JEN secondary plant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141" customHeight="1" x14ac:dyDescent="0.3">
      <c r="B6" s="130" t="s">
        <v>240</v>
      </c>
      <c r="C6" s="356" t="s">
        <v>230</v>
      </c>
      <c r="D6" s="357"/>
      <c r="E6" s="134" t="s">
        <v>505</v>
      </c>
      <c r="F6" s="75"/>
      <c r="G6" s="1"/>
      <c r="H6" s="1"/>
    </row>
    <row r="7" spans="2:8" s="75" customFormat="1" ht="18" customHeight="1" x14ac:dyDescent="0.35">
      <c r="B7" s="76" t="s">
        <v>241</v>
      </c>
      <c r="C7" s="347" t="str">
        <f>INDEX(Initiatives!$J$2:$J$90,MATCH($C$2,Initiatives!$A$2:$A$90,0))</f>
        <v>M.Ciavarella</v>
      </c>
      <c r="D7" s="347"/>
      <c r="E7" s="73"/>
    </row>
    <row r="8" spans="2:8" ht="24" x14ac:dyDescent="0.3">
      <c r="B8" s="348" t="s">
        <v>242</v>
      </c>
      <c r="C8" s="73" t="s">
        <v>243</v>
      </c>
      <c r="D8" s="132" t="s">
        <v>1</v>
      </c>
      <c r="E8" s="126"/>
    </row>
    <row r="9" spans="2:8" ht="24" x14ac:dyDescent="0.3">
      <c r="B9" s="348"/>
      <c r="C9" s="73" t="s">
        <v>244</v>
      </c>
      <c r="D9" s="132" t="s">
        <v>2</v>
      </c>
      <c r="E9" s="73"/>
    </row>
    <row r="10" spans="2:8" ht="36" customHeight="1" x14ac:dyDescent="0.3">
      <c r="B10" s="348"/>
      <c r="C10" s="73" t="s">
        <v>245</v>
      </c>
      <c r="D10" s="132" t="s">
        <v>2</v>
      </c>
      <c r="E10" s="73" t="s">
        <v>397</v>
      </c>
    </row>
    <row r="11" spans="2:8" ht="75" customHeight="1" x14ac:dyDescent="0.3">
      <c r="B11" s="349" t="s">
        <v>246</v>
      </c>
      <c r="C11" s="73" t="s">
        <v>228</v>
      </c>
      <c r="D11" s="133">
        <v>190000</v>
      </c>
      <c r="E11" s="134" t="s">
        <v>396</v>
      </c>
      <c r="F11" s="1">
        <f>19000*10</f>
        <v>190000</v>
      </c>
      <c r="G11" s="1" t="s">
        <v>48</v>
      </c>
      <c r="H11" s="1" t="s">
        <v>54</v>
      </c>
    </row>
    <row r="12" spans="2:8" ht="27.75" customHeight="1" x14ac:dyDescent="0.3">
      <c r="B12" s="348"/>
      <c r="C12" s="73" t="s">
        <v>226</v>
      </c>
      <c r="D12" s="135">
        <v>1</v>
      </c>
      <c r="E12" s="73"/>
      <c r="F12" s="1" t="s">
        <v>47</v>
      </c>
      <c r="G12" s="1">
        <f>2*7.5</f>
        <v>15</v>
      </c>
    </row>
    <row r="13" spans="2:8" ht="26.25" customHeight="1" x14ac:dyDescent="0.3">
      <c r="B13" s="348"/>
      <c r="C13" s="73" t="s">
        <v>229</v>
      </c>
      <c r="D13" s="136">
        <f>D11/D12</f>
        <v>190000</v>
      </c>
      <c r="E13" s="73"/>
      <c r="F13" s="1" t="s">
        <v>49</v>
      </c>
      <c r="G13" s="1">
        <f>3*7.5</f>
        <v>22.5</v>
      </c>
    </row>
    <row r="14" spans="2:8" ht="21" customHeight="1" x14ac:dyDescent="0.3">
      <c r="B14" s="348"/>
      <c r="C14" s="73" t="s">
        <v>227</v>
      </c>
      <c r="D14" s="133">
        <v>0</v>
      </c>
      <c r="E14" s="134"/>
      <c r="F14" s="1" t="s">
        <v>50</v>
      </c>
      <c r="G14" s="1">
        <f>1.5*7.5</f>
        <v>11.25</v>
      </c>
    </row>
    <row r="15" spans="2:8" ht="22.5" customHeight="1" x14ac:dyDescent="0.3">
      <c r="B15" s="350"/>
      <c r="C15" s="138" t="s">
        <v>206</v>
      </c>
      <c r="D15" s="139">
        <f>SUM(D13:D14)</f>
        <v>190000</v>
      </c>
      <c r="E15" s="73" t="s">
        <v>395</v>
      </c>
      <c r="F15" s="1" t="s">
        <v>51</v>
      </c>
      <c r="G15" s="1">
        <f>3*7.5</f>
        <v>22.5</v>
      </c>
    </row>
    <row r="16" spans="2:8" ht="18.75" customHeight="1" x14ac:dyDescent="0.3">
      <c r="B16" s="95" t="s">
        <v>247</v>
      </c>
      <c r="C16" s="73" t="s">
        <v>201</v>
      </c>
      <c r="D16" s="132" t="s">
        <v>2</v>
      </c>
      <c r="E16" s="126"/>
      <c r="F16" s="1" t="s">
        <v>46</v>
      </c>
      <c r="G16" s="1">
        <f>1*7.5</f>
        <v>7.5</v>
      </c>
    </row>
    <row r="17" spans="2:8" ht="15" customHeight="1" x14ac:dyDescent="0.3">
      <c r="B17" s="349" t="s">
        <v>248</v>
      </c>
      <c r="C17" s="73" t="s">
        <v>202</v>
      </c>
      <c r="D17" s="132" t="s">
        <v>2</v>
      </c>
      <c r="E17" s="126"/>
      <c r="F17" s="1" t="s">
        <v>52</v>
      </c>
      <c r="G17" s="1">
        <f>2*7.5</f>
        <v>15</v>
      </c>
    </row>
    <row r="18" spans="2:8" ht="15.75" customHeight="1" x14ac:dyDescent="0.3">
      <c r="B18" s="348"/>
      <c r="C18" s="73" t="s">
        <v>203</v>
      </c>
      <c r="D18" s="132" t="s">
        <v>2</v>
      </c>
      <c r="E18" s="126"/>
      <c r="F18" s="1" t="s">
        <v>53</v>
      </c>
      <c r="G18" s="1">
        <f>SUM(G12:G17)</f>
        <v>93.75</v>
      </c>
      <c r="H18" s="3">
        <f>G18*150</f>
        <v>14062.5</v>
      </c>
    </row>
    <row r="19" spans="2:8" ht="17.25" customHeight="1" x14ac:dyDescent="0.3">
      <c r="B19" s="350"/>
      <c r="C19" s="73" t="s">
        <v>204</v>
      </c>
      <c r="D19" s="140" t="s">
        <v>2</v>
      </c>
      <c r="E19" s="126"/>
      <c r="F19" s="1" t="s">
        <v>55</v>
      </c>
      <c r="H19" s="3">
        <f>H18*1.35</f>
        <v>18984.375</v>
      </c>
    </row>
    <row r="20" spans="2:8" ht="68.25" customHeight="1" x14ac:dyDescent="0.3">
      <c r="B20" s="77" t="s">
        <v>249</v>
      </c>
      <c r="C20" s="141" t="s">
        <v>250</v>
      </c>
      <c r="D20" s="227" t="s">
        <v>408</v>
      </c>
      <c r="E20" s="128"/>
      <c r="F20" s="1" t="s">
        <v>56</v>
      </c>
      <c r="H20" s="4">
        <f>H19*300</f>
        <v>5695312.5</v>
      </c>
    </row>
    <row r="21" spans="2:8" ht="18.75" customHeight="1" x14ac:dyDescent="0.3">
      <c r="B21" s="95" t="s">
        <v>252</v>
      </c>
      <c r="C21" s="143" t="s">
        <v>253</v>
      </c>
      <c r="D21" s="132" t="s">
        <v>2</v>
      </c>
      <c r="E21" s="126"/>
    </row>
    <row r="22" spans="2:8" ht="23.25" customHeight="1" x14ac:dyDescent="0.3">
      <c r="B22" s="351" t="s">
        <v>221</v>
      </c>
      <c r="C22" s="141" t="s">
        <v>10</v>
      </c>
      <c r="D22" s="80" t="s">
        <v>33</v>
      </c>
      <c r="E22" s="226"/>
    </row>
    <row r="23" spans="2:8" ht="66.75" customHeight="1" x14ac:dyDescent="0.3">
      <c r="B23" s="352"/>
      <c r="C23" s="145" t="s">
        <v>222</v>
      </c>
      <c r="D23" s="146" t="s">
        <v>287</v>
      </c>
      <c r="E23" s="147" t="s">
        <v>506</v>
      </c>
    </row>
    <row r="24" spans="2:8" s="75" customFormat="1" ht="22.5" customHeight="1" x14ac:dyDescent="0.35">
      <c r="B24" s="353" t="s">
        <v>18</v>
      </c>
      <c r="C24" s="354"/>
      <c r="D24" s="355"/>
      <c r="E24" s="148" t="s">
        <v>14</v>
      </c>
      <c r="F24" s="78"/>
    </row>
    <row r="25" spans="2:8" ht="20.149999999999999" customHeight="1" x14ac:dyDescent="0.3">
      <c r="B25" s="344" t="s">
        <v>12</v>
      </c>
      <c r="C25" s="344"/>
      <c r="D25" s="344"/>
      <c r="E25" s="150" t="s">
        <v>13</v>
      </c>
    </row>
    <row r="26" spans="2:8" ht="27" customHeight="1" x14ac:dyDescent="0.3">
      <c r="B26" s="344" t="s">
        <v>17</v>
      </c>
      <c r="C26" s="344"/>
      <c r="D26" s="344"/>
      <c r="E26" s="150" t="s">
        <v>13</v>
      </c>
    </row>
    <row r="27" spans="2:8" ht="34.5" customHeight="1" x14ac:dyDescent="0.3">
      <c r="B27" s="344" t="s">
        <v>541</v>
      </c>
      <c r="C27" s="344"/>
      <c r="D27" s="344"/>
      <c r="E27" s="150" t="s">
        <v>15</v>
      </c>
    </row>
    <row r="28" spans="2:8" ht="34.5" customHeight="1" x14ac:dyDescent="0.3">
      <c r="B28" s="344" t="s">
        <v>57</v>
      </c>
      <c r="C28" s="344"/>
      <c r="D28" s="344"/>
      <c r="E28" s="150" t="s">
        <v>15</v>
      </c>
    </row>
    <row r="29" spans="2:8" ht="20.149999999999999" customHeight="1" x14ac:dyDescent="0.3">
      <c r="B29" s="344"/>
      <c r="C29" s="344"/>
      <c r="D29" s="344"/>
      <c r="E29" s="151"/>
    </row>
    <row r="30" spans="2:8" ht="20.149999999999999" customHeight="1" x14ac:dyDescent="0.3">
      <c r="B30" s="358"/>
      <c r="C30" s="358"/>
      <c r="D30" s="358"/>
      <c r="E30" s="151"/>
    </row>
    <row r="31" spans="2:8" ht="20.149999999999999" customHeight="1" x14ac:dyDescent="0.3">
      <c r="B31" s="358"/>
      <c r="C31" s="358"/>
      <c r="D31" s="358"/>
      <c r="E31" s="151"/>
    </row>
    <row r="32" spans="2:8"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307" priority="1" operator="equal">
      <formula>"Not assessed"</formula>
    </cfRule>
    <cfRule type="cellIs" dxfId="306" priority="2" operator="equal">
      <formula>"Eliminate"</formula>
    </cfRule>
    <cfRule type="cellIs" dxfId="305" priority="3" operator="equal">
      <formula>"Implement"</formula>
    </cfRule>
    <cfRule type="cellIs" dxfId="304" priority="4" operator="equal">
      <formula>"Requires further analysis"</formula>
    </cfRule>
  </conditionalFormatting>
  <conditionalFormatting sqref="D22">
    <cfRule type="cellIs" dxfId="303" priority="5" operator="equal">
      <formula>"-"</formula>
    </cfRule>
    <cfRule type="cellIs" dxfId="302" priority="6" operator="equal">
      <formula>"Reject"</formula>
    </cfRule>
    <cfRule type="cellIs" dxfId="301" priority="7" operator="equal">
      <formula>"Accept"</formula>
    </cfRule>
  </conditionalFormatting>
  <dataValidations count="4">
    <dataValidation type="list" allowBlank="1" showInputMessage="1" showErrorMessage="1" sqref="D20" xr:uid="{4E1EB76C-06D9-46D9-BBD0-BCFE6C082191}">
      <formula1>"Not assessed,Eliminate, Implement, Requires Further analysis"</formula1>
    </dataValidation>
    <dataValidation type="list" allowBlank="1" showInputMessage="1" showErrorMessage="1" sqref="D20" xr:uid="{2E268A0E-8589-4B47-8C43-A674C2E4B3BD}">
      <formula1>"Not assessed,Eliminate, Implement, Requires further analysis"</formula1>
    </dataValidation>
    <dataValidation type="list" allowBlank="1" showInputMessage="1" showErrorMessage="1" sqref="D22" xr:uid="{E085BE19-A1C3-4607-A341-0505BB9559FC}">
      <formula1>"-,Accept,Reject"</formula1>
    </dataValidation>
    <dataValidation type="list" allowBlank="1" showInputMessage="1" showErrorMessage="1" sqref="D8:D10 D16:D19 D21" xr:uid="{0BCE9F54-BFF0-47F4-9566-73550BD91E4F}">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D750B67-14D6-4DFF-AB4C-B55762627E66}">
          <x14:formula1>
            <xm:f>'Do not delete'!$A$1:$A$8</xm:f>
          </x14:formula1>
          <xm:sqref>D23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0E354-B28F-46A5-ADD8-92E1C07F82B6}">
  <sheetPr>
    <tabColor rgb="FFFF99CC"/>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28.5" customHeight="1" x14ac:dyDescent="0.35">
      <c r="B2" s="87" t="s">
        <v>237</v>
      </c>
      <c r="C2" s="124">
        <v>5</v>
      </c>
      <c r="D2" s="125"/>
      <c r="E2" s="126" t="s">
        <v>499</v>
      </c>
      <c r="F2" s="120"/>
    </row>
    <row r="3" spans="2:8" s="90" customFormat="1" ht="26.25" customHeight="1" x14ac:dyDescent="0.35">
      <c r="B3" s="127" t="s">
        <v>4</v>
      </c>
      <c r="C3" s="346" t="str">
        <f>INDEX(Initiatives!$F$2:$F$90,MATCH($C$2,Initiatives!$A$2:$A$90,0))</f>
        <v xml:space="preserve">Simultaneously updating all protection equipments to latest technology </v>
      </c>
      <c r="D3" s="346"/>
      <c r="E3" s="128"/>
      <c r="F3" s="120"/>
    </row>
    <row r="4" spans="2:8" s="90" customFormat="1" ht="17.25" customHeight="1" x14ac:dyDescent="0.35">
      <c r="B4" s="129" t="s">
        <v>238</v>
      </c>
      <c r="C4" s="347" t="str">
        <f>INDEX(Initiatives!$E$2:$E$90,MATCH($C$2,Initiatives!$A$2:$A$90,0))</f>
        <v>Key control - JEN secondary plant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t="s">
        <v>401</v>
      </c>
      <c r="F6" s="75"/>
      <c r="G6" s="1"/>
      <c r="H6" s="1"/>
    </row>
    <row r="7" spans="2:8" s="75" customFormat="1" ht="18" customHeight="1" x14ac:dyDescent="0.35">
      <c r="B7" s="76" t="s">
        <v>241</v>
      </c>
      <c r="C7" s="347" t="str">
        <f>INDEX(Initiatives!$J$2:$J$90,MATCH($C$2,Initiatives!$A$2:$A$90,0))</f>
        <v>M.Ciavarella</v>
      </c>
      <c r="D7" s="347"/>
      <c r="E7" s="73"/>
    </row>
    <row r="8" spans="2:8" ht="24" x14ac:dyDescent="0.3">
      <c r="B8" s="348" t="s">
        <v>242</v>
      </c>
      <c r="C8" s="73" t="s">
        <v>243</v>
      </c>
      <c r="D8" s="132" t="s">
        <v>1</v>
      </c>
      <c r="E8" s="126"/>
    </row>
    <row r="9" spans="2:8" ht="24" x14ac:dyDescent="0.3">
      <c r="B9" s="348"/>
      <c r="C9" s="73" t="s">
        <v>244</v>
      </c>
      <c r="D9" s="132" t="s">
        <v>1</v>
      </c>
      <c r="E9" s="126"/>
    </row>
    <row r="10" spans="2:8" ht="36" x14ac:dyDescent="0.3">
      <c r="B10" s="348"/>
      <c r="C10" s="73" t="s">
        <v>245</v>
      </c>
      <c r="D10" s="132" t="s">
        <v>1</v>
      </c>
      <c r="E10" s="126"/>
    </row>
    <row r="11" spans="2:8" ht="35.25" customHeight="1" x14ac:dyDescent="0.3">
      <c r="B11" s="349" t="s">
        <v>246</v>
      </c>
      <c r="C11" s="73" t="s">
        <v>228</v>
      </c>
      <c r="D11" s="133">
        <v>100000</v>
      </c>
      <c r="E11" s="134" t="s">
        <v>349</v>
      </c>
    </row>
    <row r="12" spans="2:8" ht="27.75" customHeight="1" x14ac:dyDescent="0.3">
      <c r="B12" s="348"/>
      <c r="C12" s="73" t="s">
        <v>226</v>
      </c>
      <c r="D12" s="135">
        <v>1</v>
      </c>
      <c r="E12" s="73"/>
    </row>
    <row r="13" spans="2:8" ht="26.25" customHeight="1" x14ac:dyDescent="0.3">
      <c r="B13" s="348"/>
      <c r="C13" s="73" t="s">
        <v>229</v>
      </c>
      <c r="D13" s="136">
        <f>D11/D12</f>
        <v>100000</v>
      </c>
      <c r="E13" s="73"/>
    </row>
    <row r="14" spans="2:8" ht="21" customHeight="1" x14ac:dyDescent="0.3">
      <c r="B14" s="348"/>
      <c r="C14" s="73" t="s">
        <v>227</v>
      </c>
      <c r="D14" s="133">
        <v>0</v>
      </c>
      <c r="E14" s="134"/>
      <c r="F14" s="137"/>
    </row>
    <row r="15" spans="2:8" ht="22.5" customHeight="1" x14ac:dyDescent="0.3">
      <c r="B15" s="350"/>
      <c r="C15" s="138" t="s">
        <v>206</v>
      </c>
      <c r="D15" s="139">
        <f>SUM(D13:D14)</f>
        <v>100000</v>
      </c>
      <c r="E15" s="73"/>
      <c r="F15" s="137"/>
    </row>
    <row r="16" spans="2:8" ht="18.75" customHeight="1" x14ac:dyDescent="0.3">
      <c r="B16" s="95" t="s">
        <v>247</v>
      </c>
      <c r="C16" s="73" t="s">
        <v>201</v>
      </c>
      <c r="D16" s="132" t="s">
        <v>1</v>
      </c>
      <c r="E16" s="126"/>
      <c r="F16" s="137"/>
    </row>
    <row r="17" spans="2:6" ht="15" customHeight="1" x14ac:dyDescent="0.3">
      <c r="B17" s="349" t="s">
        <v>248</v>
      </c>
      <c r="C17" s="73" t="s">
        <v>202</v>
      </c>
      <c r="D17" s="132" t="s">
        <v>2</v>
      </c>
      <c r="E17" s="126"/>
      <c r="F17" s="137"/>
    </row>
    <row r="18" spans="2:6" ht="15.75" customHeight="1" x14ac:dyDescent="0.3">
      <c r="B18" s="348"/>
      <c r="C18" s="73" t="s">
        <v>203</v>
      </c>
      <c r="D18" s="132" t="s">
        <v>1</v>
      </c>
      <c r="E18" s="126"/>
    </row>
    <row r="19" spans="2:6" ht="17.25" customHeight="1" x14ac:dyDescent="0.3">
      <c r="B19" s="350"/>
      <c r="C19" s="73" t="s">
        <v>204</v>
      </c>
      <c r="D19" s="140" t="s">
        <v>1</v>
      </c>
      <c r="E19" s="126"/>
    </row>
    <row r="20" spans="2:6" ht="68.25" customHeight="1" x14ac:dyDescent="0.3">
      <c r="B20" s="77" t="s">
        <v>249</v>
      </c>
      <c r="C20" s="141" t="s">
        <v>250</v>
      </c>
      <c r="D20" s="142" t="s">
        <v>251</v>
      </c>
      <c r="E20" s="128"/>
    </row>
    <row r="21" spans="2:6" ht="18.75" customHeight="1" x14ac:dyDescent="0.3">
      <c r="B21" s="95" t="s">
        <v>252</v>
      </c>
      <c r="C21" s="143" t="s">
        <v>253</v>
      </c>
      <c r="D21" s="132" t="s">
        <v>1</v>
      </c>
      <c r="E21" s="126"/>
    </row>
    <row r="22" spans="2:6" ht="23.25" customHeight="1" x14ac:dyDescent="0.3">
      <c r="B22" s="351" t="s">
        <v>221</v>
      </c>
      <c r="C22" s="141" t="s">
        <v>10</v>
      </c>
      <c r="D22" s="80" t="s">
        <v>33</v>
      </c>
      <c r="E22" s="126"/>
    </row>
    <row r="23" spans="2:6" ht="112.5" customHeight="1" x14ac:dyDescent="0.3">
      <c r="B23" s="352"/>
      <c r="C23" s="145" t="s">
        <v>222</v>
      </c>
      <c r="D23" s="146" t="s">
        <v>285</v>
      </c>
      <c r="E23" s="147" t="s">
        <v>490</v>
      </c>
    </row>
    <row r="24" spans="2:6" s="75" customFormat="1" ht="22.5" customHeight="1" x14ac:dyDescent="0.35">
      <c r="B24" s="353" t="s">
        <v>18</v>
      </c>
      <c r="C24" s="354"/>
      <c r="D24" s="355"/>
      <c r="E24" s="148" t="s">
        <v>14</v>
      </c>
      <c r="F24" s="78"/>
    </row>
    <row r="25" spans="2:6" ht="20.149999999999999" customHeight="1" x14ac:dyDescent="0.3">
      <c r="B25" s="344" t="s">
        <v>290</v>
      </c>
      <c r="C25" s="344"/>
      <c r="D25" s="344"/>
      <c r="E25" s="94" t="s">
        <v>291</v>
      </c>
    </row>
    <row r="26" spans="2:6" ht="28.5" customHeight="1" x14ac:dyDescent="0.3">
      <c r="B26" s="344" t="s">
        <v>292</v>
      </c>
      <c r="C26" s="344"/>
      <c r="D26" s="344"/>
      <c r="E26" s="94" t="s">
        <v>15</v>
      </c>
    </row>
    <row r="27" spans="2:6" ht="40.5" customHeight="1" x14ac:dyDescent="0.3">
      <c r="B27" s="344" t="s">
        <v>293</v>
      </c>
      <c r="C27" s="344"/>
      <c r="D27" s="344"/>
      <c r="E27" s="94" t="s">
        <v>15</v>
      </c>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300" priority="1" operator="equal">
      <formula>"Not assessed"</formula>
    </cfRule>
    <cfRule type="cellIs" dxfId="299" priority="2" operator="equal">
      <formula>"Eliminate"</formula>
    </cfRule>
    <cfRule type="cellIs" dxfId="298" priority="3" operator="equal">
      <formula>"Implement"</formula>
    </cfRule>
    <cfRule type="cellIs" dxfId="297" priority="4" operator="equal">
      <formula>"Requires further analysis"</formula>
    </cfRule>
  </conditionalFormatting>
  <conditionalFormatting sqref="D22">
    <cfRule type="cellIs" dxfId="296" priority="5" operator="equal">
      <formula>"-"</formula>
    </cfRule>
    <cfRule type="cellIs" dxfId="295" priority="6" operator="equal">
      <formula>"Reject"</formula>
    </cfRule>
    <cfRule type="cellIs" dxfId="294" priority="7" operator="equal">
      <formula>"Accept"</formula>
    </cfRule>
  </conditionalFormatting>
  <dataValidations count="4">
    <dataValidation type="list" allowBlank="1" showInputMessage="1" showErrorMessage="1" sqref="D20" xr:uid="{67973C9F-AC07-42F5-BE67-89935A32C928}">
      <formula1>"Not assessed,Eliminate, Implement, Further analysis"</formula1>
    </dataValidation>
    <dataValidation type="list" allowBlank="1" showInputMessage="1" showErrorMessage="1" sqref="D20" xr:uid="{F43EC8AC-1B22-4736-A734-4CFCB2F46250}">
      <formula1>"Not assessed,Eliminate, Implement, Requires further analysis"</formula1>
    </dataValidation>
    <dataValidation type="list" allowBlank="1" showInputMessage="1" showErrorMessage="1" sqref="D22" xr:uid="{2EBFFD65-2E26-4686-AA50-EB2EED075EF3}">
      <formula1>"-,Accept,Reject"</formula1>
    </dataValidation>
    <dataValidation type="list" allowBlank="1" showInputMessage="1" showErrorMessage="1" sqref="D8:D10 D16:D19 D21" xr:uid="{E8810181-5102-4E50-ACC3-70E31414A9C4}">
      <formula1>"Yes,No"</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1E729A6-BA08-4E24-8BFF-D360F0922CF4}">
          <x14:formula1>
            <xm:f>'Do not delete'!$A$1:$A$8</xm:f>
          </x14:formula1>
          <xm:sqref>D23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EBE52-C349-437E-A492-CF0CFAF8C3BA}">
  <sheetPr>
    <tabColor rgb="FF92D050"/>
    <pageSetUpPr fitToPage="1"/>
  </sheetPr>
  <dimension ref="B1:H56"/>
  <sheetViews>
    <sheetView workbookViewId="0">
      <selection activeCell="F31" sqref="F31"/>
    </sheetView>
  </sheetViews>
  <sheetFormatPr defaultColWidth="9.1796875" defaultRowHeight="12" x14ac:dyDescent="0.3"/>
  <cols>
    <col min="1" max="1" width="2.26953125" style="1" customWidth="1"/>
    <col min="2" max="2" width="26.26953125" style="1" bestFit="1" customWidth="1"/>
    <col min="3" max="3" width="46.7265625" style="1" customWidth="1"/>
    <col min="4" max="4" width="15.7265625" style="1" customWidth="1"/>
    <col min="5" max="5" width="34" style="153" customWidth="1"/>
    <col min="6" max="6" width="39.453125" style="1" customWidth="1"/>
    <col min="7" max="16384" width="9.1796875" style="1"/>
  </cols>
  <sheetData>
    <row r="1" spans="2:8" ht="30" customHeight="1" x14ac:dyDescent="0.3">
      <c r="B1" s="345" t="s">
        <v>217</v>
      </c>
      <c r="C1" s="290"/>
      <c r="D1" s="290"/>
      <c r="E1" s="123" t="s">
        <v>140</v>
      </c>
      <c r="F1" s="74"/>
    </row>
    <row r="2" spans="2:8" s="90" customFormat="1" ht="39.75" customHeight="1" x14ac:dyDescent="0.35">
      <c r="B2" s="87" t="s">
        <v>237</v>
      </c>
      <c r="C2" s="124">
        <v>7</v>
      </c>
      <c r="D2" s="125"/>
      <c r="E2" s="73" t="s">
        <v>530</v>
      </c>
      <c r="F2" s="120"/>
    </row>
    <row r="3" spans="2:8" s="90" customFormat="1" ht="26.25" customHeight="1" x14ac:dyDescent="0.35">
      <c r="B3" s="127" t="s">
        <v>4</v>
      </c>
      <c r="C3" s="346" t="str">
        <f>INDEX(Initiatives!$F$2:$F$90,MATCH($C$2,Initiatives!$A$2:$A$90,0))</f>
        <v>Develop REFCL sub asset class (ACS) by 2022</v>
      </c>
      <c r="D3" s="346"/>
      <c r="E3" s="128"/>
      <c r="F3" s="120"/>
    </row>
    <row r="4" spans="2:8" s="90" customFormat="1" ht="17.25" customHeight="1" x14ac:dyDescent="0.35">
      <c r="B4" s="129" t="s">
        <v>238</v>
      </c>
      <c r="C4" s="347" t="str">
        <f>INDEX(Initiatives!$E$2:$E$90,MATCH($C$2,Initiatives!$A$2:$A$90,0))</f>
        <v>Key control - JEN secondary plant asset class strategy</v>
      </c>
      <c r="D4" s="347"/>
      <c r="E4" s="128"/>
      <c r="F4" s="120"/>
    </row>
    <row r="5" spans="2:8" s="90" customFormat="1" ht="17.25" customHeight="1" x14ac:dyDescent="0.35">
      <c r="B5" s="118" t="s">
        <v>239</v>
      </c>
      <c r="C5" s="347">
        <f>INDEX(Initiatives!$I$2:$I$90,MATCH($C$2,Initiatives!$A$2:$A$90,0))</f>
        <v>1</v>
      </c>
      <c r="D5" s="347"/>
      <c r="E5" s="128"/>
      <c r="F5" s="120"/>
    </row>
    <row r="6" spans="2:8" s="91" customFormat="1" ht="48" customHeight="1" x14ac:dyDescent="0.3">
      <c r="B6" s="130" t="s">
        <v>240</v>
      </c>
      <c r="C6" s="356" t="s">
        <v>230</v>
      </c>
      <c r="D6" s="357"/>
      <c r="E6" s="198"/>
      <c r="F6" s="75"/>
      <c r="G6" s="1"/>
      <c r="H6" s="1"/>
    </row>
    <row r="7" spans="2:8" s="75" customFormat="1" ht="18" customHeight="1" x14ac:dyDescent="0.35">
      <c r="B7" s="76" t="s">
        <v>241</v>
      </c>
      <c r="C7" s="347" t="str">
        <f>INDEX(Initiatives!$J$2:$J$90,MATCH($C$2,Initiatives!$A$2:$A$90,0))</f>
        <v>All asset class managers</v>
      </c>
      <c r="D7" s="347"/>
      <c r="E7" s="73"/>
    </row>
    <row r="8" spans="2:8" ht="24" x14ac:dyDescent="0.3">
      <c r="B8" s="348" t="s">
        <v>242</v>
      </c>
      <c r="C8" s="73" t="s">
        <v>243</v>
      </c>
      <c r="D8" s="132" t="s">
        <v>1</v>
      </c>
      <c r="E8" s="126"/>
    </row>
    <row r="9" spans="2:8" ht="24" x14ac:dyDescent="0.3">
      <c r="B9" s="348"/>
      <c r="C9" s="73" t="s">
        <v>244</v>
      </c>
      <c r="D9" s="132" t="s">
        <v>2</v>
      </c>
      <c r="E9" s="126"/>
    </row>
    <row r="10" spans="2:8" ht="36" x14ac:dyDescent="0.3">
      <c r="B10" s="348"/>
      <c r="C10" s="73" t="s">
        <v>245</v>
      </c>
      <c r="D10" s="132" t="s">
        <v>2</v>
      </c>
      <c r="E10" s="126"/>
    </row>
    <row r="11" spans="2:8" ht="35.25" customHeight="1" x14ac:dyDescent="0.3">
      <c r="B11" s="349" t="s">
        <v>246</v>
      </c>
      <c r="C11" s="73" t="s">
        <v>228</v>
      </c>
      <c r="D11" s="133">
        <v>0</v>
      </c>
      <c r="E11" s="134"/>
    </row>
    <row r="12" spans="2:8" ht="27.75" customHeight="1" x14ac:dyDescent="0.3">
      <c r="B12" s="348"/>
      <c r="C12" s="73" t="s">
        <v>226</v>
      </c>
      <c r="D12" s="135">
        <v>1</v>
      </c>
      <c r="E12" s="73"/>
    </row>
    <row r="13" spans="2:8" ht="26.25" customHeight="1" x14ac:dyDescent="0.3">
      <c r="B13" s="348"/>
      <c r="C13" s="73" t="s">
        <v>229</v>
      </c>
      <c r="D13" s="136">
        <f>D11/D12</f>
        <v>0</v>
      </c>
      <c r="E13" s="73"/>
    </row>
    <row r="14" spans="2:8" ht="21" customHeight="1" x14ac:dyDescent="0.3">
      <c r="B14" s="348"/>
      <c r="C14" s="73" t="s">
        <v>227</v>
      </c>
      <c r="D14" s="133">
        <v>0</v>
      </c>
      <c r="E14" s="134"/>
      <c r="F14" s="137"/>
    </row>
    <row r="15" spans="2:8" ht="22.5" customHeight="1" x14ac:dyDescent="0.3">
      <c r="B15" s="350"/>
      <c r="C15" s="138" t="s">
        <v>206</v>
      </c>
      <c r="D15" s="139">
        <f>SUM(D13:D14)</f>
        <v>0</v>
      </c>
      <c r="E15" s="73"/>
      <c r="F15" s="137"/>
    </row>
    <row r="16" spans="2:8" ht="18.75" customHeight="1" x14ac:dyDescent="0.3">
      <c r="B16" s="95" t="s">
        <v>247</v>
      </c>
      <c r="C16" s="73" t="s">
        <v>201</v>
      </c>
      <c r="D16" s="132" t="s">
        <v>2</v>
      </c>
      <c r="E16" s="126"/>
      <c r="F16" s="137"/>
    </row>
    <row r="17" spans="2:6" ht="15" customHeight="1" x14ac:dyDescent="0.3">
      <c r="B17" s="349" t="s">
        <v>248</v>
      </c>
      <c r="C17" s="73" t="s">
        <v>202</v>
      </c>
      <c r="D17" s="132" t="s">
        <v>2</v>
      </c>
      <c r="E17" s="126"/>
      <c r="F17" s="137"/>
    </row>
    <row r="18" spans="2:6" ht="15.75" customHeight="1" x14ac:dyDescent="0.3">
      <c r="B18" s="348"/>
      <c r="C18" s="73" t="s">
        <v>203</v>
      </c>
      <c r="D18" s="132"/>
      <c r="E18" s="126"/>
    </row>
    <row r="19" spans="2:6" ht="17.25" customHeight="1" x14ac:dyDescent="0.3">
      <c r="B19" s="350"/>
      <c r="C19" s="73" t="s">
        <v>204</v>
      </c>
      <c r="D19" s="140"/>
      <c r="E19" s="126"/>
    </row>
    <row r="20" spans="2:6" ht="68.25" customHeight="1" x14ac:dyDescent="0.3">
      <c r="B20" s="77" t="s">
        <v>249</v>
      </c>
      <c r="C20" s="141" t="s">
        <v>250</v>
      </c>
      <c r="D20" s="142" t="s">
        <v>296</v>
      </c>
      <c r="E20" s="128"/>
    </row>
    <row r="21" spans="2:6" ht="18.75" customHeight="1" x14ac:dyDescent="0.3">
      <c r="B21" s="95" t="s">
        <v>252</v>
      </c>
      <c r="C21" s="143" t="s">
        <v>253</v>
      </c>
      <c r="D21" s="144" t="str">
        <f>IF(D20="Requires further analysis","Yes","No")</f>
        <v>No</v>
      </c>
      <c r="E21" s="126"/>
    </row>
    <row r="22" spans="2:6" ht="23.25" customHeight="1" x14ac:dyDescent="0.3">
      <c r="B22" s="351" t="s">
        <v>221</v>
      </c>
      <c r="C22" s="141" t="s">
        <v>10</v>
      </c>
      <c r="D22" s="80" t="s">
        <v>289</v>
      </c>
      <c r="E22" s="126"/>
    </row>
    <row r="23" spans="2:6" ht="51" customHeight="1" x14ac:dyDescent="0.3">
      <c r="B23" s="352"/>
      <c r="C23" s="145" t="s">
        <v>222</v>
      </c>
      <c r="D23" s="146" t="s">
        <v>199</v>
      </c>
      <c r="E23" s="147"/>
    </row>
    <row r="24" spans="2:6" s="75" customFormat="1" ht="22.5" customHeight="1" x14ac:dyDescent="0.35">
      <c r="B24" s="353" t="s">
        <v>18</v>
      </c>
      <c r="C24" s="354"/>
      <c r="D24" s="355"/>
      <c r="E24" s="148" t="s">
        <v>14</v>
      </c>
      <c r="F24" s="78"/>
    </row>
    <row r="25" spans="2:6" ht="20.149999999999999" customHeight="1" x14ac:dyDescent="0.3">
      <c r="B25" s="344" t="s">
        <v>294</v>
      </c>
      <c r="C25" s="344"/>
      <c r="D25" s="344"/>
      <c r="E25" s="94" t="s">
        <v>15</v>
      </c>
    </row>
    <row r="26" spans="2:6" ht="39" customHeight="1" x14ac:dyDescent="0.3">
      <c r="B26" s="344" t="s">
        <v>295</v>
      </c>
      <c r="C26" s="344"/>
      <c r="D26" s="344"/>
      <c r="E26" s="94" t="s">
        <v>15</v>
      </c>
    </row>
    <row r="27" spans="2:6" ht="20.149999999999999" customHeight="1" x14ac:dyDescent="0.3">
      <c r="B27" s="344"/>
      <c r="C27" s="344"/>
      <c r="D27" s="344"/>
      <c r="E27" s="150"/>
    </row>
    <row r="28" spans="2:6" ht="20.149999999999999" customHeight="1" x14ac:dyDescent="0.3">
      <c r="B28" s="344"/>
      <c r="C28" s="344"/>
      <c r="D28" s="344"/>
      <c r="E28" s="151"/>
    </row>
    <row r="29" spans="2:6" ht="20.149999999999999" customHeight="1" x14ac:dyDescent="0.3">
      <c r="B29" s="344"/>
      <c r="C29" s="344"/>
      <c r="D29" s="344"/>
      <c r="E29" s="151"/>
    </row>
    <row r="30" spans="2:6" ht="20.149999999999999" customHeight="1" x14ac:dyDescent="0.3">
      <c r="B30" s="358"/>
      <c r="C30" s="358"/>
      <c r="D30" s="358"/>
      <c r="E30" s="151"/>
    </row>
    <row r="31" spans="2:6" ht="20.149999999999999" customHeight="1" x14ac:dyDescent="0.3">
      <c r="B31" s="358"/>
      <c r="C31" s="358"/>
      <c r="D31" s="358"/>
      <c r="E31" s="151"/>
    </row>
    <row r="32" spans="2:6" ht="20.149999999999999" customHeight="1" x14ac:dyDescent="0.3">
      <c r="B32" s="358"/>
      <c r="C32" s="358"/>
      <c r="D32" s="358"/>
      <c r="E32" s="151"/>
    </row>
    <row r="33" spans="2:5" ht="20.149999999999999" customHeight="1" x14ac:dyDescent="0.3">
      <c r="B33" s="358"/>
      <c r="C33" s="358"/>
      <c r="D33" s="358"/>
      <c r="E33" s="151"/>
    </row>
    <row r="34" spans="2:5" ht="20.149999999999999" customHeight="1" x14ac:dyDescent="0.3">
      <c r="B34" s="358"/>
      <c r="C34" s="358"/>
      <c r="D34" s="358"/>
      <c r="E34" s="151"/>
    </row>
    <row r="35" spans="2:5" ht="20.149999999999999" customHeight="1" x14ac:dyDescent="0.3">
      <c r="B35" s="358"/>
      <c r="C35" s="358"/>
      <c r="D35" s="358"/>
      <c r="E35" s="151"/>
    </row>
    <row r="36" spans="2:5" ht="20.149999999999999" customHeight="1" x14ac:dyDescent="0.3">
      <c r="B36" s="358"/>
      <c r="C36" s="358"/>
      <c r="D36" s="358"/>
      <c r="E36" s="151"/>
    </row>
    <row r="37" spans="2:5" ht="20.149999999999999" customHeight="1" x14ac:dyDescent="0.3">
      <c r="B37" s="358"/>
      <c r="C37" s="358"/>
      <c r="D37" s="358"/>
      <c r="E37" s="151"/>
    </row>
    <row r="38" spans="2:5" ht="20.149999999999999" customHeight="1" x14ac:dyDescent="0.3">
      <c r="B38" s="358"/>
      <c r="C38" s="358"/>
      <c r="D38" s="358"/>
      <c r="E38" s="151"/>
    </row>
    <row r="39" spans="2:5" ht="20.149999999999999" customHeight="1" x14ac:dyDescent="0.3">
      <c r="B39" s="358"/>
      <c r="C39" s="358"/>
      <c r="D39" s="358"/>
      <c r="E39" s="151"/>
    </row>
    <row r="40" spans="2:5" ht="20.149999999999999" customHeight="1" x14ac:dyDescent="0.3">
      <c r="B40" s="358"/>
      <c r="C40" s="358"/>
      <c r="D40" s="358"/>
      <c r="E40" s="151"/>
    </row>
    <row r="41" spans="2:5" ht="20.149999999999999" customHeight="1" x14ac:dyDescent="0.3">
      <c r="B41" s="358"/>
      <c r="C41" s="358"/>
      <c r="D41" s="358"/>
      <c r="E41" s="151"/>
    </row>
    <row r="42" spans="2:5" ht="20.149999999999999" customHeight="1" x14ac:dyDescent="0.3">
      <c r="B42" s="358"/>
      <c r="C42" s="358"/>
      <c r="D42" s="358"/>
      <c r="E42" s="151"/>
    </row>
    <row r="43" spans="2:5" ht="20.149999999999999" customHeight="1" x14ac:dyDescent="0.3">
      <c r="B43" s="358"/>
      <c r="C43" s="358"/>
      <c r="D43" s="358"/>
      <c r="E43" s="151"/>
    </row>
    <row r="44" spans="2:5" ht="20.149999999999999" customHeight="1" x14ac:dyDescent="0.3">
      <c r="B44" s="358"/>
      <c r="C44" s="358"/>
      <c r="D44" s="358"/>
      <c r="E44" s="151"/>
    </row>
    <row r="45" spans="2:5" ht="20.149999999999999" customHeight="1" x14ac:dyDescent="0.3">
      <c r="B45" s="358"/>
      <c r="C45" s="358"/>
      <c r="D45" s="358"/>
      <c r="E45" s="151"/>
    </row>
    <row r="46" spans="2:5" ht="20.149999999999999" customHeight="1" x14ac:dyDescent="0.3">
      <c r="B46" s="358"/>
      <c r="C46" s="358"/>
      <c r="D46" s="358"/>
      <c r="E46" s="151"/>
    </row>
    <row r="47" spans="2:5" ht="20.149999999999999" customHeight="1" x14ac:dyDescent="0.3">
      <c r="B47" s="358"/>
      <c r="C47" s="358"/>
      <c r="D47" s="358"/>
      <c r="E47" s="151"/>
    </row>
    <row r="48" spans="2:5" ht="20.149999999999999" customHeight="1" x14ac:dyDescent="0.3">
      <c r="B48" s="358"/>
      <c r="C48" s="358"/>
      <c r="D48" s="358"/>
      <c r="E48" s="151"/>
    </row>
    <row r="49" spans="2:5" ht="20.149999999999999" customHeight="1" x14ac:dyDescent="0.3">
      <c r="B49" s="358"/>
      <c r="C49" s="358"/>
      <c r="D49" s="358"/>
      <c r="E49" s="151"/>
    </row>
    <row r="50" spans="2:5" ht="20.149999999999999" customHeight="1" x14ac:dyDescent="0.3">
      <c r="B50" s="358"/>
      <c r="C50" s="358"/>
      <c r="D50" s="358"/>
      <c r="E50" s="151"/>
    </row>
    <row r="51" spans="2:5" ht="20.149999999999999" customHeight="1" x14ac:dyDescent="0.3">
      <c r="B51" s="358"/>
      <c r="C51" s="358"/>
      <c r="D51" s="358"/>
      <c r="E51" s="151"/>
    </row>
    <row r="52" spans="2:5" ht="20.149999999999999" customHeight="1" x14ac:dyDescent="0.3">
      <c r="B52" s="358"/>
      <c r="C52" s="358"/>
      <c r="D52" s="358"/>
      <c r="E52" s="151"/>
    </row>
    <row r="53" spans="2:5" ht="20.149999999999999" customHeight="1" x14ac:dyDescent="0.3">
      <c r="B53" s="358"/>
      <c r="C53" s="358"/>
      <c r="D53" s="358"/>
      <c r="E53" s="151"/>
    </row>
    <row r="54" spans="2:5" ht="20.149999999999999" customHeight="1" x14ac:dyDescent="0.3">
      <c r="B54" s="358"/>
      <c r="C54" s="358"/>
      <c r="D54" s="358"/>
      <c r="E54" s="151"/>
    </row>
    <row r="55" spans="2:5" ht="20.149999999999999" customHeight="1" x14ac:dyDescent="0.3">
      <c r="B55" s="358"/>
      <c r="C55" s="358"/>
      <c r="D55" s="358"/>
      <c r="E55" s="151"/>
    </row>
    <row r="56" spans="2:5" x14ac:dyDescent="0.3">
      <c r="E56" s="152"/>
    </row>
  </sheetData>
  <mergeCells count="42">
    <mergeCell ref="B51:D51"/>
    <mergeCell ref="B52:D52"/>
    <mergeCell ref="B53:D53"/>
    <mergeCell ref="B54:D54"/>
    <mergeCell ref="B55:D55"/>
    <mergeCell ref="B50:D50"/>
    <mergeCell ref="B39:D39"/>
    <mergeCell ref="B40:D40"/>
    <mergeCell ref="B41:D41"/>
    <mergeCell ref="B42:D42"/>
    <mergeCell ref="B43:D43"/>
    <mergeCell ref="B44:D44"/>
    <mergeCell ref="B45:D45"/>
    <mergeCell ref="B46:D46"/>
    <mergeCell ref="B47:D47"/>
    <mergeCell ref="B48:D48"/>
    <mergeCell ref="B49:D49"/>
    <mergeCell ref="B38:D38"/>
    <mergeCell ref="B27:D27"/>
    <mergeCell ref="B28:D28"/>
    <mergeCell ref="B29:D29"/>
    <mergeCell ref="B30:D30"/>
    <mergeCell ref="B31:D31"/>
    <mergeCell ref="B32:D32"/>
    <mergeCell ref="B33:D33"/>
    <mergeCell ref="B34:D34"/>
    <mergeCell ref="B35:D35"/>
    <mergeCell ref="B36:D36"/>
    <mergeCell ref="B37:D37"/>
    <mergeCell ref="B26:D26"/>
    <mergeCell ref="B1:D1"/>
    <mergeCell ref="C3:D3"/>
    <mergeCell ref="C4:D4"/>
    <mergeCell ref="C5:D5"/>
    <mergeCell ref="C7:D7"/>
    <mergeCell ref="B8:B10"/>
    <mergeCell ref="B11:B15"/>
    <mergeCell ref="B17:B19"/>
    <mergeCell ref="B22:B23"/>
    <mergeCell ref="B24:D24"/>
    <mergeCell ref="B25:D25"/>
    <mergeCell ref="C6:D6"/>
  </mergeCells>
  <conditionalFormatting sqref="D20">
    <cfRule type="cellIs" dxfId="293" priority="1" operator="equal">
      <formula>"Not assessed"</formula>
    </cfRule>
    <cfRule type="cellIs" dxfId="292" priority="2" operator="equal">
      <formula>"Eliminate"</formula>
    </cfRule>
    <cfRule type="cellIs" dxfId="291" priority="3" operator="equal">
      <formula>"Implement"</formula>
    </cfRule>
    <cfRule type="cellIs" dxfId="290" priority="4" operator="equal">
      <formula>"Requires further analysis"</formula>
    </cfRule>
  </conditionalFormatting>
  <conditionalFormatting sqref="D22">
    <cfRule type="cellIs" dxfId="289" priority="5" operator="equal">
      <formula>"-"</formula>
    </cfRule>
    <cfRule type="cellIs" dxfId="288" priority="6" operator="equal">
      <formula>"Reject"</formula>
    </cfRule>
    <cfRule type="cellIs" dxfId="287" priority="7" operator="equal">
      <formula>"Accept"</formula>
    </cfRule>
  </conditionalFormatting>
  <dataValidations count="6">
    <dataValidation type="list" allowBlank="1" showInputMessage="1" showErrorMessage="1" sqref="D8:D10 D16:D19" xr:uid="{05036DA7-454C-4985-9379-5B78DC1F3AFE}">
      <formula1>"Yes,No"</formula1>
    </dataValidation>
    <dataValidation type="list" allowBlank="1" showInputMessage="1" showErrorMessage="1" sqref="D22" xr:uid="{5A2F9076-540B-42B5-8EE7-AE7C54B38064}">
      <formula1>"-,Accept,Reject"</formula1>
    </dataValidation>
    <dataValidation type="list" allowBlank="1" showInputMessage="1" showErrorMessage="1" sqref="D21" xr:uid="{D741313E-4E14-4C83-BAB1-A59F28CECA33}">
      <formula1>"Eliminate, Implement, Requires further analysis"</formula1>
    </dataValidation>
    <dataValidation type="list" allowBlank="1" showInputMessage="1" showErrorMessage="1" sqref="D21" xr:uid="{2173CB2B-329E-476F-89F3-8776ACB5D0DD}">
      <formula1>"Eliminate, Implement, Further analysis"</formula1>
    </dataValidation>
    <dataValidation type="list" allowBlank="1" showInputMessage="1" showErrorMessage="1" sqref="D20" xr:uid="{8EC43565-99DB-4416-AE3E-811F46067148}">
      <formula1>"Not assessed,Eliminate, Implement, Requires further analysis"</formula1>
    </dataValidation>
    <dataValidation type="list" allowBlank="1" showInputMessage="1" showErrorMessage="1" sqref="D20" xr:uid="{33C3986E-08B1-421C-BE31-6165B9363987}">
      <formula1>"Not assessed,Eliminate, Implement, Further analysis"</formula1>
    </dataValidation>
  </dataValidations>
  <pageMargins left="0.23622047244094491" right="0.23622047244094491" top="0.74803149606299213" bottom="0.74803149606299213" header="0.31496062992125984" footer="0.31496062992125984"/>
  <pageSetup paperSize="9" scale="80" fitToHeight="0" orientation="portrait" r:id="rId1"/>
  <headerFooter>
    <oddHeader>&amp;L&amp;"Arial,Bold"&amp;8Potential for injury or damage caused by bushfire&amp;R&amp;"Arial,Bold"&amp;8APPENDIX E</oddHeader>
    <oddFooter>&amp;R&amp;"Arial,Regular"&amp;8E-&amp;P
JEN As Far As Practicable Report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F3602CB-4EF3-491C-B872-4E1DA18F866F}">
          <x14:formula1>
            <xm:f>'Do not delete'!$A$1:$A$8</xm:f>
          </x14:formula1>
          <xm:sqref>D23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E463E5E62BF724086D347C959262467" ma:contentTypeVersion="17" ma:contentTypeDescription="Create a new document." ma:contentTypeScope="" ma:versionID="0e2711c4d39697064b30b417258653ef">
  <xsd:schema xmlns:xsd="http://www.w3.org/2001/XMLSchema" xmlns:xs="http://www.w3.org/2001/XMLSchema" xmlns:p="http://schemas.microsoft.com/office/2006/metadata/properties" xmlns:ns2="58dd876c-ba06-4341-9d47-b53ee198fe78" xmlns:ns3="cce62ca5-22ea-47d8-bfd0-cf180537c997" targetNamespace="http://schemas.microsoft.com/office/2006/metadata/properties" ma:root="true" ma:fieldsID="cf2b477baa174436c453520b1d5566a8" ns2:_="" ns3:_="">
    <xsd:import namespace="58dd876c-ba06-4341-9d47-b53ee198fe78"/>
    <xsd:import namespace="cce62ca5-22ea-47d8-bfd0-cf180537c99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dd876c-ba06-4341-9d47-b53ee198fe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6d97f2f-934a-4e13-aef3-d0f00853201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e62ca5-22ea-47d8-bfd0-cf180537c99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787cdf0-0bfe-4b44-926d-f49baf1faca0}" ma:internalName="TaxCatchAll" ma:showField="CatchAllData" ma:web="cce62ca5-22ea-47d8-bfd0-cf180537c9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8dd876c-ba06-4341-9d47-b53ee198fe78">
      <Terms xmlns="http://schemas.microsoft.com/office/infopath/2007/PartnerControls"/>
    </lcf76f155ced4ddcb4097134ff3c332f>
    <TaxCatchAll xmlns="cce62ca5-22ea-47d8-bfd0-cf180537c99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45110F-268C-480E-889B-4A6627EBA97A}"/>
</file>

<file path=customXml/itemProps2.xml><?xml version="1.0" encoding="utf-8"?>
<ds:datastoreItem xmlns:ds="http://schemas.openxmlformats.org/officeDocument/2006/customXml" ds:itemID="{C876B8E3-C6B1-4130-BF8E-0C6A76B57929}">
  <ds:schemaRefs>
    <ds:schemaRef ds:uri="http://purl.org/dc/elements/1.1/"/>
    <ds:schemaRef ds:uri="http://schemas.microsoft.com/office/2006/metadata/properties"/>
    <ds:schemaRef ds:uri="http://purl.org/dc/terms/"/>
    <ds:schemaRef ds:uri="f6dcb915-4a8b-4863-96f8-0a1a9423b7fb"/>
    <ds:schemaRef ds:uri="http://schemas.microsoft.com/office/2006/documentManagement/types"/>
    <ds:schemaRef ds:uri="http://schemas.microsoft.com/office/infopath/2007/PartnerControls"/>
    <ds:schemaRef ds:uri="http://schemas.openxmlformats.org/package/2006/metadata/core-properties"/>
    <ds:schemaRef ds:uri="3e5d9a3c-1947-4e9b-a9ae-2a694b5a9d08"/>
    <ds:schemaRef ds:uri="05d4cef9-0a5b-4b34-ba80-df7150d0dcb9"/>
    <ds:schemaRef ds:uri="http://www.w3.org/XML/1998/namespace"/>
    <ds:schemaRef ds:uri="http://purl.org/dc/dcmitype/"/>
  </ds:schemaRefs>
</ds:datastoreItem>
</file>

<file path=customXml/itemProps3.xml><?xml version="1.0" encoding="utf-8"?>
<ds:datastoreItem xmlns:ds="http://schemas.openxmlformats.org/officeDocument/2006/customXml" ds:itemID="{C4418E92-8656-4AB5-BEA4-440FDA1477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52</vt:i4>
      </vt:variant>
      <vt:variant>
        <vt:lpstr>Named Ranges</vt:lpstr>
      </vt:variant>
      <vt:variant>
        <vt:i4>48</vt:i4>
      </vt:variant>
    </vt:vector>
  </HeadingPairs>
  <TitlesOfParts>
    <vt:vector size="100" baseType="lpstr">
      <vt:lpstr>Main  page</vt:lpstr>
      <vt:lpstr>Initiatives</vt:lpstr>
      <vt:lpstr>SC1. CBA-Bushfire</vt:lpstr>
      <vt:lpstr>Do not delete</vt:lpstr>
      <vt:lpstr>matrix</vt:lpstr>
      <vt:lpstr>1</vt:lpstr>
      <vt:lpstr>3</vt:lpstr>
      <vt:lpstr>5</vt:lpstr>
      <vt:lpstr>7</vt:lpstr>
      <vt:lpstr>8</vt:lpstr>
      <vt:lpstr>9</vt:lpstr>
      <vt:lpstr>10</vt:lpstr>
      <vt:lpstr>12</vt:lpstr>
      <vt:lpstr>13</vt:lpstr>
      <vt:lpstr>14</vt:lpstr>
      <vt:lpstr>15</vt:lpstr>
      <vt:lpstr>17</vt:lpstr>
      <vt:lpstr>18</vt:lpstr>
      <vt:lpstr>19</vt:lpstr>
      <vt:lpstr>20</vt:lpstr>
      <vt:lpstr>21</vt:lpstr>
      <vt:lpstr>22</vt:lpstr>
      <vt:lpstr>23</vt:lpstr>
      <vt:lpstr>24</vt:lpstr>
      <vt:lpstr>25</vt:lpstr>
      <vt:lpstr>27</vt:lpstr>
      <vt:lpstr>28</vt:lpstr>
      <vt:lpstr>29</vt:lpstr>
      <vt:lpstr>30</vt:lpstr>
      <vt:lpstr>31</vt:lpstr>
      <vt:lpstr>32</vt:lpstr>
      <vt:lpstr>33</vt:lpstr>
      <vt:lpstr>34</vt:lpstr>
      <vt:lpstr>35</vt:lpstr>
      <vt:lpstr>36</vt:lpstr>
      <vt:lpstr>38</vt:lpstr>
      <vt:lpstr>39</vt:lpstr>
      <vt:lpstr>40</vt:lpstr>
      <vt:lpstr>41</vt:lpstr>
      <vt:lpstr>42</vt:lpstr>
      <vt:lpstr>43</vt:lpstr>
      <vt:lpstr>44</vt:lpstr>
      <vt:lpstr>45</vt:lpstr>
      <vt:lpstr>46</vt:lpstr>
      <vt:lpstr>47</vt:lpstr>
      <vt:lpstr>48</vt:lpstr>
      <vt:lpstr>49</vt:lpstr>
      <vt:lpstr>51</vt:lpstr>
      <vt:lpstr>52</vt:lpstr>
      <vt:lpstr>53</vt:lpstr>
      <vt:lpstr>Sheet1</vt:lpstr>
      <vt:lpstr>Sheet2</vt:lpstr>
      <vt:lpstr>'1'!Print_Area</vt:lpstr>
      <vt:lpstr>'10'!Print_Area</vt:lpstr>
      <vt:lpstr>'12'!Print_Area</vt:lpstr>
      <vt:lpstr>'13'!Print_Area</vt:lpstr>
      <vt:lpstr>'14'!Print_Area</vt:lpstr>
      <vt:lpstr>'15'!Print_Area</vt:lpstr>
      <vt:lpstr>'17'!Print_Area</vt:lpstr>
      <vt:lpstr>'18'!Print_Area</vt:lpstr>
      <vt:lpstr>'19'!Print_Area</vt:lpstr>
      <vt:lpstr>'20'!Print_Area</vt:lpstr>
      <vt:lpstr>'21'!Print_Area</vt:lpstr>
      <vt:lpstr>'22'!Print_Area</vt:lpstr>
      <vt:lpstr>'23'!Print_Area</vt:lpstr>
      <vt:lpstr>'24'!Print_Area</vt:lpstr>
      <vt:lpstr>'25'!Print_Area</vt:lpstr>
      <vt:lpstr>'27'!Print_Area</vt:lpstr>
      <vt:lpstr>'28'!Print_Area</vt:lpstr>
      <vt:lpstr>'29'!Print_Area</vt:lpstr>
      <vt:lpstr>'3'!Print_Area</vt:lpstr>
      <vt:lpstr>'30'!Print_Area</vt:lpstr>
      <vt:lpstr>'31'!Print_Area</vt:lpstr>
      <vt:lpstr>'32'!Print_Area</vt:lpstr>
      <vt:lpstr>'33'!Print_Area</vt:lpstr>
      <vt:lpstr>'34'!Print_Area</vt:lpstr>
      <vt:lpstr>'35'!Print_Area</vt:lpstr>
      <vt:lpstr>'36'!Print_Area</vt:lpstr>
      <vt:lpstr>'38'!Print_Area</vt:lpstr>
      <vt:lpstr>'39'!Print_Area</vt:lpstr>
      <vt:lpstr>'40'!Print_Area</vt:lpstr>
      <vt:lpstr>'41'!Print_Area</vt:lpstr>
      <vt:lpstr>'42'!Print_Area</vt:lpstr>
      <vt:lpstr>'43'!Print_Area</vt:lpstr>
      <vt:lpstr>'44'!Print_Area</vt:lpstr>
      <vt:lpstr>'45'!Print_Area</vt:lpstr>
      <vt:lpstr>'46'!Print_Area</vt:lpstr>
      <vt:lpstr>'47'!Print_Area</vt:lpstr>
      <vt:lpstr>'48'!Print_Area</vt:lpstr>
      <vt:lpstr>'49'!Print_Area</vt:lpstr>
      <vt:lpstr>'5'!Print_Area</vt:lpstr>
      <vt:lpstr>'51'!Print_Area</vt:lpstr>
      <vt:lpstr>'52'!Print_Area</vt:lpstr>
      <vt:lpstr>'53'!Print_Area</vt:lpstr>
      <vt:lpstr>'7'!Print_Area</vt:lpstr>
      <vt:lpstr>'8'!Print_Area</vt:lpstr>
      <vt:lpstr>'9'!Print_Area</vt:lpstr>
      <vt:lpstr>Initiatives!Print_Area</vt:lpstr>
      <vt:lpstr>'Main  page'!Print_Area</vt:lpstr>
      <vt:lpstr>'SC1. CBA-Bushfire'!Print_Area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Kit Lui</dc:creator>
  <cp:lastModifiedBy>George Tziokas</cp:lastModifiedBy>
  <cp:lastPrinted>2020-12-11T02:54:29Z</cp:lastPrinted>
  <dcterms:created xsi:type="dcterms:W3CDTF">2018-04-20T01:32:48Z</dcterms:created>
  <dcterms:modified xsi:type="dcterms:W3CDTF">2025-11-20T06:13:23Z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0x010100BE463E5E62BF724086D347C959262467</vt:lpwstr>
  </property>
  <property fmtid="{D5CDD505-2E9C-101B-9397-08002B2CF9AE}" pid="3" name="MediaServiceImageTags">
    <vt:lpwstr/>
  </property>
</Properties>
</file>