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onlineeportal.sharepoint.com/sites/Teams_JENPriceReset2026-2031ExternalCollaboration-JEN-RevisedProposalZSS-HK/Shared Documents/JEN - Revised Proposal ZSS - HK/Final version of the BC and CBAM/"/>
    </mc:Choice>
  </mc:AlternateContent>
  <xr:revisionPtr revIDLastSave="137" documentId="8_{56114646-69F4-4537-868E-8748A903E8CE}" xr6:coauthVersionLast="47" xr6:coauthVersionMax="47" xr10:uidLastSave="{49BCB9C5-13DA-4280-BFAE-100206E5A760}"/>
  <bookViews>
    <workbookView xWindow="-110" yWindow="-110" windowWidth="38620" windowHeight="21100" tabRatio="409" activeTab="5" xr2:uid="{5EEA26CC-B3F5-42CE-A2EC-8F6C0ABD05DB}"/>
  </bookViews>
  <sheets>
    <sheet name="Summary" sheetId="22" r:id="rId1"/>
    <sheet name="Option 1" sheetId="3" r:id="rId2"/>
    <sheet name="Option 3" sheetId="19" r:id="rId3"/>
    <sheet name="Option 4" sheetId="20" r:id="rId4"/>
    <sheet name="66kV CB PoF" sheetId="23" r:id="rId5"/>
    <sheet name="22kV CB PoF" sheetId="24" r:id="rId6"/>
  </sheets>
  <externalReferences>
    <externalReference r:id="rId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4" i="24" l="1"/>
  <c r="B32" i="23"/>
  <c r="P3" i="20"/>
  <c r="S3" i="19"/>
  <c r="T3" i="19"/>
  <c r="U3" i="19"/>
  <c r="V3" i="19"/>
  <c r="W3" i="19"/>
  <c r="X3" i="19"/>
  <c r="Y3" i="19"/>
  <c r="Z3" i="19"/>
  <c r="AA3" i="19"/>
  <c r="AB3" i="19"/>
  <c r="S4" i="19"/>
  <c r="S30" i="19" s="1"/>
  <c r="T4" i="19"/>
  <c r="U4" i="19"/>
  <c r="V4" i="19"/>
  <c r="W4" i="19"/>
  <c r="X4" i="19"/>
  <c r="Y4" i="19"/>
  <c r="Z4" i="19"/>
  <c r="Z30" i="19" s="1"/>
  <c r="AA4" i="19"/>
  <c r="AA30" i="19" s="1"/>
  <c r="AB4" i="19"/>
  <c r="R4" i="19"/>
  <c r="R30" i="19" s="1"/>
  <c r="R3" i="19"/>
  <c r="B42" i="24" a="1"/>
  <c r="B42" i="24" s="1"/>
  <c r="Q4" i="20"/>
  <c r="R4" i="20"/>
  <c r="S4" i="20"/>
  <c r="U4" i="20"/>
  <c r="V4" i="20"/>
  <c r="W4" i="20"/>
  <c r="X4" i="20"/>
  <c r="Y4" i="20"/>
  <c r="Y30" i="20" s="1"/>
  <c r="Z4" i="20"/>
  <c r="Z30" i="20" s="1"/>
  <c r="AA4" i="20"/>
  <c r="AA30" i="20" s="1"/>
  <c r="AB4" i="20"/>
  <c r="AB30" i="20" s="1"/>
  <c r="T4" i="20"/>
  <c r="M4" i="19"/>
  <c r="M30" i="19" s="1"/>
  <c r="N4" i="19"/>
  <c r="N30" i="19" s="1"/>
  <c r="O4" i="19"/>
  <c r="O30" i="19" s="1"/>
  <c r="P4" i="19"/>
  <c r="P30" i="19" s="1"/>
  <c r="Q4" i="19"/>
  <c r="Q30" i="19" s="1"/>
  <c r="J4" i="20"/>
  <c r="K4" i="20"/>
  <c r="K30" i="20" s="1"/>
  <c r="L4" i="20"/>
  <c r="L30" i="20" s="1"/>
  <c r="M4" i="20"/>
  <c r="N4" i="20"/>
  <c r="O4" i="20"/>
  <c r="P4" i="20"/>
  <c r="I4" i="20"/>
  <c r="T30" i="19"/>
  <c r="U30" i="19"/>
  <c r="X30" i="19"/>
  <c r="Y30" i="19"/>
  <c r="J4" i="19"/>
  <c r="J30" i="19" s="1"/>
  <c r="K4" i="19"/>
  <c r="K30" i="19" s="1"/>
  <c r="L4" i="19"/>
  <c r="L30" i="19" s="1"/>
  <c r="I4" i="19"/>
  <c r="J4" i="3"/>
  <c r="K4" i="3"/>
  <c r="L4" i="3"/>
  <c r="M4" i="3"/>
  <c r="N4" i="3"/>
  <c r="O4" i="3"/>
  <c r="P4" i="3"/>
  <c r="Q4" i="3"/>
  <c r="R4" i="3"/>
  <c r="S4" i="3"/>
  <c r="T4" i="3"/>
  <c r="U4" i="3"/>
  <c r="V4" i="3"/>
  <c r="W4" i="3"/>
  <c r="X4" i="3"/>
  <c r="Y4" i="3"/>
  <c r="Z4" i="3"/>
  <c r="AA4" i="3"/>
  <c r="AB4" i="3"/>
  <c r="I4" i="3"/>
  <c r="A6" i="22"/>
  <c r="A5" i="22"/>
  <c r="A4" i="22"/>
  <c r="C31" i="24"/>
  <c r="D31" i="24" s="1"/>
  <c r="E31" i="24" s="1"/>
  <c r="F31" i="24" s="1"/>
  <c r="G31" i="24" s="1"/>
  <c r="H31" i="24" s="1"/>
  <c r="I31" i="24" s="1"/>
  <c r="J31" i="24" s="1"/>
  <c r="K31" i="24" s="1"/>
  <c r="L31" i="24" s="1"/>
  <c r="M31" i="24" s="1"/>
  <c r="N31" i="24" s="1"/>
  <c r="O31" i="24" s="1"/>
  <c r="P31" i="24" s="1"/>
  <c r="Q31" i="24" s="1"/>
  <c r="R31" i="24" s="1"/>
  <c r="S31" i="24" s="1"/>
  <c r="T31" i="24" s="1"/>
  <c r="U31" i="24" s="1"/>
  <c r="V31" i="24" s="1"/>
  <c r="W31" i="24" s="1"/>
  <c r="X31" i="24" s="1"/>
  <c r="Y31" i="24" s="1"/>
  <c r="Z31" i="24" s="1"/>
  <c r="AA31" i="24" s="1"/>
  <c r="AB31" i="24" s="1"/>
  <c r="AC31" i="24" s="1"/>
  <c r="AD31" i="24" s="1"/>
  <c r="AE31" i="24" s="1"/>
  <c r="AF31" i="24" s="1"/>
  <c r="AG31" i="24" s="1"/>
  <c r="AH31" i="24" s="1"/>
  <c r="AI31" i="24" s="1"/>
  <c r="AJ31" i="24" s="1"/>
  <c r="AK31" i="24" s="1"/>
  <c r="AL31" i="24" s="1"/>
  <c r="AM31" i="24" s="1"/>
  <c r="AN31" i="24" s="1"/>
  <c r="AO31" i="24" s="1"/>
  <c r="AP31" i="24" s="1"/>
  <c r="AQ31" i="24" s="1"/>
  <c r="AR31" i="24" s="1"/>
  <c r="AS31" i="24" s="1"/>
  <c r="AT31" i="24" s="1"/>
  <c r="AU31" i="24" s="1"/>
  <c r="AV31" i="24" s="1"/>
  <c r="AW31" i="24" s="1"/>
  <c r="AX31" i="24" s="1"/>
  <c r="AY31" i="24" s="1"/>
  <c r="AZ31" i="24" s="1"/>
  <c r="BA31" i="24" s="1"/>
  <c r="BB31" i="24" s="1"/>
  <c r="BC31" i="24" s="1"/>
  <c r="BD31" i="24" s="1"/>
  <c r="BE31" i="24" s="1"/>
  <c r="BF31" i="24" s="1"/>
  <c r="BG31" i="24" s="1"/>
  <c r="BH31" i="24" s="1"/>
  <c r="BI31" i="24" s="1"/>
  <c r="BJ31" i="24" s="1"/>
  <c r="BK31" i="24" s="1"/>
  <c r="BL31" i="24" s="1"/>
  <c r="BM31" i="24" s="1"/>
  <c r="BN31" i="24" s="1"/>
  <c r="BO31" i="24" s="1"/>
  <c r="BP31" i="24" s="1"/>
  <c r="BQ31" i="24" s="1"/>
  <c r="BR31" i="24" s="1"/>
  <c r="BS31" i="24" s="1"/>
  <c r="BT31" i="24" s="1"/>
  <c r="BU31" i="24" s="1"/>
  <c r="BV31" i="24" s="1"/>
  <c r="BW31" i="24" s="1"/>
  <c r="BX31" i="24" s="1"/>
  <c r="BY31" i="24" s="1"/>
  <c r="BZ31" i="24" s="1"/>
  <c r="CA31" i="24" s="1"/>
  <c r="CB31" i="24" s="1"/>
  <c r="CC31" i="24" s="1"/>
  <c r="CD31" i="24" s="1"/>
  <c r="CE31" i="24" s="1"/>
  <c r="CF31" i="24" s="1"/>
  <c r="CG31" i="24" s="1"/>
  <c r="B38" i="24"/>
  <c r="B35" i="24"/>
  <c r="C33" i="24"/>
  <c r="CF32" i="23"/>
  <c r="CE32" i="23"/>
  <c r="CD32" i="23"/>
  <c r="CC32" i="23"/>
  <c r="CB32" i="23"/>
  <c r="CA32" i="23"/>
  <c r="BZ32" i="23"/>
  <c r="BY32" i="23"/>
  <c r="BX32" i="23"/>
  <c r="BW32" i="23"/>
  <c r="BV32" i="23"/>
  <c r="BU32" i="23"/>
  <c r="BT32" i="23"/>
  <c r="BS32" i="23"/>
  <c r="BR32" i="23"/>
  <c r="BQ32" i="23"/>
  <c r="BP32" i="23"/>
  <c r="BO32" i="23"/>
  <c r="BN32" i="23"/>
  <c r="BM32" i="23"/>
  <c r="BL32" i="23"/>
  <c r="BK32" i="23"/>
  <c r="BJ32" i="23"/>
  <c r="BI32" i="23"/>
  <c r="BH32" i="23"/>
  <c r="BG32" i="23"/>
  <c r="BF32" i="23"/>
  <c r="BE32" i="23"/>
  <c r="BD32" i="23"/>
  <c r="BC32" i="23"/>
  <c r="BB32" i="23"/>
  <c r="BA32" i="23"/>
  <c r="AZ32" i="23"/>
  <c r="AY32" i="23"/>
  <c r="AX32" i="23"/>
  <c r="AW32" i="23"/>
  <c r="AV32" i="23"/>
  <c r="AU32" i="23"/>
  <c r="AT32" i="23"/>
  <c r="AS32" i="23"/>
  <c r="AR32" i="23"/>
  <c r="AQ32" i="23"/>
  <c r="AP32" i="23"/>
  <c r="AO32" i="23"/>
  <c r="AN32" i="23"/>
  <c r="AM32" i="23"/>
  <c r="AL32" i="23"/>
  <c r="AK32" i="23"/>
  <c r="AJ32" i="23"/>
  <c r="AI32" i="23"/>
  <c r="AH32" i="23"/>
  <c r="AG32" i="23"/>
  <c r="AF32" i="23"/>
  <c r="AE32" i="23"/>
  <c r="AD32" i="23"/>
  <c r="AC32" i="23"/>
  <c r="AB32" i="23"/>
  <c r="AA32" i="23"/>
  <c r="Z32" i="23"/>
  <c r="Y32" i="23"/>
  <c r="X32" i="23"/>
  <c r="W32" i="23"/>
  <c r="V32" i="23"/>
  <c r="U32" i="23"/>
  <c r="T32" i="23"/>
  <c r="S32" i="23"/>
  <c r="R32" i="23"/>
  <c r="Q32" i="23"/>
  <c r="P32" i="23"/>
  <c r="O32" i="23"/>
  <c r="N32" i="23"/>
  <c r="M32" i="23"/>
  <c r="L32" i="23"/>
  <c r="K32" i="23"/>
  <c r="J32" i="23"/>
  <c r="I32" i="23"/>
  <c r="H32" i="23"/>
  <c r="G32" i="23"/>
  <c r="F32" i="23"/>
  <c r="E32" i="23"/>
  <c r="D32" i="23"/>
  <c r="C32" i="23"/>
  <c r="U3" i="22"/>
  <c r="T3" i="22"/>
  <c r="S3" i="22"/>
  <c r="R3" i="22"/>
  <c r="Q3" i="22"/>
  <c r="P3" i="22"/>
  <c r="O3" i="22"/>
  <c r="N3" i="22"/>
  <c r="M3" i="22"/>
  <c r="L3" i="22"/>
  <c r="K3" i="22"/>
  <c r="J3" i="22"/>
  <c r="I3" i="22"/>
  <c r="H3" i="22"/>
  <c r="G3" i="22"/>
  <c r="F3" i="22"/>
  <c r="E3" i="22"/>
  <c r="D3" i="22"/>
  <c r="C3" i="22"/>
  <c r="B3" i="22"/>
  <c r="U30" i="20"/>
  <c r="T30" i="20"/>
  <c r="Q30" i="20"/>
  <c r="P30" i="20"/>
  <c r="H4" i="20"/>
  <c r="H4" i="19"/>
  <c r="O3" i="20" l="1"/>
  <c r="Q3" i="19"/>
  <c r="W30" i="20"/>
  <c r="O30" i="20"/>
  <c r="S30" i="20"/>
  <c r="I30" i="20"/>
  <c r="V30" i="20"/>
  <c r="M30" i="20"/>
  <c r="N30" i="20"/>
  <c r="X30" i="20"/>
  <c r="R30" i="20"/>
  <c r="J30" i="20"/>
  <c r="AB30" i="19"/>
  <c r="I30" i="19"/>
  <c r="V30" i="19"/>
  <c r="W30" i="19"/>
  <c r="C38" i="24"/>
  <c r="C35" i="24"/>
  <c r="D33" i="24"/>
  <c r="D35" i="24" l="1"/>
  <c r="D38" i="24"/>
  <c r="E33" i="24"/>
  <c r="E38" i="24" l="1"/>
  <c r="E35" i="24"/>
  <c r="F33" i="24"/>
  <c r="J30" i="3"/>
  <c r="K30" i="3"/>
  <c r="L30" i="3"/>
  <c r="M30" i="3"/>
  <c r="N30" i="3"/>
  <c r="O30" i="3"/>
  <c r="P30" i="3"/>
  <c r="Q30" i="3"/>
  <c r="R30" i="3"/>
  <c r="S30" i="3"/>
  <c r="T30" i="3"/>
  <c r="U30" i="3"/>
  <c r="V30" i="3"/>
  <c r="W30" i="3"/>
  <c r="X30" i="3"/>
  <c r="Y30" i="3"/>
  <c r="Z30" i="3"/>
  <c r="AA30" i="3"/>
  <c r="AB30" i="3"/>
  <c r="I30" i="3"/>
  <c r="G33" i="24" l="1"/>
  <c r="F38" i="24"/>
  <c r="F35" i="24"/>
  <c r="H33" i="24" l="1"/>
  <c r="G35" i="24"/>
  <c r="G38" i="24"/>
  <c r="H35" i="24" l="1"/>
  <c r="H38" i="24"/>
  <c r="I33" i="24"/>
  <c r="I38" i="24" l="1"/>
  <c r="J33" i="24"/>
  <c r="I35" i="24"/>
  <c r="K33" i="24" l="1"/>
  <c r="J38" i="24"/>
  <c r="J35" i="24"/>
  <c r="L33" i="24" l="1"/>
  <c r="K38" i="24"/>
  <c r="K35" i="24"/>
  <c r="M33" i="24" l="1"/>
  <c r="L38" i="24"/>
  <c r="L35" i="24"/>
  <c r="N33" i="24" l="1"/>
  <c r="M35" i="24"/>
  <c r="M38" i="24"/>
  <c r="O33" i="24" l="1"/>
  <c r="N38" i="24"/>
  <c r="N35" i="24"/>
  <c r="H4" i="3"/>
  <c r="P33" i="24" l="1"/>
  <c r="O38" i="24"/>
  <c r="O35" i="24"/>
  <c r="Q33" i="24" l="1"/>
  <c r="P35" i="24"/>
  <c r="P38" i="24"/>
  <c r="Q38" i="24" l="1"/>
  <c r="Q35" i="24"/>
  <c r="R33" i="24"/>
  <c r="R38" i="24" l="1"/>
  <c r="R35" i="24"/>
  <c r="S33" i="24"/>
  <c r="S38" i="24" l="1"/>
  <c r="S35" i="24"/>
  <c r="T33" i="24"/>
  <c r="T35" i="24" l="1"/>
  <c r="T38" i="24"/>
  <c r="U33" i="24"/>
  <c r="U38" i="24" l="1"/>
  <c r="U35" i="24"/>
  <c r="V33" i="24"/>
  <c r="V35" i="24" l="1"/>
  <c r="V38" i="24"/>
  <c r="W33" i="24"/>
  <c r="W38" i="24" l="1"/>
  <c r="W35" i="24"/>
  <c r="X33" i="24"/>
  <c r="X35" i="24" l="1"/>
  <c r="Y33" i="24"/>
  <c r="X38" i="24"/>
  <c r="Y38" i="24" l="1"/>
  <c r="Z33" i="24"/>
  <c r="Y35" i="24"/>
  <c r="AA33" i="24" l="1"/>
  <c r="Z38" i="24"/>
  <c r="Z35" i="24"/>
  <c r="AB33" i="24" l="1"/>
  <c r="AA38" i="24"/>
  <c r="AA35" i="24"/>
  <c r="AB35" i="24" l="1"/>
  <c r="AC33" i="24"/>
  <c r="AB38" i="24"/>
  <c r="AD33" i="24" l="1"/>
  <c r="AC35" i="24"/>
  <c r="AC38" i="24"/>
  <c r="AE33" i="24" l="1"/>
  <c r="AD35" i="24"/>
  <c r="AD38" i="24"/>
  <c r="AF33" i="24" l="1"/>
  <c r="AE35" i="24"/>
  <c r="AE38" i="24"/>
  <c r="AG33" i="24" l="1"/>
  <c r="AF35" i="24"/>
  <c r="AF38" i="24"/>
  <c r="AH33" i="24" l="1"/>
  <c r="AG35" i="24"/>
  <c r="AG38" i="24"/>
  <c r="AI33" i="24" l="1"/>
  <c r="AH38" i="24"/>
  <c r="AH35" i="24"/>
  <c r="AI38" i="24" l="1"/>
  <c r="AI35" i="24"/>
  <c r="AJ33" i="24"/>
  <c r="AJ38" i="24" l="1"/>
  <c r="AJ35" i="24"/>
  <c r="AK33" i="24"/>
  <c r="AK38" i="24" l="1"/>
  <c r="AK35" i="24"/>
  <c r="AL33" i="24"/>
  <c r="AL35" i="24" l="1"/>
  <c r="AL38" i="24"/>
  <c r="AM33" i="24"/>
  <c r="AM38" i="24" l="1"/>
  <c r="AM35" i="24"/>
  <c r="AN33" i="24"/>
  <c r="AN35" i="24" l="1"/>
  <c r="AN38" i="24"/>
  <c r="AO33" i="24"/>
  <c r="AO38" i="24" l="1"/>
  <c r="AO35" i="24"/>
  <c r="AP33" i="24"/>
  <c r="AQ33" i="24" l="1"/>
  <c r="AP38" i="24"/>
  <c r="AP35" i="24"/>
  <c r="AQ35" i="24" l="1"/>
  <c r="AQ38" i="24"/>
  <c r="AR33" i="24"/>
  <c r="AR38" i="24" l="1"/>
  <c r="AS33" i="24"/>
  <c r="AR35" i="24"/>
  <c r="AS38" i="24" l="1"/>
  <c r="AS35" i="24"/>
  <c r="AT33" i="24"/>
  <c r="AT38" i="24" l="1"/>
  <c r="AT35" i="24"/>
  <c r="AU33" i="24"/>
  <c r="AV33" i="24" l="1"/>
  <c r="AU38" i="24"/>
  <c r="AU35" i="24"/>
  <c r="AW33" i="24" l="1"/>
  <c r="AV35" i="24"/>
  <c r="AV38" i="24"/>
  <c r="AX33" i="24" l="1"/>
  <c r="AW35" i="24"/>
  <c r="AW38" i="24"/>
  <c r="AY33" i="24" l="1"/>
  <c r="AX35" i="24"/>
  <c r="AX38" i="24"/>
  <c r="AZ33" i="24" l="1"/>
  <c r="AY35" i="24"/>
  <c r="AY38" i="24"/>
  <c r="BA33" i="24" l="1"/>
  <c r="AZ35" i="24"/>
  <c r="AZ38" i="24"/>
  <c r="BA38" i="24" l="1"/>
  <c r="BA35" i="24"/>
  <c r="BB33" i="24"/>
  <c r="BB38" i="24" l="1"/>
  <c r="BB35" i="24"/>
  <c r="BC33" i="24"/>
  <c r="BC38" i="24" l="1"/>
  <c r="BC35" i="24"/>
  <c r="BD33" i="24"/>
  <c r="BD35" i="24" l="1"/>
  <c r="BD38" i="24"/>
  <c r="BE33" i="24"/>
  <c r="BE38" i="24" l="1"/>
  <c r="BE35" i="24"/>
  <c r="BF33" i="24"/>
  <c r="BF35" i="24" l="1"/>
  <c r="BF38" i="24"/>
  <c r="BG33" i="24"/>
  <c r="BG38" i="24" l="1"/>
  <c r="BG35" i="24"/>
  <c r="BH33" i="24"/>
  <c r="BI33" i="24" l="1"/>
  <c r="BH35" i="24"/>
  <c r="BH38" i="24"/>
  <c r="BJ33" i="24" l="1"/>
  <c r="BI35" i="24"/>
  <c r="BI38" i="24"/>
  <c r="BJ35" i="24" l="1"/>
  <c r="BJ38" i="24"/>
  <c r="BK33" i="24"/>
  <c r="BK38" i="24" l="1"/>
  <c r="BK35" i="24"/>
  <c r="BL33" i="24"/>
  <c r="BL35" i="24" l="1"/>
  <c r="BM33" i="24"/>
  <c r="BL38" i="24"/>
  <c r="BN33" i="24" l="1"/>
  <c r="BM35" i="24"/>
  <c r="BM38" i="24"/>
  <c r="BO33" i="24" l="1"/>
  <c r="BN38" i="24"/>
  <c r="BN35" i="24"/>
  <c r="BP33" i="24" l="1"/>
  <c r="BO38" i="24"/>
  <c r="BO35" i="24"/>
  <c r="BQ33" i="24" l="1"/>
  <c r="BP35" i="24"/>
  <c r="BP38" i="24"/>
  <c r="BR33" i="24" l="1"/>
  <c r="BQ38" i="24"/>
  <c r="BQ35" i="24"/>
  <c r="BS33" i="24" l="1"/>
  <c r="BR38" i="24"/>
  <c r="BR35" i="24"/>
  <c r="BS38" i="24" l="1"/>
  <c r="BS35" i="24"/>
  <c r="BT33" i="24"/>
  <c r="BT38" i="24" l="1"/>
  <c r="BT35" i="24"/>
  <c r="BU33" i="24"/>
  <c r="BU35" i="24" l="1"/>
  <c r="BU38" i="24"/>
  <c r="BV33" i="24"/>
  <c r="BV35" i="24" l="1"/>
  <c r="BV38" i="24"/>
  <c r="BW33" i="24"/>
  <c r="BU36" i="24"/>
  <c r="BU37" i="24" s="1"/>
  <c r="BU39" i="24" s="1"/>
  <c r="BW38" i="24" l="1"/>
  <c r="BW35" i="24"/>
  <c r="BW36" i="24" s="1"/>
  <c r="BW37" i="24" s="1"/>
  <c r="BW39" i="24" s="1"/>
  <c r="B36" i="24"/>
  <c r="B37" i="24" s="1"/>
  <c r="B39" i="24" s="1"/>
  <c r="BX33" i="24"/>
  <c r="C36" i="24"/>
  <c r="C37" i="24" s="1"/>
  <c r="C39" i="24" s="1"/>
  <c r="D36" i="24"/>
  <c r="D37" i="24" s="1"/>
  <c r="D39" i="24" s="1"/>
  <c r="E36" i="24"/>
  <c r="E37" i="24" s="1"/>
  <c r="E39" i="24" s="1"/>
  <c r="F36" i="24"/>
  <c r="F37" i="24" s="1"/>
  <c r="F39" i="24" s="1"/>
  <c r="G36" i="24"/>
  <c r="G37" i="24" s="1"/>
  <c r="G39" i="24" s="1"/>
  <c r="H36" i="24"/>
  <c r="H37" i="24" s="1"/>
  <c r="H39" i="24" s="1"/>
  <c r="I36" i="24"/>
  <c r="I37" i="24" s="1"/>
  <c r="I39" i="24" s="1"/>
  <c r="J36" i="24"/>
  <c r="J37" i="24" s="1"/>
  <c r="J39" i="24" s="1"/>
  <c r="K36" i="24"/>
  <c r="K37" i="24" s="1"/>
  <c r="K39" i="24" s="1"/>
  <c r="L36" i="24"/>
  <c r="L37" i="24" s="1"/>
  <c r="L39" i="24" s="1"/>
  <c r="M36" i="24"/>
  <c r="M37" i="24" s="1"/>
  <c r="M39" i="24" s="1"/>
  <c r="N36" i="24"/>
  <c r="N37" i="24" s="1"/>
  <c r="N39" i="24" s="1"/>
  <c r="O36" i="24"/>
  <c r="O37" i="24" s="1"/>
  <c r="O39" i="24" s="1"/>
  <c r="P36" i="24"/>
  <c r="P37" i="24" s="1"/>
  <c r="P39" i="24" s="1"/>
  <c r="Q36" i="24"/>
  <c r="Q37" i="24" s="1"/>
  <c r="Q39" i="24" s="1"/>
  <c r="R36" i="24"/>
  <c r="R37" i="24" s="1"/>
  <c r="R39" i="24" s="1"/>
  <c r="S36" i="24"/>
  <c r="S37" i="24" s="1"/>
  <c r="S39" i="24" s="1"/>
  <c r="T36" i="24"/>
  <c r="T37" i="24" s="1"/>
  <c r="T39" i="24" s="1"/>
  <c r="U36" i="24"/>
  <c r="U37" i="24" s="1"/>
  <c r="U39" i="24" s="1"/>
  <c r="V36" i="24"/>
  <c r="V37" i="24" s="1"/>
  <c r="V39" i="24" s="1"/>
  <c r="W36" i="24"/>
  <c r="W37" i="24" s="1"/>
  <c r="W39" i="24" s="1"/>
  <c r="X36" i="24"/>
  <c r="X37" i="24" s="1"/>
  <c r="X39" i="24" s="1"/>
  <c r="Y36" i="24"/>
  <c r="Y37" i="24" s="1"/>
  <c r="Y39" i="24" s="1"/>
  <c r="Z36" i="24"/>
  <c r="Z37" i="24" s="1"/>
  <c r="Z39" i="24" s="1"/>
  <c r="AA36" i="24"/>
  <c r="AA37" i="24" s="1"/>
  <c r="AA39" i="24" s="1"/>
  <c r="AB36" i="24"/>
  <c r="AB37" i="24" s="1"/>
  <c r="AB39" i="24" s="1"/>
  <c r="AC36" i="24"/>
  <c r="AC37" i="24" s="1"/>
  <c r="AC39" i="24" s="1"/>
  <c r="AD36" i="24"/>
  <c r="AD37" i="24" s="1"/>
  <c r="AD39" i="24" s="1"/>
  <c r="AE36" i="24"/>
  <c r="AE37" i="24" s="1"/>
  <c r="AE39" i="24" s="1"/>
  <c r="AF36" i="24"/>
  <c r="AF37" i="24" s="1"/>
  <c r="AF39" i="24" s="1"/>
  <c r="AG36" i="24"/>
  <c r="AG37" i="24" s="1"/>
  <c r="AG39" i="24" s="1"/>
  <c r="AH36" i="24"/>
  <c r="AH37" i="24" s="1"/>
  <c r="AH39" i="24" s="1"/>
  <c r="AI36" i="24"/>
  <c r="AI37" i="24" s="1"/>
  <c r="AI39" i="24" s="1"/>
  <c r="AJ36" i="24"/>
  <c r="AJ37" i="24" s="1"/>
  <c r="AJ39" i="24" s="1"/>
  <c r="AK36" i="24"/>
  <c r="AK37" i="24" s="1"/>
  <c r="AK39" i="24" s="1"/>
  <c r="AL36" i="24"/>
  <c r="AL37" i="24" s="1"/>
  <c r="AL39" i="24" s="1"/>
  <c r="AM36" i="24"/>
  <c r="AM37" i="24" s="1"/>
  <c r="AM39" i="24" s="1"/>
  <c r="AN36" i="24"/>
  <c r="AN37" i="24" s="1"/>
  <c r="AN39" i="24" s="1"/>
  <c r="AO36" i="24"/>
  <c r="AO37" i="24" s="1"/>
  <c r="AO39" i="24" s="1"/>
  <c r="AP36" i="24"/>
  <c r="AP37" i="24" s="1"/>
  <c r="AP39" i="24" s="1"/>
  <c r="AQ36" i="24"/>
  <c r="AQ37" i="24" s="1"/>
  <c r="AQ39" i="24" s="1"/>
  <c r="AR36" i="24"/>
  <c r="AR37" i="24" s="1"/>
  <c r="AR39" i="24" s="1"/>
  <c r="AS36" i="24"/>
  <c r="AS37" i="24" s="1"/>
  <c r="AS39" i="24" s="1"/>
  <c r="AT36" i="24"/>
  <c r="AT37" i="24" s="1"/>
  <c r="AT39" i="24" s="1"/>
  <c r="AU36" i="24"/>
  <c r="AU37" i="24" s="1"/>
  <c r="AU39" i="24" s="1"/>
  <c r="AV36" i="24"/>
  <c r="AV37" i="24" s="1"/>
  <c r="AV39" i="24" s="1"/>
  <c r="AW36" i="24"/>
  <c r="AW37" i="24" s="1"/>
  <c r="AW39" i="24" s="1"/>
  <c r="AX36" i="24"/>
  <c r="AX37" i="24" s="1"/>
  <c r="AX39" i="24" s="1"/>
  <c r="AY36" i="24"/>
  <c r="AY37" i="24" s="1"/>
  <c r="AY39" i="24" s="1"/>
  <c r="AZ36" i="24"/>
  <c r="AZ37" i="24" s="1"/>
  <c r="AZ39" i="24" s="1"/>
  <c r="BA36" i="24"/>
  <c r="BA37" i="24" s="1"/>
  <c r="BA39" i="24" s="1"/>
  <c r="BB36" i="24"/>
  <c r="BB37" i="24" s="1"/>
  <c r="BB39" i="24" s="1"/>
  <c r="BC36" i="24"/>
  <c r="BC37" i="24" s="1"/>
  <c r="BC39" i="24" s="1"/>
  <c r="BD36" i="24"/>
  <c r="BD37" i="24" s="1"/>
  <c r="BD39" i="24" s="1"/>
  <c r="BE36" i="24"/>
  <c r="BE37" i="24" s="1"/>
  <c r="BE39" i="24" s="1"/>
  <c r="BF36" i="24"/>
  <c r="BF37" i="24" s="1"/>
  <c r="BF39" i="24" s="1"/>
  <c r="BG36" i="24"/>
  <c r="BG37" i="24" s="1"/>
  <c r="BG39" i="24" s="1"/>
  <c r="BH36" i="24"/>
  <c r="BH37" i="24" s="1"/>
  <c r="BH39" i="24" s="1"/>
  <c r="BI36" i="24"/>
  <c r="BI37" i="24" s="1"/>
  <c r="BI39" i="24" s="1"/>
  <c r="BJ36" i="24"/>
  <c r="BJ37" i="24" s="1"/>
  <c r="BJ39" i="24" s="1"/>
  <c r="BK36" i="24"/>
  <c r="BK37" i="24" s="1"/>
  <c r="BK39" i="24" s="1"/>
  <c r="BL36" i="24"/>
  <c r="BL37" i="24" s="1"/>
  <c r="BL39" i="24" s="1"/>
  <c r="BM36" i="24"/>
  <c r="BM37" i="24" s="1"/>
  <c r="BM39" i="24" s="1"/>
  <c r="BN36" i="24"/>
  <c r="BN37" i="24" s="1"/>
  <c r="BN39" i="24" s="1"/>
  <c r="BO36" i="24"/>
  <c r="BO37" i="24" s="1"/>
  <c r="BO39" i="24" s="1"/>
  <c r="BP36" i="24"/>
  <c r="BP37" i="24" s="1"/>
  <c r="BP39" i="24" s="1"/>
  <c r="BQ36" i="24"/>
  <c r="BQ37" i="24" s="1"/>
  <c r="BQ39" i="24" s="1"/>
  <c r="BR36" i="24"/>
  <c r="BR37" i="24" s="1"/>
  <c r="BR39" i="24" s="1"/>
  <c r="BS36" i="24"/>
  <c r="BS37" i="24" s="1"/>
  <c r="BS39" i="24" s="1"/>
  <c r="BT36" i="24"/>
  <c r="BT37" i="24" s="1"/>
  <c r="BT39" i="24" s="1"/>
  <c r="BV36" i="24"/>
  <c r="BV37" i="24" s="1"/>
  <c r="BV39" i="24" s="1"/>
  <c r="BX35" i="24" l="1"/>
  <c r="BX36" i="24" s="1"/>
  <c r="BX37" i="24" s="1"/>
  <c r="BX39" i="24" s="1"/>
  <c r="BX38" i="24"/>
  <c r="BY33" i="24"/>
  <c r="B41" i="24"/>
  <c r="B40" i="24"/>
  <c r="BY38" i="24" l="1"/>
  <c r="BY35" i="24"/>
  <c r="BY36" i="24" s="1"/>
  <c r="BY37" i="24" s="1"/>
  <c r="BY39" i="24" s="1"/>
  <c r="BZ33" i="24"/>
  <c r="BZ38" i="24" l="1"/>
  <c r="CA33" i="24"/>
  <c r="BZ35" i="24"/>
  <c r="BZ36" i="24" s="1"/>
  <c r="BZ37" i="24" s="1"/>
  <c r="BZ39" i="24" s="1"/>
  <c r="CA38" i="24" l="1"/>
  <c r="CA35" i="24"/>
  <c r="CB33" i="24"/>
  <c r="CC33" i="24" l="1"/>
  <c r="CB35" i="24"/>
  <c r="CB36" i="24" s="1"/>
  <c r="CB37" i="24" s="1"/>
  <c r="CB39" i="24" s="1"/>
  <c r="CB38" i="24"/>
  <c r="CA36" i="24"/>
  <c r="CA37" i="24" s="1"/>
  <c r="CA39" i="24" s="1"/>
  <c r="CC35" i="24" l="1"/>
  <c r="CD33" i="24"/>
  <c r="CC38" i="24"/>
  <c r="CE33" i="24" l="1"/>
  <c r="CD35" i="24"/>
  <c r="CD36" i="24" s="1"/>
  <c r="CD37" i="24" s="1"/>
  <c r="CD39" i="24" s="1"/>
  <c r="CD38" i="24"/>
  <c r="CC36" i="24"/>
  <c r="CC37" i="24" s="1"/>
  <c r="CC39" i="24" s="1"/>
  <c r="A42" i="24" l="1"/>
  <c r="CE44" i="24"/>
  <c r="CF33" i="24"/>
  <c r="CE38" i="24"/>
  <c r="CE35" i="24"/>
  <c r="CE36" i="24" s="1"/>
  <c r="CE37" i="24" s="1"/>
  <c r="CE39" i="24" s="1"/>
  <c r="C44" i="24"/>
  <c r="S44" i="24"/>
  <c r="AK44" i="24"/>
  <c r="BC44" i="24"/>
  <c r="BU44" i="24"/>
  <c r="AB3" i="3" s="1"/>
  <c r="T44" i="24"/>
  <c r="AL44" i="24"/>
  <c r="BD44" i="24"/>
  <c r="BV44" i="24"/>
  <c r="U44" i="24"/>
  <c r="AM44" i="24"/>
  <c r="BE44" i="24"/>
  <c r="BW44" i="24"/>
  <c r="D44" i="24"/>
  <c r="Q3" i="20" s="1"/>
  <c r="V44" i="24"/>
  <c r="AN44" i="24"/>
  <c r="BF44" i="24"/>
  <c r="M3" i="19" s="1"/>
  <c r="E44" i="24"/>
  <c r="R3" i="20" s="1"/>
  <c r="W44" i="24"/>
  <c r="AO44" i="24"/>
  <c r="BG44" i="24"/>
  <c r="N3" i="19" s="1"/>
  <c r="F44" i="24"/>
  <c r="S3" i="20" s="1"/>
  <c r="X44" i="24"/>
  <c r="AP44" i="24"/>
  <c r="BH44" i="24"/>
  <c r="O3" i="19" s="1"/>
  <c r="BY44" i="24"/>
  <c r="Y44" i="24"/>
  <c r="AQ44" i="24"/>
  <c r="BI44" i="24"/>
  <c r="P3" i="19" s="1"/>
  <c r="H44" i="24"/>
  <c r="U3" i="20" s="1"/>
  <c r="Z44" i="24"/>
  <c r="AR44" i="24"/>
  <c r="BX44" i="24"/>
  <c r="I44" i="24"/>
  <c r="V3" i="20" s="1"/>
  <c r="AS44" i="24"/>
  <c r="AB44" i="24"/>
  <c r="AT44" i="24"/>
  <c r="AC44" i="24"/>
  <c r="AU44" i="24"/>
  <c r="AD44" i="24"/>
  <c r="BN44" i="24"/>
  <c r="U3" i="3" s="1"/>
  <c r="AW44" i="24"/>
  <c r="N44" i="24"/>
  <c r="AX44" i="24"/>
  <c r="O44" i="24"/>
  <c r="BQ44" i="24"/>
  <c r="X3" i="3" s="1"/>
  <c r="BR44" i="24"/>
  <c r="Y3" i="3" s="1"/>
  <c r="BA44" i="24"/>
  <c r="G44" i="24"/>
  <c r="T3" i="20" s="1"/>
  <c r="BJ44" i="24"/>
  <c r="Q3" i="3" s="1"/>
  <c r="AA44" i="24"/>
  <c r="BK44" i="24"/>
  <c r="R3" i="3" s="1"/>
  <c r="J44" i="24"/>
  <c r="W3" i="20" s="1"/>
  <c r="BL44" i="24"/>
  <c r="S3" i="3" s="1"/>
  <c r="K44" i="24"/>
  <c r="X3" i="20" s="1"/>
  <c r="BM44" i="24"/>
  <c r="T3" i="3" s="1"/>
  <c r="L44" i="24"/>
  <c r="Y3" i="20" s="1"/>
  <c r="AE44" i="24"/>
  <c r="BO44" i="24"/>
  <c r="V3" i="3" s="1"/>
  <c r="AF44" i="24"/>
  <c r="BP44" i="24"/>
  <c r="W3" i="3" s="1"/>
  <c r="AG44" i="24"/>
  <c r="AY44" i="24"/>
  <c r="AZ44" i="24"/>
  <c r="AI44" i="24"/>
  <c r="BB44" i="24"/>
  <c r="M44" i="24"/>
  <c r="Z3" i="20" s="1"/>
  <c r="AH44" i="24"/>
  <c r="BS44" i="24"/>
  <c r="Z3" i="3" s="1"/>
  <c r="AJ44" i="24"/>
  <c r="AV44" i="24"/>
  <c r="P44" i="24"/>
  <c r="Q44" i="24"/>
  <c r="R44" i="24"/>
  <c r="BT44" i="24"/>
  <c r="AA3" i="3" s="1"/>
  <c r="BZ44" i="24"/>
  <c r="CA44" i="24"/>
  <c r="CB44" i="24"/>
  <c r="CC44" i="24"/>
  <c r="CD44" i="24"/>
  <c r="Y12" i="19" l="1"/>
  <c r="AA3" i="20"/>
  <c r="AB3" i="20"/>
  <c r="I3" i="20"/>
  <c r="I3" i="19"/>
  <c r="I3" i="3"/>
  <c r="X24" i="3"/>
  <c r="X18" i="3"/>
  <c r="X12" i="3"/>
  <c r="L3" i="20"/>
  <c r="L3" i="19"/>
  <c r="L3" i="3"/>
  <c r="P3" i="3"/>
  <c r="K3" i="20"/>
  <c r="K3" i="3"/>
  <c r="K3" i="19"/>
  <c r="AA24" i="3"/>
  <c r="AA18" i="3"/>
  <c r="AA12" i="3"/>
  <c r="N3" i="20"/>
  <c r="N3" i="3"/>
  <c r="W24" i="3"/>
  <c r="W18" i="3"/>
  <c r="W12" i="3"/>
  <c r="O3" i="3"/>
  <c r="AB18" i="19"/>
  <c r="AB24" i="19"/>
  <c r="AB12" i="19"/>
  <c r="U24" i="3"/>
  <c r="U18" i="3"/>
  <c r="U12" i="3"/>
  <c r="T24" i="3"/>
  <c r="T18" i="3"/>
  <c r="T12" i="3"/>
  <c r="S24" i="3"/>
  <c r="S18" i="3"/>
  <c r="S12" i="3"/>
  <c r="Y24" i="3"/>
  <c r="Y18" i="3"/>
  <c r="Y12" i="3"/>
  <c r="V24" i="3"/>
  <c r="V18" i="3"/>
  <c r="V12" i="3"/>
  <c r="AA18" i="19"/>
  <c r="AA24" i="19"/>
  <c r="AA32" i="19" s="1"/>
  <c r="AA12" i="19"/>
  <c r="M3" i="20"/>
  <c r="M3" i="3"/>
  <c r="AB24" i="3"/>
  <c r="AB18" i="3"/>
  <c r="AB12" i="3"/>
  <c r="R24" i="3"/>
  <c r="R18" i="3"/>
  <c r="R12" i="3"/>
  <c r="Z18" i="19"/>
  <c r="Z24" i="19"/>
  <c r="Z32" i="19" s="1"/>
  <c r="Z12" i="19"/>
  <c r="Z24" i="3"/>
  <c r="Z18" i="3"/>
  <c r="Z12" i="3"/>
  <c r="J3" i="19"/>
  <c r="J3" i="20"/>
  <c r="J3" i="3"/>
  <c r="Q24" i="3"/>
  <c r="Q18" i="3"/>
  <c r="Q12" i="3"/>
  <c r="CG33" i="24"/>
  <c r="CF44" i="24"/>
  <c r="CF35" i="24"/>
  <c r="CF36" i="24" s="1"/>
  <c r="CF37" i="24" s="1"/>
  <c r="CF39" i="24" s="1"/>
  <c r="CF38" i="24"/>
  <c r="R32" i="3" l="1"/>
  <c r="S32" i="3"/>
  <c r="L4" i="22" s="1"/>
  <c r="Z32" i="3"/>
  <c r="AB32" i="3"/>
  <c r="U32" i="3"/>
  <c r="N4" i="22" s="1"/>
  <c r="X32" i="3"/>
  <c r="Q4" i="22" s="1"/>
  <c r="W32" i="3"/>
  <c r="P4" i="22" s="1"/>
  <c r="Y18" i="19"/>
  <c r="AB32" i="19"/>
  <c r="Y24" i="19"/>
  <c r="V32" i="3"/>
  <c r="O4" i="22" s="1"/>
  <c r="Q32" i="3"/>
  <c r="T32" i="3"/>
  <c r="Y32" i="3"/>
  <c r="AA32" i="3"/>
  <c r="T4" i="22" s="1"/>
  <c r="T5" i="22"/>
  <c r="S5" i="22"/>
  <c r="U4" i="22"/>
  <c r="N18" i="19"/>
  <c r="N12" i="19"/>
  <c r="N24" i="19"/>
  <c r="O18" i="20"/>
  <c r="O12" i="20"/>
  <c r="O24" i="20"/>
  <c r="R24" i="20"/>
  <c r="R12" i="20"/>
  <c r="R18" i="20"/>
  <c r="K24" i="3"/>
  <c r="K18" i="3"/>
  <c r="K12" i="3"/>
  <c r="U18" i="19"/>
  <c r="U24" i="19"/>
  <c r="U12" i="19"/>
  <c r="V18" i="20"/>
  <c r="V24" i="20"/>
  <c r="V12" i="20"/>
  <c r="N24" i="20"/>
  <c r="N18" i="20"/>
  <c r="N12" i="20"/>
  <c r="Q12" i="20"/>
  <c r="Q24" i="20"/>
  <c r="Q18" i="20"/>
  <c r="U18" i="20"/>
  <c r="U24" i="20"/>
  <c r="U12" i="20"/>
  <c r="O24" i="3"/>
  <c r="O18" i="3"/>
  <c r="O12" i="3"/>
  <c r="T18" i="20"/>
  <c r="T12" i="20"/>
  <c r="T24" i="20"/>
  <c r="L24" i="3"/>
  <c r="L18" i="3"/>
  <c r="L12" i="3"/>
  <c r="S12" i="20"/>
  <c r="S18" i="20"/>
  <c r="S24" i="20"/>
  <c r="L12" i="20"/>
  <c r="L18" i="20"/>
  <c r="L24" i="20"/>
  <c r="M18" i="20"/>
  <c r="M12" i="20"/>
  <c r="M24" i="20"/>
  <c r="N24" i="3"/>
  <c r="N18" i="3"/>
  <c r="N12" i="3"/>
  <c r="M18" i="19"/>
  <c r="M24" i="19"/>
  <c r="M12" i="19"/>
  <c r="S12" i="19"/>
  <c r="S24" i="19"/>
  <c r="S18" i="19"/>
  <c r="X12" i="20"/>
  <c r="X24" i="20"/>
  <c r="X18" i="20"/>
  <c r="R12" i="19"/>
  <c r="R24" i="19"/>
  <c r="R18" i="19"/>
  <c r="Q24" i="19"/>
  <c r="Q12" i="19"/>
  <c r="Q18" i="19"/>
  <c r="K24" i="20"/>
  <c r="K12" i="20"/>
  <c r="K18" i="20"/>
  <c r="M24" i="3"/>
  <c r="M18" i="3"/>
  <c r="M12" i="3"/>
  <c r="Y12" i="20"/>
  <c r="Y24" i="20"/>
  <c r="Y18" i="20"/>
  <c r="K12" i="19"/>
  <c r="K18" i="19"/>
  <c r="K24" i="19"/>
  <c r="W12" i="19"/>
  <c r="W24" i="19"/>
  <c r="W18" i="19"/>
  <c r="P12" i="19"/>
  <c r="P18" i="19"/>
  <c r="P24" i="19"/>
  <c r="I18" i="3"/>
  <c r="I24" i="3"/>
  <c r="I12" i="3"/>
  <c r="AA18" i="20"/>
  <c r="AA12" i="20"/>
  <c r="AA24" i="20"/>
  <c r="P18" i="20"/>
  <c r="P12" i="20"/>
  <c r="P24" i="20"/>
  <c r="P24" i="3"/>
  <c r="P18" i="3"/>
  <c r="P12" i="3"/>
  <c r="T18" i="19"/>
  <c r="T12" i="19"/>
  <c r="T24" i="19"/>
  <c r="T32" i="19" s="1"/>
  <c r="J24" i="3"/>
  <c r="J18" i="3"/>
  <c r="J12" i="3"/>
  <c r="J18" i="20"/>
  <c r="J24" i="20"/>
  <c r="J32" i="20" s="1"/>
  <c r="J12" i="20"/>
  <c r="Z18" i="20"/>
  <c r="Z12" i="20"/>
  <c r="Z24" i="20"/>
  <c r="X24" i="19"/>
  <c r="X12" i="19"/>
  <c r="X18" i="19"/>
  <c r="I24" i="19"/>
  <c r="I18" i="19"/>
  <c r="I12" i="19"/>
  <c r="O12" i="19"/>
  <c r="O18" i="19"/>
  <c r="O24" i="19"/>
  <c r="L12" i="19"/>
  <c r="L18" i="19"/>
  <c r="L24" i="19"/>
  <c r="L32" i="19" s="1"/>
  <c r="W24" i="20"/>
  <c r="W12" i="20"/>
  <c r="W18" i="20"/>
  <c r="J12" i="19"/>
  <c r="J18" i="19"/>
  <c r="J24" i="19"/>
  <c r="V18" i="19"/>
  <c r="V12" i="19"/>
  <c r="V24" i="19"/>
  <c r="AB18" i="20"/>
  <c r="AB12" i="20"/>
  <c r="AB24" i="20"/>
  <c r="I12" i="20"/>
  <c r="I18" i="20"/>
  <c r="I24" i="20"/>
  <c r="CG44" i="24"/>
  <c r="CG38" i="24"/>
  <c r="CG35" i="24"/>
  <c r="CG36" i="24" s="1"/>
  <c r="CG37" i="24" s="1"/>
  <c r="CG39" i="24" s="1"/>
  <c r="I32" i="20" l="1"/>
  <c r="W32" i="19"/>
  <c r="N32" i="20"/>
  <c r="I32" i="19"/>
  <c r="O32" i="19"/>
  <c r="M32" i="20"/>
  <c r="N32" i="3"/>
  <c r="R32" i="19"/>
  <c r="S32" i="19"/>
  <c r="Q32" i="19"/>
  <c r="J32" i="19"/>
  <c r="P32" i="3"/>
  <c r="I32" i="3"/>
  <c r="K32" i="19"/>
  <c r="M32" i="3"/>
  <c r="O32" i="3"/>
  <c r="H4" i="22" s="1"/>
  <c r="N32" i="19"/>
  <c r="G5" i="22" s="1"/>
  <c r="Y32" i="19"/>
  <c r="R5" i="22" s="1"/>
  <c r="X32" i="19"/>
  <c r="J32" i="3"/>
  <c r="C4" i="22" s="1"/>
  <c r="M32" i="19"/>
  <c r="L32" i="20"/>
  <c r="L32" i="3"/>
  <c r="E4" i="22" s="1"/>
  <c r="K32" i="3"/>
  <c r="AA32" i="20"/>
  <c r="T6" i="22" s="1"/>
  <c r="Y32" i="20"/>
  <c r="R6" i="22" s="1"/>
  <c r="K32" i="20"/>
  <c r="X32" i="20"/>
  <c r="V32" i="19"/>
  <c r="S32" i="20"/>
  <c r="U32" i="19"/>
  <c r="O32" i="20"/>
  <c r="Q32" i="20"/>
  <c r="R32" i="20"/>
  <c r="W32" i="20"/>
  <c r="P32" i="20"/>
  <c r="AB32" i="20"/>
  <c r="Z32" i="20"/>
  <c r="S6" i="22" s="1"/>
  <c r="U32" i="20"/>
  <c r="N6" i="22" s="1"/>
  <c r="T32" i="20"/>
  <c r="V32" i="20"/>
  <c r="P32" i="19"/>
  <c r="U5" i="22"/>
  <c r="R4" i="22"/>
  <c r="J4" i="22"/>
  <c r="K4" i="22"/>
  <c r="M4" i="22"/>
  <c r="S4" i="22"/>
  <c r="F6" i="22"/>
  <c r="G6" i="22"/>
  <c r="O6" i="22" l="1"/>
  <c r="H6" i="22"/>
  <c r="C6" i="22"/>
  <c r="K6" i="22"/>
  <c r="P6" i="22"/>
  <c r="E6" i="22"/>
  <c r="I5" i="22"/>
  <c r="B5" i="22"/>
  <c r="E5" i="22"/>
  <c r="O5" i="22"/>
  <c r="K5" i="22"/>
  <c r="F5" i="22"/>
  <c r="D4" i="22"/>
  <c r="J5" i="22"/>
  <c r="I4" i="22"/>
  <c r="M6" i="22"/>
  <c r="M5" i="22"/>
  <c r="Q6" i="22"/>
  <c r="B6" i="22"/>
  <c r="C5" i="22"/>
  <c r="Q5" i="22"/>
  <c r="D6" i="22"/>
  <c r="F4" i="22"/>
  <c r="G4" i="22"/>
  <c r="B4" i="22"/>
  <c r="I6" i="22"/>
  <c r="P5" i="22"/>
  <c r="N5" i="22"/>
  <c r="J6" i="22"/>
  <c r="H5" i="22"/>
  <c r="L6" i="22"/>
  <c r="U6" i="22"/>
  <c r="L5" i="22"/>
  <c r="D5"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<sst xmlns="http://schemas.openxmlformats.org/spreadsheetml/2006/main" count="135" uniqueCount="49">
  <si>
    <t>Total</t>
  </si>
  <si>
    <t>Probability of Failure</t>
  </si>
  <si>
    <t>Years</t>
  </si>
  <si>
    <t>Option 1  - Do Nothing</t>
  </si>
  <si>
    <t>VCR ($/MWh)</t>
  </si>
  <si>
    <t>Duration in minutes</t>
  </si>
  <si>
    <t>Cost Expected Unserved Energy at risk ($)</t>
  </si>
  <si>
    <t>Unserved Energy at risk (MWh)</t>
  </si>
  <si>
    <t>Items</t>
  </si>
  <si>
    <t>Failure of 22kV Circuit Breaker</t>
  </si>
  <si>
    <t>Unserved Energy (N-1 Bus Outage)</t>
  </si>
  <si>
    <t>Failure of 22kV Transformer Incomer Circuit Breakers</t>
  </si>
  <si>
    <t>Initial Unserved Energy (N-2 Bus Outage)</t>
  </si>
  <si>
    <t>Failure of Feeder and Transformer Circuit Breaker</t>
  </si>
  <si>
    <t>Failure of 22kV Bus Tie Circuit Breaker</t>
  </si>
  <si>
    <t>Failure of 66kV Circuit Breaker - AEI</t>
  </si>
  <si>
    <t>Failure of 66kV Bus Tie Circuit Breaker</t>
  </si>
  <si>
    <t>Failure of 66kV Circuit Breaker</t>
  </si>
  <si>
    <t>Initial Unserved Energy (N-1 Bus Outage)</t>
  </si>
  <si>
    <t>β</t>
  </si>
  <si>
    <t>η</t>
  </si>
  <si>
    <t>Asset Age</t>
  </si>
  <si>
    <t>Year start Actual</t>
  </si>
  <si>
    <t>Probability of Failures</t>
  </si>
  <si>
    <t>Year</t>
  </si>
  <si>
    <t>Asset Age in Days in A1 year</t>
  </si>
  <si>
    <t>days in service</t>
  </si>
  <si>
    <t>failures per year</t>
  </si>
  <si>
    <t>Failure time (t)</t>
  </si>
  <si>
    <t>Median Rank</t>
  </si>
  <si>
    <t>1/1-MR</t>
  </si>
  <si>
    <t>ln(days in service)</t>
  </si>
  <si>
    <t>ln(ln(1/(1-MR)))</t>
  </si>
  <si>
    <r>
      <t>Beta(</t>
    </r>
    <r>
      <rPr>
        <b/>
        <sz val="11"/>
        <color theme="1"/>
        <rFont val="Aptos Narrow"/>
        <family val="2"/>
      </rPr>
      <t>β)</t>
    </r>
    <r>
      <rPr>
        <b/>
        <sz val="11"/>
        <color theme="1"/>
        <rFont val="Aptos Narrow"/>
        <family val="2"/>
        <scheme val="minor"/>
      </rPr>
      <t xml:space="preserve"> =@LINEST(G2:G75,F2:F75,True,False)</t>
    </r>
  </si>
  <si>
    <t>Intercept =@index(LINEST(G2:G75,F2:F75),2)</t>
  </si>
  <si>
    <t xml:space="preserve">total Failures in 75 years = 15  in a population of 158 </t>
  </si>
  <si>
    <t>PoF = 1-(1-Weibull.Dist( C2,$J$2,$L$2,TRUE))</t>
  </si>
  <si>
    <t xml:space="preserve"> </t>
  </si>
  <si>
    <t>Item</t>
  </si>
  <si>
    <t>Fault Scenario</t>
  </si>
  <si>
    <t>Risk</t>
  </si>
  <si>
    <t>Assets Quantities</t>
  </si>
  <si>
    <t xml:space="preserve">Event Probability </t>
  </si>
  <si>
    <t>CoC</t>
  </si>
  <si>
    <t>LoC</t>
  </si>
  <si>
    <t>Option 4  - Staged replacement</t>
  </si>
  <si>
    <t>Summary of quantified risks - NH ZSS</t>
  </si>
  <si>
    <t>Option 3 - develop the zone substation</t>
  </si>
  <si>
    <r>
      <rPr>
        <b/>
        <u/>
        <sz val="11"/>
        <color theme="1"/>
        <rFont val="Aptos Narrow"/>
        <family val="2"/>
        <scheme val="minor"/>
      </rPr>
      <t>Note:</t>
    </r>
    <r>
      <rPr>
        <sz val="11"/>
        <color theme="1"/>
        <rFont val="Aptos Narrow"/>
        <family val="2"/>
        <scheme val="minor"/>
      </rPr>
      <t xml:space="preserve">
- The data here has been derived from available Jemena SAP data and based on existing fleet of 22kV Switchboards and total number of CBs in those boards. 158 Items and failure rate (based on industry norms) is 15 units in 75 years or 0.2 failures per annum ie 1 every 5 years on average.
- The Weibull distribution scale factor values in the report, Review of Assets for Replacement of Substations within Jemena’s Network (VIC-JEM-008-R1|V1.0), differ from this spreadsheet. The report’s calculation includes operating years up to year 2035, while this spreadsheet includes operating years up to year 2045. This affects the asset’s ‘characteristic life’ and decreases the Probability of Failure. These lower values have been used in the cost-benefits analysis and business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</si>
</sst>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43" formatCode="_-* #,##0.00_-;\-* #,##0.00_-;_-* &quot;-&quot;??_-;_-@_-"/>
    <numFmt numFmtId="164" formatCode="0.000%"/>
  </numFmts>
  <fonts count="8"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rgb="FF006100"/>
      <name val="Aptos Narrow"/>
      <family val="2"/>
      <scheme val="minor"/>
    </font>
    <font>
      <b/>
      <u/>
      <sz val="14"/>
      <color theme="1"/>
      <name val="Aptos Narrow"/>
      <family val="2"/>
      <scheme val="minor"/>
    </font>
    <font>
      <b/>
      <sz val="11"/>
      <color theme="1"/>
      <name val="Aptos Narrow"/>
      <family val="2"/>
    </font>
    <font>
      <sz val="11"/>
      <name val="Aptos Narrow"/>
      <family val="2"/>
      <scheme val="minor"/>
    </font>
    <font>
      <b/>
      <u/>
      <sz val="11"/>
      <color theme="1"/>
      <name val="Aptos Narrow"/>
      <family val="2"/>
      <scheme val="minor"/>
    </font>
  </fonts>
  <fills count="3">
    <fill>
      <patternFill patternType="none"/>
    </fill>
    <fill>
      <patternFill patternType="gray125"/>
    </fill>
    <fill>
      <patternFill patternType="solid">
        <fgColor rgb="FFC6EFCE"/>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double">
        <color auto="1"/>
      </top>
      <bottom style="double">
        <color auto="1"/>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2" borderId="0" applyNumberFormat="0" applyBorder="0" applyAlignment="0" applyProtection="0"/>
  </cellStyleXfs>
  <cellXfs count="72">
    <xf numFmtId="0" fontId="0" fillId="0" borderId="0" xfId="0"/>
    <xf numFmtId="44" fontId="0" fillId="0" borderId="1" xfId="2" applyFont="1" applyBorder="1"/>
    <xf numFmtId="0" fontId="0" fillId="0" borderId="1" xfId="0" applyBorder="1"/>
    <xf numFmtId="0" fontId="2" fillId="0" borderId="0" xfId="0" applyFont="1"/>
    <xf numFmtId="0" fontId="0" fillId="0" borderId="0" xfId="0" applyAlignment="1">
      <alignment horizontal="center" vertical="center"/>
    </xf>
    <xf numFmtId="44" fontId="0" fillId="0" borderId="0" xfId="2" applyFont="1" applyFill="1" applyBorder="1"/>
    <xf numFmtId="0" fontId="0" fillId="0" borderId="1" xfId="0" applyBorder="1" applyAlignment="1">
      <alignment horizontal="center" vertical="center"/>
    </xf>
    <xf numFmtId="44" fontId="0" fillId="0" borderId="1" xfId="2" applyFont="1" applyBorder="1" applyAlignment="1">
      <alignment horizontal="center" vertical="center"/>
    </xf>
    <xf numFmtId="0" fontId="2" fillId="0" borderId="1" xfId="0" applyFont="1" applyBorder="1"/>
    <xf numFmtId="0" fontId="2" fillId="0" borderId="1" xfId="0" applyFont="1" applyBorder="1" applyAlignment="1">
      <alignment horizontal="left"/>
    </xf>
    <xf numFmtId="43" fontId="0" fillId="0" borderId="1" xfId="1" applyFont="1" applyBorder="1"/>
    <xf numFmtId="0" fontId="0" fillId="0" borderId="0" xfId="0" applyAlignment="1">
      <alignment horizontal="left"/>
    </xf>
    <xf numFmtId="164" fontId="0" fillId="0" borderId="1" xfId="3" applyNumberFormat="1" applyFont="1" applyBorder="1"/>
    <xf numFmtId="164" fontId="0" fillId="0" borderId="1" xfId="0" applyNumberFormat="1" applyBorder="1"/>
    <xf numFmtId="44" fontId="0" fillId="0" borderId="2" xfId="0" applyNumberFormat="1" applyBorder="1"/>
    <xf numFmtId="44" fontId="0" fillId="0" borderId="0" xfId="2" applyFont="1" applyFill="1"/>
    <xf numFmtId="2" fontId="0" fillId="0" borderId="1" xfId="0" applyNumberFormat="1" applyBorder="1"/>
    <xf numFmtId="0" fontId="2" fillId="0" borderId="3" xfId="0" applyFont="1" applyBorder="1"/>
    <xf numFmtId="0" fontId="0" fillId="0" borderId="3" xfId="0" applyBorder="1"/>
    <xf numFmtId="0" fontId="0" fillId="0" borderId="7" xfId="0" applyBorder="1" applyAlignment="1">
      <alignment horizontal="center" vertical="center"/>
    </xf>
    <xf numFmtId="0" fontId="0" fillId="0" borderId="8" xfId="0" applyBorder="1"/>
    <xf numFmtId="2" fontId="0" fillId="0" borderId="8" xfId="0" applyNumberFormat="1" applyBorder="1"/>
    <xf numFmtId="43" fontId="0" fillId="0" borderId="8" xfId="1" applyFont="1" applyBorder="1"/>
    <xf numFmtId="0" fontId="0" fillId="0" borderId="9" xfId="0" applyBorder="1" applyAlignment="1">
      <alignment horizontal="center" vertical="center"/>
    </xf>
    <xf numFmtId="0" fontId="0" fillId="0" borderId="10" xfId="0" applyBorder="1"/>
    <xf numFmtId="0" fontId="0" fillId="0" borderId="4" xfId="0" applyBorder="1" applyAlignment="1">
      <alignment horizontal="center" vertical="center"/>
    </xf>
    <xf numFmtId="0" fontId="0" fillId="0" borderId="5" xfId="0" applyBorder="1"/>
    <xf numFmtId="0" fontId="2" fillId="0" borderId="5" xfId="0" applyFont="1" applyBorder="1"/>
    <xf numFmtId="0" fontId="0" fillId="0" borderId="5" xfId="0" applyBorder="1" applyAlignment="1">
      <alignment horizontal="center" vertical="center"/>
    </xf>
    <xf numFmtId="0" fontId="0" fillId="0" borderId="7" xfId="0" applyBorder="1"/>
    <xf numFmtId="0" fontId="0" fillId="0" borderId="9" xfId="0" applyBorder="1"/>
    <xf numFmtId="164" fontId="3" fillId="2" borderId="1" xfId="4" applyNumberFormat="1" applyBorder="1"/>
    <xf numFmtId="164" fontId="0" fillId="0" borderId="0" xfId="3" applyNumberFormat="1" applyFont="1" applyBorder="1"/>
    <xf numFmtId="8" fontId="0" fillId="0" borderId="0" xfId="0" applyNumberFormat="1"/>
    <xf numFmtId="0" fontId="4" fillId="0" borderId="0" xfId="0" applyFont="1"/>
    <xf numFmtId="0" fontId="2" fillId="0" borderId="1" xfId="0" applyFont="1" applyBorder="1" applyAlignment="1">
      <alignment horizontal="center" vertical="center"/>
    </xf>
    <xf numFmtId="0" fontId="2" fillId="0" borderId="1" xfId="0" applyFont="1" applyBorder="1" applyAlignment="1">
      <alignment vertical="center" wrapText="1"/>
    </xf>
    <xf numFmtId="44" fontId="0" fillId="0" borderId="1" xfId="0" applyNumberFormat="1" applyBorder="1" applyAlignment="1">
      <alignment horizontal="center" vertical="center"/>
    </xf>
    <xf numFmtId="0" fontId="0" fillId="0" borderId="0" xfId="0" applyAlignment="1">
      <alignment wrapText="1"/>
    </xf>
    <xf numFmtId="0" fontId="2" fillId="0" borderId="0" xfId="0" applyFont="1" applyAlignment="1">
      <alignment horizontal="center" vertical="center"/>
    </xf>
    <xf numFmtId="0" fontId="5" fillId="0" borderId="0" xfId="0" applyFont="1" applyAlignment="1">
      <alignment horizontal="center" vertical="center" wrapText="1"/>
    </xf>
    <xf numFmtId="0" fontId="2" fillId="0" borderId="1" xfId="0" applyFont="1" applyBorder="1" applyAlignment="1">
      <alignment horizontal="left" vertical="center"/>
    </xf>
    <xf numFmtId="0" fontId="2" fillId="0" borderId="1" xfId="0" applyFont="1" applyBorder="1" applyAlignment="1">
      <alignment horizontal="left" wrapText="1"/>
    </xf>
    <xf numFmtId="164" fontId="2" fillId="0" borderId="1" xfId="3" applyNumberFormat="1" applyFont="1" applyFill="1" applyBorder="1" applyAlignment="1">
      <alignment horizontal="left" vertical="center" wrapText="1"/>
    </xf>
    <xf numFmtId="164" fontId="0" fillId="0" borderId="1" xfId="3" applyNumberFormat="1" applyFont="1" applyFill="1" applyBorder="1" applyAlignment="1">
      <alignment horizontal="center" vertical="center"/>
    </xf>
    <xf numFmtId="14" fontId="0" fillId="0" borderId="0" xfId="0" applyNumberFormat="1"/>
    <xf numFmtId="0" fontId="2" fillId="0" borderId="1" xfId="0" applyFont="1" applyBorder="1" applyAlignment="1">
      <alignment horizontal="left" vertical="center" wrapText="1"/>
    </xf>
    <xf numFmtId="0" fontId="2" fillId="0" borderId="1" xfId="0" applyFont="1" applyBorder="1" applyAlignment="1">
      <alignment horizontal="left" vertical="top" wrapText="1"/>
    </xf>
    <xf numFmtId="1" fontId="0" fillId="0" borderId="1" xfId="0" applyNumberFormat="1" applyBorder="1"/>
    <xf numFmtId="164" fontId="0" fillId="0" borderId="1" xfId="3" applyNumberFormat="1" applyFont="1" applyBorder="1" applyAlignment="1">
      <alignment horizontal="center" vertical="center"/>
    </xf>
    <xf numFmtId="0" fontId="0" fillId="0" borderId="0" xfId="0" applyAlignment="1">
      <alignment vertical="top"/>
    </xf>
    <xf numFmtId="0" fontId="2" fillId="0" borderId="4" xfId="0" applyFont="1" applyBorder="1"/>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0" fillId="0" borderId="1" xfId="0" applyBorder="1" applyAlignment="1">
      <alignment horizontal="right" vertical="center"/>
    </xf>
    <xf numFmtId="164" fontId="6" fillId="0" borderId="1" xfId="4" applyNumberFormat="1" applyFont="1" applyFill="1" applyBorder="1"/>
    <xf numFmtId="44" fontId="0" fillId="0" borderId="10" xfId="2" applyFont="1" applyBorder="1"/>
    <xf numFmtId="44" fontId="0" fillId="0" borderId="11" xfId="2" applyFont="1" applyBorder="1"/>
    <xf numFmtId="44" fontId="0" fillId="0" borderId="5" xfId="2" applyFont="1" applyBorder="1"/>
    <xf numFmtId="0" fontId="0" fillId="0" borderId="6" xfId="0" applyBorder="1"/>
    <xf numFmtId="0" fontId="2" fillId="0" borderId="15" xfId="0" applyFont="1" applyBorder="1"/>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2" xfId="0" applyFont="1" applyBorder="1" applyAlignment="1">
      <alignment horizontal="left"/>
    </xf>
    <xf numFmtId="0" fontId="2" fillId="0" borderId="13" xfId="0" applyFont="1" applyBorder="1" applyAlignment="1">
      <alignment horizontal="left"/>
    </xf>
    <xf numFmtId="0" fontId="2" fillId="0" borderId="14" xfId="0" applyFont="1" applyBorder="1" applyAlignment="1">
      <alignment horizontal="left"/>
    </xf>
    <xf numFmtId="0" fontId="0" fillId="0" borderId="12" xfId="0" applyBorder="1" applyAlignment="1">
      <alignment horizontal="left"/>
    </xf>
    <xf numFmtId="0" fontId="0" fillId="0" borderId="13" xfId="0" applyBorder="1" applyAlignment="1">
      <alignment horizontal="left"/>
    </xf>
    <xf numFmtId="0" fontId="0" fillId="0" borderId="14" xfId="0" applyBorder="1" applyAlignment="1">
      <alignment horizontal="left"/>
    </xf>
    <xf numFmtId="0" fontId="2" fillId="0" borderId="3" xfId="0" applyFont="1" applyBorder="1" applyAlignment="1">
      <alignment horizontal="center"/>
    </xf>
    <xf numFmtId="0" fontId="0" fillId="0" borderId="0" xfId="0" applyAlignment="1">
      <alignment horizontal="left" vertical="top" wrapText="1"/>
    </xf>
    <xf numFmtId="0" fontId="0" fillId="0" borderId="0" xfId="0" applyAlignment="1">
      <alignment vertical="top" wrapText="1"/>
    </xf>
  </cellXfs>
  <cellStyles count="5">
    <cellStyle name="Comma" xfId="1" builtinId="3"/>
    <cellStyle name="Currency" xfId="2" builtinId="4"/>
    <cellStyle name="Good" xfId="4" builtinId="26"/>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Probability of Failure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'66kV CB PoF'!$D$31:$BW$31</c:f>
              <c:numCache>
                <c:formatCode>General</c:formatCode>
                <c:ptCount val="72"/>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pt idx="49">
                  <c:v>2024</c:v>
                </c:pt>
                <c:pt idx="50">
                  <c:v>2025</c:v>
                </c:pt>
                <c:pt idx="51">
                  <c:v>2026</c:v>
                </c:pt>
                <c:pt idx="52">
                  <c:v>2027</c:v>
                </c:pt>
                <c:pt idx="53">
                  <c:v>2028</c:v>
                </c:pt>
                <c:pt idx="54">
                  <c:v>2029</c:v>
                </c:pt>
                <c:pt idx="55">
                  <c:v>2030</c:v>
                </c:pt>
                <c:pt idx="56">
                  <c:v>2031</c:v>
                </c:pt>
                <c:pt idx="57">
                  <c:v>2032</c:v>
                </c:pt>
                <c:pt idx="58">
                  <c:v>2033</c:v>
                </c:pt>
                <c:pt idx="59">
                  <c:v>2034</c:v>
                </c:pt>
                <c:pt idx="60">
                  <c:v>2035</c:v>
                </c:pt>
                <c:pt idx="61">
                  <c:v>2036</c:v>
                </c:pt>
                <c:pt idx="62">
                  <c:v>2037</c:v>
                </c:pt>
                <c:pt idx="63">
                  <c:v>2038</c:v>
                </c:pt>
                <c:pt idx="64">
                  <c:v>2039</c:v>
                </c:pt>
                <c:pt idx="65">
                  <c:v>2040</c:v>
                </c:pt>
                <c:pt idx="66">
                  <c:v>2041</c:v>
                </c:pt>
                <c:pt idx="67">
                  <c:v>2042</c:v>
                </c:pt>
                <c:pt idx="68">
                  <c:v>2043</c:v>
                </c:pt>
                <c:pt idx="69">
                  <c:v>2044</c:v>
                </c:pt>
                <c:pt idx="70">
                  <c:v>2045</c:v>
                </c:pt>
                <c:pt idx="71">
                  <c:v>2046</c:v>
                </c:pt>
              </c:numCache>
            </c:numRef>
          </c:cat>
          <c:val>
            <c:numRef>
              <c:f>'66kV CB PoF'!$B$32:$CD$32</c:f>
              <c:numCache>
                <c:formatCode>0.000%</c:formatCode>
                <c:ptCount val="81"/>
                <c:pt idx="0">
                  <c:v>0</c:v>
                </c:pt>
                <c:pt idx="1">
                  <c:v>1.6358965878593423E-6</c:v>
                </c:pt>
                <c:pt idx="2">
                  <c:v>1.8507900994668702E-5</c:v>
                </c:pt>
                <c:pt idx="3">
                  <c:v>7.6500448431326973E-5</c:v>
                </c:pt>
                <c:pt idx="4">
                  <c:v>2.0937301292933697E-4</c:v>
                </c:pt>
                <c:pt idx="5">
                  <c:v>4.5714284917985903E-4</c:v>
                </c:pt>
                <c:pt idx="6">
                  <c:v>8.6516241199630084E-4</c:v>
                </c:pt>
                <c:pt idx="7">
                  <c:v>1.4834640030850776E-3</c:v>
                </c:pt>
                <c:pt idx="8">
                  <c:v>2.3662293056855299E-3</c:v>
                </c:pt>
                <c:pt idx="9">
                  <c:v>3.5713163896232691E-3</c:v>
                </c:pt>
                <c:pt idx="10">
                  <c:v>5.1598056992464558E-3</c:v>
                </c:pt>
                <c:pt idx="11">
                  <c:v>7.1955401900609672E-3</c:v>
                </c:pt>
                <c:pt idx="12">
                  <c:v>9.7446422246076914E-3</c:v>
                </c:pt>
                <c:pt idx="13">
                  <c:v>1.2874994443887178E-2</c:v>
                </c:pt>
                <c:pt idx="14">
                  <c:v>1.6655675054973007E-2</c:v>
                </c:pt>
                <c:pt idx="15">
                  <c:v>2.115634052314852E-2</c:v>
                </c:pt>
                <c:pt idx="16">
                  <c:v>2.6446550898867716E-2</c:v>
                </c:pt>
                <c:pt idx="17">
                  <c:v>3.2595035153529128E-2</c:v>
                </c:pt>
                <c:pt idx="18">
                  <c:v>3.966889606296653E-2</c:v>
                </c:pt>
                <c:pt idx="19">
                  <c:v>4.7732756430881151E-2</c:v>
                </c:pt>
                <c:pt idx="20">
                  <c:v>5.6847850818568912E-2</c:v>
                </c:pt>
                <c:pt idx="21">
                  <c:v>6.7071069448554343E-2</c:v>
                </c:pt>
                <c:pt idx="22">
                  <c:v>7.8453963562831186E-2</c:v>
                </c:pt>
                <c:pt idx="23">
                  <c:v>9.104172420661294E-2</c:v>
                </c:pt>
                <c:pt idx="24">
                  <c:v>0.10487214912297538</c:v>
                </c:pt>
                <c:pt idx="25">
                  <c:v>0.11997461511257301</c:v>
                </c:pt>
                <c:pt idx="26">
                  <c:v>0.13636907574988033</c:v>
                </c:pt>
                <c:pt idx="27">
                  <c:v>0.15406510665311401</c:v>
                </c:pt>
                <c:pt idx="28">
                  <c:v>0.17306102246741994</c:v>
                </c:pt>
                <c:pt idx="29">
                  <c:v>0.19334309122001225</c:v>
                </c:pt>
                <c:pt idx="30">
                  <c:v>0.21488487261776745</c:v>
                </c:pt>
                <c:pt idx="31">
                  <c:v>0.23764670705979385</c:v>
                </c:pt>
                <c:pt idx="32">
                  <c:v>0.26157538151504856</c:v>
                </c:pt>
                <c:pt idx="33">
                  <c:v>0.28660399686849702</c:v>
                </c:pt>
                <c:pt idx="34">
                  <c:v>0.31265205879168589</c:v>
                </c:pt>
                <c:pt idx="35">
                  <c:v>0.33962581059872676</c:v>
                </c:pt>
                <c:pt idx="36">
                  <c:v>0.36741882189882191</c:v>
                </c:pt>
                <c:pt idx="37">
                  <c:v>0.39591284118928494</c:v>
                </c:pt>
                <c:pt idx="38">
                  <c:v>0.42497891393729348</c:v>
                </c:pt>
                <c:pt idx="39">
                  <c:v>0.45447876031791279</c:v>
                </c:pt>
                <c:pt idx="40">
                  <c:v>0.48426639880968714</c:v>
                </c:pt>
                <c:pt idx="41">
                  <c:v>0.51418999355064576</c:v>
                </c:pt>
                <c:pt idx="42">
                  <c:v>0.54409389502861072</c:v>
                </c:pt>
                <c:pt idx="43">
                  <c:v>0.57382083566096753</c:v>
                </c:pt>
                <c:pt idx="44">
                  <c:v>0.60321423447721179</c:v>
                </c:pt>
                <c:pt idx="45">
                  <c:v>0.63212055882855767</c:v>
                </c:pt>
                <c:pt idx="46">
                  <c:v>0.66039168617831434</c:v>
                </c:pt>
                <c:pt idx="47">
                  <c:v>0.68788720590833319</c:v>
                </c:pt>
                <c:pt idx="48">
                  <c:v>0.7144765999899747</c:v>
                </c:pt>
                <c:pt idx="49">
                  <c:v>0.74004124251606607</c:v>
                </c:pt>
                <c:pt idx="50">
                  <c:v>0.76447616158088039</c:v>
                </c:pt>
                <c:pt idx="51">
                  <c:v>0.78769151282498384</c:v>
                </c:pt>
                <c:pt idx="52">
                  <c:v>0.80961372200649384</c:v>
                </c:pt>
                <c:pt idx="53">
                  <c:v>0.83018626397169537</c:v>
                </c:pt>
                <c:pt idx="54">
                  <c:v>0.84937005700899171</c:v>
                </c:pt>
                <c:pt idx="55">
                  <c:v>0.86714346430828881</c:v>
                </c:pt>
                <c:pt idx="56">
                  <c:v>0.88350190755674207</c:v>
                </c:pt>
                <c:pt idx="57">
                  <c:v>0.89845711097010972</c:v>
                </c:pt>
                <c:pt idx="58">
                  <c:v>0.91203600665519868</c:v>
                </c:pt>
                <c:pt idx="59">
                  <c:v>0.92427934350948104</c:v>
                </c:pt>
                <c:pt idx="60">
                  <c:v>0.93524005133213539</c:v>
                </c:pt>
                <c:pt idx="61">
                  <c:v>0.94498141898338883</c:v>
                </c:pt>
                <c:pt idx="62">
                  <c:v>0.95357514994817749</c:v>
                </c:pt>
                <c:pt idx="63">
                  <c:v>0.96109936034676624</c:v>
                </c:pt>
                <c:pt idx="64">
                  <c:v>0.96763658326245916</c:v>
                </c:pt>
                <c:pt idx="65">
                  <c:v>0.97327183936282624</c:v>
                </c:pt>
                <c:pt idx="66">
                  <c:v>0.97809082746847964</c:v>
                </c:pt>
                <c:pt idx="67">
                  <c:v>0.98217828039826038</c:v>
                </c:pt>
                <c:pt idx="68">
                  <c:v>0.98561652162005764</c:v>
                </c:pt>
                <c:pt idx="69">
                  <c:v>0.9884842475550073</c:v>
                </c:pt>
                <c:pt idx="70">
                  <c:v>0.99085554943434617</c:v>
                </c:pt>
                <c:pt idx="71">
                  <c:v>0.99279917798735617</c:v>
                </c:pt>
                <c:pt idx="72">
                  <c:v>0.99437804448064993</c:v>
                </c:pt>
                <c:pt idx="73">
                  <c:v>0.9956489431761022</c:v>
                </c:pt>
                <c:pt idx="74">
                  <c:v>0.99666247345305981</c:v>
                </c:pt>
                <c:pt idx="75">
                  <c:v>0.99746313484605842</c:v>
                </c:pt>
                <c:pt idx="76">
                  <c:v>0.9980895651456253</c:v>
                </c:pt>
                <c:pt idx="77">
                  <c:v>0.9985748904358891</c:v>
                </c:pt>
                <c:pt idx="78">
                  <c:v>0.99894715633032882</c:v>
                </c:pt>
                <c:pt idx="79">
                  <c:v>0.99922981146430967</c:v>
                </c:pt>
                <c:pt idx="80">
                  <c:v>0.99944221720277138</c:v>
                </c:pt>
              </c:numCache>
            </c:numRef>
          </c:val>
          <c:smooth val="0"/>
          <c:extLst>
            <c:ext xmlns:c16="http://schemas.microsoft.com/office/drawing/2014/chart" uri="{C3380CC4-5D6E-409C-BE32-E72D297353CC}">
              <c16:uniqueId val="{00000000-4B9F-485D-8937-DC79F3E54F88}"/>
            </c:ext>
          </c:extLst>
        </c:ser>
        <c:dLbls>
          <c:showLegendKey val="0"/>
          <c:showVal val="0"/>
          <c:showCatName val="0"/>
          <c:showSerName val="0"/>
          <c:showPercent val="0"/>
          <c:showBubbleSize val="0"/>
        </c:dLbls>
        <c:smooth val="0"/>
        <c:axId val="471076320"/>
        <c:axId val="471074880"/>
      </c:lineChart>
      <c:catAx>
        <c:axId val="471076320"/>
        <c:scaling>
          <c:orientation val="minMax"/>
        </c:scaling>
        <c:delete val="0"/>
        <c:axPos val="b"/>
        <c:title>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074880"/>
        <c:crosses val="autoZero"/>
        <c:auto val="1"/>
        <c:lblAlgn val="ctr"/>
        <c:lblOffset val="100"/>
        <c:noMultiLvlLbl val="0"/>
      </c:catAx>
      <c:valAx>
        <c:axId val="471074880"/>
        <c:scaling>
          <c:orientation val="minMax"/>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0763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Probability of Failure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'22kV CB PoF'!$D$31:$BU$31</c:f>
              <c:numCache>
                <c:formatCode>General</c:formatCode>
                <c:ptCount val="70"/>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pt idx="49">
                  <c:v>2024</c:v>
                </c:pt>
                <c:pt idx="50">
                  <c:v>2025</c:v>
                </c:pt>
                <c:pt idx="51">
                  <c:v>2026</c:v>
                </c:pt>
                <c:pt idx="52">
                  <c:v>2027</c:v>
                </c:pt>
                <c:pt idx="53">
                  <c:v>2028</c:v>
                </c:pt>
                <c:pt idx="54">
                  <c:v>2029</c:v>
                </c:pt>
                <c:pt idx="55">
                  <c:v>2030</c:v>
                </c:pt>
                <c:pt idx="56">
                  <c:v>2031</c:v>
                </c:pt>
                <c:pt idx="57">
                  <c:v>2032</c:v>
                </c:pt>
                <c:pt idx="58">
                  <c:v>2033</c:v>
                </c:pt>
                <c:pt idx="59">
                  <c:v>2034</c:v>
                </c:pt>
                <c:pt idx="60">
                  <c:v>2035</c:v>
                </c:pt>
                <c:pt idx="61">
                  <c:v>2036</c:v>
                </c:pt>
                <c:pt idx="62">
                  <c:v>2037</c:v>
                </c:pt>
                <c:pt idx="63">
                  <c:v>2038</c:v>
                </c:pt>
                <c:pt idx="64">
                  <c:v>2039</c:v>
                </c:pt>
                <c:pt idx="65">
                  <c:v>2040</c:v>
                </c:pt>
                <c:pt idx="66">
                  <c:v>2041</c:v>
                </c:pt>
                <c:pt idx="67">
                  <c:v>2042</c:v>
                </c:pt>
                <c:pt idx="68">
                  <c:v>2043</c:v>
                </c:pt>
                <c:pt idx="69">
                  <c:v>2044</c:v>
                </c:pt>
              </c:numCache>
            </c:numRef>
          </c:cat>
          <c:val>
            <c:numRef>
              <c:f>'22kV CB PoF'!$B$44:$CG$44</c:f>
              <c:numCache>
                <c:formatCode>0.000%</c:formatCode>
                <c:ptCount val="84"/>
                <c:pt idx="0">
                  <c:v>5.1486473466311189E-5</c:v>
                </c:pt>
                <c:pt idx="1">
                  <c:v>2.0541767959477264E-2</c:v>
                </c:pt>
                <c:pt idx="2">
                  <c:v>4.1115770505141147E-2</c:v>
                </c:pt>
                <c:pt idx="3">
                  <c:v>6.1373825433406526E-2</c:v>
                </c:pt>
                <c:pt idx="4">
                  <c:v>8.131306498651758E-2</c:v>
                </c:pt>
                <c:pt idx="5">
                  <c:v>0.10090861182782163</c:v>
                </c:pt>
                <c:pt idx="6">
                  <c:v>0.12020094815780913</c:v>
                </c:pt>
                <c:pt idx="7">
                  <c:v>0.13907940373249661</c:v>
                </c:pt>
                <c:pt idx="8">
                  <c:v>0.15759563672467214</c:v>
                </c:pt>
                <c:pt idx="9">
                  <c:v>0.17575038780153629</c:v>
                </c:pt>
                <c:pt idx="10">
                  <c:v>0.19359416225444648</c:v>
                </c:pt>
                <c:pt idx="11">
                  <c:v>0.21103272832523379</c:v>
                </c:pt>
                <c:pt idx="12">
                  <c:v>0.22811931866593882</c:v>
                </c:pt>
                <c:pt idx="13">
                  <c:v>0.24485843536736607</c:v>
                </c:pt>
                <c:pt idx="14">
                  <c:v>0.26129940647267058</c:v>
                </c:pt>
                <c:pt idx="15">
                  <c:v>0.27735754097703524</c:v>
                </c:pt>
                <c:pt idx="16">
                  <c:v>0.29308355514735673</c:v>
                </c:pt>
                <c:pt idx="17">
                  <c:v>0.30848290952906376</c:v>
                </c:pt>
                <c:pt idx="18">
                  <c:v>0.32360202675078065</c:v>
                </c:pt>
                <c:pt idx="19">
                  <c:v>0.33836390327515509</c:v>
                </c:pt>
                <c:pt idx="20">
                  <c:v>0.35281591364607068</c:v>
                </c:pt>
                <c:pt idx="21">
                  <c:v>0.36696369086615166</c:v>
                </c:pt>
                <c:pt idx="22">
                  <c:v>0.38085039345700411</c:v>
                </c:pt>
                <c:pt idx="23">
                  <c:v>0.39440574496386227</c:v>
                </c:pt>
                <c:pt idx="24">
                  <c:v>0.40767365056975102</c:v>
                </c:pt>
                <c:pt idx="25">
                  <c:v>0.42065962060898676</c:v>
                </c:pt>
                <c:pt idx="26">
                  <c:v>0.43340355717016577</c:v>
                </c:pt>
                <c:pt idx="27">
                  <c:v>0.44584122990460462</c:v>
                </c:pt>
                <c:pt idx="28">
                  <c:v>0.4580131659339528</c:v>
                </c:pt>
                <c:pt idx="29">
                  <c:v>0.46992462783429889</c:v>
                </c:pt>
                <c:pt idx="30">
                  <c:v>0.48161239500518027</c:v>
                </c:pt>
                <c:pt idx="31">
                  <c:v>0.49301772759945606</c:v>
                </c:pt>
                <c:pt idx="32">
                  <c:v>0.50417794625592738</c:v>
                </c:pt>
                <c:pt idx="33">
                  <c:v>0.5150980125569633</c:v>
                </c:pt>
                <c:pt idx="34">
                  <c:v>0.52581176371664262</c:v>
                </c:pt>
                <c:pt idx="35">
                  <c:v>0.53626546824531895</c:v>
                </c:pt>
                <c:pt idx="36">
                  <c:v>0.54649344096816899</c:v>
                </c:pt>
                <c:pt idx="37">
                  <c:v>0.55650032355270862</c:v>
                </c:pt>
                <c:pt idx="38">
                  <c:v>0.56631720666136109</c:v>
                </c:pt>
                <c:pt idx="39">
                  <c:v>0.57589493687136672</c:v>
                </c:pt>
                <c:pt idx="40">
                  <c:v>0.58526503104392902</c:v>
                </c:pt>
                <c:pt idx="41">
                  <c:v>0.59443180966932629</c:v>
                </c:pt>
                <c:pt idx="42">
                  <c:v>0.60342381345907636</c:v>
                </c:pt>
                <c:pt idx="43">
                  <c:v>0.61219607786917962</c:v>
                </c:pt>
                <c:pt idx="44">
                  <c:v>0.62077752658702046</c:v>
                </c:pt>
                <c:pt idx="45">
                  <c:v>0.62917216711083979</c:v>
                </c:pt>
                <c:pt idx="46">
                  <c:v>0.63740618101329072</c:v>
                </c:pt>
                <c:pt idx="47">
                  <c:v>0.6454384382601448</c:v>
                </c:pt>
                <c:pt idx="48">
                  <c:v>0.65329546611914124</c:v>
                </c:pt>
                <c:pt idx="49">
                  <c:v>0.66098097235820341</c:v>
                </c:pt>
                <c:pt idx="50">
                  <c:v>0.6685189611696889</c:v>
                </c:pt>
                <c:pt idx="51">
                  <c:v>0.67587181325693724</c:v>
                </c:pt>
                <c:pt idx="52">
                  <c:v>0.68306384580603496</c:v>
                </c:pt>
                <c:pt idx="53">
                  <c:v>0.69009848273195284</c:v>
                </c:pt>
                <c:pt idx="54">
                  <c:v>0.69699772206294586</c:v>
                </c:pt>
                <c:pt idx="55">
                  <c:v>0.70372715889777537</c:v>
                </c:pt>
                <c:pt idx="56">
                  <c:v>0.71030907524829412</c:v>
                </c:pt>
                <c:pt idx="57">
                  <c:v>0.71674662822807167</c:v>
                </c:pt>
                <c:pt idx="58">
                  <c:v>0.72305996983948151</c:v>
                </c:pt>
                <c:pt idx="59">
                  <c:v>0.72921763809740092</c:v>
                </c:pt>
                <c:pt idx="60">
                  <c:v>0.73524004305240853</c:v>
                </c:pt>
                <c:pt idx="61">
                  <c:v>0.74113009237629779</c:v>
                </c:pt>
                <c:pt idx="62">
                  <c:v>0.74690624109958548</c:v>
                </c:pt>
                <c:pt idx="63">
                  <c:v>0.75253972134709535</c:v>
                </c:pt>
                <c:pt idx="64">
                  <c:v>0.75804922288526244</c:v>
                </c:pt>
                <c:pt idx="65">
                  <c:v>0.76343742108525259</c:v>
                </c:pt>
                <c:pt idx="66">
                  <c:v>0.76872121226732537</c:v>
                </c:pt>
                <c:pt idx="67">
                  <c:v>0.7738742946057674</c:v>
                </c:pt>
                <c:pt idx="68">
                  <c:v>0.77891377812134177</c:v>
                </c:pt>
                <c:pt idx="69">
                  <c:v>0.78384212248838703</c:v>
                </c:pt>
                <c:pt idx="70">
                  <c:v>0.78867479324371725</c:v>
                </c:pt>
                <c:pt idx="71">
                  <c:v>0.79338774556722602</c:v>
                </c:pt>
                <c:pt idx="72">
                  <c:v>0.79799663966217771</c:v>
                </c:pt>
                <c:pt idx="73">
                  <c:v>0.80250373538423958</c:v>
                </c:pt>
                <c:pt idx="74">
                  <c:v>0.80691124505176048</c:v>
                </c:pt>
                <c:pt idx="75">
                  <c:v>0.81123301097173728</c:v>
                </c:pt>
                <c:pt idx="76">
                  <c:v>0.81544754172550737</c:v>
                </c:pt>
                <c:pt idx="77">
                  <c:v>0.8195688529705365</c:v>
                </c:pt>
                <c:pt idx="78">
                  <c:v>0.82359897587763742</c:v>
                </c:pt>
                <c:pt idx="79">
                  <c:v>0.82753989857378851</c:v>
                </c:pt>
                <c:pt idx="80">
                  <c:v>0.83140400689620597</c:v>
                </c:pt>
                <c:pt idx="81">
                  <c:v>0.8351720943882246</c:v>
                </c:pt>
                <c:pt idx="82">
                  <c:v>0.83885670133357959</c:v>
                </c:pt>
                <c:pt idx="83">
                  <c:v>0.84245965200064687</c:v>
                </c:pt>
              </c:numCache>
            </c:numRef>
          </c:val>
          <c:smooth val="0"/>
          <c:extLst>
            <c:ext xmlns:c16="http://schemas.microsoft.com/office/drawing/2014/chart" uri="{C3380CC4-5D6E-409C-BE32-E72D297353CC}">
              <c16:uniqueId val="{00000000-3D69-441D-80B3-A3A7F1A43C5D}"/>
            </c:ext>
          </c:extLst>
        </c:ser>
        <c:dLbls>
          <c:showLegendKey val="0"/>
          <c:showVal val="0"/>
          <c:showCatName val="0"/>
          <c:showSerName val="0"/>
          <c:showPercent val="0"/>
          <c:showBubbleSize val="0"/>
        </c:dLbls>
        <c:smooth val="0"/>
        <c:axId val="755229872"/>
        <c:axId val="755230352"/>
      </c:lineChart>
      <c:catAx>
        <c:axId val="755229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230352"/>
        <c:crosses val="autoZero"/>
        <c:auto val="1"/>
        <c:lblAlgn val="ctr"/>
        <c:lblOffset val="100"/>
        <c:noMultiLvlLbl val="0"/>
      </c:catAx>
      <c:valAx>
        <c:axId val="755230352"/>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229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ln(ln(1/(1-MR)))</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layout>
                <c:manualLayout>
                  <c:x val="-0.11669625740304931"/>
                  <c:y val="1.543381693323104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1"/>
            <c:dispEq val="0"/>
            <c:trendlineLbl>
              <c:layout>
                <c:manualLayout>
                  <c:x val="-0.12766654320361129"/>
                  <c:y val="5.098485712307546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'22kV CB PoF'!$B$38:$CG$38</c:f>
              <c:numCache>
                <c:formatCode>General</c:formatCode>
                <c:ptCount val="84"/>
                <c:pt idx="0">
                  <c:v>0</c:v>
                </c:pt>
                <c:pt idx="1">
                  <c:v>5.9026333334013659</c:v>
                </c:pt>
                <c:pt idx="2">
                  <c:v>6.5957805139613113</c:v>
                </c:pt>
                <c:pt idx="3">
                  <c:v>7.00033446027523</c:v>
                </c:pt>
                <c:pt idx="4">
                  <c:v>7.2875606403097235</c:v>
                </c:pt>
                <c:pt idx="5">
                  <c:v>7.5104305563780063</c:v>
                </c:pt>
                <c:pt idx="6">
                  <c:v>7.6930257484178881</c:v>
                </c:pt>
                <c:pt idx="7">
                  <c:v>7.8469809821387884</c:v>
                </c:pt>
                <c:pt idx="8">
                  <c:v>7.9803657651112463</c:v>
                </c:pt>
                <c:pt idx="9">
                  <c:v>8.0980347561760713</c:v>
                </c:pt>
                <c:pt idx="10">
                  <c:v>8.2035777369379517</c:v>
                </c:pt>
                <c:pt idx="11">
                  <c:v>8.2987883944492005</c:v>
                </c:pt>
                <c:pt idx="12">
                  <c:v>8.3857168286278512</c:v>
                </c:pt>
                <c:pt idx="13">
                  <c:v>8.4656893485491214</c:v>
                </c:pt>
                <c:pt idx="14">
                  <c:v>8.5399326783857266</c:v>
                </c:pt>
                <c:pt idx="15">
                  <c:v>8.6088603799420618</c:v>
                </c:pt>
                <c:pt idx="16">
                  <c:v>8.6733418739061694</c:v>
                </c:pt>
                <c:pt idx="17">
                  <c:v>8.7339161749275238</c:v>
                </c:pt>
                <c:pt idx="18">
                  <c:v>8.7911819367360167</c:v>
                </c:pt>
                <c:pt idx="19">
                  <c:v>8.8452011353395843</c:v>
                </c:pt>
                <c:pt idx="20">
                  <c:v>8.8964512073552271</c:v>
                </c:pt>
                <c:pt idx="21">
                  <c:v>8.9452022639592972</c:v>
                </c:pt>
                <c:pt idx="22">
                  <c:v>8.9918111582127178</c:v>
                </c:pt>
                <c:pt idx="23">
                  <c:v>9.0362250517293266</c:v>
                </c:pt>
                <c:pt idx="24">
                  <c:v>9.0787499515885859</c:v>
                </c:pt>
                <c:pt idx="25">
                  <c:v>9.119540007649686</c:v>
                </c:pt>
                <c:pt idx="26">
                  <c:v>9.1588365291090668</c:v>
                </c:pt>
                <c:pt idx="27">
                  <c:v>9.1965456609539942</c:v>
                </c:pt>
                <c:pt idx="28">
                  <c:v>9.2328843364110771</c:v>
                </c:pt>
                <c:pt idx="29">
                  <c:v>9.2679486845964956</c:v>
                </c:pt>
                <c:pt idx="30">
                  <c:v>9.3019163154633926</c:v>
                </c:pt>
                <c:pt idx="31">
                  <c:v>9.3346796462317894</c:v>
                </c:pt>
                <c:pt idx="32">
                  <c:v>9.366403507607771</c:v>
                </c:pt>
                <c:pt idx="33">
                  <c:v>9.3971518340429903</c:v>
                </c:pt>
                <c:pt idx="34">
                  <c:v>9.4270633554874692</c:v>
                </c:pt>
                <c:pt idx="35">
                  <c:v>9.4560278877252877</c:v>
                </c:pt>
                <c:pt idx="36">
                  <c:v>9.4841770376059102</c:v>
                </c:pt>
                <c:pt idx="37">
                  <c:v>9.5115554587105482</c:v>
                </c:pt>
                <c:pt idx="38">
                  <c:v>9.5382762775751093</c:v>
                </c:pt>
                <c:pt idx="39">
                  <c:v>9.564231444538299</c:v>
                </c:pt>
                <c:pt idx="40">
                  <c:v>9.5895299486720837</c:v>
                </c:pt>
                <c:pt idx="41">
                  <c:v>9.6142041987173741</c:v>
                </c:pt>
                <c:pt idx="42">
                  <c:v>9.6383494445192408</c:v>
                </c:pt>
                <c:pt idx="43">
                  <c:v>9.6618617518430323</c:v>
                </c:pt>
                <c:pt idx="44">
                  <c:v>9.6848339064947702</c:v>
                </c:pt>
                <c:pt idx="45">
                  <c:v>9.7072901702065248</c:v>
                </c:pt>
                <c:pt idx="46">
                  <c:v>9.7293127208779424</c:v>
                </c:pt>
                <c:pt idx="47">
                  <c:v>9.7508024648704801</c:v>
                </c:pt>
                <c:pt idx="48">
                  <c:v>9.771840098470129</c:v>
                </c:pt>
                <c:pt idx="49">
                  <c:v>9.7924442537428042</c:v>
                </c:pt>
                <c:pt idx="50">
                  <c:v>9.8126871882096314</c:v>
                </c:pt>
                <c:pt idx="51">
                  <c:v>9.8324747852897083</c:v>
                </c:pt>
                <c:pt idx="52">
                  <c:v>9.8518784188028974</c:v>
                </c:pt>
                <c:pt idx="53">
                  <c:v>9.8709127066039493</c:v>
                </c:pt>
                <c:pt idx="54">
                  <c:v>9.8896421457140757</c:v>
                </c:pt>
                <c:pt idx="55">
                  <c:v>9.9079774578089808</c:v>
                </c:pt>
                <c:pt idx="56">
                  <c:v>9.9259826303634995</c:v>
                </c:pt>
                <c:pt idx="57">
                  <c:v>9.9436693421689597</c:v>
                </c:pt>
                <c:pt idx="58">
                  <c:v>9.961095865156441</c:v>
                </c:pt>
                <c:pt idx="59">
                  <c:v>9.9781774981675717</c:v>
                </c:pt>
                <c:pt idx="60">
                  <c:v>9.9949722426583065</c:v>
                </c:pt>
                <c:pt idx="61">
                  <c:v>10.011489576337405</c:v>
                </c:pt>
                <c:pt idx="62">
                  <c:v>10.027782671807735</c:v>
                </c:pt>
                <c:pt idx="63">
                  <c:v>10.043771097983184</c:v>
                </c:pt>
                <c:pt idx="64">
                  <c:v>10.059507911994038</c:v>
                </c:pt>
                <c:pt idx="65">
                  <c:v>10.075000910613479</c:v>
                </c:pt>
                <c:pt idx="66">
                  <c:v>10.090299014602934</c:v>
                </c:pt>
                <c:pt idx="67">
                  <c:v>10.105325748023002</c:v>
                </c:pt>
                <c:pt idx="68">
                  <c:v>10.120130017507979</c:v>
                </c:pt>
                <c:pt idx="69">
                  <c:v>10.134718314032957</c:v>
                </c:pt>
                <c:pt idx="70">
                  <c:v>10.149135959190406</c:v>
                </c:pt>
                <c:pt idx="71">
                  <c:v>10.163310128108829</c:v>
                </c:pt>
                <c:pt idx="72">
                  <c:v>10.177286194629282</c:v>
                </c:pt>
                <c:pt idx="73">
                  <c:v>10.191069619987575</c:v>
                </c:pt>
                <c:pt idx="74">
                  <c:v>10.20466564265568</c:v>
                </c:pt>
                <c:pt idx="75">
                  <c:v>10.218115793972515</c:v>
                </c:pt>
                <c:pt idx="76">
                  <c:v>10.231351414620741</c:v>
                </c:pt>
                <c:pt idx="77">
                  <c:v>10.244414139506722</c:v>
                </c:pt>
                <c:pt idx="78">
                  <c:v>10.257308427491955</c:v>
                </c:pt>
                <c:pt idx="79">
                  <c:v>10.270038567145066</c:v>
                </c:pt>
                <c:pt idx="80">
                  <c:v>10.282642907853932</c:v>
                </c:pt>
                <c:pt idx="81">
                  <c:v>10.295056555452181</c:v>
                </c:pt>
                <c:pt idx="82">
                  <c:v>10.307317991967832</c:v>
                </c:pt>
                <c:pt idx="83">
                  <c:v>10.31943090493192</c:v>
                </c:pt>
              </c:numCache>
            </c:numRef>
          </c:xVal>
          <c:yVal>
            <c:numRef>
              <c:f>'22kV CB PoF'!$B$39:$CG$39</c:f>
              <c:numCache>
                <c:formatCode>General</c:formatCode>
                <c:ptCount val="84"/>
                <c:pt idx="0">
                  <c:v>-11.800503782030646</c:v>
                </c:pt>
                <c:pt idx="1">
                  <c:v>-5.8964999890544769</c:v>
                </c:pt>
                <c:pt idx="2">
                  <c:v>-5.2019754427199887</c:v>
                </c:pt>
                <c:pt idx="3">
                  <c:v>-4.7960447354205318</c:v>
                </c:pt>
                <c:pt idx="4">
                  <c:v>-4.5074386245125879</c:v>
                </c:pt>
                <c:pt idx="5">
                  <c:v>-4.283185591872738</c:v>
                </c:pt>
                <c:pt idx="6">
                  <c:v>-4.0992002790858297</c:v>
                </c:pt>
                <c:pt idx="7">
                  <c:v>-3.9438555006372651</c:v>
                </c:pt>
                <c:pt idx="8">
                  <c:v>-3.8090779390234633</c:v>
                </c:pt>
                <c:pt idx="9">
                  <c:v>-3.6900129190951363</c:v>
                </c:pt>
                <c:pt idx="10">
                  <c:v>-3.5830668046226313</c:v>
                </c:pt>
                <c:pt idx="11">
                  <c:v>-3.4864535593474746</c:v>
                </c:pt>
                <c:pt idx="12">
                  <c:v>-3.3981192374390541</c:v>
                </c:pt>
                <c:pt idx="13">
                  <c:v>-3.3167375129938401</c:v>
                </c:pt>
                <c:pt idx="14">
                  <c:v>-3.2410777703145928</c:v>
                </c:pt>
                <c:pt idx="15">
                  <c:v>-3.1707341704220733</c:v>
                </c:pt>
                <c:pt idx="16">
                  <c:v>-3.1048334099892694</c:v>
                </c:pt>
                <c:pt idx="17">
                  <c:v>-3.0428364569958193</c:v>
                </c:pt>
                <c:pt idx="18">
                  <c:v>-2.9841407285111665</c:v>
                </c:pt>
                <c:pt idx="19">
                  <c:v>-2.9286920448615184</c:v>
                </c:pt>
                <c:pt idx="20">
                  <c:v>-2.8760090492932369</c:v>
                </c:pt>
                <c:pt idx="21">
                  <c:v>-2.8258216126925064</c:v>
                </c:pt>
                <c:pt idx="22">
                  <c:v>-2.777768914319227</c:v>
                </c:pt>
                <c:pt idx="23">
                  <c:v>-2.731911663927729</c:v>
                </c:pt>
                <c:pt idx="24">
                  <c:v>-2.6879398960074368</c:v>
                </c:pt>
                <c:pt idx="25">
                  <c:v>-2.6456994421697297</c:v>
                </c:pt>
                <c:pt idx="26">
                  <c:v>-2.6049449862311831</c:v>
                </c:pt>
                <c:pt idx="27">
                  <c:v>-2.5657783311812059</c:v>
                </c:pt>
                <c:pt idx="28">
                  <c:v>-2.5279785462440532</c:v>
                </c:pt>
                <c:pt idx="29">
                  <c:v>-2.4914494831553231</c:v>
                </c:pt>
                <c:pt idx="30">
                  <c:v>-2.4560094848095786</c:v>
                </c:pt>
                <c:pt idx="31">
                  <c:v>-2.4217741601980922</c:v>
                </c:pt>
                <c:pt idx="32">
                  <c:v>-2.3885746410961328</c:v>
                </c:pt>
                <c:pt idx="33">
                  <c:v>-2.356346973256644</c:v>
                </c:pt>
                <c:pt idx="34">
                  <c:v>-2.324948338524981</c:v>
                </c:pt>
                <c:pt idx="35">
                  <c:v>-2.2944970272430414</c:v>
                </c:pt>
                <c:pt idx="36">
                  <c:v>-2.2648573541924448</c:v>
                </c:pt>
                <c:pt idx="37">
                  <c:v>-2.2359846453193395</c:v>
                </c:pt>
                <c:pt idx="38">
                  <c:v>-2.207761643912928</c:v>
                </c:pt>
                <c:pt idx="39">
                  <c:v>-2.1803045874116185</c:v>
                </c:pt>
                <c:pt idx="40">
                  <c:v>-2.1535003666128598</c:v>
                </c:pt>
                <c:pt idx="41">
                  <c:v>-2.1273165515940176</c:v>
                </c:pt>
                <c:pt idx="42">
                  <c:v>-2.1016537194144997</c:v>
                </c:pt>
                <c:pt idx="43">
                  <c:v>-2.0766240755326733</c:v>
                </c:pt>
                <c:pt idx="44">
                  <c:v>-2.0521306713067102</c:v>
                </c:pt>
                <c:pt idx="45">
                  <c:v>-2.0281492230799771</c:v>
                </c:pt>
                <c:pt idx="46">
                  <c:v>-2.0045933359523236</c:v>
                </c:pt>
                <c:pt idx="47">
                  <c:v>-1.9815704600897865</c:v>
                </c:pt>
                <c:pt idx="48">
                  <c:v>-1.9589956926881182</c:v>
                </c:pt>
                <c:pt idx="49">
                  <c:v>-1.9368503789781806</c:v>
                </c:pt>
                <c:pt idx="50">
                  <c:v>-1.9150579995133166</c:v>
                </c:pt>
                <c:pt idx="51">
                  <c:v>-1.8937211146275437</c:v>
                </c:pt>
                <c:pt idx="52">
                  <c:v>-1.8727640992876731</c:v>
                </c:pt>
                <c:pt idx="53">
                  <c:v>-1.8521723121190561</c:v>
                </c:pt>
                <c:pt idx="54">
                  <c:v>-1.8318769481924151</c:v>
                </c:pt>
                <c:pt idx="55">
                  <c:v>-1.8119758188003194</c:v>
                </c:pt>
                <c:pt idx="56">
                  <c:v>-1.7924006395098095</c:v>
                </c:pt>
                <c:pt idx="57">
                  <c:v>-1.7731397071525712</c:v>
                </c:pt>
                <c:pt idx="58">
                  <c:v>-1.7541303948100386</c:v>
                </c:pt>
                <c:pt idx="59">
                  <c:v>-1.7354660278845666</c:v>
                </c:pt>
                <c:pt idx="60">
                  <c:v>-1.7170842611285051</c:v>
                </c:pt>
                <c:pt idx="61">
                  <c:v>-1.6989755915560543</c:v>
                </c:pt>
                <c:pt idx="62">
                  <c:v>-1.6810824433591571</c:v>
                </c:pt>
                <c:pt idx="63">
                  <c:v>-1.6634939652786018</c:v>
                </c:pt>
                <c:pt idx="64">
                  <c:v>-1.646152708429047</c:v>
                </c:pt>
                <c:pt idx="65">
                  <c:v>-1.6290508498144953</c:v>
                </c:pt>
                <c:pt idx="66">
                  <c:v>-1.6121350160687578</c:v>
                </c:pt>
                <c:pt idx="67">
                  <c:v>-1.5954904964097567</c:v>
                </c:pt>
                <c:pt idx="68">
                  <c:v>-1.5790639433117926</c:v>
                </c:pt>
                <c:pt idx="69">
                  <c:v>-1.5628488385824828</c:v>
                </c:pt>
                <c:pt idx="70">
                  <c:v>-1.546795357397293</c:v>
                </c:pt>
                <c:pt idx="71">
                  <c:v>-1.5309852358252694</c:v>
                </c:pt>
                <c:pt idx="72">
                  <c:v>-1.5153686087791745</c:v>
                </c:pt>
                <c:pt idx="73">
                  <c:v>-1.4999399867595156</c:v>
                </c:pt>
                <c:pt idx="74">
                  <c:v>-1.4846941027607166</c:v>
                </c:pt>
                <c:pt idx="75">
                  <c:v>-1.4695848571363024</c:v>
                </c:pt>
                <c:pt idx="76">
                  <c:v>-1.454689946141855</c:v>
                </c:pt>
                <c:pt idx="77">
                  <c:v>-1.4399631789036971</c:v>
                </c:pt>
                <c:pt idx="78">
                  <c:v>-1.4254000669105324</c:v>
                </c:pt>
                <c:pt idx="79">
                  <c:v>-1.4109962916558427</c:v>
                </c:pt>
                <c:pt idx="80">
                  <c:v>-1.3967088682749453</c:v>
                </c:pt>
                <c:pt idx="81">
                  <c:v>-1.38261185751156</c:v>
                </c:pt>
                <c:pt idx="82">
                  <c:v>-1.3686621545715902</c:v>
                </c:pt>
                <c:pt idx="83">
                  <c:v>-1.3548560407941219</c:v>
                </c:pt>
              </c:numCache>
            </c:numRef>
          </c:yVal>
          <c:smooth val="0"/>
          <c:extLst>
            <c:ext xmlns:c16="http://schemas.microsoft.com/office/drawing/2014/chart" uri="{C3380CC4-5D6E-409C-BE32-E72D297353CC}">
              <c16:uniqueId val="{00000004-D2BB-446F-A9A7-54CE0ECE9BD1}"/>
            </c:ext>
          </c:extLst>
        </c:ser>
        <c:dLbls>
          <c:showLegendKey val="0"/>
          <c:showVal val="0"/>
          <c:showCatName val="0"/>
          <c:showSerName val="0"/>
          <c:showPercent val="0"/>
          <c:showBubbleSize val="0"/>
        </c:dLbls>
        <c:axId val="583275904"/>
        <c:axId val="583277824"/>
      </c:scatterChart>
      <c:valAx>
        <c:axId val="583275904"/>
        <c:scaling>
          <c:orientation val="minMax"/>
          <c:min val="4"/>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3277824"/>
        <c:crosses val="autoZero"/>
        <c:crossBetween val="midCat"/>
      </c:valAx>
      <c:valAx>
        <c:axId val="583277824"/>
        <c:scaling>
          <c:orientation val="minMax"/>
          <c:min val="-8"/>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327590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600074</xdr:colOff>
      <xdr:row>0</xdr:row>
      <xdr:rowOff>176212</xdr:rowOff>
    </xdr:from>
    <xdr:to>
      <xdr:col>30</xdr:col>
      <xdr:colOff>533399</xdr:colOff>
      <xdr:row>28</xdr:row>
      <xdr:rowOff>133350</xdr:rowOff>
    </xdr:to>
    <xdr:graphicFrame macro="">
      <xdr:nvGraphicFramePr>
        <xdr:cNvPr id="2" name="Chart 1">
          <a:extLst>
            <a:ext uri="{FF2B5EF4-FFF2-40B4-BE49-F238E27FC236}">
              <a16:creationId xmlns:a16="http://schemas.microsoft.com/office/drawing/2014/main" id="{F1EC75BA-98F3-49FE-A32C-166FFDB77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428625</xdr:colOff>
      <xdr:row>1</xdr:row>
      <xdr:rowOff>38100</xdr:rowOff>
    </xdr:from>
    <xdr:to>
      <xdr:col>19</xdr:col>
      <xdr:colOff>514350</xdr:colOff>
      <xdr:row>29</xdr:row>
      <xdr:rowOff>19050</xdr:rowOff>
    </xdr:to>
    <xdr:graphicFrame macro="">
      <xdr:nvGraphicFramePr>
        <xdr:cNvPr id="2" name="Chart 1">
          <a:extLst>
            <a:ext uri="{FF2B5EF4-FFF2-40B4-BE49-F238E27FC236}">
              <a16:creationId xmlns:a16="http://schemas.microsoft.com/office/drawing/2014/main" id="{29E64A4C-9085-462B-B11F-F1B06D8CCF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952500</xdr:colOff>
      <xdr:row>39</xdr:row>
      <xdr:rowOff>295275</xdr:rowOff>
    </xdr:from>
    <xdr:to>
      <xdr:col>0</xdr:col>
      <xdr:colOff>2011889</xdr:colOff>
      <xdr:row>39</xdr:row>
      <xdr:rowOff>740833</xdr:rowOff>
    </xdr:to>
    <xdr:pic>
      <xdr:nvPicPr>
        <xdr:cNvPr id="3" name="Picture 2">
          <a:extLst>
            <a:ext uri="{FF2B5EF4-FFF2-40B4-BE49-F238E27FC236}">
              <a16:creationId xmlns:a16="http://schemas.microsoft.com/office/drawing/2014/main" id="{6595D58B-6DA4-4336-9314-D0161AD8B4E9}"/>
            </a:ext>
          </a:extLst>
        </xdr:cNvPr>
        <xdr:cNvPicPr>
          <a:picLocks noChangeAspect="1"/>
        </xdr:cNvPicPr>
      </xdr:nvPicPr>
      <xdr:blipFill>
        <a:blip xmlns:r="http://schemas.openxmlformats.org/officeDocument/2006/relationships" r:embed="rId2"/>
        <a:stretch>
          <a:fillRect/>
        </a:stretch>
      </xdr:blipFill>
      <xdr:spPr>
        <a:xfrm>
          <a:off x="952500" y="7477125"/>
          <a:ext cx="1056214" cy="445558"/>
        </a:xfrm>
        <a:prstGeom prst="rect">
          <a:avLst/>
        </a:prstGeom>
      </xdr:spPr>
    </xdr:pic>
    <xdr:clientData/>
  </xdr:twoCellAnchor>
  <xdr:twoCellAnchor>
    <xdr:from>
      <xdr:col>20</xdr:col>
      <xdr:colOff>2041</xdr:colOff>
      <xdr:row>0</xdr:row>
      <xdr:rowOff>189819</xdr:rowOff>
    </xdr:from>
    <xdr:to>
      <xdr:col>42</xdr:col>
      <xdr:colOff>38100</xdr:colOff>
      <xdr:row>29</xdr:row>
      <xdr:rowOff>23812</xdr:rowOff>
    </xdr:to>
    <xdr:graphicFrame macro="">
      <xdr:nvGraphicFramePr>
        <xdr:cNvPr id="4" name="Chart 3">
          <a:extLst>
            <a:ext uri="{FF2B5EF4-FFF2-40B4-BE49-F238E27FC236}">
              <a16:creationId xmlns:a16="http://schemas.microsoft.com/office/drawing/2014/main" id="{0C2BCF5C-D4DB-43A6-B0F4-0BED7127CC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onlineeportal-my.sharepoint.com/personal/matthew_chng_jemena_com_au/Documents/Desktop/HK/CS%20Quantified%20Risks%20rev0.2.xlsx" TargetMode="External"/><Relationship Id="rId1" Type="http://schemas.openxmlformats.org/officeDocument/2006/relationships/externalLinkPath" Target="file:///C:\Users\michael.calvert\AppData\Local\Microsoft\Windows\INetCache\Content.Outlook\P2NEZIU3\CS%20Quantified%20Risks%20rev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ision"/>
      <sheetName val="Summary"/>
      <sheetName val="Option 1"/>
      <sheetName val="Option 3"/>
      <sheetName val="Option 4"/>
      <sheetName val="66kV CB PoF"/>
      <sheetName val="22kV CB PoF"/>
      <sheetName val="Notes"/>
    </sheetNames>
    <sheetDataSet>
      <sheetData sheetId="0" refreshError="1"/>
      <sheetData sheetId="1" refreshError="1"/>
      <sheetData sheetId="2">
        <row r="2">
          <cell r="I2">
            <v>2025</v>
          </cell>
          <cell r="J2">
            <v>2026</v>
          </cell>
          <cell r="K2">
            <v>2027</v>
          </cell>
          <cell r="L2">
            <v>2028</v>
          </cell>
          <cell r="M2">
            <v>2029</v>
          </cell>
          <cell r="N2">
            <v>2030</v>
          </cell>
          <cell r="O2">
            <v>2031</v>
          </cell>
          <cell r="P2">
            <v>2032</v>
          </cell>
          <cell r="Q2">
            <v>2033</v>
          </cell>
          <cell r="R2">
            <v>2034</v>
          </cell>
          <cell r="S2">
            <v>2035</v>
          </cell>
          <cell r="T2">
            <v>2036</v>
          </cell>
          <cell r="U2">
            <v>2037</v>
          </cell>
          <cell r="V2">
            <v>2038</v>
          </cell>
          <cell r="W2">
            <v>2039</v>
          </cell>
          <cell r="X2">
            <v>2040</v>
          </cell>
          <cell r="Y2">
            <v>2041</v>
          </cell>
          <cell r="Z2">
            <v>2042</v>
          </cell>
          <cell r="AA2">
            <v>2043</v>
          </cell>
          <cell r="AB2">
            <v>2044</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DC16A-6B74-4DEB-954A-8FFA847ADF53}">
  <dimension ref="A1:U6"/>
  <sheetViews>
    <sheetView zoomScaleNormal="100" workbookViewId="0">
      <selection activeCell="C29" sqref="C29"/>
    </sheetView>
  </sheetViews>
  <sheetFormatPr defaultRowHeight="14.5" x14ac:dyDescent="0.35"/>
  <cols>
    <col min="1" max="1" width="27.1796875" customWidth="1"/>
    <col min="2" max="21" width="14.81640625" bestFit="1" customWidth="1"/>
  </cols>
  <sheetData>
    <row r="1" spans="1:21" ht="18.5" x14ac:dyDescent="0.45">
      <c r="A1" s="34" t="s">
        <v>46</v>
      </c>
    </row>
    <row r="2" spans="1:21" x14ac:dyDescent="0.35">
      <c r="A2" s="3"/>
    </row>
    <row r="3" spans="1:21" x14ac:dyDescent="0.35">
      <c r="A3" s="8"/>
      <c r="B3" s="35">
        <f>'[1]Option 1'!I2</f>
        <v>2025</v>
      </c>
      <c r="C3" s="35">
        <f>'[1]Option 1'!J2</f>
        <v>2026</v>
      </c>
      <c r="D3" s="35">
        <f>'[1]Option 1'!K2</f>
        <v>2027</v>
      </c>
      <c r="E3" s="35">
        <f>'[1]Option 1'!L2</f>
        <v>2028</v>
      </c>
      <c r="F3" s="35">
        <f>'[1]Option 1'!M2</f>
        <v>2029</v>
      </c>
      <c r="G3" s="35">
        <f>'[1]Option 1'!N2</f>
        <v>2030</v>
      </c>
      <c r="H3" s="35">
        <f>'[1]Option 1'!O2</f>
        <v>2031</v>
      </c>
      <c r="I3" s="35">
        <f>'[1]Option 1'!P2</f>
        <v>2032</v>
      </c>
      <c r="J3" s="35">
        <f>'[1]Option 1'!Q2</f>
        <v>2033</v>
      </c>
      <c r="K3" s="35">
        <f>'[1]Option 1'!R2</f>
        <v>2034</v>
      </c>
      <c r="L3" s="35">
        <f>'[1]Option 1'!S2</f>
        <v>2035</v>
      </c>
      <c r="M3" s="35">
        <f>'[1]Option 1'!T2</f>
        <v>2036</v>
      </c>
      <c r="N3" s="35">
        <f>'[1]Option 1'!U2</f>
        <v>2037</v>
      </c>
      <c r="O3" s="35">
        <f>'[1]Option 1'!V2</f>
        <v>2038</v>
      </c>
      <c r="P3" s="35">
        <f>'[1]Option 1'!W2</f>
        <v>2039</v>
      </c>
      <c r="Q3" s="35">
        <f>'[1]Option 1'!X2</f>
        <v>2040</v>
      </c>
      <c r="R3" s="35">
        <f>'[1]Option 1'!Y2</f>
        <v>2041</v>
      </c>
      <c r="S3" s="35">
        <f>'[1]Option 1'!Z2</f>
        <v>2042</v>
      </c>
      <c r="T3" s="35">
        <f>'[1]Option 1'!AA2</f>
        <v>2043</v>
      </c>
      <c r="U3" s="35">
        <f>'[1]Option 1'!AB2</f>
        <v>2044</v>
      </c>
    </row>
    <row r="4" spans="1:21" x14ac:dyDescent="0.35">
      <c r="A4" s="36" t="str">
        <f>'Option 1'!A6</f>
        <v>Option 1  - Do Nothing</v>
      </c>
      <c r="B4" s="37">
        <f>'Option 1'!I32</f>
        <v>1998128.7842458282</v>
      </c>
      <c r="C4" s="37">
        <f>'Option 1'!J32</f>
        <v>2090160.1561562256</v>
      </c>
      <c r="D4" s="37">
        <f>'Option 1'!K32</f>
        <v>2206242.816131481</v>
      </c>
      <c r="E4" s="37">
        <f>'Option 1'!L32</f>
        <v>2298020.0016242662</v>
      </c>
      <c r="F4" s="37">
        <f>'Option 1'!M32</f>
        <v>2354242.8979624058</v>
      </c>
      <c r="G4" s="37">
        <f>'Option 1'!N32</f>
        <v>2402918.4171340545</v>
      </c>
      <c r="H4" s="37">
        <f>'Option 1'!O32</f>
        <v>2460415.7565202271</v>
      </c>
      <c r="I4" s="37">
        <f>'Option 1'!P32</f>
        <v>2536046.0678927326</v>
      </c>
      <c r="J4" s="37">
        <f>'Option 1'!Q32</f>
        <v>2606739.6455719015</v>
      </c>
      <c r="K4" s="37">
        <f>'Option 1'!R32</f>
        <v>2641695.6669812598</v>
      </c>
      <c r="L4" s="37">
        <f>'Option 1'!S32</f>
        <v>2658873.6811692207</v>
      </c>
      <c r="M4" s="37">
        <f>'Option 1'!T32</f>
        <v>2695565.9825570113</v>
      </c>
      <c r="N4" s="37">
        <f>'Option 1'!U32</f>
        <v>2747363.9337020353</v>
      </c>
      <c r="O4" s="37">
        <f>'Option 1'!V32</f>
        <v>2803924.9913886259</v>
      </c>
      <c r="P4" s="37">
        <f>'Option 1'!W32</f>
        <v>2841823.2486363943</v>
      </c>
      <c r="Q4" s="37">
        <f>'Option 1'!X32</f>
        <v>2866268.8801298239</v>
      </c>
      <c r="R4" s="37">
        <f>'Option 1'!Y32</f>
        <v>2889564.4377548238</v>
      </c>
      <c r="S4" s="37">
        <f>'Option 1'!Z32</f>
        <v>2911794.1277951146</v>
      </c>
      <c r="T4" s="37">
        <f>'Option 1'!AA32</f>
        <v>2931709.7187545467</v>
      </c>
      <c r="U4" s="37">
        <f>'Option 1'!AB32</f>
        <v>2957447.6519321427</v>
      </c>
    </row>
    <row r="5" spans="1:21" ht="29" x14ac:dyDescent="0.35">
      <c r="A5" s="36" t="str">
        <f>'Option 3'!A6</f>
        <v>Option 3 - develop the zone substation</v>
      </c>
      <c r="B5" s="37">
        <f>'Option 3'!I32</f>
        <v>1998128.7842458282</v>
      </c>
      <c r="C5" s="37">
        <f>'Option 3'!J32</f>
        <v>2090160.1561562256</v>
      </c>
      <c r="D5" s="37">
        <f>'Option 3'!K32</f>
        <v>2206242.816131481</v>
      </c>
      <c r="E5" s="37">
        <f>'Option 3'!L32</f>
        <v>2298020.0016242662</v>
      </c>
      <c r="F5" s="37">
        <f>'Option 3'!M32</f>
        <v>2354242.8979624058</v>
      </c>
      <c r="G5" s="37">
        <f>'Option 3'!N32</f>
        <v>2402918.4171340545</v>
      </c>
      <c r="H5" s="37">
        <f>'Option 3'!O32</f>
        <v>2460415.7565202271</v>
      </c>
      <c r="I5" s="37">
        <f>'Option 3'!P32</f>
        <v>2536046.0678927326</v>
      </c>
      <c r="J5" s="37">
        <f>'Option 3'!Q32</f>
        <v>29.942791924218174</v>
      </c>
      <c r="K5" s="37">
        <f>'Option 3'!R32</f>
        <v>12182.973395870451</v>
      </c>
      <c r="L5" s="37">
        <f>'Option 3'!S32</f>
        <v>26140.002124265233</v>
      </c>
      <c r="M5" s="37">
        <f>'Option 3'!T32</f>
        <v>41939.25104139022</v>
      </c>
      <c r="N5" s="37">
        <f>'Option 3'!U32</f>
        <v>59810.910324919751</v>
      </c>
      <c r="O5" s="37">
        <f>'Option 3'!V32</f>
        <v>79740.158040004259</v>
      </c>
      <c r="P5" s="37">
        <f>'Option 3'!W32</f>
        <v>101060.36773860763</v>
      </c>
      <c r="Q5" s="37">
        <f>'Option 3'!X32</f>
        <v>123491.11972404181</v>
      </c>
      <c r="R5" s="37">
        <f>'Option 3'!Y32</f>
        <v>147400.2481992965</v>
      </c>
      <c r="S5" s="37">
        <f>'Option 3'!Z32</f>
        <v>172763.71015548633</v>
      </c>
      <c r="T5" s="37">
        <f>'Option 3'!AA32</f>
        <v>199538.93112622906</v>
      </c>
      <c r="U5" s="37">
        <f>'Option 3'!AB32</f>
        <v>228172.59098397184</v>
      </c>
    </row>
    <row r="6" spans="1:21" x14ac:dyDescent="0.35">
      <c r="A6" s="36" t="str">
        <f>'Option 4'!A6</f>
        <v>Option 4  - Staged replacement</v>
      </c>
      <c r="B6" s="37">
        <f>'Option 4'!I32</f>
        <v>1998128.7842458282</v>
      </c>
      <c r="C6" s="37">
        <f>'Option 4'!J32</f>
        <v>2090160.1561562256</v>
      </c>
      <c r="D6" s="37">
        <f>'Option 4'!K32</f>
        <v>2206242.816131481</v>
      </c>
      <c r="E6" s="37">
        <f>'Option 4'!L32</f>
        <v>2298020.0016242662</v>
      </c>
      <c r="F6" s="37">
        <f>'Option 4'!M32</f>
        <v>2354242.8979624058</v>
      </c>
      <c r="G6" s="37">
        <f>'Option 4'!N32</f>
        <v>2402918.4171340545</v>
      </c>
      <c r="H6" s="37">
        <f>'Option 4'!O32</f>
        <v>967598.13669872342</v>
      </c>
      <c r="I6" s="37">
        <f>'Option 4'!P32</f>
        <v>1008415.9751711313</v>
      </c>
      <c r="J6" s="37">
        <f>'Option 4'!Q32</f>
        <v>1048789.0538523383</v>
      </c>
      <c r="K6" s="37">
        <f>'Option 4'!R32</f>
        <v>1075898.411552019</v>
      </c>
      <c r="L6" s="37">
        <f>'Option 4'!S32</f>
        <v>1096583.2433716704</v>
      </c>
      <c r="M6" s="37">
        <f>'Option 4'!T32</f>
        <v>77288.534698110714</v>
      </c>
      <c r="N6" s="37">
        <f>'Option 4'!U32</f>
        <v>97982.393736499478</v>
      </c>
      <c r="O6" s="37">
        <f>'Option 4'!V32</f>
        <v>120472.90332349323</v>
      </c>
      <c r="P6" s="37">
        <f>'Option 4'!W32</f>
        <v>143726.52563167977</v>
      </c>
      <c r="Q6" s="37">
        <f>'Option 4'!X32</f>
        <v>167616.82783972018</v>
      </c>
      <c r="R6" s="37">
        <f>'Option 4'!Y32</f>
        <v>192697.752724758</v>
      </c>
      <c r="S6" s="37">
        <f>'Option 4'!Z32</f>
        <v>218806.15224829188</v>
      </c>
      <c r="T6" s="37">
        <f>'Option 4'!AA32</f>
        <v>245872.45110644493</v>
      </c>
      <c r="U6" s="37">
        <f>'Option 4'!AB32</f>
        <v>274605.63075075101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724C-65C0-4BE4-8596-3360E27D0099}">
  <dimension ref="A2:AB35"/>
  <sheetViews>
    <sheetView zoomScale="120" zoomScaleNormal="120" workbookViewId="0">
      <selection sqref="A1:XFD1"/>
    </sheetView>
  </sheetViews>
  <sheetFormatPr defaultRowHeight="14.5" x14ac:dyDescent="0.35"/>
  <cols>
    <col min="1" max="1" width="5.1796875" customWidth="1"/>
    <col min="2" max="2" width="43.81640625" bestFit="1" customWidth="1"/>
    <col min="3" max="3" width="34.54296875" bestFit="1" customWidth="1"/>
    <col min="4" max="5" width="15.453125" bestFit="1" customWidth="1"/>
    <col min="6" max="6" width="14.54296875" bestFit="1" customWidth="1"/>
    <col min="7" max="7" width="5.453125" bestFit="1" customWidth="1"/>
    <col min="8" max="8" width="19" hidden="1" customWidth="1"/>
    <col min="9" max="28" width="15.1796875" bestFit="1" customWidth="1"/>
    <col min="29" max="29" width="11.81640625" bestFit="1" customWidth="1"/>
  </cols>
  <sheetData>
    <row r="2" spans="1:28" x14ac:dyDescent="0.35">
      <c r="D2" s="9" t="s">
        <v>8</v>
      </c>
      <c r="E2" s="63" t="s">
        <v>1</v>
      </c>
      <c r="F2" s="64"/>
      <c r="G2" s="65"/>
      <c r="H2" s="8">
        <v>2024</v>
      </c>
      <c r="I2" s="8">
        <v>2025</v>
      </c>
      <c r="J2" s="8">
        <v>2026</v>
      </c>
      <c r="K2" s="8">
        <v>2027</v>
      </c>
      <c r="L2" s="8">
        <v>2028</v>
      </c>
      <c r="M2" s="8">
        <v>2029</v>
      </c>
      <c r="N2" s="8">
        <v>2030</v>
      </c>
      <c r="O2" s="8">
        <v>2031</v>
      </c>
      <c r="P2" s="8">
        <v>2032</v>
      </c>
      <c r="Q2" s="8">
        <v>2033</v>
      </c>
      <c r="R2" s="8">
        <v>2034</v>
      </c>
      <c r="S2" s="8">
        <v>2035</v>
      </c>
      <c r="T2" s="8">
        <v>2036</v>
      </c>
      <c r="U2" s="8">
        <v>2037</v>
      </c>
      <c r="V2" s="8">
        <v>2038</v>
      </c>
      <c r="W2" s="8">
        <v>2039</v>
      </c>
      <c r="X2" s="8">
        <v>2040</v>
      </c>
      <c r="Y2" s="8">
        <v>2041</v>
      </c>
      <c r="Z2" s="8">
        <v>2042</v>
      </c>
      <c r="AA2" s="8">
        <v>2043</v>
      </c>
      <c r="AB2" s="8">
        <v>2044</v>
      </c>
    </row>
    <row r="3" spans="1:28" x14ac:dyDescent="0.35">
      <c r="D3" s="6">
        <v>1</v>
      </c>
      <c r="E3" s="66" t="s">
        <v>9</v>
      </c>
      <c r="F3" s="67"/>
      <c r="G3" s="68"/>
      <c r="H3" s="13">
        <v>0.74326551489607984</v>
      </c>
      <c r="I3" s="13">
        <f>'22kV CB PoF'!BB44</f>
        <v>0.68306384580603496</v>
      </c>
      <c r="J3" s="13">
        <f>'22kV CB PoF'!BC44</f>
        <v>0.69009848273195284</v>
      </c>
      <c r="K3" s="13">
        <f>'22kV CB PoF'!BD44</f>
        <v>0.69699772206294586</v>
      </c>
      <c r="L3" s="13">
        <f>'22kV CB PoF'!BE44</f>
        <v>0.70372715889777537</v>
      </c>
      <c r="M3" s="13">
        <f>'22kV CB PoF'!BF44</f>
        <v>0.71030907524829412</v>
      </c>
      <c r="N3" s="13">
        <f>'22kV CB PoF'!BG44</f>
        <v>0.71674662822807167</v>
      </c>
      <c r="O3" s="13">
        <f>'22kV CB PoF'!BH44</f>
        <v>0.72305996983948151</v>
      </c>
      <c r="P3" s="13">
        <f>'22kV CB PoF'!BI44</f>
        <v>0.72921763809740092</v>
      </c>
      <c r="Q3" s="13">
        <f>'22kV CB PoF'!BJ44</f>
        <v>0.73524004305240853</v>
      </c>
      <c r="R3" s="13">
        <f>'22kV CB PoF'!BK44</f>
        <v>0.74113009237629779</v>
      </c>
      <c r="S3" s="13">
        <f>'22kV CB PoF'!BL44</f>
        <v>0.74690624109958548</v>
      </c>
      <c r="T3" s="13">
        <f>'22kV CB PoF'!BM44</f>
        <v>0.75253972134709535</v>
      </c>
      <c r="U3" s="13">
        <f>'22kV CB PoF'!BN44</f>
        <v>0.75804922288526244</v>
      </c>
      <c r="V3" s="13">
        <f>'22kV CB PoF'!BO44</f>
        <v>0.76343742108525259</v>
      </c>
      <c r="W3" s="13">
        <f>'22kV CB PoF'!BP44</f>
        <v>0.76872121226732537</v>
      </c>
      <c r="X3" s="13">
        <f>'22kV CB PoF'!BQ44</f>
        <v>0.7738742946057674</v>
      </c>
      <c r="Y3" s="13">
        <f>'22kV CB PoF'!BR44</f>
        <v>0.77891377812134177</v>
      </c>
      <c r="Z3" s="13">
        <f>'22kV CB PoF'!BS44</f>
        <v>0.78384212248838703</v>
      </c>
      <c r="AA3" s="13">
        <f>'22kV CB PoF'!BT44</f>
        <v>0.78867479324371725</v>
      </c>
      <c r="AB3" s="13">
        <f>'22kV CB PoF'!BU44</f>
        <v>0.79338774556722602</v>
      </c>
    </row>
    <row r="4" spans="1:28" x14ac:dyDescent="0.35">
      <c r="D4" s="6">
        <v>2</v>
      </c>
      <c r="E4" s="66" t="s">
        <v>17</v>
      </c>
      <c r="F4" s="67"/>
      <c r="G4" s="68"/>
      <c r="H4" s="12">
        <f>H3^2</f>
        <v>0.55244362563373473</v>
      </c>
      <c r="I4" s="12">
        <f>'66kV CB PoF'!BB32</f>
        <v>0.80961372200649384</v>
      </c>
      <c r="J4" s="12">
        <f>'66kV CB PoF'!BC32</f>
        <v>0.83018626397169537</v>
      </c>
      <c r="K4" s="12">
        <f>'66kV CB PoF'!BD32</f>
        <v>0.84937005700899171</v>
      </c>
      <c r="L4" s="12">
        <f>'66kV CB PoF'!BE32</f>
        <v>0.86714346430828881</v>
      </c>
      <c r="M4" s="12">
        <f>'66kV CB PoF'!BF32</f>
        <v>0.88350190755674207</v>
      </c>
      <c r="N4" s="12">
        <f>'66kV CB PoF'!BG32</f>
        <v>0.89845711097010972</v>
      </c>
      <c r="O4" s="12">
        <f>'66kV CB PoF'!BH32</f>
        <v>0.91203600665519868</v>
      </c>
      <c r="P4" s="12">
        <f>'66kV CB PoF'!BI32</f>
        <v>0.92427934350948104</v>
      </c>
      <c r="Q4" s="12">
        <f>'66kV CB PoF'!BJ32</f>
        <v>0.93524005133213539</v>
      </c>
      <c r="R4" s="12">
        <f>'66kV CB PoF'!BK32</f>
        <v>0.94498141898338883</v>
      </c>
      <c r="S4" s="12">
        <f>'66kV CB PoF'!BL32</f>
        <v>0.95357514994817749</v>
      </c>
      <c r="T4" s="12">
        <f>'66kV CB PoF'!BM32</f>
        <v>0.96109936034676624</v>
      </c>
      <c r="U4" s="12">
        <f>'66kV CB PoF'!BN32</f>
        <v>0.96763658326245916</v>
      </c>
      <c r="V4" s="12">
        <f>'66kV CB PoF'!BO32</f>
        <v>0.97327183936282624</v>
      </c>
      <c r="W4" s="12">
        <f>'66kV CB PoF'!BP32</f>
        <v>0.97809082746847964</v>
      </c>
      <c r="X4" s="12">
        <f>'66kV CB PoF'!BQ32</f>
        <v>0.98217828039826038</v>
      </c>
      <c r="Y4" s="12">
        <f>'66kV CB PoF'!BR32</f>
        <v>0.98561652162005764</v>
      </c>
      <c r="Z4" s="12">
        <f>'66kV CB PoF'!BS32</f>
        <v>0.9884842475550073</v>
      </c>
      <c r="AA4" s="12">
        <f>'66kV CB PoF'!BT32</f>
        <v>0.99085554943434617</v>
      </c>
      <c r="AB4" s="12">
        <f>'66kV CB PoF'!BU32</f>
        <v>0.99279917798735617</v>
      </c>
    </row>
    <row r="5" spans="1:28" x14ac:dyDescent="0.35">
      <c r="D5" s="4"/>
      <c r="E5" s="11"/>
      <c r="F5" s="11"/>
      <c r="G5" s="11"/>
      <c r="H5" s="32"/>
      <c r="I5" s="32"/>
      <c r="J5" s="32"/>
      <c r="K5" s="32"/>
      <c r="L5" s="32"/>
      <c r="M5" s="32"/>
      <c r="N5" s="32"/>
      <c r="O5" s="32"/>
      <c r="P5" s="32"/>
      <c r="Q5" s="32"/>
      <c r="R5" s="32"/>
      <c r="S5" s="32"/>
      <c r="T5" s="32"/>
      <c r="U5" s="32"/>
      <c r="V5" s="32"/>
      <c r="W5" s="32"/>
      <c r="X5" s="32"/>
      <c r="Y5" s="32"/>
      <c r="Z5" s="32"/>
      <c r="AA5" s="32"/>
      <c r="AB5" s="32"/>
    </row>
    <row r="6" spans="1:28" ht="15" thickBot="1" x14ac:dyDescent="0.4">
      <c r="A6" s="17" t="s">
        <v>3</v>
      </c>
      <c r="B6" s="18"/>
      <c r="C6" s="18"/>
      <c r="D6" s="18"/>
      <c r="E6" s="18"/>
      <c r="F6" s="18"/>
      <c r="G6" s="18"/>
      <c r="H6" s="69" t="s">
        <v>2</v>
      </c>
      <c r="I6" s="69"/>
      <c r="J6" s="69"/>
      <c r="K6" s="69"/>
      <c r="L6" s="69"/>
      <c r="M6" s="69"/>
      <c r="N6" s="69"/>
      <c r="O6" s="69"/>
      <c r="P6" s="69"/>
      <c r="Q6" s="69"/>
      <c r="R6" s="69"/>
      <c r="S6" s="69"/>
      <c r="T6" s="69"/>
      <c r="U6" s="69"/>
      <c r="V6" s="69"/>
      <c r="W6" s="69"/>
      <c r="X6" s="69"/>
      <c r="Y6" s="69"/>
      <c r="Z6" s="69"/>
      <c r="AA6" s="69"/>
      <c r="AB6" s="18"/>
    </row>
    <row r="7" spans="1:28" ht="15" thickBot="1" x14ac:dyDescent="0.4">
      <c r="A7" s="51" t="s">
        <v>38</v>
      </c>
      <c r="B7" s="52" t="s">
        <v>39</v>
      </c>
      <c r="C7" s="52" t="s">
        <v>40</v>
      </c>
      <c r="D7" s="52" t="s">
        <v>41</v>
      </c>
      <c r="E7" s="52" t="s">
        <v>42</v>
      </c>
      <c r="F7" s="52" t="s">
        <v>43</v>
      </c>
      <c r="G7" s="52" t="s">
        <v>44</v>
      </c>
      <c r="H7" s="52">
        <v>2024</v>
      </c>
      <c r="I7" s="52">
        <v>2025</v>
      </c>
      <c r="J7" s="52">
        <v>2026</v>
      </c>
      <c r="K7" s="52">
        <v>2027</v>
      </c>
      <c r="L7" s="52">
        <v>2028</v>
      </c>
      <c r="M7" s="52">
        <v>2029</v>
      </c>
      <c r="N7" s="52">
        <v>2030</v>
      </c>
      <c r="O7" s="52">
        <v>2031</v>
      </c>
      <c r="P7" s="52">
        <v>2032</v>
      </c>
      <c r="Q7" s="52">
        <v>2033</v>
      </c>
      <c r="R7" s="52">
        <v>2034</v>
      </c>
      <c r="S7" s="52">
        <v>2035</v>
      </c>
      <c r="T7" s="52">
        <v>2036</v>
      </c>
      <c r="U7" s="52">
        <v>2037</v>
      </c>
      <c r="V7" s="52">
        <v>2038</v>
      </c>
      <c r="W7" s="52">
        <v>2039</v>
      </c>
      <c r="X7" s="52">
        <v>2040</v>
      </c>
      <c r="Y7" s="52">
        <v>2041</v>
      </c>
      <c r="Z7" s="52">
        <v>2042</v>
      </c>
      <c r="AA7" s="52">
        <v>2043</v>
      </c>
      <c r="AB7" s="53">
        <v>2044</v>
      </c>
    </row>
    <row r="8" spans="1:28" x14ac:dyDescent="0.35">
      <c r="A8" s="25">
        <v>1</v>
      </c>
      <c r="B8" s="26" t="s">
        <v>13</v>
      </c>
      <c r="C8" s="8" t="s">
        <v>18</v>
      </c>
      <c r="D8" s="6"/>
      <c r="E8" s="6"/>
      <c r="F8" s="1"/>
      <c r="G8" s="2"/>
      <c r="H8" s="2"/>
      <c r="I8" s="2"/>
      <c r="J8" s="2"/>
      <c r="K8" s="2"/>
      <c r="L8" s="2"/>
      <c r="M8" s="2"/>
      <c r="N8" s="2"/>
      <c r="O8" s="2"/>
      <c r="P8" s="2"/>
      <c r="Q8" s="2"/>
      <c r="R8" s="2"/>
      <c r="S8" s="2"/>
      <c r="T8" s="2"/>
      <c r="U8" s="2"/>
      <c r="V8" s="2"/>
      <c r="W8" s="2"/>
      <c r="X8" s="2"/>
      <c r="Y8" s="2"/>
      <c r="Z8" s="2"/>
      <c r="AA8" s="2"/>
      <c r="AB8" s="20"/>
    </row>
    <row r="9" spans="1:28" x14ac:dyDescent="0.35">
      <c r="A9" s="19"/>
      <c r="B9" s="2"/>
      <c r="C9" s="2" t="s">
        <v>4</v>
      </c>
      <c r="D9" s="7">
        <v>39440.416802666266</v>
      </c>
      <c r="E9" s="7"/>
      <c r="F9" s="2"/>
      <c r="G9" s="2"/>
      <c r="H9" s="2"/>
      <c r="I9" s="16"/>
      <c r="J9" s="16"/>
      <c r="K9" s="16"/>
      <c r="L9" s="16"/>
      <c r="M9" s="16"/>
      <c r="N9" s="16"/>
      <c r="O9" s="16"/>
      <c r="P9" s="16"/>
      <c r="Q9" s="16"/>
      <c r="R9" s="16"/>
      <c r="S9" s="16"/>
      <c r="T9" s="16"/>
      <c r="U9" s="16"/>
      <c r="V9" s="16"/>
      <c r="W9" s="16"/>
      <c r="X9" s="16"/>
      <c r="Y9" s="16"/>
      <c r="Z9" s="16"/>
      <c r="AA9" s="16"/>
      <c r="AB9" s="21"/>
    </row>
    <row r="10" spans="1:28" x14ac:dyDescent="0.35">
      <c r="A10" s="19"/>
      <c r="B10" s="2"/>
      <c r="C10" s="2" t="s">
        <v>5</v>
      </c>
      <c r="D10" s="6">
        <v>90</v>
      </c>
      <c r="E10" s="6"/>
      <c r="F10" s="2"/>
      <c r="G10" s="2"/>
      <c r="H10" s="2"/>
      <c r="I10" s="2"/>
      <c r="J10" s="2"/>
      <c r="K10" s="2"/>
      <c r="L10" s="2"/>
      <c r="M10" s="2"/>
      <c r="N10" s="2"/>
      <c r="O10" s="2"/>
      <c r="P10" s="2"/>
      <c r="Q10" s="2"/>
      <c r="R10" s="2"/>
      <c r="S10" s="2"/>
      <c r="T10" s="2"/>
      <c r="U10" s="2"/>
      <c r="V10" s="2"/>
      <c r="W10" s="2"/>
      <c r="X10" s="2"/>
      <c r="Y10" s="2"/>
      <c r="Z10" s="2"/>
      <c r="AA10" s="2"/>
      <c r="AB10" s="20"/>
    </row>
    <row r="11" spans="1:28" x14ac:dyDescent="0.35">
      <c r="A11" s="19"/>
      <c r="B11" s="2"/>
      <c r="C11" s="2" t="s">
        <v>7</v>
      </c>
      <c r="D11" s="6"/>
      <c r="E11" s="6"/>
      <c r="F11" s="2"/>
      <c r="G11" s="2"/>
      <c r="H11" s="2"/>
      <c r="I11" s="10">
        <v>8.1021615260482474</v>
      </c>
      <c r="J11" s="10">
        <v>8.3024242705594791</v>
      </c>
      <c r="K11" s="10">
        <v>8.5947805759230125</v>
      </c>
      <c r="L11" s="10">
        <v>8.7902812999904896</v>
      </c>
      <c r="M11" s="10">
        <v>8.8520431902127381</v>
      </c>
      <c r="N11" s="10">
        <v>8.8905080619165933</v>
      </c>
      <c r="O11" s="10">
        <v>8.9661918575389397</v>
      </c>
      <c r="P11" s="10">
        <v>9.1113412820868636</v>
      </c>
      <c r="Q11" s="10">
        <v>9.2411443957384947</v>
      </c>
      <c r="R11" s="10">
        <v>9.2483837062908734</v>
      </c>
      <c r="S11" s="10">
        <v>9.1992636050161618</v>
      </c>
      <c r="T11" s="10">
        <v>9.2233786275817948</v>
      </c>
      <c r="U11" s="10">
        <v>9.3029261172144544</v>
      </c>
      <c r="V11" s="10">
        <v>9.4013168989231666</v>
      </c>
      <c r="W11" s="10">
        <v>9.4398100792439035</v>
      </c>
      <c r="X11" s="10">
        <v>9.4373248274980845</v>
      </c>
      <c r="Y11" s="10">
        <v>9.4346042031823956</v>
      </c>
      <c r="Z11" s="10">
        <v>9.4316318676715749</v>
      </c>
      <c r="AA11" s="10">
        <v>9.42395357715003</v>
      </c>
      <c r="AB11" s="22">
        <v>9.4377234394119363</v>
      </c>
    </row>
    <row r="12" spans="1:28" ht="15" thickBot="1" x14ac:dyDescent="0.4">
      <c r="A12" s="23"/>
      <c r="B12" s="24"/>
      <c r="C12" s="24" t="s">
        <v>6</v>
      </c>
      <c r="D12" s="24"/>
      <c r="E12" s="24"/>
      <c r="F12" s="24"/>
      <c r="G12" s="24"/>
      <c r="H12" s="24"/>
      <c r="I12" s="56">
        <f t="shared" ref="I12:AB12" si="0">$D$9*$D$10*I11/60*I3</f>
        <v>327412.27010843984</v>
      </c>
      <c r="J12" s="56">
        <f t="shared" si="0"/>
        <v>338960.23369753745</v>
      </c>
      <c r="K12" s="56">
        <f t="shared" si="0"/>
        <v>354404.23860830924</v>
      </c>
      <c r="L12" s="56">
        <f t="shared" si="0"/>
        <v>365965.24246047845</v>
      </c>
      <c r="M12" s="56">
        <f t="shared" si="0"/>
        <v>371983.47108219692</v>
      </c>
      <c r="N12" s="56">
        <f t="shared" si="0"/>
        <v>376985.80153941858</v>
      </c>
      <c r="O12" s="56">
        <f t="shared" si="0"/>
        <v>383543.91879394959</v>
      </c>
      <c r="P12" s="56">
        <f t="shared" si="0"/>
        <v>393072.11348051426</v>
      </c>
      <c r="Q12" s="56">
        <f t="shared" si="0"/>
        <v>401964.46622693434</v>
      </c>
      <c r="R12" s="56">
        <f t="shared" si="0"/>
        <v>405502.03894713841</v>
      </c>
      <c r="S12" s="56">
        <f t="shared" si="0"/>
        <v>406491.9103591232</v>
      </c>
      <c r="T12" s="56">
        <f t="shared" si="0"/>
        <v>410631.46107482538</v>
      </c>
      <c r="U12" s="56">
        <f t="shared" si="0"/>
        <v>417205.22004135174</v>
      </c>
      <c r="V12" s="56">
        <f t="shared" si="0"/>
        <v>424614.56858689972</v>
      </c>
      <c r="W12" s="56">
        <f t="shared" si="0"/>
        <v>429303.94261756528</v>
      </c>
      <c r="X12" s="56">
        <f t="shared" si="0"/>
        <v>432067.97708620736</v>
      </c>
      <c r="Y12" s="56">
        <f t="shared" si="0"/>
        <v>434756.24247027631</v>
      </c>
      <c r="Z12" s="56">
        <f t="shared" si="0"/>
        <v>437369.19789118541</v>
      </c>
      <c r="AA12" s="56">
        <f t="shared" si="0"/>
        <v>439707.48003093532</v>
      </c>
      <c r="AB12" s="57">
        <f t="shared" si="0"/>
        <v>442981.39849602745</v>
      </c>
    </row>
    <row r="13" spans="1:28" ht="15" thickBot="1" x14ac:dyDescent="0.4">
      <c r="A13" s="4"/>
    </row>
    <row r="14" spans="1:28" x14ac:dyDescent="0.35">
      <c r="A14" s="25">
        <v>2</v>
      </c>
      <c r="B14" s="26" t="s">
        <v>11</v>
      </c>
      <c r="C14" s="27" t="s">
        <v>12</v>
      </c>
      <c r="D14" s="28"/>
      <c r="E14" s="28"/>
      <c r="F14" s="58"/>
      <c r="G14" s="26"/>
      <c r="H14" s="26"/>
      <c r="I14" s="26"/>
      <c r="J14" s="26"/>
      <c r="K14" s="26"/>
      <c r="L14" s="26"/>
      <c r="M14" s="26"/>
      <c r="N14" s="26"/>
      <c r="O14" s="26"/>
      <c r="P14" s="26"/>
      <c r="Q14" s="26"/>
      <c r="R14" s="26"/>
      <c r="S14" s="26"/>
      <c r="T14" s="26"/>
      <c r="U14" s="26"/>
      <c r="V14" s="26"/>
      <c r="W14" s="26"/>
      <c r="X14" s="26"/>
      <c r="Y14" s="26"/>
      <c r="Z14" s="26"/>
      <c r="AA14" s="26"/>
      <c r="AB14" s="59"/>
    </row>
    <row r="15" spans="1:28" x14ac:dyDescent="0.35">
      <c r="A15" s="29"/>
      <c r="B15" s="2"/>
      <c r="C15" s="2" t="s">
        <v>4</v>
      </c>
      <c r="D15" s="7">
        <v>39440.416802666266</v>
      </c>
      <c r="E15" s="7"/>
      <c r="F15" s="2"/>
      <c r="G15" s="2"/>
      <c r="H15" s="2"/>
      <c r="I15" s="16"/>
      <c r="J15" s="16"/>
      <c r="K15" s="16"/>
      <c r="L15" s="16"/>
      <c r="M15" s="16"/>
      <c r="N15" s="16"/>
      <c r="O15" s="16"/>
      <c r="P15" s="16"/>
      <c r="Q15" s="16"/>
      <c r="R15" s="16"/>
      <c r="S15" s="16"/>
      <c r="T15" s="16"/>
      <c r="U15" s="16"/>
      <c r="V15" s="16"/>
      <c r="W15" s="16"/>
      <c r="X15" s="16"/>
      <c r="Y15" s="16"/>
      <c r="Z15" s="16"/>
      <c r="AA15" s="16"/>
      <c r="AB15" s="21"/>
    </row>
    <row r="16" spans="1:28" x14ac:dyDescent="0.35">
      <c r="A16" s="29"/>
      <c r="B16" s="2"/>
      <c r="C16" s="2" t="s">
        <v>5</v>
      </c>
      <c r="D16" s="6">
        <v>90</v>
      </c>
      <c r="E16" s="6"/>
      <c r="F16" s="2"/>
      <c r="G16" s="2"/>
      <c r="H16" s="2"/>
      <c r="I16" s="2"/>
      <c r="J16" s="2"/>
      <c r="K16" s="2"/>
      <c r="L16" s="2"/>
      <c r="M16" s="2"/>
      <c r="N16" s="2"/>
      <c r="O16" s="2"/>
      <c r="P16" s="2"/>
      <c r="Q16" s="2"/>
      <c r="R16" s="2"/>
      <c r="S16" s="2"/>
      <c r="T16" s="2"/>
      <c r="U16" s="2"/>
      <c r="V16" s="2"/>
      <c r="W16" s="2"/>
      <c r="X16" s="2"/>
      <c r="Y16" s="2"/>
      <c r="Z16" s="2"/>
      <c r="AA16" s="2"/>
      <c r="AB16" s="20"/>
    </row>
    <row r="17" spans="1:28" x14ac:dyDescent="0.35">
      <c r="A17" s="29"/>
      <c r="B17" s="2"/>
      <c r="C17" s="2" t="s">
        <v>7</v>
      </c>
      <c r="D17" s="6"/>
      <c r="E17" s="6"/>
      <c r="F17" s="2"/>
      <c r="G17" s="2"/>
      <c r="H17" s="2"/>
      <c r="I17" s="10">
        <v>16.204323052096495</v>
      </c>
      <c r="J17" s="10">
        <v>16.604848541118958</v>
      </c>
      <c r="K17" s="10">
        <v>17.189561151846025</v>
      </c>
      <c r="L17" s="10">
        <v>17.580562599980979</v>
      </c>
      <c r="M17" s="10">
        <v>17.704086380425476</v>
      </c>
      <c r="N17" s="10">
        <v>17.781016123833187</v>
      </c>
      <c r="O17" s="10">
        <v>17.932383715077879</v>
      </c>
      <c r="P17" s="10">
        <v>18.222682564173727</v>
      </c>
      <c r="Q17" s="10">
        <v>18.482288791476989</v>
      </c>
      <c r="R17" s="10">
        <v>18.496767412581747</v>
      </c>
      <c r="S17" s="10">
        <v>18.398527210032324</v>
      </c>
      <c r="T17" s="10">
        <v>18.44675725516359</v>
      </c>
      <c r="U17" s="10">
        <v>18.605852234428909</v>
      </c>
      <c r="V17" s="10">
        <v>18.802633797846333</v>
      </c>
      <c r="W17" s="10">
        <v>18.879620158487807</v>
      </c>
      <c r="X17" s="10">
        <v>18.874649654996169</v>
      </c>
      <c r="Y17" s="10">
        <v>18.869208406364791</v>
      </c>
      <c r="Z17" s="10">
        <v>18.86326373534315</v>
      </c>
      <c r="AA17" s="10">
        <v>18.84790715430006</v>
      </c>
      <c r="AB17" s="22">
        <v>18.875446878823873</v>
      </c>
    </row>
    <row r="18" spans="1:28" ht="15" thickBot="1" x14ac:dyDescent="0.4">
      <c r="A18" s="30"/>
      <c r="B18" s="24"/>
      <c r="C18" s="24" t="s">
        <v>6</v>
      </c>
      <c r="D18" s="24"/>
      <c r="E18" s="24"/>
      <c r="F18" s="24"/>
      <c r="G18" s="24"/>
      <c r="H18" s="24"/>
      <c r="I18" s="56">
        <f t="shared" ref="I18:AB18" si="1">$D$15*$D$16*I17/60*I3^2</f>
        <v>447286.96876871039</v>
      </c>
      <c r="J18" s="56">
        <f t="shared" si="1"/>
        <v>467831.88596227748</v>
      </c>
      <c r="K18" s="56">
        <f t="shared" si="1"/>
        <v>494037.8939988885</v>
      </c>
      <c r="L18" s="56">
        <f t="shared" si="1"/>
        <v>515079.36066409602</v>
      </c>
      <c r="M18" s="56">
        <f t="shared" si="1"/>
        <v>528446.47070409171</v>
      </c>
      <c r="N18" s="56">
        <f t="shared" si="1"/>
        <v>540406.60428647045</v>
      </c>
      <c r="O18" s="56">
        <f t="shared" si="1"/>
        <v>554650.50871053943</v>
      </c>
      <c r="P18" s="56">
        <f t="shared" si="1"/>
        <v>573270.23638842837</v>
      </c>
      <c r="Q18" s="56">
        <f t="shared" si="1"/>
        <v>591080.74290845927</v>
      </c>
      <c r="R18" s="56">
        <f t="shared" si="1"/>
        <v>601059.52716733958</v>
      </c>
      <c r="S18" s="56">
        <f t="shared" si="1"/>
        <v>607222.6896074448</v>
      </c>
      <c r="T18" s="56">
        <f t="shared" si="1"/>
        <v>618032.97058719944</v>
      </c>
      <c r="U18" s="56">
        <f t="shared" si="1"/>
        <v>632524.18567204336</v>
      </c>
      <c r="V18" s="56">
        <f t="shared" si="1"/>
        <v>648333.30239441968</v>
      </c>
      <c r="W18" s="56">
        <f t="shared" si="1"/>
        <v>660030.09440023417</v>
      </c>
      <c r="X18" s="56">
        <f t="shared" si="1"/>
        <v>668732.60197865916</v>
      </c>
      <c r="Y18" s="56">
        <f t="shared" si="1"/>
        <v>677275.25476872211</v>
      </c>
      <c r="Z18" s="56">
        <f t="shared" si="1"/>
        <v>685656.80077214038</v>
      </c>
      <c r="AA18" s="56">
        <f t="shared" si="1"/>
        <v>693572.41180222773</v>
      </c>
      <c r="AB18" s="57">
        <f t="shared" si="1"/>
        <v>702912.02616196044</v>
      </c>
    </row>
    <row r="19" spans="1:28" ht="15" thickBot="1" x14ac:dyDescent="0.4">
      <c r="I19" s="15"/>
      <c r="J19" s="15"/>
      <c r="K19" s="15"/>
      <c r="L19" s="15"/>
      <c r="M19" s="15"/>
      <c r="N19" s="15"/>
      <c r="O19" s="15"/>
      <c r="P19" s="15"/>
      <c r="Q19" s="15"/>
      <c r="R19" s="15"/>
      <c r="S19" s="15"/>
      <c r="T19" s="15"/>
      <c r="U19" s="15"/>
      <c r="V19" s="15"/>
      <c r="W19" s="15"/>
      <c r="X19" s="15"/>
      <c r="Y19" s="15"/>
      <c r="Z19" s="15"/>
      <c r="AA19" s="15"/>
      <c r="AB19" s="15"/>
    </row>
    <row r="20" spans="1:28" x14ac:dyDescent="0.35">
      <c r="A20" s="25">
        <v>3</v>
      </c>
      <c r="B20" s="26" t="s">
        <v>14</v>
      </c>
      <c r="C20" s="27" t="s">
        <v>12</v>
      </c>
      <c r="D20" s="28"/>
      <c r="E20" s="28"/>
      <c r="F20" s="58"/>
      <c r="G20" s="26"/>
      <c r="H20" s="26"/>
      <c r="I20" s="26"/>
      <c r="J20" s="26"/>
      <c r="K20" s="26"/>
      <c r="L20" s="26"/>
      <c r="M20" s="26"/>
      <c r="N20" s="26"/>
      <c r="O20" s="26"/>
      <c r="P20" s="26"/>
      <c r="Q20" s="26"/>
      <c r="R20" s="26"/>
      <c r="S20" s="26"/>
      <c r="T20" s="26"/>
      <c r="U20" s="26"/>
      <c r="V20" s="26"/>
      <c r="W20" s="26"/>
      <c r="X20" s="26"/>
      <c r="Y20" s="26"/>
      <c r="Z20" s="26"/>
      <c r="AA20" s="26"/>
      <c r="AB20" s="59"/>
    </row>
    <row r="21" spans="1:28" x14ac:dyDescent="0.35">
      <c r="A21" s="29"/>
      <c r="B21" s="2"/>
      <c r="C21" s="2" t="s">
        <v>4</v>
      </c>
      <c r="D21" s="7">
        <v>39440.416802666266</v>
      </c>
      <c r="E21" s="7"/>
      <c r="F21" s="2"/>
      <c r="G21" s="2"/>
      <c r="H21" s="2"/>
      <c r="I21" s="16"/>
      <c r="J21" s="16"/>
      <c r="K21" s="16"/>
      <c r="L21" s="16"/>
      <c r="M21" s="16"/>
      <c r="N21" s="16"/>
      <c r="O21" s="16"/>
      <c r="P21" s="16"/>
      <c r="Q21" s="16"/>
      <c r="R21" s="16"/>
      <c r="S21" s="16"/>
      <c r="T21" s="16"/>
      <c r="U21" s="16"/>
      <c r="V21" s="16"/>
      <c r="W21" s="16"/>
      <c r="X21" s="16"/>
      <c r="Y21" s="16"/>
      <c r="Z21" s="16"/>
      <c r="AA21" s="16"/>
      <c r="AB21" s="21"/>
    </row>
    <row r="22" spans="1:28" x14ac:dyDescent="0.35">
      <c r="A22" s="29"/>
      <c r="B22" s="2"/>
      <c r="C22" s="2" t="s">
        <v>5</v>
      </c>
      <c r="D22" s="6">
        <v>90</v>
      </c>
      <c r="E22" s="6"/>
      <c r="F22" s="2"/>
      <c r="G22" s="2"/>
      <c r="H22" s="2"/>
      <c r="I22" s="2"/>
      <c r="J22" s="2"/>
      <c r="K22" s="2"/>
      <c r="L22" s="2"/>
      <c r="M22" s="2"/>
      <c r="N22" s="2"/>
      <c r="O22" s="2"/>
      <c r="P22" s="2"/>
      <c r="Q22" s="2"/>
      <c r="R22" s="2"/>
      <c r="S22" s="2"/>
      <c r="T22" s="2"/>
      <c r="U22" s="2"/>
      <c r="V22" s="2"/>
      <c r="W22" s="2"/>
      <c r="X22" s="2"/>
      <c r="Y22" s="2"/>
      <c r="Z22" s="2"/>
      <c r="AA22" s="2"/>
      <c r="AB22" s="20"/>
    </row>
    <row r="23" spans="1:28" x14ac:dyDescent="0.35">
      <c r="A23" s="29"/>
      <c r="B23" s="2"/>
      <c r="C23" s="2" t="s">
        <v>7</v>
      </c>
      <c r="D23" s="6"/>
      <c r="E23" s="6"/>
      <c r="F23" s="2"/>
      <c r="G23" s="2"/>
      <c r="H23" s="2"/>
      <c r="I23" s="10">
        <v>16.204323052096495</v>
      </c>
      <c r="J23" s="10">
        <v>16.604848541118958</v>
      </c>
      <c r="K23" s="10">
        <v>17.189561151846025</v>
      </c>
      <c r="L23" s="10">
        <v>17.580562599980979</v>
      </c>
      <c r="M23" s="10">
        <v>17.704086380425476</v>
      </c>
      <c r="N23" s="10">
        <v>17.781016123833187</v>
      </c>
      <c r="O23" s="10">
        <v>17.932383715077879</v>
      </c>
      <c r="P23" s="10">
        <v>18.222682564173727</v>
      </c>
      <c r="Q23" s="10">
        <v>18.482288791476989</v>
      </c>
      <c r="R23" s="10">
        <v>18.496767412581747</v>
      </c>
      <c r="S23" s="10">
        <v>18.398527210032324</v>
      </c>
      <c r="T23" s="10">
        <v>18.44675725516359</v>
      </c>
      <c r="U23" s="10">
        <v>18.605852234428909</v>
      </c>
      <c r="V23" s="10">
        <v>18.802633797846333</v>
      </c>
      <c r="W23" s="10">
        <v>18.879620158487807</v>
      </c>
      <c r="X23" s="10">
        <v>18.874649654996169</v>
      </c>
      <c r="Y23" s="10">
        <v>18.869208406364791</v>
      </c>
      <c r="Z23" s="10">
        <v>18.86326373534315</v>
      </c>
      <c r="AA23" s="10">
        <v>18.84790715430006</v>
      </c>
      <c r="AB23" s="22">
        <v>18.875446878823873</v>
      </c>
    </row>
    <row r="24" spans="1:28" ht="15" thickBot="1" x14ac:dyDescent="0.4">
      <c r="A24" s="30"/>
      <c r="B24" s="24"/>
      <c r="C24" s="24" t="s">
        <v>6</v>
      </c>
      <c r="D24" s="24"/>
      <c r="E24" s="24"/>
      <c r="F24" s="24"/>
      <c r="G24" s="24"/>
      <c r="H24" s="24"/>
      <c r="I24" s="56">
        <f t="shared" ref="I24:AB24" si="2">$D$21*$D$22*I23/60*I3^2</f>
        <v>447286.96876871039</v>
      </c>
      <c r="J24" s="56">
        <f t="shared" si="2"/>
        <v>467831.88596227748</v>
      </c>
      <c r="K24" s="56">
        <f t="shared" si="2"/>
        <v>494037.8939988885</v>
      </c>
      <c r="L24" s="56">
        <f t="shared" si="2"/>
        <v>515079.36066409602</v>
      </c>
      <c r="M24" s="56">
        <f t="shared" si="2"/>
        <v>528446.47070409171</v>
      </c>
      <c r="N24" s="56">
        <f t="shared" si="2"/>
        <v>540406.60428647045</v>
      </c>
      <c r="O24" s="56">
        <f t="shared" si="2"/>
        <v>554650.50871053943</v>
      </c>
      <c r="P24" s="56">
        <f t="shared" si="2"/>
        <v>573270.23638842837</v>
      </c>
      <c r="Q24" s="56">
        <f t="shared" si="2"/>
        <v>591080.74290845927</v>
      </c>
      <c r="R24" s="56">
        <f t="shared" si="2"/>
        <v>601059.52716733958</v>
      </c>
      <c r="S24" s="56">
        <f t="shared" si="2"/>
        <v>607222.6896074448</v>
      </c>
      <c r="T24" s="56">
        <f t="shared" si="2"/>
        <v>618032.97058719944</v>
      </c>
      <c r="U24" s="56">
        <f t="shared" si="2"/>
        <v>632524.18567204336</v>
      </c>
      <c r="V24" s="56">
        <f t="shared" si="2"/>
        <v>648333.30239441968</v>
      </c>
      <c r="W24" s="56">
        <f t="shared" si="2"/>
        <v>660030.09440023417</v>
      </c>
      <c r="X24" s="56">
        <f t="shared" si="2"/>
        <v>668732.60197865916</v>
      </c>
      <c r="Y24" s="56">
        <f t="shared" si="2"/>
        <v>677275.25476872211</v>
      </c>
      <c r="Z24" s="56">
        <f t="shared" si="2"/>
        <v>685656.80077214038</v>
      </c>
      <c r="AA24" s="56">
        <f t="shared" si="2"/>
        <v>693572.41180222773</v>
      </c>
      <c r="AB24" s="57">
        <f t="shared" si="2"/>
        <v>702912.02616196044</v>
      </c>
    </row>
    <row r="25" spans="1:28" ht="15" thickBot="1" x14ac:dyDescent="0.4">
      <c r="I25" s="5"/>
      <c r="J25" s="5"/>
      <c r="K25" s="5"/>
      <c r="L25" s="5"/>
      <c r="M25" s="5"/>
      <c r="N25" s="5"/>
      <c r="O25" s="5"/>
      <c r="P25" s="5"/>
      <c r="Q25" s="5"/>
      <c r="R25" s="5"/>
      <c r="S25" s="5"/>
      <c r="T25" s="5"/>
      <c r="U25" s="5"/>
      <c r="V25" s="5"/>
      <c r="W25" s="5"/>
      <c r="X25" s="5"/>
      <c r="Y25" s="5"/>
      <c r="Z25" s="5"/>
      <c r="AA25" s="5"/>
      <c r="AB25" s="5"/>
    </row>
    <row r="26" spans="1:28" x14ac:dyDescent="0.35">
      <c r="A26" s="25">
        <v>4</v>
      </c>
      <c r="B26" s="26" t="s">
        <v>16</v>
      </c>
      <c r="C26" s="27" t="s">
        <v>12</v>
      </c>
      <c r="D26" s="28"/>
      <c r="E26" s="28"/>
      <c r="F26" s="58"/>
      <c r="G26" s="26"/>
      <c r="H26" s="26"/>
      <c r="I26" s="26"/>
      <c r="J26" s="26"/>
      <c r="K26" s="26"/>
      <c r="L26" s="26"/>
      <c r="M26" s="26"/>
      <c r="N26" s="26"/>
      <c r="O26" s="26"/>
      <c r="P26" s="26"/>
      <c r="Q26" s="26"/>
      <c r="R26" s="26"/>
      <c r="S26" s="26"/>
      <c r="T26" s="26"/>
      <c r="U26" s="26"/>
      <c r="V26" s="26"/>
      <c r="W26" s="26"/>
      <c r="X26" s="26"/>
      <c r="Y26" s="26"/>
      <c r="Z26" s="26"/>
      <c r="AA26" s="26"/>
      <c r="AB26" s="59"/>
    </row>
    <row r="27" spans="1:28" x14ac:dyDescent="0.35">
      <c r="A27" s="29"/>
      <c r="B27" s="2"/>
      <c r="C27" s="2" t="s">
        <v>4</v>
      </c>
      <c r="D27" s="7">
        <v>39440.416802666266</v>
      </c>
      <c r="E27" s="7"/>
      <c r="F27" s="2"/>
      <c r="G27" s="2"/>
      <c r="H27" s="2"/>
      <c r="I27" s="16"/>
      <c r="J27" s="16"/>
      <c r="K27" s="16"/>
      <c r="L27" s="16"/>
      <c r="M27" s="16"/>
      <c r="N27" s="16"/>
      <c r="O27" s="16"/>
      <c r="P27" s="16"/>
      <c r="Q27" s="16"/>
      <c r="R27" s="16"/>
      <c r="S27" s="16"/>
      <c r="T27" s="16"/>
      <c r="U27" s="16"/>
      <c r="V27" s="16"/>
      <c r="W27" s="16"/>
      <c r="X27" s="16"/>
      <c r="Y27" s="16"/>
      <c r="Z27" s="16"/>
      <c r="AA27" s="16"/>
      <c r="AB27" s="21"/>
    </row>
    <row r="28" spans="1:28" x14ac:dyDescent="0.35">
      <c r="A28" s="29"/>
      <c r="B28" s="2"/>
      <c r="C28" s="2" t="s">
        <v>5</v>
      </c>
      <c r="D28" s="6">
        <v>90</v>
      </c>
      <c r="E28" s="6"/>
      <c r="F28" s="2"/>
      <c r="G28" s="2"/>
      <c r="H28" s="2"/>
      <c r="I28" s="2"/>
      <c r="J28" s="2"/>
      <c r="K28" s="2"/>
      <c r="L28" s="2"/>
      <c r="M28" s="2"/>
      <c r="N28" s="2"/>
      <c r="O28" s="2"/>
      <c r="P28" s="2"/>
      <c r="Q28" s="2"/>
      <c r="R28" s="2"/>
      <c r="S28" s="2"/>
      <c r="T28" s="2"/>
      <c r="U28" s="2"/>
      <c r="V28" s="2"/>
      <c r="W28" s="2"/>
      <c r="X28" s="2"/>
      <c r="Y28" s="2"/>
      <c r="Z28" s="2"/>
      <c r="AA28" s="2"/>
      <c r="AB28" s="20"/>
    </row>
    <row r="29" spans="1:28" x14ac:dyDescent="0.35">
      <c r="A29" s="29"/>
      <c r="B29" s="2"/>
      <c r="C29" s="2" t="s">
        <v>7</v>
      </c>
      <c r="D29" s="6"/>
      <c r="E29" s="6"/>
      <c r="F29" s="2"/>
      <c r="G29" s="2"/>
      <c r="H29" s="2"/>
      <c r="I29" s="10">
        <v>16.204323052096495</v>
      </c>
      <c r="J29" s="10">
        <v>16.604848541118958</v>
      </c>
      <c r="K29" s="10">
        <v>17.189561151846025</v>
      </c>
      <c r="L29" s="10">
        <v>17.580562599980979</v>
      </c>
      <c r="M29" s="10">
        <v>17.704086380425476</v>
      </c>
      <c r="N29" s="10">
        <v>17.781016123833187</v>
      </c>
      <c r="O29" s="10">
        <v>17.932383715077879</v>
      </c>
      <c r="P29" s="10">
        <v>18.222682564173727</v>
      </c>
      <c r="Q29" s="10">
        <v>18.482288791476989</v>
      </c>
      <c r="R29" s="10">
        <v>18.496767412581747</v>
      </c>
      <c r="S29" s="10">
        <v>18.398527210032324</v>
      </c>
      <c r="T29" s="10">
        <v>18.44675725516359</v>
      </c>
      <c r="U29" s="10">
        <v>18.605852234428909</v>
      </c>
      <c r="V29" s="10">
        <v>18.802633797846333</v>
      </c>
      <c r="W29" s="10">
        <v>18.879620158487807</v>
      </c>
      <c r="X29" s="10">
        <v>18.874649654996169</v>
      </c>
      <c r="Y29" s="10">
        <v>18.869208406364791</v>
      </c>
      <c r="Z29" s="10">
        <v>18.86326373534315</v>
      </c>
      <c r="AA29" s="10">
        <v>18.84790715430006</v>
      </c>
      <c r="AB29" s="22">
        <v>18.875446878823873</v>
      </c>
    </row>
    <row r="30" spans="1:28" ht="15" thickBot="1" x14ac:dyDescent="0.4">
      <c r="A30" s="30"/>
      <c r="B30" s="24"/>
      <c r="C30" s="24" t="s">
        <v>6</v>
      </c>
      <c r="D30" s="24"/>
      <c r="E30" s="24"/>
      <c r="F30" s="24"/>
      <c r="G30" s="24"/>
      <c r="H30" s="24"/>
      <c r="I30" s="56">
        <f t="shared" ref="I30:AB30" si="3">$D$27*$D$28*I29/60*I4</f>
        <v>776142.57659996755</v>
      </c>
      <c r="J30" s="56">
        <f t="shared" si="3"/>
        <v>815536.15053413308</v>
      </c>
      <c r="K30" s="56">
        <f t="shared" si="3"/>
        <v>863762.78952539456</v>
      </c>
      <c r="L30" s="56">
        <f t="shared" si="3"/>
        <v>901896.03783559566</v>
      </c>
      <c r="M30" s="56">
        <f t="shared" si="3"/>
        <v>925366.48547202547</v>
      </c>
      <c r="N30" s="56">
        <f t="shared" si="3"/>
        <v>945119.40702169493</v>
      </c>
      <c r="O30" s="56">
        <f t="shared" si="3"/>
        <v>967570.82030519843</v>
      </c>
      <c r="P30" s="56">
        <f t="shared" si="3"/>
        <v>996433.48163536109</v>
      </c>
      <c r="Q30" s="56">
        <f t="shared" si="3"/>
        <v>1022613.6935280487</v>
      </c>
      <c r="R30" s="56">
        <f t="shared" si="3"/>
        <v>1034074.5736994423</v>
      </c>
      <c r="S30" s="56">
        <f t="shared" si="3"/>
        <v>1037936.3915952079</v>
      </c>
      <c r="T30" s="56">
        <f t="shared" si="3"/>
        <v>1048868.5803077868</v>
      </c>
      <c r="U30" s="56">
        <f t="shared" si="3"/>
        <v>1065110.342316597</v>
      </c>
      <c r="V30" s="56">
        <f t="shared" si="3"/>
        <v>1082643.8180128867</v>
      </c>
      <c r="W30" s="56">
        <f t="shared" si="3"/>
        <v>1092459.1172183605</v>
      </c>
      <c r="X30" s="56">
        <f t="shared" si="3"/>
        <v>1096735.6990862982</v>
      </c>
      <c r="Y30" s="56">
        <f t="shared" si="3"/>
        <v>1100257.6857471033</v>
      </c>
      <c r="Z30" s="56">
        <f t="shared" si="3"/>
        <v>1103111.3283596486</v>
      </c>
      <c r="AA30" s="56">
        <f t="shared" si="3"/>
        <v>1104857.4151191562</v>
      </c>
      <c r="AB30" s="57">
        <f t="shared" si="3"/>
        <v>1108642.2011121942</v>
      </c>
    </row>
    <row r="31" spans="1:28" ht="15" thickBot="1" x14ac:dyDescent="0.4">
      <c r="I31" s="5"/>
      <c r="J31" s="5"/>
      <c r="K31" s="5"/>
      <c r="L31" s="5"/>
      <c r="M31" s="5"/>
      <c r="N31" s="5"/>
      <c r="O31" s="5"/>
      <c r="P31" s="5"/>
      <c r="Q31" s="5"/>
      <c r="R31" s="5"/>
      <c r="S31" s="5"/>
      <c r="T31" s="5"/>
      <c r="U31" s="5"/>
      <c r="V31" s="5"/>
      <c r="W31" s="5"/>
      <c r="X31" s="5"/>
      <c r="Y31" s="5"/>
      <c r="Z31" s="5"/>
      <c r="AA31" s="5"/>
      <c r="AB31" s="5"/>
    </row>
    <row r="32" spans="1:28" ht="15.5" thickTop="1" thickBot="1" x14ac:dyDescent="0.4">
      <c r="F32" s="3" t="s">
        <v>0</v>
      </c>
      <c r="I32" s="14">
        <f>I30+I24+I18+I12</f>
        <v>1998128.7842458282</v>
      </c>
      <c r="J32" s="14">
        <f t="shared" ref="J32:AB32" si="4">J30+J24+J18+J12</f>
        <v>2090160.1561562256</v>
      </c>
      <c r="K32" s="14">
        <f t="shared" si="4"/>
        <v>2206242.816131481</v>
      </c>
      <c r="L32" s="14">
        <f t="shared" si="4"/>
        <v>2298020.0016242662</v>
      </c>
      <c r="M32" s="14">
        <f t="shared" si="4"/>
        <v>2354242.8979624058</v>
      </c>
      <c r="N32" s="14">
        <f t="shared" si="4"/>
        <v>2402918.4171340545</v>
      </c>
      <c r="O32" s="14">
        <f t="shared" si="4"/>
        <v>2460415.7565202271</v>
      </c>
      <c r="P32" s="14">
        <f t="shared" si="4"/>
        <v>2536046.0678927326</v>
      </c>
      <c r="Q32" s="14">
        <f t="shared" si="4"/>
        <v>2606739.6455719015</v>
      </c>
      <c r="R32" s="14">
        <f t="shared" si="4"/>
        <v>2641695.6669812598</v>
      </c>
      <c r="S32" s="14">
        <f t="shared" si="4"/>
        <v>2658873.6811692207</v>
      </c>
      <c r="T32" s="14">
        <f t="shared" si="4"/>
        <v>2695565.9825570113</v>
      </c>
      <c r="U32" s="14">
        <f t="shared" si="4"/>
        <v>2747363.9337020353</v>
      </c>
      <c r="V32" s="14">
        <f t="shared" si="4"/>
        <v>2803924.9913886259</v>
      </c>
      <c r="W32" s="14">
        <f t="shared" si="4"/>
        <v>2841823.2486363943</v>
      </c>
      <c r="X32" s="14">
        <f t="shared" si="4"/>
        <v>2866268.8801298239</v>
      </c>
      <c r="Y32" s="14">
        <f t="shared" si="4"/>
        <v>2889564.4377548238</v>
      </c>
      <c r="Z32" s="14">
        <f t="shared" si="4"/>
        <v>2911794.1277951146</v>
      </c>
      <c r="AA32" s="14">
        <f t="shared" si="4"/>
        <v>2931709.7187545467</v>
      </c>
      <c r="AB32" s="14">
        <f t="shared" si="4"/>
        <v>2957447.6519321427</v>
      </c>
    </row>
    <row r="33" spans="9:9" ht="15" thickTop="1" x14ac:dyDescent="0.35"/>
    <row r="35" spans="9:9" x14ac:dyDescent="0.35">
      <c r="I35" s="33"/>
    </row>
  </sheetData>
  <mergeCells count="4">
    <mergeCell ref="E2:G2"/>
    <mergeCell ref="E4:G4"/>
    <mergeCell ref="H6:AA6"/>
    <mergeCell ref="E3:G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36F92-2973-48DB-A1CE-DD54795FA75D}">
  <dimension ref="A2:AB35"/>
  <sheetViews>
    <sheetView zoomScale="120" zoomScaleNormal="120" workbookViewId="0">
      <selection sqref="A1:XFD1"/>
    </sheetView>
  </sheetViews>
  <sheetFormatPr defaultRowHeight="14.5" x14ac:dyDescent="0.35"/>
  <cols>
    <col min="1" max="1" width="5.1796875" customWidth="1"/>
    <col min="2" max="2" width="43.81640625" bestFit="1" customWidth="1"/>
    <col min="3" max="3" width="34.54296875" bestFit="1" customWidth="1"/>
    <col min="4" max="5" width="15.453125" bestFit="1" customWidth="1"/>
    <col min="6" max="6" width="14.1796875" bestFit="1" customWidth="1"/>
    <col min="7" max="7" width="5.453125" bestFit="1" customWidth="1"/>
    <col min="8" max="8" width="19" hidden="1" customWidth="1"/>
    <col min="9" max="18" width="14.54296875" bestFit="1" customWidth="1"/>
    <col min="19" max="28" width="15" bestFit="1" customWidth="1"/>
    <col min="29" max="29" width="11.81640625" bestFit="1" customWidth="1"/>
  </cols>
  <sheetData>
    <row r="2" spans="1:28" x14ac:dyDescent="0.35">
      <c r="D2" s="9" t="s">
        <v>8</v>
      </c>
      <c r="E2" s="63" t="s">
        <v>1</v>
      </c>
      <c r="F2" s="64"/>
      <c r="G2" s="65"/>
      <c r="H2" s="8">
        <v>2024</v>
      </c>
      <c r="I2" s="8">
        <v>2025</v>
      </c>
      <c r="J2" s="8">
        <v>2026</v>
      </c>
      <c r="K2" s="8">
        <v>2027</v>
      </c>
      <c r="L2" s="8">
        <v>2028</v>
      </c>
      <c r="M2" s="8">
        <v>2029</v>
      </c>
      <c r="N2" s="8">
        <v>2030</v>
      </c>
      <c r="O2" s="8">
        <v>2031</v>
      </c>
      <c r="P2" s="8">
        <v>2032</v>
      </c>
      <c r="Q2" s="8">
        <v>2033</v>
      </c>
      <c r="R2" s="8">
        <v>2034</v>
      </c>
      <c r="S2" s="8">
        <v>2035</v>
      </c>
      <c r="T2" s="8">
        <v>2036</v>
      </c>
      <c r="U2" s="8">
        <v>2037</v>
      </c>
      <c r="V2" s="8">
        <v>2038</v>
      </c>
      <c r="W2" s="8">
        <v>2039</v>
      </c>
      <c r="X2" s="8">
        <v>2040</v>
      </c>
      <c r="Y2" s="8">
        <v>2041</v>
      </c>
      <c r="Z2" s="8">
        <v>2042</v>
      </c>
      <c r="AA2" s="8">
        <v>2043</v>
      </c>
      <c r="AB2" s="8">
        <v>2044</v>
      </c>
    </row>
    <row r="3" spans="1:28" x14ac:dyDescent="0.35">
      <c r="D3" s="6">
        <v>1</v>
      </c>
      <c r="E3" s="66" t="s">
        <v>9</v>
      </c>
      <c r="F3" s="67"/>
      <c r="G3" s="68"/>
      <c r="H3" s="13">
        <v>0.74326551489607984</v>
      </c>
      <c r="I3" s="13">
        <f>'22kV CB PoF'!BB44</f>
        <v>0.68306384580603496</v>
      </c>
      <c r="J3" s="13">
        <f>'22kV CB PoF'!BC44</f>
        <v>0.69009848273195284</v>
      </c>
      <c r="K3" s="13">
        <f>'22kV CB PoF'!BD44</f>
        <v>0.69699772206294586</v>
      </c>
      <c r="L3" s="13">
        <f>'22kV CB PoF'!BE44</f>
        <v>0.70372715889777537</v>
      </c>
      <c r="M3" s="13">
        <f>'22kV CB PoF'!BF44</f>
        <v>0.71030907524829412</v>
      </c>
      <c r="N3" s="13">
        <f>'22kV CB PoF'!BG44</f>
        <v>0.71674662822807167</v>
      </c>
      <c r="O3" s="13">
        <f>'22kV CB PoF'!BH44</f>
        <v>0.72305996983948151</v>
      </c>
      <c r="P3" s="13">
        <f>'22kV CB PoF'!BI44</f>
        <v>0.72921763809740092</v>
      </c>
      <c r="Q3" s="31">
        <f>'22kV CB PoF'!B44</f>
        <v>5.1486473466311189E-5</v>
      </c>
      <c r="R3" s="55">
        <f>'22kV CB PoF'!C44</f>
        <v>2.0541767959477264E-2</v>
      </c>
      <c r="S3" s="55">
        <f>'22kV CB PoF'!D44</f>
        <v>4.1115770505141147E-2</v>
      </c>
      <c r="T3" s="55">
        <f>'22kV CB PoF'!E44</f>
        <v>6.1373825433406526E-2</v>
      </c>
      <c r="U3" s="55">
        <f>'22kV CB PoF'!F44</f>
        <v>8.131306498651758E-2</v>
      </c>
      <c r="V3" s="55">
        <f>'22kV CB PoF'!G44</f>
        <v>0.10090861182782163</v>
      </c>
      <c r="W3" s="55">
        <f>'22kV CB PoF'!H44</f>
        <v>0.12020094815780913</v>
      </c>
      <c r="X3" s="55">
        <f>'22kV CB PoF'!I44</f>
        <v>0.13907940373249661</v>
      </c>
      <c r="Y3" s="55">
        <f>'22kV CB PoF'!J44</f>
        <v>0.15759563672467214</v>
      </c>
      <c r="Z3" s="55">
        <f>'22kV CB PoF'!K44</f>
        <v>0.17575038780153629</v>
      </c>
      <c r="AA3" s="55">
        <f>'22kV CB PoF'!L44</f>
        <v>0.19359416225444648</v>
      </c>
      <c r="AB3" s="55">
        <f>'22kV CB PoF'!M44</f>
        <v>0.21103272832523379</v>
      </c>
    </row>
    <row r="4" spans="1:28" x14ac:dyDescent="0.35">
      <c r="D4" s="6">
        <v>2</v>
      </c>
      <c r="E4" s="66" t="s">
        <v>15</v>
      </c>
      <c r="F4" s="67"/>
      <c r="G4" s="68"/>
      <c r="H4" s="12">
        <f>H3^2</f>
        <v>0.55244362563373473</v>
      </c>
      <c r="I4" s="12">
        <f>'66kV CB PoF'!BB32</f>
        <v>0.80961372200649384</v>
      </c>
      <c r="J4" s="12">
        <f>'66kV CB PoF'!BC32</f>
        <v>0.83018626397169537</v>
      </c>
      <c r="K4" s="12">
        <f>'66kV CB PoF'!BD32</f>
        <v>0.84937005700899171</v>
      </c>
      <c r="L4" s="12">
        <f>'66kV CB PoF'!BE32</f>
        <v>0.86714346430828881</v>
      </c>
      <c r="M4" s="12">
        <f>'66kV CB PoF'!BF32</f>
        <v>0.88350190755674207</v>
      </c>
      <c r="N4" s="12">
        <f>'66kV CB PoF'!BG32</f>
        <v>0.89845711097010972</v>
      </c>
      <c r="O4" s="12">
        <f>'66kV CB PoF'!BH32</f>
        <v>0.91203600665519868</v>
      </c>
      <c r="P4" s="12">
        <f>'66kV CB PoF'!BI32</f>
        <v>0.92427934350948104</v>
      </c>
      <c r="Q4" s="31">
        <f>'66kV CB PoF'!C32</f>
        <v>1.6358965878593423E-6</v>
      </c>
      <c r="R4" s="55">
        <f>'66kV CB PoF'!D32</f>
        <v>1.8507900994668702E-5</v>
      </c>
      <c r="S4" s="55">
        <f>'66kV CB PoF'!E32</f>
        <v>7.6500448431326973E-5</v>
      </c>
      <c r="T4" s="55">
        <f>'66kV CB PoF'!F32</f>
        <v>2.0937301292933697E-4</v>
      </c>
      <c r="U4" s="55">
        <f>'66kV CB PoF'!G32</f>
        <v>4.5714284917985903E-4</v>
      </c>
      <c r="V4" s="55">
        <f>'66kV CB PoF'!H32</f>
        <v>8.6516241199630084E-4</v>
      </c>
      <c r="W4" s="55">
        <f>'66kV CB PoF'!I32</f>
        <v>1.4834640030850776E-3</v>
      </c>
      <c r="X4" s="55">
        <f>'66kV CB PoF'!J32</f>
        <v>2.3662293056855299E-3</v>
      </c>
      <c r="Y4" s="55">
        <f>'66kV CB PoF'!K32</f>
        <v>3.5713163896232691E-3</v>
      </c>
      <c r="Z4" s="55">
        <f>'66kV CB PoF'!L32</f>
        <v>5.1598056992464558E-3</v>
      </c>
      <c r="AA4" s="55">
        <f>'66kV CB PoF'!M32</f>
        <v>7.1955401900609672E-3</v>
      </c>
      <c r="AB4" s="55">
        <f>'66kV CB PoF'!N32</f>
        <v>9.7446422246076914E-3</v>
      </c>
    </row>
    <row r="5" spans="1:28" x14ac:dyDescent="0.35">
      <c r="D5" s="4"/>
      <c r="E5" s="11"/>
      <c r="F5" s="11"/>
      <c r="G5" s="11"/>
      <c r="H5" s="32"/>
      <c r="I5" s="32"/>
      <c r="J5" s="32"/>
      <c r="K5" s="32"/>
      <c r="L5" s="32"/>
      <c r="M5" s="32"/>
      <c r="N5" s="32"/>
      <c r="O5" s="32"/>
      <c r="P5" s="32"/>
      <c r="Q5" s="32"/>
      <c r="R5" s="32"/>
      <c r="S5" s="32"/>
      <c r="T5" s="32"/>
      <c r="U5" s="32"/>
      <c r="V5" s="32"/>
      <c r="W5" s="32"/>
      <c r="X5" s="32"/>
      <c r="Y5" s="32"/>
      <c r="Z5" s="32"/>
      <c r="AA5" s="32"/>
      <c r="AB5" s="32"/>
    </row>
    <row r="6" spans="1:28" ht="15" thickBot="1" x14ac:dyDescent="0.4">
      <c r="A6" s="17" t="s">
        <v>47</v>
      </c>
      <c r="B6" s="18"/>
      <c r="C6" s="18"/>
      <c r="D6" s="18"/>
      <c r="E6" s="18"/>
      <c r="F6" s="18"/>
      <c r="G6" s="18"/>
      <c r="H6" s="69" t="s">
        <v>2</v>
      </c>
      <c r="I6" s="69"/>
      <c r="J6" s="69"/>
      <c r="K6" s="69"/>
      <c r="L6" s="69"/>
      <c r="M6" s="69"/>
      <c r="N6" s="69"/>
      <c r="O6" s="69"/>
      <c r="P6" s="69"/>
      <c r="Q6" s="69"/>
      <c r="R6" s="69"/>
      <c r="S6" s="69"/>
      <c r="T6" s="69"/>
      <c r="U6" s="69"/>
      <c r="V6" s="69"/>
      <c r="W6" s="69"/>
      <c r="X6" s="69"/>
      <c r="Y6" s="69"/>
      <c r="Z6" s="69"/>
      <c r="AA6" s="69"/>
      <c r="AB6" s="18"/>
    </row>
    <row r="7" spans="1:28" ht="15" thickBot="1" x14ac:dyDescent="0.4">
      <c r="A7" s="51" t="s">
        <v>38</v>
      </c>
      <c r="B7" s="52" t="s">
        <v>39</v>
      </c>
      <c r="C7" s="52" t="s">
        <v>40</v>
      </c>
      <c r="D7" s="52" t="s">
        <v>41</v>
      </c>
      <c r="E7" s="52" t="s">
        <v>42</v>
      </c>
      <c r="F7" s="52" t="s">
        <v>43</v>
      </c>
      <c r="G7" s="52" t="s">
        <v>44</v>
      </c>
      <c r="H7" s="52">
        <v>2024</v>
      </c>
      <c r="I7" s="52">
        <v>2025</v>
      </c>
      <c r="J7" s="52">
        <v>2026</v>
      </c>
      <c r="K7" s="52">
        <v>2027</v>
      </c>
      <c r="L7" s="52">
        <v>2028</v>
      </c>
      <c r="M7" s="52">
        <v>2029</v>
      </c>
      <c r="N7" s="52">
        <v>2030</v>
      </c>
      <c r="O7" s="52">
        <v>2031</v>
      </c>
      <c r="P7" s="52">
        <v>2032</v>
      </c>
      <c r="Q7" s="52">
        <v>2033</v>
      </c>
      <c r="R7" s="52">
        <v>2034</v>
      </c>
      <c r="S7" s="52">
        <v>2035</v>
      </c>
      <c r="T7" s="52">
        <v>2036</v>
      </c>
      <c r="U7" s="52">
        <v>2037</v>
      </c>
      <c r="V7" s="52">
        <v>2038</v>
      </c>
      <c r="W7" s="52">
        <v>2039</v>
      </c>
      <c r="X7" s="52">
        <v>2040</v>
      </c>
      <c r="Y7" s="52">
        <v>2041</v>
      </c>
      <c r="Z7" s="52">
        <v>2042</v>
      </c>
      <c r="AA7" s="52">
        <v>2043</v>
      </c>
      <c r="AB7" s="53">
        <v>2044</v>
      </c>
    </row>
    <row r="8" spans="1:28" x14ac:dyDescent="0.35">
      <c r="A8" s="25">
        <v>1</v>
      </c>
      <c r="B8" s="26" t="s">
        <v>13</v>
      </c>
      <c r="C8" s="8" t="s">
        <v>10</v>
      </c>
      <c r="D8" s="6"/>
      <c r="E8" s="6"/>
      <c r="F8" s="1"/>
      <c r="G8" s="2"/>
      <c r="H8" s="2"/>
      <c r="I8" s="2"/>
      <c r="J8" s="2"/>
      <c r="K8" s="2"/>
      <c r="L8" s="2"/>
      <c r="M8" s="2"/>
      <c r="N8" s="2"/>
      <c r="O8" s="2"/>
      <c r="P8" s="2"/>
      <c r="Q8" s="2"/>
      <c r="R8" s="2"/>
      <c r="S8" s="2"/>
      <c r="T8" s="2"/>
      <c r="U8" s="2"/>
      <c r="V8" s="2"/>
      <c r="W8" s="2"/>
      <c r="X8" s="2"/>
      <c r="Y8" s="2"/>
      <c r="Z8" s="2"/>
      <c r="AA8" s="2"/>
      <c r="AB8" s="20"/>
    </row>
    <row r="9" spans="1:28" x14ac:dyDescent="0.35">
      <c r="A9" s="19"/>
      <c r="B9" s="2"/>
      <c r="C9" s="2" t="s">
        <v>4</v>
      </c>
      <c r="D9" s="7">
        <v>39440.416802666266</v>
      </c>
      <c r="E9" s="7"/>
      <c r="F9" s="2"/>
      <c r="G9" s="2"/>
      <c r="H9" s="2"/>
      <c r="I9" s="16"/>
      <c r="J9" s="16"/>
      <c r="K9" s="16"/>
      <c r="L9" s="16"/>
      <c r="M9" s="16"/>
      <c r="N9" s="16"/>
      <c r="O9" s="16"/>
      <c r="P9" s="16"/>
      <c r="Q9" s="16"/>
      <c r="R9" s="16"/>
      <c r="S9" s="16"/>
      <c r="T9" s="16"/>
      <c r="U9" s="16"/>
      <c r="V9" s="16"/>
      <c r="W9" s="16"/>
      <c r="X9" s="16"/>
      <c r="Y9" s="16"/>
      <c r="Z9" s="16"/>
      <c r="AA9" s="16"/>
      <c r="AB9" s="21"/>
    </row>
    <row r="10" spans="1:28" x14ac:dyDescent="0.35">
      <c r="A10" s="19"/>
      <c r="B10" s="2"/>
      <c r="C10" s="2" t="s">
        <v>5</v>
      </c>
      <c r="D10" s="6">
        <v>90</v>
      </c>
      <c r="E10" s="6"/>
      <c r="F10" s="2"/>
      <c r="G10" s="2"/>
      <c r="H10" s="2"/>
      <c r="I10" s="2"/>
      <c r="J10" s="2"/>
      <c r="K10" s="2"/>
      <c r="L10" s="2"/>
      <c r="M10" s="2"/>
      <c r="N10" s="2"/>
      <c r="O10" s="2"/>
      <c r="P10" s="2"/>
      <c r="Q10" s="2"/>
      <c r="R10" s="2"/>
      <c r="S10" s="2"/>
      <c r="T10" s="2"/>
      <c r="U10" s="2"/>
      <c r="V10" s="2"/>
      <c r="W10" s="2"/>
      <c r="X10" s="2"/>
      <c r="Y10" s="2"/>
      <c r="Z10" s="2"/>
      <c r="AA10" s="2"/>
      <c r="AB10" s="20"/>
    </row>
    <row r="11" spans="1:28" x14ac:dyDescent="0.35">
      <c r="A11" s="19"/>
      <c r="B11" s="2"/>
      <c r="C11" s="2" t="s">
        <v>7</v>
      </c>
      <c r="D11" s="6"/>
      <c r="E11" s="6"/>
      <c r="F11" s="2"/>
      <c r="G11" s="2"/>
      <c r="H11" s="2"/>
      <c r="I11" s="10">
        <v>8.1021615260482474</v>
      </c>
      <c r="J11" s="10">
        <v>8.3024242705594791</v>
      </c>
      <c r="K11" s="10">
        <v>8.5947805759230125</v>
      </c>
      <c r="L11" s="10">
        <v>8.7902812999904896</v>
      </c>
      <c r="M11" s="10">
        <v>8.8520431902127381</v>
      </c>
      <c r="N11" s="10">
        <v>8.8905080619165933</v>
      </c>
      <c r="O11" s="10">
        <v>8.9661918575389397</v>
      </c>
      <c r="P11" s="10">
        <v>9.1113412820868636</v>
      </c>
      <c r="Q11" s="10">
        <v>9.2411443957384947</v>
      </c>
      <c r="R11" s="10">
        <v>9.2483837062908734</v>
      </c>
      <c r="S11" s="10">
        <v>9.1992636050161618</v>
      </c>
      <c r="T11" s="10">
        <v>9.2233786275817948</v>
      </c>
      <c r="U11" s="10">
        <v>9.3029261172144544</v>
      </c>
      <c r="V11" s="10">
        <v>9.4013168989231666</v>
      </c>
      <c r="W11" s="10">
        <v>9.4398100792439035</v>
      </c>
      <c r="X11" s="10">
        <v>9.4373248274980845</v>
      </c>
      <c r="Y11" s="10">
        <v>9.4346042031823956</v>
      </c>
      <c r="Z11" s="10">
        <v>9.4316318676715749</v>
      </c>
      <c r="AA11" s="10">
        <v>9.42395357715003</v>
      </c>
      <c r="AB11" s="22">
        <v>9.4377234394119363</v>
      </c>
    </row>
    <row r="12" spans="1:28" ht="15" thickBot="1" x14ac:dyDescent="0.4">
      <c r="A12" s="23"/>
      <c r="B12" s="24"/>
      <c r="C12" s="24" t="s">
        <v>6</v>
      </c>
      <c r="D12" s="24"/>
      <c r="E12" s="24"/>
      <c r="F12" s="24"/>
      <c r="G12" s="24"/>
      <c r="H12" s="24"/>
      <c r="I12" s="56">
        <f t="shared" ref="I12:AB12" si="0">$D$9*$D$10*I11/60*I3</f>
        <v>327412.27010843984</v>
      </c>
      <c r="J12" s="56">
        <f t="shared" si="0"/>
        <v>338960.23369753745</v>
      </c>
      <c r="K12" s="56">
        <f t="shared" si="0"/>
        <v>354404.23860830924</v>
      </c>
      <c r="L12" s="56">
        <f t="shared" si="0"/>
        <v>365965.24246047845</v>
      </c>
      <c r="M12" s="56">
        <f t="shared" si="0"/>
        <v>371983.47108219692</v>
      </c>
      <c r="N12" s="56">
        <f t="shared" si="0"/>
        <v>376985.80153941858</v>
      </c>
      <c r="O12" s="56">
        <f t="shared" si="0"/>
        <v>383543.91879394959</v>
      </c>
      <c r="P12" s="56">
        <f t="shared" si="0"/>
        <v>393072.11348051426</v>
      </c>
      <c r="Q12" s="56">
        <f t="shared" si="0"/>
        <v>28.148266706031116</v>
      </c>
      <c r="R12" s="56">
        <f t="shared" si="0"/>
        <v>11239.226253031071</v>
      </c>
      <c r="S12" s="56">
        <f t="shared" si="0"/>
        <v>22376.60790451707</v>
      </c>
      <c r="T12" s="56">
        <f t="shared" si="0"/>
        <v>33489.293514444296</v>
      </c>
      <c r="U12" s="56">
        <f t="shared" si="0"/>
        <v>44752.021565058109</v>
      </c>
      <c r="V12" s="56">
        <f t="shared" si="0"/>
        <v>56124.13734850008</v>
      </c>
      <c r="W12" s="56">
        <f t="shared" si="0"/>
        <v>67128.030457642686</v>
      </c>
      <c r="X12" s="56">
        <f t="shared" si="0"/>
        <v>77650.539685735523</v>
      </c>
      <c r="Y12" s="56">
        <f t="shared" si="0"/>
        <v>87963.120921267793</v>
      </c>
      <c r="Z12" s="56">
        <f t="shared" si="0"/>
        <v>98065.418961917982</v>
      </c>
      <c r="AA12" s="56">
        <f t="shared" si="0"/>
        <v>107933.96969553876</v>
      </c>
      <c r="AB12" s="57">
        <f t="shared" si="0"/>
        <v>117828.35523267249</v>
      </c>
    </row>
    <row r="13" spans="1:28" ht="15" thickBot="1" x14ac:dyDescent="0.4">
      <c r="A13" s="4"/>
    </row>
    <row r="14" spans="1:28" x14ac:dyDescent="0.35">
      <c r="A14" s="25">
        <v>2</v>
      </c>
      <c r="B14" s="26" t="s">
        <v>11</v>
      </c>
      <c r="C14" s="27" t="s">
        <v>12</v>
      </c>
      <c r="D14" s="28"/>
      <c r="E14" s="28"/>
      <c r="F14" s="58"/>
      <c r="G14" s="26"/>
      <c r="H14" s="26"/>
      <c r="I14" s="26"/>
      <c r="J14" s="26"/>
      <c r="K14" s="26"/>
      <c r="L14" s="26"/>
      <c r="M14" s="26"/>
      <c r="N14" s="26"/>
      <c r="O14" s="26"/>
      <c r="P14" s="26"/>
      <c r="Q14" s="26"/>
      <c r="R14" s="26"/>
      <c r="S14" s="26"/>
      <c r="T14" s="26"/>
      <c r="U14" s="26"/>
      <c r="V14" s="26"/>
      <c r="W14" s="26"/>
      <c r="X14" s="26"/>
      <c r="Y14" s="26"/>
      <c r="Z14" s="26"/>
      <c r="AA14" s="26"/>
      <c r="AB14" s="59"/>
    </row>
    <row r="15" spans="1:28" x14ac:dyDescent="0.35">
      <c r="A15" s="29"/>
      <c r="B15" s="2"/>
      <c r="C15" s="2" t="s">
        <v>4</v>
      </c>
      <c r="D15" s="7">
        <v>39440.416802666266</v>
      </c>
      <c r="E15" s="7"/>
      <c r="F15" s="2"/>
      <c r="G15" s="2"/>
      <c r="H15" s="2"/>
      <c r="I15" s="16"/>
      <c r="J15" s="16"/>
      <c r="K15" s="16"/>
      <c r="L15" s="16"/>
      <c r="M15" s="16"/>
      <c r="N15" s="16"/>
      <c r="O15" s="16"/>
      <c r="P15" s="16"/>
      <c r="Q15" s="16"/>
      <c r="R15" s="16"/>
      <c r="S15" s="16"/>
      <c r="T15" s="16"/>
      <c r="U15" s="16"/>
      <c r="V15" s="16"/>
      <c r="W15" s="16"/>
      <c r="X15" s="16"/>
      <c r="Y15" s="16"/>
      <c r="Z15" s="16"/>
      <c r="AA15" s="16"/>
      <c r="AB15" s="21"/>
    </row>
    <row r="16" spans="1:28" x14ac:dyDescent="0.35">
      <c r="A16" s="29"/>
      <c r="B16" s="2"/>
      <c r="C16" s="2" t="s">
        <v>5</v>
      </c>
      <c r="D16" s="6">
        <v>90</v>
      </c>
      <c r="E16" s="6"/>
      <c r="F16" s="2"/>
      <c r="G16" s="2"/>
      <c r="H16" s="2"/>
      <c r="I16" s="2"/>
      <c r="J16" s="2"/>
      <c r="K16" s="2"/>
      <c r="L16" s="2"/>
      <c r="M16" s="2"/>
      <c r="N16" s="2"/>
      <c r="O16" s="2"/>
      <c r="P16" s="2"/>
      <c r="Q16" s="2"/>
      <c r="R16" s="2"/>
      <c r="S16" s="2"/>
      <c r="T16" s="2"/>
      <c r="U16" s="2"/>
      <c r="V16" s="2"/>
      <c r="W16" s="2"/>
      <c r="X16" s="2"/>
      <c r="Y16" s="2"/>
      <c r="Z16" s="2"/>
      <c r="AA16" s="2"/>
      <c r="AB16" s="20"/>
    </row>
    <row r="17" spans="1:28" x14ac:dyDescent="0.35">
      <c r="A17" s="29"/>
      <c r="B17" s="2"/>
      <c r="C17" s="2" t="s">
        <v>7</v>
      </c>
      <c r="D17" s="6"/>
      <c r="E17" s="6"/>
      <c r="F17" s="2"/>
      <c r="G17" s="2"/>
      <c r="H17" s="2"/>
      <c r="I17" s="10">
        <v>16.204323052096495</v>
      </c>
      <c r="J17" s="10">
        <v>16.604848541118958</v>
      </c>
      <c r="K17" s="10">
        <v>17.189561151846025</v>
      </c>
      <c r="L17" s="10">
        <v>17.580562599980979</v>
      </c>
      <c r="M17" s="10">
        <v>17.704086380425476</v>
      </c>
      <c r="N17" s="10">
        <v>17.781016123833187</v>
      </c>
      <c r="O17" s="10">
        <v>17.932383715077879</v>
      </c>
      <c r="P17" s="10">
        <v>18.222682564173727</v>
      </c>
      <c r="Q17" s="10">
        <v>18.482288791476989</v>
      </c>
      <c r="R17" s="10">
        <v>18.496767412581747</v>
      </c>
      <c r="S17" s="10">
        <v>18.398527210032324</v>
      </c>
      <c r="T17" s="10">
        <v>18.44675725516359</v>
      </c>
      <c r="U17" s="10">
        <v>18.605852234428909</v>
      </c>
      <c r="V17" s="10">
        <v>18.802633797846333</v>
      </c>
      <c r="W17" s="10">
        <v>18.879620158487807</v>
      </c>
      <c r="X17" s="10">
        <v>18.874649654996169</v>
      </c>
      <c r="Y17" s="10">
        <v>18.869208406364791</v>
      </c>
      <c r="Z17" s="10">
        <v>18.86326373534315</v>
      </c>
      <c r="AA17" s="10">
        <v>18.84790715430006</v>
      </c>
      <c r="AB17" s="22">
        <v>18.875446878823873</v>
      </c>
    </row>
    <row r="18" spans="1:28" ht="15" thickBot="1" x14ac:dyDescent="0.4">
      <c r="A18" s="30"/>
      <c r="B18" s="24"/>
      <c r="C18" s="24" t="s">
        <v>6</v>
      </c>
      <c r="D18" s="24"/>
      <c r="E18" s="24"/>
      <c r="F18" s="24"/>
      <c r="G18" s="24"/>
      <c r="H18" s="24"/>
      <c r="I18" s="56">
        <f t="shared" ref="I18:AB18" si="1">$D$15*$D$16*I17/60*I3^2</f>
        <v>447286.96876871039</v>
      </c>
      <c r="J18" s="56">
        <f t="shared" si="1"/>
        <v>467831.88596227748</v>
      </c>
      <c r="K18" s="56">
        <f t="shared" si="1"/>
        <v>494037.8939988885</v>
      </c>
      <c r="L18" s="56">
        <f t="shared" si="1"/>
        <v>515079.36066409602</v>
      </c>
      <c r="M18" s="56">
        <f t="shared" si="1"/>
        <v>528446.47070409171</v>
      </c>
      <c r="N18" s="56">
        <f t="shared" si="1"/>
        <v>540406.60428647045</v>
      </c>
      <c r="O18" s="56">
        <f t="shared" si="1"/>
        <v>554650.50871053943</v>
      </c>
      <c r="P18" s="56">
        <f t="shared" si="1"/>
        <v>573270.23638842837</v>
      </c>
      <c r="Q18" s="56">
        <f t="shared" si="1"/>
        <v>2.8985099737654433E-3</v>
      </c>
      <c r="R18" s="56">
        <f t="shared" si="1"/>
        <v>461.74715546765873</v>
      </c>
      <c r="S18" s="56">
        <f t="shared" si="1"/>
        <v>1840.0629505713025</v>
      </c>
      <c r="T18" s="56">
        <f t="shared" si="1"/>
        <v>4110.7321080872352</v>
      </c>
      <c r="U18" s="56">
        <f t="shared" si="1"/>
        <v>7277.8480755952123</v>
      </c>
      <c r="V18" s="56">
        <f t="shared" si="1"/>
        <v>11326.817579742281</v>
      </c>
      <c r="W18" s="56">
        <f t="shared" si="1"/>
        <v>16137.705817949882</v>
      </c>
      <c r="X18" s="56">
        <f t="shared" si="1"/>
        <v>21599.18151799732</v>
      </c>
      <c r="Y18" s="56">
        <f t="shared" si="1"/>
        <v>27725.208099753057</v>
      </c>
      <c r="Z18" s="56">
        <f t="shared" si="1"/>
        <v>34470.070824954433</v>
      </c>
      <c r="AA18" s="56">
        <f t="shared" si="1"/>
        <v>41790.772884009275</v>
      </c>
      <c r="AB18" s="57">
        <f t="shared" si="1"/>
        <v>49731.278557651422</v>
      </c>
    </row>
    <row r="19" spans="1:28" ht="15" thickBot="1" x14ac:dyDescent="0.4">
      <c r="I19" s="15"/>
      <c r="J19" s="15"/>
      <c r="K19" s="15"/>
      <c r="L19" s="15"/>
      <c r="M19" s="15"/>
      <c r="N19" s="15"/>
      <c r="O19" s="15"/>
      <c r="P19" s="15"/>
      <c r="Q19" s="15"/>
      <c r="R19" s="15"/>
      <c r="S19" s="15"/>
      <c r="T19" s="15"/>
      <c r="U19" s="15"/>
      <c r="V19" s="15"/>
      <c r="W19" s="15"/>
      <c r="X19" s="15"/>
      <c r="Y19" s="15"/>
      <c r="Z19" s="15"/>
      <c r="AA19" s="15"/>
      <c r="AB19" s="15"/>
    </row>
    <row r="20" spans="1:28" x14ac:dyDescent="0.35">
      <c r="A20" s="25">
        <v>3</v>
      </c>
      <c r="B20" s="26" t="s">
        <v>14</v>
      </c>
      <c r="C20" s="27" t="s">
        <v>12</v>
      </c>
      <c r="D20" s="28"/>
      <c r="E20" s="28"/>
      <c r="F20" s="58"/>
      <c r="G20" s="26"/>
      <c r="H20" s="26"/>
      <c r="I20" s="26"/>
      <c r="J20" s="26"/>
      <c r="K20" s="26"/>
      <c r="L20" s="26"/>
      <c r="M20" s="26"/>
      <c r="N20" s="26"/>
      <c r="O20" s="26"/>
      <c r="P20" s="26"/>
      <c r="Q20" s="26"/>
      <c r="R20" s="26"/>
      <c r="S20" s="26"/>
      <c r="T20" s="26"/>
      <c r="U20" s="26"/>
      <c r="V20" s="26"/>
      <c r="W20" s="26"/>
      <c r="X20" s="26"/>
      <c r="Y20" s="26"/>
      <c r="Z20" s="26"/>
      <c r="AA20" s="26"/>
      <c r="AB20" s="59"/>
    </row>
    <row r="21" spans="1:28" x14ac:dyDescent="0.35">
      <c r="A21" s="29"/>
      <c r="B21" s="2"/>
      <c r="C21" s="2" t="s">
        <v>4</v>
      </c>
      <c r="D21" s="7">
        <v>39440.416802666266</v>
      </c>
      <c r="E21" s="7"/>
      <c r="F21" s="2"/>
      <c r="G21" s="2"/>
      <c r="H21" s="2"/>
      <c r="I21" s="16"/>
      <c r="J21" s="16"/>
      <c r="K21" s="16"/>
      <c r="L21" s="16"/>
      <c r="M21" s="16"/>
      <c r="N21" s="16"/>
      <c r="O21" s="16"/>
      <c r="P21" s="16"/>
      <c r="Q21" s="16"/>
      <c r="R21" s="16"/>
      <c r="S21" s="16"/>
      <c r="T21" s="16"/>
      <c r="U21" s="16"/>
      <c r="V21" s="16"/>
      <c r="W21" s="16"/>
      <c r="X21" s="16"/>
      <c r="Y21" s="16"/>
      <c r="Z21" s="16"/>
      <c r="AA21" s="16"/>
      <c r="AB21" s="21"/>
    </row>
    <row r="22" spans="1:28" x14ac:dyDescent="0.35">
      <c r="A22" s="29"/>
      <c r="B22" s="2"/>
      <c r="C22" s="2" t="s">
        <v>5</v>
      </c>
      <c r="D22" s="6">
        <v>90</v>
      </c>
      <c r="E22" s="6"/>
      <c r="F22" s="2"/>
      <c r="G22" s="2"/>
      <c r="H22" s="2"/>
      <c r="I22" s="2"/>
      <c r="J22" s="2"/>
      <c r="K22" s="2"/>
      <c r="L22" s="2"/>
      <c r="M22" s="2"/>
      <c r="N22" s="2"/>
      <c r="O22" s="2"/>
      <c r="P22" s="2"/>
      <c r="Q22" s="2"/>
      <c r="R22" s="2"/>
      <c r="S22" s="2"/>
      <c r="T22" s="2"/>
      <c r="U22" s="2"/>
      <c r="V22" s="2"/>
      <c r="W22" s="2"/>
      <c r="X22" s="2"/>
      <c r="Y22" s="2"/>
      <c r="Z22" s="2"/>
      <c r="AA22" s="2"/>
      <c r="AB22" s="20"/>
    </row>
    <row r="23" spans="1:28" x14ac:dyDescent="0.35">
      <c r="A23" s="29"/>
      <c r="B23" s="2"/>
      <c r="C23" s="2" t="s">
        <v>7</v>
      </c>
      <c r="D23" s="6"/>
      <c r="E23" s="6"/>
      <c r="F23" s="2"/>
      <c r="G23" s="2"/>
      <c r="H23" s="2"/>
      <c r="I23" s="10">
        <v>16.204323052096495</v>
      </c>
      <c r="J23" s="10">
        <v>16.604848541118958</v>
      </c>
      <c r="K23" s="10">
        <v>17.189561151846025</v>
      </c>
      <c r="L23" s="10">
        <v>17.580562599980979</v>
      </c>
      <c r="M23" s="10">
        <v>17.704086380425476</v>
      </c>
      <c r="N23" s="10">
        <v>17.781016123833187</v>
      </c>
      <c r="O23" s="10">
        <v>17.932383715077879</v>
      </c>
      <c r="P23" s="10">
        <v>18.222682564173727</v>
      </c>
      <c r="Q23" s="10">
        <v>18.482288791476989</v>
      </c>
      <c r="R23" s="10">
        <v>18.496767412581747</v>
      </c>
      <c r="S23" s="10">
        <v>18.398527210032324</v>
      </c>
      <c r="T23" s="10">
        <v>18.44675725516359</v>
      </c>
      <c r="U23" s="10">
        <v>18.605852234428909</v>
      </c>
      <c r="V23" s="10">
        <v>18.802633797846333</v>
      </c>
      <c r="W23" s="10">
        <v>18.879620158487807</v>
      </c>
      <c r="X23" s="10">
        <v>18.874649654996169</v>
      </c>
      <c r="Y23" s="10">
        <v>18.869208406364791</v>
      </c>
      <c r="Z23" s="10">
        <v>18.86326373534315</v>
      </c>
      <c r="AA23" s="10">
        <v>18.84790715430006</v>
      </c>
      <c r="AB23" s="22">
        <v>18.875446878823873</v>
      </c>
    </row>
    <row r="24" spans="1:28" ht="15" thickBot="1" x14ac:dyDescent="0.4">
      <c r="A24" s="30"/>
      <c r="B24" s="24"/>
      <c r="C24" s="24" t="s">
        <v>6</v>
      </c>
      <c r="D24" s="24"/>
      <c r="E24" s="24"/>
      <c r="F24" s="24"/>
      <c r="G24" s="24"/>
      <c r="H24" s="24"/>
      <c r="I24" s="56">
        <f t="shared" ref="I24:AB24" si="2">$D$21*$D$22*I23/60*I3^2</f>
        <v>447286.96876871039</v>
      </c>
      <c r="J24" s="56">
        <f t="shared" si="2"/>
        <v>467831.88596227748</v>
      </c>
      <c r="K24" s="56">
        <f t="shared" si="2"/>
        <v>494037.8939988885</v>
      </c>
      <c r="L24" s="56">
        <f t="shared" si="2"/>
        <v>515079.36066409602</v>
      </c>
      <c r="M24" s="56">
        <f t="shared" si="2"/>
        <v>528446.47070409171</v>
      </c>
      <c r="N24" s="56">
        <f t="shared" si="2"/>
        <v>540406.60428647045</v>
      </c>
      <c r="O24" s="56">
        <f t="shared" si="2"/>
        <v>554650.50871053943</v>
      </c>
      <c r="P24" s="56">
        <f t="shared" si="2"/>
        <v>573270.23638842837</v>
      </c>
      <c r="Q24" s="56">
        <f t="shared" si="2"/>
        <v>2.8985099737654433E-3</v>
      </c>
      <c r="R24" s="56">
        <f t="shared" si="2"/>
        <v>461.74715546765873</v>
      </c>
      <c r="S24" s="56">
        <f t="shared" si="2"/>
        <v>1840.0629505713025</v>
      </c>
      <c r="T24" s="56">
        <f t="shared" si="2"/>
        <v>4110.7321080872352</v>
      </c>
      <c r="U24" s="56">
        <f t="shared" si="2"/>
        <v>7277.8480755952123</v>
      </c>
      <c r="V24" s="56">
        <f t="shared" si="2"/>
        <v>11326.817579742281</v>
      </c>
      <c r="W24" s="56">
        <f t="shared" si="2"/>
        <v>16137.705817949882</v>
      </c>
      <c r="X24" s="56">
        <f t="shared" si="2"/>
        <v>21599.18151799732</v>
      </c>
      <c r="Y24" s="56">
        <f t="shared" si="2"/>
        <v>27725.208099753057</v>
      </c>
      <c r="Z24" s="56">
        <f t="shared" si="2"/>
        <v>34470.070824954433</v>
      </c>
      <c r="AA24" s="56">
        <f t="shared" si="2"/>
        <v>41790.772884009275</v>
      </c>
      <c r="AB24" s="57">
        <f t="shared" si="2"/>
        <v>49731.278557651422</v>
      </c>
    </row>
    <row r="25" spans="1:28" ht="15" thickBot="1" x14ac:dyDescent="0.4">
      <c r="I25" s="5"/>
      <c r="J25" s="5"/>
      <c r="K25" s="5"/>
      <c r="L25" s="5"/>
      <c r="M25" s="5"/>
      <c r="N25" s="5"/>
      <c r="O25" s="5"/>
      <c r="P25" s="5"/>
      <c r="Q25" s="5"/>
      <c r="R25" s="5"/>
      <c r="S25" s="5"/>
      <c r="T25" s="5"/>
      <c r="U25" s="5"/>
      <c r="V25" s="5"/>
      <c r="W25" s="5"/>
      <c r="X25" s="5"/>
      <c r="Y25" s="5"/>
      <c r="Z25" s="5"/>
      <c r="AA25" s="5"/>
      <c r="AB25" s="5"/>
    </row>
    <row r="26" spans="1:28" x14ac:dyDescent="0.35">
      <c r="A26" s="25">
        <v>4</v>
      </c>
      <c r="B26" s="26" t="s">
        <v>16</v>
      </c>
      <c r="C26" s="27" t="s">
        <v>12</v>
      </c>
      <c r="D26" s="28"/>
      <c r="E26" s="28"/>
      <c r="F26" s="58"/>
      <c r="G26" s="26"/>
      <c r="H26" s="26"/>
      <c r="I26" s="26"/>
      <c r="J26" s="26"/>
      <c r="K26" s="26"/>
      <c r="L26" s="26"/>
      <c r="M26" s="26"/>
      <c r="N26" s="26"/>
      <c r="O26" s="26"/>
      <c r="P26" s="26"/>
      <c r="Q26" s="26"/>
      <c r="R26" s="26"/>
      <c r="S26" s="26"/>
      <c r="T26" s="26"/>
      <c r="U26" s="26"/>
      <c r="V26" s="26"/>
      <c r="W26" s="26"/>
      <c r="X26" s="26"/>
      <c r="Y26" s="26"/>
      <c r="Z26" s="26"/>
      <c r="AA26" s="26"/>
      <c r="AB26" s="59"/>
    </row>
    <row r="27" spans="1:28" x14ac:dyDescent="0.35">
      <c r="A27" s="29"/>
      <c r="B27" s="2"/>
      <c r="C27" s="2" t="s">
        <v>4</v>
      </c>
      <c r="D27" s="7">
        <v>39440.416802666266</v>
      </c>
      <c r="E27" s="7"/>
      <c r="F27" s="2"/>
      <c r="G27" s="2"/>
      <c r="H27" s="2"/>
      <c r="I27" s="16"/>
      <c r="J27" s="16"/>
      <c r="K27" s="16"/>
      <c r="L27" s="16"/>
      <c r="M27" s="16"/>
      <c r="N27" s="16"/>
      <c r="O27" s="16"/>
      <c r="P27" s="16"/>
      <c r="Q27" s="16"/>
      <c r="R27" s="16"/>
      <c r="S27" s="16"/>
      <c r="T27" s="16"/>
      <c r="U27" s="16"/>
      <c r="V27" s="16"/>
      <c r="W27" s="16"/>
      <c r="X27" s="16"/>
      <c r="Y27" s="16"/>
      <c r="Z27" s="16"/>
      <c r="AA27" s="16"/>
      <c r="AB27" s="21"/>
    </row>
    <row r="28" spans="1:28" x14ac:dyDescent="0.35">
      <c r="A28" s="29"/>
      <c r="B28" s="2"/>
      <c r="C28" s="2" t="s">
        <v>5</v>
      </c>
      <c r="D28" s="6">
        <v>90</v>
      </c>
      <c r="E28" s="6"/>
      <c r="F28" s="2"/>
      <c r="G28" s="2"/>
      <c r="H28" s="2"/>
      <c r="I28" s="2"/>
      <c r="J28" s="2"/>
      <c r="K28" s="2"/>
      <c r="L28" s="2"/>
      <c r="M28" s="2"/>
      <c r="N28" s="2"/>
      <c r="O28" s="2"/>
      <c r="P28" s="2"/>
      <c r="Q28" s="2"/>
      <c r="R28" s="2"/>
      <c r="S28" s="2"/>
      <c r="T28" s="2"/>
      <c r="U28" s="2"/>
      <c r="V28" s="2"/>
      <c r="W28" s="2"/>
      <c r="X28" s="2"/>
      <c r="Y28" s="2"/>
      <c r="Z28" s="2"/>
      <c r="AA28" s="2"/>
      <c r="AB28" s="20"/>
    </row>
    <row r="29" spans="1:28" x14ac:dyDescent="0.35">
      <c r="A29" s="29"/>
      <c r="B29" s="2"/>
      <c r="C29" s="2" t="s">
        <v>7</v>
      </c>
      <c r="D29" s="6"/>
      <c r="E29" s="6"/>
      <c r="F29" s="2"/>
      <c r="G29" s="2"/>
      <c r="H29" s="2"/>
      <c r="I29" s="10">
        <v>16.204323052096495</v>
      </c>
      <c r="J29" s="10">
        <v>16.604848541118958</v>
      </c>
      <c r="K29" s="10">
        <v>17.189561151846025</v>
      </c>
      <c r="L29" s="10">
        <v>17.580562599980979</v>
      </c>
      <c r="M29" s="10">
        <v>17.704086380425476</v>
      </c>
      <c r="N29" s="10">
        <v>17.781016123833187</v>
      </c>
      <c r="O29" s="10">
        <v>17.932383715077879</v>
      </c>
      <c r="P29" s="10">
        <v>18.222682564173727</v>
      </c>
      <c r="Q29" s="10">
        <v>18.482288791476989</v>
      </c>
      <c r="R29" s="10">
        <v>18.496767412581747</v>
      </c>
      <c r="S29" s="10">
        <v>18.398527210032324</v>
      </c>
      <c r="T29" s="10">
        <v>18.44675725516359</v>
      </c>
      <c r="U29" s="10">
        <v>18.605852234428909</v>
      </c>
      <c r="V29" s="10">
        <v>18.802633797846333</v>
      </c>
      <c r="W29" s="10">
        <v>18.879620158487807</v>
      </c>
      <c r="X29" s="10">
        <v>18.874649654996169</v>
      </c>
      <c r="Y29" s="10">
        <v>18.869208406364791</v>
      </c>
      <c r="Z29" s="10">
        <v>18.86326373534315</v>
      </c>
      <c r="AA29" s="10">
        <v>18.84790715430006</v>
      </c>
      <c r="AB29" s="22">
        <v>18.875446878823873</v>
      </c>
    </row>
    <row r="30" spans="1:28" ht="15" thickBot="1" x14ac:dyDescent="0.4">
      <c r="A30" s="30"/>
      <c r="B30" s="24"/>
      <c r="C30" s="24" t="s">
        <v>6</v>
      </c>
      <c r="D30" s="24"/>
      <c r="E30" s="24"/>
      <c r="F30" s="24"/>
      <c r="G30" s="24"/>
      <c r="H30" s="24"/>
      <c r="I30" s="56">
        <f t="shared" ref="I30:AB30" si="3">$D$27*$D$28*I29/60*I4</f>
        <v>776142.57659996755</v>
      </c>
      <c r="J30" s="56">
        <f t="shared" si="3"/>
        <v>815536.15053413308</v>
      </c>
      <c r="K30" s="56">
        <f t="shared" si="3"/>
        <v>863762.78952539456</v>
      </c>
      <c r="L30" s="56">
        <f t="shared" si="3"/>
        <v>901896.03783559566</v>
      </c>
      <c r="M30" s="56">
        <f t="shared" si="3"/>
        <v>925366.48547202547</v>
      </c>
      <c r="N30" s="56">
        <f t="shared" si="3"/>
        <v>945119.40702169493</v>
      </c>
      <c r="O30" s="56">
        <f t="shared" si="3"/>
        <v>967570.82030519843</v>
      </c>
      <c r="P30" s="56">
        <f t="shared" si="3"/>
        <v>996433.48163536109</v>
      </c>
      <c r="Q30" s="56">
        <f t="shared" si="3"/>
        <v>1.7887281982395278</v>
      </c>
      <c r="R30" s="56">
        <f t="shared" si="3"/>
        <v>20.252831904063022</v>
      </c>
      <c r="S30" s="56">
        <f t="shared" si="3"/>
        <v>83.26831860555717</v>
      </c>
      <c r="T30" s="56">
        <f t="shared" si="3"/>
        <v>228.49331077145217</v>
      </c>
      <c r="U30" s="56">
        <f t="shared" si="3"/>
        <v>503.19260867122114</v>
      </c>
      <c r="V30" s="56">
        <f t="shared" si="3"/>
        <v>962.38553201962566</v>
      </c>
      <c r="W30" s="56">
        <f t="shared" si="3"/>
        <v>1656.9256450651728</v>
      </c>
      <c r="X30" s="56">
        <f t="shared" si="3"/>
        <v>2642.2170023116532</v>
      </c>
      <c r="Y30" s="56">
        <f t="shared" si="3"/>
        <v>3986.711078522605</v>
      </c>
      <c r="Z30" s="56">
        <f t="shared" si="3"/>
        <v>5758.1495436594741</v>
      </c>
      <c r="AA30" s="56">
        <f t="shared" si="3"/>
        <v>8023.4156626717568</v>
      </c>
      <c r="AB30" s="57">
        <f t="shared" si="3"/>
        <v>10881.678635996499</v>
      </c>
    </row>
    <row r="31" spans="1:28" ht="15" thickBot="1" x14ac:dyDescent="0.4">
      <c r="I31" s="5"/>
      <c r="J31" s="5"/>
      <c r="K31" s="5"/>
      <c r="L31" s="5"/>
      <c r="M31" s="5"/>
      <c r="N31" s="5"/>
      <c r="O31" s="5"/>
      <c r="P31" s="5"/>
      <c r="Q31" s="5"/>
      <c r="R31" s="5"/>
      <c r="S31" s="5"/>
      <c r="T31" s="5"/>
      <c r="U31" s="5"/>
      <c r="V31" s="5"/>
      <c r="W31" s="5"/>
      <c r="X31" s="5"/>
      <c r="Y31" s="5"/>
      <c r="Z31" s="5"/>
      <c r="AA31" s="5"/>
      <c r="AB31" s="5"/>
    </row>
    <row r="32" spans="1:28" ht="15.5" thickTop="1" thickBot="1" x14ac:dyDescent="0.4">
      <c r="F32" s="3" t="s">
        <v>0</v>
      </c>
      <c r="I32" s="14">
        <f>I30+I24+I18+I12</f>
        <v>1998128.7842458282</v>
      </c>
      <c r="J32" s="14">
        <f t="shared" ref="J32:AB32" si="4">J30+J24+J18+J12</f>
        <v>2090160.1561562256</v>
      </c>
      <c r="K32" s="14">
        <f t="shared" si="4"/>
        <v>2206242.816131481</v>
      </c>
      <c r="L32" s="14">
        <f t="shared" si="4"/>
        <v>2298020.0016242662</v>
      </c>
      <c r="M32" s="14">
        <f t="shared" si="4"/>
        <v>2354242.8979624058</v>
      </c>
      <c r="N32" s="14">
        <f t="shared" si="4"/>
        <v>2402918.4171340545</v>
      </c>
      <c r="O32" s="14">
        <f t="shared" si="4"/>
        <v>2460415.7565202271</v>
      </c>
      <c r="P32" s="14">
        <f t="shared" si="4"/>
        <v>2536046.0678927326</v>
      </c>
      <c r="Q32" s="14">
        <f t="shared" si="4"/>
        <v>29.942791924218174</v>
      </c>
      <c r="R32" s="14">
        <f t="shared" si="4"/>
        <v>12182.973395870451</v>
      </c>
      <c r="S32" s="14">
        <f t="shared" si="4"/>
        <v>26140.002124265233</v>
      </c>
      <c r="T32" s="14">
        <f t="shared" si="4"/>
        <v>41939.25104139022</v>
      </c>
      <c r="U32" s="14">
        <f t="shared" si="4"/>
        <v>59810.910324919751</v>
      </c>
      <c r="V32" s="14">
        <f t="shared" si="4"/>
        <v>79740.158040004259</v>
      </c>
      <c r="W32" s="14">
        <f t="shared" si="4"/>
        <v>101060.36773860763</v>
      </c>
      <c r="X32" s="14">
        <f t="shared" si="4"/>
        <v>123491.11972404181</v>
      </c>
      <c r="Y32" s="14">
        <f t="shared" si="4"/>
        <v>147400.2481992965</v>
      </c>
      <c r="Z32" s="14">
        <f t="shared" si="4"/>
        <v>172763.71015548633</v>
      </c>
      <c r="AA32" s="14">
        <f t="shared" si="4"/>
        <v>199538.93112622906</v>
      </c>
      <c r="AB32" s="14">
        <f t="shared" si="4"/>
        <v>228172.59098397184</v>
      </c>
    </row>
    <row r="33" spans="9:9" ht="15" thickTop="1" x14ac:dyDescent="0.35"/>
    <row r="35" spans="9:9" x14ac:dyDescent="0.35">
      <c r="I35" s="33"/>
    </row>
  </sheetData>
  <mergeCells count="4">
    <mergeCell ref="E2:G2"/>
    <mergeCell ref="E3:G3"/>
    <mergeCell ref="E4:G4"/>
    <mergeCell ref="H6:AA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30403-F1C3-4121-9F72-53BD5F86C497}">
  <dimension ref="A2:AB35"/>
  <sheetViews>
    <sheetView zoomScale="120" zoomScaleNormal="120" workbookViewId="0">
      <selection sqref="A1:XFD1"/>
    </sheetView>
  </sheetViews>
  <sheetFormatPr defaultRowHeight="14.5" x14ac:dyDescent="0.35"/>
  <cols>
    <col min="1" max="1" width="5.1796875" customWidth="1"/>
    <col min="2" max="2" width="43.81640625" bestFit="1" customWidth="1"/>
    <col min="3" max="3" width="34.54296875" bestFit="1" customWidth="1"/>
    <col min="4" max="5" width="15.453125" bestFit="1" customWidth="1"/>
    <col min="6" max="6" width="14.1796875" bestFit="1" customWidth="1"/>
    <col min="7" max="7" width="5.453125" bestFit="1" customWidth="1"/>
    <col min="8" max="8" width="19" hidden="1" customWidth="1"/>
    <col min="9" max="18" width="14.54296875" bestFit="1" customWidth="1"/>
    <col min="19" max="28" width="15" bestFit="1" customWidth="1"/>
    <col min="29" max="29" width="11.81640625" bestFit="1" customWidth="1"/>
  </cols>
  <sheetData>
    <row r="2" spans="1:28" x14ac:dyDescent="0.35">
      <c r="D2" s="9" t="s">
        <v>8</v>
      </c>
      <c r="E2" s="63" t="s">
        <v>1</v>
      </c>
      <c r="F2" s="64"/>
      <c r="G2" s="65"/>
      <c r="H2" s="8">
        <v>2024</v>
      </c>
      <c r="I2" s="8">
        <v>2025</v>
      </c>
      <c r="J2" s="8">
        <v>2026</v>
      </c>
      <c r="K2" s="8">
        <v>2027</v>
      </c>
      <c r="L2" s="8">
        <v>2028</v>
      </c>
      <c r="M2" s="8">
        <v>2029</v>
      </c>
      <c r="N2" s="8">
        <v>2030</v>
      </c>
      <c r="O2" s="8">
        <v>2031</v>
      </c>
      <c r="P2" s="8">
        <v>2032</v>
      </c>
      <c r="Q2" s="8">
        <v>2033</v>
      </c>
      <c r="R2" s="8">
        <v>2034</v>
      </c>
      <c r="S2" s="8">
        <v>2035</v>
      </c>
      <c r="T2" s="8">
        <v>2036</v>
      </c>
      <c r="U2" s="8">
        <v>2037</v>
      </c>
      <c r="V2" s="8">
        <v>2038</v>
      </c>
      <c r="W2" s="8">
        <v>2039</v>
      </c>
      <c r="X2" s="8">
        <v>2040</v>
      </c>
      <c r="Y2" s="8">
        <v>2041</v>
      </c>
      <c r="Z2" s="8">
        <v>2042</v>
      </c>
      <c r="AA2" s="8">
        <v>2043</v>
      </c>
      <c r="AB2" s="8">
        <v>2044</v>
      </c>
    </row>
    <row r="3" spans="1:28" x14ac:dyDescent="0.35">
      <c r="D3" s="6">
        <v>1</v>
      </c>
      <c r="E3" s="66" t="s">
        <v>9</v>
      </c>
      <c r="F3" s="67"/>
      <c r="G3" s="68"/>
      <c r="H3" s="13">
        <v>0.74326551489607984</v>
      </c>
      <c r="I3" s="13">
        <f>'22kV CB PoF'!BB44</f>
        <v>0.68306384580603496</v>
      </c>
      <c r="J3" s="13">
        <f>'22kV CB PoF'!BC44</f>
        <v>0.69009848273195284</v>
      </c>
      <c r="K3" s="13">
        <f>'22kV CB PoF'!BD44</f>
        <v>0.69699772206294586</v>
      </c>
      <c r="L3" s="13">
        <f>'22kV CB PoF'!BE44</f>
        <v>0.70372715889777537</v>
      </c>
      <c r="M3" s="13">
        <f>'22kV CB PoF'!BF44</f>
        <v>0.71030907524829412</v>
      </c>
      <c r="N3" s="13">
        <f>'22kV CB PoF'!BG44</f>
        <v>0.71674662822807167</v>
      </c>
      <c r="O3" s="31">
        <f>'22kV CB PoF'!B44</f>
        <v>5.1486473466311189E-5</v>
      </c>
      <c r="P3" s="13">
        <f>'22kV CB PoF'!C44</f>
        <v>2.0541767959477264E-2</v>
      </c>
      <c r="Q3" s="13">
        <f>'22kV CB PoF'!D44</f>
        <v>4.1115770505141147E-2</v>
      </c>
      <c r="R3" s="13">
        <f>'22kV CB PoF'!E44</f>
        <v>6.1373825433406526E-2</v>
      </c>
      <c r="S3" s="13">
        <f>'22kV CB PoF'!F44</f>
        <v>8.131306498651758E-2</v>
      </c>
      <c r="T3" s="13">
        <f>'22kV CB PoF'!G44</f>
        <v>0.10090861182782163</v>
      </c>
      <c r="U3" s="13">
        <f>'22kV CB PoF'!H44</f>
        <v>0.12020094815780913</v>
      </c>
      <c r="V3" s="13">
        <f>'22kV CB PoF'!I44</f>
        <v>0.13907940373249661</v>
      </c>
      <c r="W3" s="13">
        <f>'22kV CB PoF'!J44</f>
        <v>0.15759563672467214</v>
      </c>
      <c r="X3" s="13">
        <f>'22kV CB PoF'!K44</f>
        <v>0.17575038780153629</v>
      </c>
      <c r="Y3" s="13">
        <f>'22kV CB PoF'!L44</f>
        <v>0.19359416225444648</v>
      </c>
      <c r="Z3" s="13">
        <f>'22kV CB PoF'!M44</f>
        <v>0.21103272832523379</v>
      </c>
      <c r="AA3" s="13">
        <f>'22kV CB PoF'!N44</f>
        <v>0.22811931866593882</v>
      </c>
      <c r="AB3" s="13">
        <f>'22kV CB PoF'!O44</f>
        <v>0.24485843536736607</v>
      </c>
    </row>
    <row r="4" spans="1:28" x14ac:dyDescent="0.35">
      <c r="D4" s="6">
        <v>2</v>
      </c>
      <c r="E4" s="66" t="s">
        <v>15</v>
      </c>
      <c r="F4" s="67"/>
      <c r="G4" s="68"/>
      <c r="H4" s="12">
        <f>H3^2</f>
        <v>0.55244362563373473</v>
      </c>
      <c r="I4" s="12">
        <f>'66kV CB PoF'!BB32</f>
        <v>0.80961372200649384</v>
      </c>
      <c r="J4" s="12">
        <f>'66kV CB PoF'!BC32</f>
        <v>0.83018626397169537</v>
      </c>
      <c r="K4" s="12">
        <f>'66kV CB PoF'!BD32</f>
        <v>0.84937005700899171</v>
      </c>
      <c r="L4" s="12">
        <f>'66kV CB PoF'!BE32</f>
        <v>0.86714346430828881</v>
      </c>
      <c r="M4" s="12">
        <f>'66kV CB PoF'!BF32</f>
        <v>0.88350190755674207</v>
      </c>
      <c r="N4" s="12">
        <f>'66kV CB PoF'!BG32</f>
        <v>0.89845711097010972</v>
      </c>
      <c r="O4" s="12">
        <f>'66kV CB PoF'!BH32</f>
        <v>0.91203600665519868</v>
      </c>
      <c r="P4" s="12">
        <f>'66kV CB PoF'!BI32</f>
        <v>0.92427934350948104</v>
      </c>
      <c r="Q4" s="12">
        <f>'66kV CB PoF'!BJ32</f>
        <v>0.93524005133213539</v>
      </c>
      <c r="R4" s="12">
        <f>'66kV CB PoF'!BK32</f>
        <v>0.94498141898338883</v>
      </c>
      <c r="S4" s="12">
        <f>'66kV CB PoF'!BL32</f>
        <v>0.95357514994817749</v>
      </c>
      <c r="T4" s="31">
        <f>'66kV CB PoF'!C32</f>
        <v>1.6358965878593423E-6</v>
      </c>
      <c r="U4" s="55">
        <f>'66kV CB PoF'!D32</f>
        <v>1.8507900994668702E-5</v>
      </c>
      <c r="V4" s="55">
        <f>'66kV CB PoF'!E32</f>
        <v>7.6500448431326973E-5</v>
      </c>
      <c r="W4" s="55">
        <f>'66kV CB PoF'!F32</f>
        <v>2.0937301292933697E-4</v>
      </c>
      <c r="X4" s="55">
        <f>'66kV CB PoF'!G32</f>
        <v>4.5714284917985903E-4</v>
      </c>
      <c r="Y4" s="55">
        <f>'66kV CB PoF'!H32</f>
        <v>8.6516241199630084E-4</v>
      </c>
      <c r="Z4" s="55">
        <f>'66kV CB PoF'!I32</f>
        <v>1.4834640030850776E-3</v>
      </c>
      <c r="AA4" s="55">
        <f>'66kV CB PoF'!J32</f>
        <v>2.3662293056855299E-3</v>
      </c>
      <c r="AB4" s="55">
        <f>'66kV CB PoF'!K32</f>
        <v>3.5713163896232691E-3</v>
      </c>
    </row>
    <row r="5" spans="1:28" x14ac:dyDescent="0.35">
      <c r="D5" s="4"/>
      <c r="E5" s="11"/>
      <c r="F5" s="11"/>
      <c r="G5" s="11"/>
      <c r="H5" s="32"/>
      <c r="I5" s="32"/>
      <c r="J5" s="32"/>
      <c r="K5" s="32"/>
      <c r="L5" s="32"/>
      <c r="M5" s="32"/>
      <c r="N5" s="32"/>
      <c r="O5" s="32"/>
      <c r="P5" s="32"/>
      <c r="Q5" s="32"/>
      <c r="R5" s="32"/>
      <c r="S5" s="32"/>
      <c r="T5" s="32"/>
      <c r="U5" s="32"/>
      <c r="V5" s="32"/>
      <c r="W5" s="32"/>
      <c r="X5" s="32"/>
      <c r="Y5" s="32"/>
      <c r="Z5" s="32"/>
      <c r="AA5" s="32"/>
      <c r="AB5" s="32"/>
    </row>
    <row r="6" spans="1:28" ht="15" thickBot="1" x14ac:dyDescent="0.4">
      <c r="A6" s="17" t="s">
        <v>45</v>
      </c>
      <c r="B6" s="18"/>
      <c r="C6" s="18"/>
      <c r="D6" s="18"/>
      <c r="E6" s="18"/>
      <c r="F6" s="18"/>
      <c r="G6" s="18"/>
      <c r="H6" s="69" t="s">
        <v>2</v>
      </c>
      <c r="I6" s="69"/>
      <c r="J6" s="69"/>
      <c r="K6" s="69"/>
      <c r="L6" s="69"/>
      <c r="M6" s="69"/>
      <c r="N6" s="69"/>
      <c r="O6" s="69"/>
      <c r="P6" s="69"/>
      <c r="Q6" s="69"/>
      <c r="R6" s="69"/>
      <c r="S6" s="69"/>
      <c r="T6" s="69"/>
      <c r="U6" s="69"/>
      <c r="V6" s="69"/>
      <c r="W6" s="69"/>
      <c r="X6" s="69"/>
      <c r="Y6" s="69"/>
      <c r="Z6" s="69"/>
      <c r="AA6" s="69"/>
      <c r="AB6" s="18"/>
    </row>
    <row r="7" spans="1:28" ht="15" thickBot="1" x14ac:dyDescent="0.4">
      <c r="A7" s="60" t="s">
        <v>38</v>
      </c>
      <c r="B7" s="61" t="s">
        <v>39</v>
      </c>
      <c r="C7" s="61" t="s">
        <v>40</v>
      </c>
      <c r="D7" s="61" t="s">
        <v>41</v>
      </c>
      <c r="E7" s="61" t="s">
        <v>42</v>
      </c>
      <c r="F7" s="61" t="s">
        <v>43</v>
      </c>
      <c r="G7" s="61" t="s">
        <v>44</v>
      </c>
      <c r="H7" s="61">
        <v>2024</v>
      </c>
      <c r="I7" s="61">
        <v>2025</v>
      </c>
      <c r="J7" s="61">
        <v>2026</v>
      </c>
      <c r="K7" s="61">
        <v>2027</v>
      </c>
      <c r="L7" s="61">
        <v>2028</v>
      </c>
      <c r="M7" s="61">
        <v>2029</v>
      </c>
      <c r="N7" s="61">
        <v>2030</v>
      </c>
      <c r="O7" s="61">
        <v>2031</v>
      </c>
      <c r="P7" s="61">
        <v>2032</v>
      </c>
      <c r="Q7" s="61">
        <v>2033</v>
      </c>
      <c r="R7" s="61">
        <v>2034</v>
      </c>
      <c r="S7" s="61">
        <v>2035</v>
      </c>
      <c r="T7" s="61">
        <v>2036</v>
      </c>
      <c r="U7" s="61">
        <v>2037</v>
      </c>
      <c r="V7" s="61">
        <v>2038</v>
      </c>
      <c r="W7" s="61">
        <v>2039</v>
      </c>
      <c r="X7" s="61">
        <v>2040</v>
      </c>
      <c r="Y7" s="61">
        <v>2041</v>
      </c>
      <c r="Z7" s="61">
        <v>2042</v>
      </c>
      <c r="AA7" s="61">
        <v>2043</v>
      </c>
      <c r="AB7" s="62">
        <v>2044</v>
      </c>
    </row>
    <row r="8" spans="1:28" x14ac:dyDescent="0.35">
      <c r="A8" s="25">
        <v>1</v>
      </c>
      <c r="B8" s="26" t="s">
        <v>13</v>
      </c>
      <c r="C8" s="27" t="s">
        <v>10</v>
      </c>
      <c r="D8" s="6"/>
      <c r="E8" s="28"/>
      <c r="F8" s="58"/>
      <c r="G8" s="26"/>
      <c r="H8" s="26"/>
      <c r="I8" s="26"/>
      <c r="J8" s="26"/>
      <c r="K8" s="26"/>
      <c r="L8" s="26"/>
      <c r="M8" s="26"/>
      <c r="N8" s="26"/>
      <c r="O8" s="26"/>
      <c r="P8" s="26"/>
      <c r="Q8" s="26"/>
      <c r="R8" s="26"/>
      <c r="S8" s="26"/>
      <c r="T8" s="26"/>
      <c r="U8" s="26"/>
      <c r="V8" s="26"/>
      <c r="W8" s="26"/>
      <c r="X8" s="26"/>
      <c r="Y8" s="26"/>
      <c r="Z8" s="26"/>
      <c r="AA8" s="26"/>
      <c r="AB8" s="59"/>
    </row>
    <row r="9" spans="1:28" x14ac:dyDescent="0.35">
      <c r="A9" s="19"/>
      <c r="B9" s="2"/>
      <c r="C9" s="2" t="s">
        <v>4</v>
      </c>
      <c r="D9" s="7">
        <v>39440.416802666266</v>
      </c>
      <c r="E9" s="7"/>
      <c r="F9" s="2"/>
      <c r="G9" s="2"/>
      <c r="H9" s="2"/>
      <c r="I9" s="16"/>
      <c r="J9" s="16"/>
      <c r="K9" s="16"/>
      <c r="L9" s="16"/>
      <c r="M9" s="16"/>
      <c r="N9" s="16"/>
      <c r="O9" s="16"/>
      <c r="P9" s="16"/>
      <c r="Q9" s="16"/>
      <c r="R9" s="16"/>
      <c r="S9" s="16"/>
      <c r="T9" s="16"/>
      <c r="U9" s="16"/>
      <c r="V9" s="16"/>
      <c r="W9" s="16"/>
      <c r="X9" s="16"/>
      <c r="Y9" s="16"/>
      <c r="Z9" s="16"/>
      <c r="AA9" s="16"/>
      <c r="AB9" s="21"/>
    </row>
    <row r="10" spans="1:28" x14ac:dyDescent="0.35">
      <c r="A10" s="19"/>
      <c r="B10" s="2"/>
      <c r="C10" s="2" t="s">
        <v>5</v>
      </c>
      <c r="D10" s="6">
        <v>90</v>
      </c>
      <c r="E10" s="6"/>
      <c r="F10" s="2"/>
      <c r="G10" s="2"/>
      <c r="H10" s="2"/>
      <c r="I10" s="2"/>
      <c r="J10" s="2"/>
      <c r="K10" s="2"/>
      <c r="L10" s="2"/>
      <c r="M10" s="2"/>
      <c r="N10" s="2"/>
      <c r="O10" s="2"/>
      <c r="P10" s="2"/>
      <c r="Q10" s="2"/>
      <c r="R10" s="2"/>
      <c r="S10" s="2"/>
      <c r="T10" s="2"/>
      <c r="U10" s="2"/>
      <c r="V10" s="2"/>
      <c r="W10" s="2"/>
      <c r="X10" s="2"/>
      <c r="Y10" s="2"/>
      <c r="Z10" s="2"/>
      <c r="AA10" s="2"/>
      <c r="AB10" s="20"/>
    </row>
    <row r="11" spans="1:28" x14ac:dyDescent="0.35">
      <c r="A11" s="19"/>
      <c r="B11" s="2"/>
      <c r="C11" s="2" t="s">
        <v>7</v>
      </c>
      <c r="D11" s="6"/>
      <c r="E11" s="6"/>
      <c r="F11" s="2"/>
      <c r="G11" s="2"/>
      <c r="H11" s="2"/>
      <c r="I11" s="10">
        <v>8.1021615260482474</v>
      </c>
      <c r="J11" s="10">
        <v>8.3024242705594791</v>
      </c>
      <c r="K11" s="10">
        <v>8.5947805759230125</v>
      </c>
      <c r="L11" s="10">
        <v>8.7902812999904896</v>
      </c>
      <c r="M11" s="10">
        <v>8.8520431902127381</v>
      </c>
      <c r="N11" s="10">
        <v>8.8905080619165933</v>
      </c>
      <c r="O11" s="10">
        <v>8.9661918575389397</v>
      </c>
      <c r="P11" s="10">
        <v>9.1113412820868636</v>
      </c>
      <c r="Q11" s="10">
        <v>9.2411443957384947</v>
      </c>
      <c r="R11" s="10">
        <v>9.2483837062908734</v>
      </c>
      <c r="S11" s="10">
        <v>9.1992636050161618</v>
      </c>
      <c r="T11" s="10">
        <v>9.2233786275817948</v>
      </c>
      <c r="U11" s="10">
        <v>9.3029261172144544</v>
      </c>
      <c r="V11" s="10">
        <v>9.4013168989231666</v>
      </c>
      <c r="W11" s="10">
        <v>9.4398100792439035</v>
      </c>
      <c r="X11" s="10">
        <v>9.4373248274980845</v>
      </c>
      <c r="Y11" s="10">
        <v>9.4346042031823956</v>
      </c>
      <c r="Z11" s="10">
        <v>9.4316318676715749</v>
      </c>
      <c r="AA11" s="10">
        <v>9.42395357715003</v>
      </c>
      <c r="AB11" s="22">
        <v>9.4377234394119363</v>
      </c>
    </row>
    <row r="12" spans="1:28" ht="15" thickBot="1" x14ac:dyDescent="0.4">
      <c r="A12" s="23"/>
      <c r="B12" s="24"/>
      <c r="C12" s="24" t="s">
        <v>6</v>
      </c>
      <c r="D12" s="24"/>
      <c r="E12" s="24"/>
      <c r="F12" s="24"/>
      <c r="G12" s="24"/>
      <c r="H12" s="24"/>
      <c r="I12" s="56">
        <f t="shared" ref="I12:AB12" si="0">$D$9*$D$10*I11/60*I3</f>
        <v>327412.27010843984</v>
      </c>
      <c r="J12" s="56">
        <f t="shared" si="0"/>
        <v>338960.23369753745</v>
      </c>
      <c r="K12" s="56">
        <f t="shared" si="0"/>
        <v>354404.23860830924</v>
      </c>
      <c r="L12" s="56">
        <f t="shared" si="0"/>
        <v>365965.24246047845</v>
      </c>
      <c r="M12" s="56">
        <f t="shared" si="0"/>
        <v>371983.47108219692</v>
      </c>
      <c r="N12" s="56">
        <f t="shared" si="0"/>
        <v>376985.80153941858</v>
      </c>
      <c r="O12" s="56">
        <f t="shared" si="0"/>
        <v>27.310768984395004</v>
      </c>
      <c r="P12" s="56">
        <f t="shared" si="0"/>
        <v>11072.68355099709</v>
      </c>
      <c r="Q12" s="56">
        <f t="shared" si="0"/>
        <v>22478.480192665633</v>
      </c>
      <c r="R12" s="56">
        <f t="shared" si="0"/>
        <v>33580.084801894634</v>
      </c>
      <c r="S12" s="56">
        <f t="shared" si="0"/>
        <v>44253.349757614458</v>
      </c>
      <c r="T12" s="56">
        <f t="shared" si="0"/>
        <v>55061.878508840964</v>
      </c>
      <c r="U12" s="56">
        <f t="shared" si="0"/>
        <v>66154.62625828493</v>
      </c>
      <c r="V12" s="56">
        <f t="shared" si="0"/>
        <v>77354.265568025716</v>
      </c>
      <c r="W12" s="56">
        <f t="shared" si="0"/>
        <v>88011.657679740936</v>
      </c>
      <c r="X12" s="56">
        <f t="shared" si="0"/>
        <v>98124.611527780697</v>
      </c>
      <c r="Y12" s="56">
        <f t="shared" si="0"/>
        <v>108055.9529309192</v>
      </c>
      <c r="Z12" s="56">
        <f t="shared" si="0"/>
        <v>117752.30300635369</v>
      </c>
      <c r="AA12" s="56">
        <f t="shared" si="0"/>
        <v>127182.67607416387</v>
      </c>
      <c r="AB12" s="57">
        <f t="shared" si="0"/>
        <v>136714.65527241898</v>
      </c>
    </row>
    <row r="13" spans="1:28" ht="15" thickBot="1" x14ac:dyDescent="0.4">
      <c r="A13" s="4"/>
    </row>
    <row r="14" spans="1:28" x14ac:dyDescent="0.35">
      <c r="A14" s="25">
        <v>2</v>
      </c>
      <c r="B14" s="26" t="s">
        <v>11</v>
      </c>
      <c r="C14" s="27" t="s">
        <v>12</v>
      </c>
      <c r="D14" s="28"/>
      <c r="E14" s="28"/>
      <c r="F14" s="58"/>
      <c r="G14" s="26"/>
      <c r="H14" s="26"/>
      <c r="I14" s="26"/>
      <c r="J14" s="26"/>
      <c r="K14" s="26"/>
      <c r="L14" s="26"/>
      <c r="M14" s="26"/>
      <c r="N14" s="26"/>
      <c r="O14" s="26"/>
      <c r="P14" s="26"/>
      <c r="Q14" s="26"/>
      <c r="R14" s="26"/>
      <c r="S14" s="26"/>
      <c r="T14" s="26"/>
      <c r="U14" s="26"/>
      <c r="V14" s="26"/>
      <c r="W14" s="26"/>
      <c r="X14" s="26"/>
      <c r="Y14" s="26"/>
      <c r="Z14" s="26"/>
      <c r="AA14" s="26"/>
      <c r="AB14" s="59"/>
    </row>
    <row r="15" spans="1:28" x14ac:dyDescent="0.35">
      <c r="A15" s="29"/>
      <c r="B15" s="2"/>
      <c r="C15" s="2" t="s">
        <v>4</v>
      </c>
      <c r="D15" s="7">
        <v>39440.416802666266</v>
      </c>
      <c r="E15" s="7"/>
      <c r="F15" s="2"/>
      <c r="G15" s="2"/>
      <c r="H15" s="2"/>
      <c r="I15" s="16"/>
      <c r="J15" s="16"/>
      <c r="K15" s="16"/>
      <c r="L15" s="16"/>
      <c r="M15" s="16"/>
      <c r="N15" s="16"/>
      <c r="O15" s="16"/>
      <c r="P15" s="16"/>
      <c r="Q15" s="16"/>
      <c r="R15" s="16"/>
      <c r="S15" s="16"/>
      <c r="T15" s="16"/>
      <c r="U15" s="16"/>
      <c r="V15" s="16"/>
      <c r="W15" s="16"/>
      <c r="X15" s="16"/>
      <c r="Y15" s="16"/>
      <c r="Z15" s="16"/>
      <c r="AA15" s="16"/>
      <c r="AB15" s="21"/>
    </row>
    <row r="16" spans="1:28" x14ac:dyDescent="0.35">
      <c r="A16" s="29"/>
      <c r="B16" s="2"/>
      <c r="C16" s="2" t="s">
        <v>5</v>
      </c>
      <c r="D16" s="6">
        <v>90</v>
      </c>
      <c r="E16" s="6"/>
      <c r="F16" s="2"/>
      <c r="G16" s="2"/>
      <c r="H16" s="2"/>
      <c r="I16" s="2"/>
      <c r="J16" s="2"/>
      <c r="K16" s="2"/>
      <c r="L16" s="2"/>
      <c r="M16" s="2"/>
      <c r="N16" s="2"/>
      <c r="O16" s="2"/>
      <c r="P16" s="2"/>
      <c r="Q16" s="2"/>
      <c r="R16" s="2"/>
      <c r="S16" s="2"/>
      <c r="T16" s="2"/>
      <c r="U16" s="2"/>
      <c r="V16" s="2"/>
      <c r="W16" s="2"/>
      <c r="X16" s="2"/>
      <c r="Y16" s="2"/>
      <c r="Z16" s="2"/>
      <c r="AA16" s="2"/>
      <c r="AB16" s="20"/>
    </row>
    <row r="17" spans="1:28" x14ac:dyDescent="0.35">
      <c r="A17" s="29"/>
      <c r="B17" s="2"/>
      <c r="C17" s="2" t="s">
        <v>7</v>
      </c>
      <c r="D17" s="6"/>
      <c r="E17" s="6"/>
      <c r="F17" s="2"/>
      <c r="G17" s="2"/>
      <c r="H17" s="2"/>
      <c r="I17" s="10">
        <v>16.204323052096495</v>
      </c>
      <c r="J17" s="10">
        <v>16.604848541118958</v>
      </c>
      <c r="K17" s="10">
        <v>17.189561151846025</v>
      </c>
      <c r="L17" s="10">
        <v>17.580562599980979</v>
      </c>
      <c r="M17" s="10">
        <v>17.704086380425476</v>
      </c>
      <c r="N17" s="10">
        <v>17.781016123833187</v>
      </c>
      <c r="O17" s="10">
        <v>17.932383715077879</v>
      </c>
      <c r="P17" s="10">
        <v>18.222682564173727</v>
      </c>
      <c r="Q17" s="10">
        <v>18.482288791476989</v>
      </c>
      <c r="R17" s="10">
        <v>18.496767412581747</v>
      </c>
      <c r="S17" s="10">
        <v>18.398527210032324</v>
      </c>
      <c r="T17" s="10">
        <v>18.44675725516359</v>
      </c>
      <c r="U17" s="10">
        <v>18.605852234428909</v>
      </c>
      <c r="V17" s="10">
        <v>18.802633797846333</v>
      </c>
      <c r="W17" s="10">
        <v>18.879620158487807</v>
      </c>
      <c r="X17" s="10">
        <v>18.874649654996169</v>
      </c>
      <c r="Y17" s="10">
        <v>18.869208406364791</v>
      </c>
      <c r="Z17" s="10">
        <v>18.86326373534315</v>
      </c>
      <c r="AA17" s="10">
        <v>18.84790715430006</v>
      </c>
      <c r="AB17" s="22">
        <v>18.875446878823873</v>
      </c>
    </row>
    <row r="18" spans="1:28" ht="15" thickBot="1" x14ac:dyDescent="0.4">
      <c r="A18" s="30"/>
      <c r="B18" s="24"/>
      <c r="C18" s="24" t="s">
        <v>6</v>
      </c>
      <c r="D18" s="24"/>
      <c r="E18" s="24"/>
      <c r="F18" s="24"/>
      <c r="G18" s="24"/>
      <c r="H18" s="24"/>
      <c r="I18" s="56">
        <f t="shared" ref="I18:AB18" si="1">$D$15*$D$16*I17/60*I3^2</f>
        <v>447286.96876871039</v>
      </c>
      <c r="J18" s="56">
        <f t="shared" si="1"/>
        <v>467831.88596227748</v>
      </c>
      <c r="K18" s="56">
        <f t="shared" si="1"/>
        <v>494037.8939988885</v>
      </c>
      <c r="L18" s="56">
        <f t="shared" si="1"/>
        <v>515079.36066409602</v>
      </c>
      <c r="M18" s="56">
        <f t="shared" si="1"/>
        <v>528446.47070409171</v>
      </c>
      <c r="N18" s="56">
        <f t="shared" si="1"/>
        <v>540406.60428647045</v>
      </c>
      <c r="O18" s="56">
        <f t="shared" si="1"/>
        <v>2.8122703653192158E-3</v>
      </c>
      <c r="P18" s="56">
        <f t="shared" si="1"/>
        <v>454.9049923866059</v>
      </c>
      <c r="Q18" s="56">
        <f t="shared" si="1"/>
        <v>1848.4400658120023</v>
      </c>
      <c r="R18" s="56">
        <f t="shared" si="1"/>
        <v>4121.8765253409374</v>
      </c>
      <c r="S18" s="56">
        <f t="shared" si="1"/>
        <v>7196.7510094239924</v>
      </c>
      <c r="T18" s="56">
        <f t="shared" si="1"/>
        <v>11112.435449918614</v>
      </c>
      <c r="U18" s="56">
        <f t="shared" si="1"/>
        <v>15903.697602542692</v>
      </c>
      <c r="V18" s="56">
        <f t="shared" si="1"/>
        <v>21516.770262732418</v>
      </c>
      <c r="W18" s="56">
        <f t="shared" si="1"/>
        <v>27740.50646246531</v>
      </c>
      <c r="X18" s="56">
        <f t="shared" si="1"/>
        <v>34490.877057765116</v>
      </c>
      <c r="Y18" s="56">
        <f t="shared" si="1"/>
        <v>41838.003368534402</v>
      </c>
      <c r="Z18" s="56">
        <f t="shared" si="1"/>
        <v>49699.179540020894</v>
      </c>
      <c r="AA18" s="56">
        <f t="shared" si="1"/>
        <v>58025.650824298122</v>
      </c>
      <c r="AB18" s="57">
        <f t="shared" si="1"/>
        <v>66951.473163586663</v>
      </c>
    </row>
    <row r="19" spans="1:28" ht="15" thickBot="1" x14ac:dyDescent="0.4">
      <c r="I19" s="15"/>
      <c r="J19" s="15"/>
      <c r="K19" s="15"/>
      <c r="L19" s="15"/>
      <c r="M19" s="15"/>
      <c r="N19" s="15"/>
      <c r="O19" s="15"/>
      <c r="P19" s="15"/>
      <c r="Q19" s="15"/>
      <c r="R19" s="15"/>
      <c r="S19" s="15"/>
      <c r="T19" s="15"/>
      <c r="U19" s="15"/>
      <c r="V19" s="15"/>
      <c r="W19" s="15"/>
      <c r="X19" s="15"/>
      <c r="Y19" s="15"/>
      <c r="Z19" s="15"/>
      <c r="AA19" s="15"/>
      <c r="AB19" s="15"/>
    </row>
    <row r="20" spans="1:28" x14ac:dyDescent="0.35">
      <c r="A20" s="25">
        <v>3</v>
      </c>
      <c r="B20" s="26" t="s">
        <v>14</v>
      </c>
      <c r="C20" s="27" t="s">
        <v>12</v>
      </c>
      <c r="D20" s="28"/>
      <c r="E20" s="28"/>
      <c r="F20" s="58"/>
      <c r="G20" s="26"/>
      <c r="H20" s="26"/>
      <c r="I20" s="26"/>
      <c r="J20" s="26"/>
      <c r="K20" s="26"/>
      <c r="L20" s="26"/>
      <c r="M20" s="26"/>
      <c r="N20" s="26"/>
      <c r="O20" s="26"/>
      <c r="P20" s="26"/>
      <c r="Q20" s="26"/>
      <c r="R20" s="26"/>
      <c r="S20" s="26"/>
      <c r="T20" s="26"/>
      <c r="U20" s="26"/>
      <c r="V20" s="26"/>
      <c r="W20" s="26"/>
      <c r="X20" s="26"/>
      <c r="Y20" s="26"/>
      <c r="Z20" s="26"/>
      <c r="AA20" s="26"/>
      <c r="AB20" s="59"/>
    </row>
    <row r="21" spans="1:28" x14ac:dyDescent="0.35">
      <c r="A21" s="29"/>
      <c r="B21" s="2"/>
      <c r="C21" s="2" t="s">
        <v>4</v>
      </c>
      <c r="D21" s="7">
        <v>39440.416802666266</v>
      </c>
      <c r="E21" s="7"/>
      <c r="F21" s="2"/>
      <c r="G21" s="2"/>
      <c r="H21" s="2"/>
      <c r="I21" s="16"/>
      <c r="J21" s="16"/>
      <c r="K21" s="16"/>
      <c r="L21" s="16"/>
      <c r="M21" s="16"/>
      <c r="N21" s="16"/>
      <c r="O21" s="16"/>
      <c r="P21" s="16"/>
      <c r="Q21" s="16"/>
      <c r="R21" s="16"/>
      <c r="S21" s="16"/>
      <c r="T21" s="16"/>
      <c r="U21" s="16"/>
      <c r="V21" s="16"/>
      <c r="W21" s="16"/>
      <c r="X21" s="16"/>
      <c r="Y21" s="16"/>
      <c r="Z21" s="16"/>
      <c r="AA21" s="16"/>
      <c r="AB21" s="21"/>
    </row>
    <row r="22" spans="1:28" x14ac:dyDescent="0.35">
      <c r="A22" s="29"/>
      <c r="B22" s="2"/>
      <c r="C22" s="2" t="s">
        <v>5</v>
      </c>
      <c r="D22" s="6">
        <v>90</v>
      </c>
      <c r="E22" s="6"/>
      <c r="F22" s="2"/>
      <c r="G22" s="2"/>
      <c r="H22" s="2"/>
      <c r="I22" s="2"/>
      <c r="J22" s="2"/>
      <c r="K22" s="2"/>
      <c r="L22" s="2"/>
      <c r="M22" s="2"/>
      <c r="N22" s="2"/>
      <c r="O22" s="2"/>
      <c r="P22" s="2"/>
      <c r="Q22" s="2"/>
      <c r="R22" s="2"/>
      <c r="S22" s="2"/>
      <c r="T22" s="2"/>
      <c r="U22" s="2"/>
      <c r="V22" s="2"/>
      <c r="W22" s="2"/>
      <c r="X22" s="2"/>
      <c r="Y22" s="2"/>
      <c r="Z22" s="2"/>
      <c r="AA22" s="2"/>
      <c r="AB22" s="20"/>
    </row>
    <row r="23" spans="1:28" x14ac:dyDescent="0.35">
      <c r="A23" s="29"/>
      <c r="B23" s="2"/>
      <c r="C23" s="2" t="s">
        <v>7</v>
      </c>
      <c r="D23" s="6"/>
      <c r="E23" s="6"/>
      <c r="F23" s="2"/>
      <c r="G23" s="2"/>
      <c r="H23" s="2"/>
      <c r="I23" s="10">
        <v>16.204323052096495</v>
      </c>
      <c r="J23" s="10">
        <v>16.604848541118958</v>
      </c>
      <c r="K23" s="10">
        <v>17.189561151846025</v>
      </c>
      <c r="L23" s="10">
        <v>17.580562599980979</v>
      </c>
      <c r="M23" s="10">
        <v>17.704086380425476</v>
      </c>
      <c r="N23" s="10">
        <v>17.781016123833187</v>
      </c>
      <c r="O23" s="10">
        <v>17.932383715077879</v>
      </c>
      <c r="P23" s="10">
        <v>18.222682564173727</v>
      </c>
      <c r="Q23" s="10">
        <v>18.482288791476989</v>
      </c>
      <c r="R23" s="10">
        <v>18.496767412581747</v>
      </c>
      <c r="S23" s="10">
        <v>18.398527210032324</v>
      </c>
      <c r="T23" s="10">
        <v>18.44675725516359</v>
      </c>
      <c r="U23" s="10">
        <v>18.605852234428909</v>
      </c>
      <c r="V23" s="10">
        <v>18.802633797846333</v>
      </c>
      <c r="W23" s="10">
        <v>18.879620158487807</v>
      </c>
      <c r="X23" s="10">
        <v>18.874649654996169</v>
      </c>
      <c r="Y23" s="10">
        <v>18.869208406364791</v>
      </c>
      <c r="Z23" s="10">
        <v>18.86326373534315</v>
      </c>
      <c r="AA23" s="10">
        <v>18.84790715430006</v>
      </c>
      <c r="AB23" s="22">
        <v>18.875446878823873</v>
      </c>
    </row>
    <row r="24" spans="1:28" ht="15" thickBot="1" x14ac:dyDescent="0.4">
      <c r="A24" s="30"/>
      <c r="B24" s="24"/>
      <c r="C24" s="24" t="s">
        <v>6</v>
      </c>
      <c r="D24" s="24"/>
      <c r="E24" s="24"/>
      <c r="F24" s="24"/>
      <c r="G24" s="24"/>
      <c r="H24" s="24"/>
      <c r="I24" s="56">
        <f t="shared" ref="I24:AB24" si="2">$D$21*$D$22*I23/60*I3^2</f>
        <v>447286.96876871039</v>
      </c>
      <c r="J24" s="56">
        <f t="shared" si="2"/>
        <v>467831.88596227748</v>
      </c>
      <c r="K24" s="56">
        <f t="shared" si="2"/>
        <v>494037.8939988885</v>
      </c>
      <c r="L24" s="56">
        <f t="shared" si="2"/>
        <v>515079.36066409602</v>
      </c>
      <c r="M24" s="56">
        <f t="shared" si="2"/>
        <v>528446.47070409171</v>
      </c>
      <c r="N24" s="56">
        <f t="shared" si="2"/>
        <v>540406.60428647045</v>
      </c>
      <c r="O24" s="56">
        <f t="shared" si="2"/>
        <v>2.8122703653192158E-3</v>
      </c>
      <c r="P24" s="56">
        <f t="shared" si="2"/>
        <v>454.9049923866059</v>
      </c>
      <c r="Q24" s="56">
        <f t="shared" si="2"/>
        <v>1848.4400658120023</v>
      </c>
      <c r="R24" s="56">
        <f t="shared" si="2"/>
        <v>4121.8765253409374</v>
      </c>
      <c r="S24" s="56">
        <f t="shared" si="2"/>
        <v>7196.7510094239924</v>
      </c>
      <c r="T24" s="56">
        <f t="shared" si="2"/>
        <v>11112.435449918614</v>
      </c>
      <c r="U24" s="56">
        <f t="shared" si="2"/>
        <v>15903.697602542692</v>
      </c>
      <c r="V24" s="56">
        <f t="shared" si="2"/>
        <v>21516.770262732418</v>
      </c>
      <c r="W24" s="56">
        <f t="shared" si="2"/>
        <v>27740.50646246531</v>
      </c>
      <c r="X24" s="56">
        <f t="shared" si="2"/>
        <v>34490.877057765116</v>
      </c>
      <c r="Y24" s="56">
        <f t="shared" si="2"/>
        <v>41838.003368534402</v>
      </c>
      <c r="Z24" s="56">
        <f t="shared" si="2"/>
        <v>49699.179540020894</v>
      </c>
      <c r="AA24" s="56">
        <f t="shared" si="2"/>
        <v>58025.650824298122</v>
      </c>
      <c r="AB24" s="57">
        <f t="shared" si="2"/>
        <v>66951.473163586663</v>
      </c>
    </row>
    <row r="25" spans="1:28" ht="15" thickBot="1" x14ac:dyDescent="0.4">
      <c r="I25" s="5"/>
      <c r="J25" s="5"/>
      <c r="K25" s="5"/>
      <c r="L25" s="5"/>
      <c r="M25" s="5"/>
      <c r="N25" s="5"/>
      <c r="O25" s="5"/>
      <c r="P25" s="5"/>
      <c r="Q25" s="5"/>
      <c r="R25" s="5"/>
      <c r="S25" s="5"/>
      <c r="T25" s="5"/>
      <c r="U25" s="5"/>
      <c r="V25" s="5"/>
      <c r="W25" s="5"/>
      <c r="X25" s="5"/>
      <c r="Y25" s="5"/>
      <c r="Z25" s="5"/>
      <c r="AA25" s="5"/>
      <c r="AB25" s="5"/>
    </row>
    <row r="26" spans="1:28" x14ac:dyDescent="0.35">
      <c r="A26" s="25">
        <v>4</v>
      </c>
      <c r="B26" s="26" t="s">
        <v>16</v>
      </c>
      <c r="C26" s="27" t="s">
        <v>12</v>
      </c>
      <c r="D26" s="28"/>
      <c r="E26" s="28"/>
      <c r="F26" s="58"/>
      <c r="G26" s="26"/>
      <c r="H26" s="26"/>
      <c r="I26" s="26"/>
      <c r="J26" s="26"/>
      <c r="K26" s="26"/>
      <c r="L26" s="26"/>
      <c r="M26" s="26"/>
      <c r="N26" s="26"/>
      <c r="O26" s="26"/>
      <c r="P26" s="26"/>
      <c r="Q26" s="26"/>
      <c r="R26" s="26"/>
      <c r="S26" s="26"/>
      <c r="T26" s="26"/>
      <c r="U26" s="26"/>
      <c r="V26" s="26"/>
      <c r="W26" s="26"/>
      <c r="X26" s="26"/>
      <c r="Y26" s="26"/>
      <c r="Z26" s="26"/>
      <c r="AA26" s="26"/>
      <c r="AB26" s="59"/>
    </row>
    <row r="27" spans="1:28" x14ac:dyDescent="0.35">
      <c r="A27" s="29"/>
      <c r="B27" s="2"/>
      <c r="C27" s="2" t="s">
        <v>4</v>
      </c>
      <c r="D27" s="7">
        <v>39440.416802666266</v>
      </c>
      <c r="E27" s="7"/>
      <c r="F27" s="2"/>
      <c r="G27" s="2"/>
      <c r="H27" s="2"/>
      <c r="I27" s="16"/>
      <c r="J27" s="16"/>
      <c r="K27" s="16"/>
      <c r="L27" s="16"/>
      <c r="M27" s="16"/>
      <c r="N27" s="16"/>
      <c r="O27" s="16"/>
      <c r="P27" s="16"/>
      <c r="Q27" s="16"/>
      <c r="R27" s="16"/>
      <c r="S27" s="16"/>
      <c r="T27" s="16"/>
      <c r="U27" s="16"/>
      <c r="V27" s="16"/>
      <c r="W27" s="16"/>
      <c r="X27" s="16"/>
      <c r="Y27" s="16"/>
      <c r="Z27" s="16"/>
      <c r="AA27" s="16"/>
      <c r="AB27" s="21"/>
    </row>
    <row r="28" spans="1:28" x14ac:dyDescent="0.35">
      <c r="A28" s="29"/>
      <c r="B28" s="2"/>
      <c r="C28" s="2" t="s">
        <v>5</v>
      </c>
      <c r="D28" s="6">
        <v>90</v>
      </c>
      <c r="E28" s="6"/>
      <c r="F28" s="2"/>
      <c r="G28" s="2"/>
      <c r="H28" s="2"/>
      <c r="I28" s="2"/>
      <c r="J28" s="2"/>
      <c r="K28" s="2"/>
      <c r="L28" s="2"/>
      <c r="M28" s="2"/>
      <c r="N28" s="2"/>
      <c r="O28" s="2"/>
      <c r="P28" s="2"/>
      <c r="Q28" s="2"/>
      <c r="R28" s="2"/>
      <c r="S28" s="2"/>
      <c r="T28" s="2"/>
      <c r="U28" s="2"/>
      <c r="V28" s="2"/>
      <c r="W28" s="2"/>
      <c r="X28" s="2"/>
      <c r="Y28" s="2"/>
      <c r="Z28" s="2"/>
      <c r="AA28" s="2"/>
      <c r="AB28" s="20"/>
    </row>
    <row r="29" spans="1:28" x14ac:dyDescent="0.35">
      <c r="A29" s="29"/>
      <c r="B29" s="2"/>
      <c r="C29" s="2" t="s">
        <v>7</v>
      </c>
      <c r="D29" s="6"/>
      <c r="E29" s="6"/>
      <c r="F29" s="2"/>
      <c r="G29" s="2"/>
      <c r="H29" s="2"/>
      <c r="I29" s="10">
        <v>16.204323052096495</v>
      </c>
      <c r="J29" s="10">
        <v>16.604848541118958</v>
      </c>
      <c r="K29" s="10">
        <v>17.189561151846025</v>
      </c>
      <c r="L29" s="10">
        <v>17.580562599980979</v>
      </c>
      <c r="M29" s="10">
        <v>17.704086380425476</v>
      </c>
      <c r="N29" s="10">
        <v>17.781016123833187</v>
      </c>
      <c r="O29" s="10">
        <v>17.932383715077879</v>
      </c>
      <c r="P29" s="10">
        <v>18.222682564173727</v>
      </c>
      <c r="Q29" s="10">
        <v>18.482288791476989</v>
      </c>
      <c r="R29" s="10">
        <v>18.496767412581747</v>
      </c>
      <c r="S29" s="10">
        <v>18.398527210032324</v>
      </c>
      <c r="T29" s="10">
        <v>18.44675725516359</v>
      </c>
      <c r="U29" s="10">
        <v>18.605852234428909</v>
      </c>
      <c r="V29" s="10">
        <v>18.802633797846333</v>
      </c>
      <c r="W29" s="10">
        <v>18.879620158487807</v>
      </c>
      <c r="X29" s="10">
        <v>18.874649654996169</v>
      </c>
      <c r="Y29" s="10">
        <v>18.869208406364791</v>
      </c>
      <c r="Z29" s="10">
        <v>18.86326373534315</v>
      </c>
      <c r="AA29" s="10">
        <v>18.84790715430006</v>
      </c>
      <c r="AB29" s="22">
        <v>18.875446878823873</v>
      </c>
    </row>
    <row r="30" spans="1:28" ht="15" thickBot="1" x14ac:dyDescent="0.4">
      <c r="A30" s="30"/>
      <c r="B30" s="24"/>
      <c r="C30" s="24" t="s">
        <v>6</v>
      </c>
      <c r="D30" s="24"/>
      <c r="E30" s="24"/>
      <c r="F30" s="24"/>
      <c r="G30" s="24"/>
      <c r="H30" s="24"/>
      <c r="I30" s="56">
        <f t="shared" ref="I30:AB30" si="3">$D$27*$D$28*I29/60*I4</f>
        <v>776142.57659996755</v>
      </c>
      <c r="J30" s="56">
        <f t="shared" si="3"/>
        <v>815536.15053413308</v>
      </c>
      <c r="K30" s="56">
        <f t="shared" si="3"/>
        <v>863762.78952539456</v>
      </c>
      <c r="L30" s="56">
        <f t="shared" si="3"/>
        <v>901896.03783559566</v>
      </c>
      <c r="M30" s="56">
        <f t="shared" si="3"/>
        <v>925366.48547202547</v>
      </c>
      <c r="N30" s="56">
        <f t="shared" si="3"/>
        <v>945119.40702169493</v>
      </c>
      <c r="O30" s="56">
        <f t="shared" si="3"/>
        <v>967570.82030519843</v>
      </c>
      <c r="P30" s="56">
        <f t="shared" si="3"/>
        <v>996433.48163536109</v>
      </c>
      <c r="Q30" s="56">
        <f t="shared" si="3"/>
        <v>1022613.6935280487</v>
      </c>
      <c r="R30" s="56">
        <f t="shared" si="3"/>
        <v>1034074.5736994423</v>
      </c>
      <c r="S30" s="56">
        <f t="shared" si="3"/>
        <v>1037936.3915952079</v>
      </c>
      <c r="T30" s="56">
        <f t="shared" si="3"/>
        <v>1.7852894325299551</v>
      </c>
      <c r="U30" s="56">
        <f t="shared" si="3"/>
        <v>20.372273129163386</v>
      </c>
      <c r="V30" s="56">
        <f t="shared" si="3"/>
        <v>85.097230002679936</v>
      </c>
      <c r="W30" s="56">
        <f t="shared" si="3"/>
        <v>233.85502700821826</v>
      </c>
      <c r="X30" s="56">
        <f t="shared" si="3"/>
        <v>510.46219640926904</v>
      </c>
      <c r="Y30" s="56">
        <f t="shared" si="3"/>
        <v>965.79305676998138</v>
      </c>
      <c r="Z30" s="56">
        <f t="shared" si="3"/>
        <v>1655.490161896422</v>
      </c>
      <c r="AA30" s="56">
        <f t="shared" si="3"/>
        <v>2638.4733836848095</v>
      </c>
      <c r="AB30" s="57">
        <f t="shared" si="3"/>
        <v>3988.0291511587247</v>
      </c>
    </row>
    <row r="31" spans="1:28" ht="15" thickBot="1" x14ac:dyDescent="0.4">
      <c r="I31" s="5"/>
      <c r="J31" s="5"/>
      <c r="K31" s="5"/>
      <c r="L31" s="5"/>
      <c r="M31" s="5"/>
      <c r="N31" s="5"/>
      <c r="O31" s="5"/>
      <c r="P31" s="5"/>
      <c r="Q31" s="5"/>
      <c r="R31" s="5"/>
      <c r="S31" s="5"/>
      <c r="T31" s="5"/>
      <c r="U31" s="5"/>
      <c r="V31" s="5"/>
      <c r="W31" s="5"/>
      <c r="X31" s="5"/>
      <c r="Y31" s="5"/>
      <c r="Z31" s="5"/>
      <c r="AA31" s="5"/>
      <c r="AB31" s="5"/>
    </row>
    <row r="32" spans="1:28" ht="15.5" thickTop="1" thickBot="1" x14ac:dyDescent="0.4">
      <c r="F32" s="3" t="s">
        <v>0</v>
      </c>
      <c r="I32" s="14">
        <f>I30+I24+I18+I12</f>
        <v>1998128.7842458282</v>
      </c>
      <c r="J32" s="14">
        <f t="shared" ref="J32:AB32" si="4">J30+J24+J18+J12</f>
        <v>2090160.1561562256</v>
      </c>
      <c r="K32" s="14">
        <f t="shared" si="4"/>
        <v>2206242.816131481</v>
      </c>
      <c r="L32" s="14">
        <f t="shared" si="4"/>
        <v>2298020.0016242662</v>
      </c>
      <c r="M32" s="14">
        <f t="shared" si="4"/>
        <v>2354242.8979624058</v>
      </c>
      <c r="N32" s="14">
        <f t="shared" si="4"/>
        <v>2402918.4171340545</v>
      </c>
      <c r="O32" s="14">
        <f t="shared" si="4"/>
        <v>967598.13669872342</v>
      </c>
      <c r="P32" s="14">
        <f t="shared" si="4"/>
        <v>1008415.9751711313</v>
      </c>
      <c r="Q32" s="14">
        <f t="shared" si="4"/>
        <v>1048789.0538523383</v>
      </c>
      <c r="R32" s="14">
        <f t="shared" si="4"/>
        <v>1075898.411552019</v>
      </c>
      <c r="S32" s="14">
        <f t="shared" si="4"/>
        <v>1096583.2433716704</v>
      </c>
      <c r="T32" s="14">
        <f t="shared" si="4"/>
        <v>77288.534698110714</v>
      </c>
      <c r="U32" s="14">
        <f t="shared" si="4"/>
        <v>97982.393736499478</v>
      </c>
      <c r="V32" s="14">
        <f t="shared" si="4"/>
        <v>120472.90332349323</v>
      </c>
      <c r="W32" s="14">
        <f t="shared" si="4"/>
        <v>143726.52563167977</v>
      </c>
      <c r="X32" s="14">
        <f t="shared" si="4"/>
        <v>167616.82783972018</v>
      </c>
      <c r="Y32" s="14">
        <f t="shared" si="4"/>
        <v>192697.752724758</v>
      </c>
      <c r="Z32" s="14">
        <f t="shared" si="4"/>
        <v>218806.15224829188</v>
      </c>
      <c r="AA32" s="14">
        <f t="shared" si="4"/>
        <v>245872.45110644493</v>
      </c>
      <c r="AB32" s="14">
        <f t="shared" si="4"/>
        <v>274605.63075075101</v>
      </c>
    </row>
    <row r="33" spans="9:9" ht="15" thickTop="1" x14ac:dyDescent="0.35"/>
    <row r="35" spans="9:9" x14ac:dyDescent="0.35">
      <c r="I35" s="33"/>
    </row>
  </sheetData>
  <mergeCells count="4">
    <mergeCell ref="E2:G2"/>
    <mergeCell ref="E3:G3"/>
    <mergeCell ref="E4:G4"/>
    <mergeCell ref="H6:AA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4BFAA-9938-4599-9D67-A462B6CAB623}">
  <dimension ref="A1:CF47"/>
  <sheetViews>
    <sheetView zoomScaleNormal="100" workbookViewId="0">
      <selection activeCell="B32" sqref="B32"/>
    </sheetView>
  </sheetViews>
  <sheetFormatPr defaultRowHeight="14.5" x14ac:dyDescent="0.35"/>
  <cols>
    <col min="1" max="1" width="22.1796875" customWidth="1"/>
    <col min="2" max="3" width="7.7265625" bestFit="1" customWidth="1"/>
  </cols>
  <sheetData>
    <row r="1" spans="1:3" x14ac:dyDescent="0.35">
      <c r="C1" s="38"/>
    </row>
    <row r="3" spans="1:3" x14ac:dyDescent="0.35">
      <c r="A3" s="39"/>
      <c r="B3" s="39"/>
    </row>
    <row r="4" spans="1:3" x14ac:dyDescent="0.35">
      <c r="A4" s="39"/>
      <c r="B4" s="40" t="s">
        <v>19</v>
      </c>
      <c r="C4" s="39">
        <v>3.5</v>
      </c>
    </row>
    <row r="5" spans="1:3" x14ac:dyDescent="0.35">
      <c r="A5" s="39"/>
      <c r="B5" s="40" t="s">
        <v>20</v>
      </c>
      <c r="C5" s="39">
        <v>45</v>
      </c>
    </row>
    <row r="6" spans="1:3" x14ac:dyDescent="0.35">
      <c r="A6" s="39"/>
      <c r="B6" s="39"/>
    </row>
    <row r="7" spans="1:3" x14ac:dyDescent="0.35">
      <c r="A7" s="39"/>
      <c r="B7" s="39"/>
    </row>
    <row r="8" spans="1:3" x14ac:dyDescent="0.35">
      <c r="A8" s="39"/>
      <c r="B8" s="39"/>
    </row>
    <row r="9" spans="1:3" x14ac:dyDescent="0.35">
      <c r="A9" s="39"/>
      <c r="B9" s="39"/>
    </row>
    <row r="10" spans="1:3" x14ac:dyDescent="0.35">
      <c r="A10" s="39"/>
      <c r="B10" s="39"/>
    </row>
    <row r="11" spans="1:3" x14ac:dyDescent="0.35">
      <c r="A11" s="39"/>
      <c r="B11" s="39"/>
    </row>
    <row r="12" spans="1:3" x14ac:dyDescent="0.35">
      <c r="A12" s="39"/>
      <c r="B12" s="39"/>
    </row>
    <row r="13" spans="1:3" x14ac:dyDescent="0.35">
      <c r="A13" s="39"/>
      <c r="B13" s="39"/>
    </row>
    <row r="14" spans="1:3" x14ac:dyDescent="0.35">
      <c r="A14" s="39"/>
      <c r="B14" s="39"/>
    </row>
    <row r="15" spans="1:3" x14ac:dyDescent="0.35">
      <c r="A15" s="39"/>
      <c r="B15" s="39"/>
    </row>
    <row r="30" spans="1:84" x14ac:dyDescent="0.35">
      <c r="A30" s="41" t="s">
        <v>21</v>
      </c>
      <c r="B30" s="6">
        <v>0</v>
      </c>
      <c r="C30" s="6">
        <v>1</v>
      </c>
      <c r="D30" s="6">
        <v>2</v>
      </c>
      <c r="E30" s="6">
        <v>3</v>
      </c>
      <c r="F30" s="6">
        <v>4</v>
      </c>
      <c r="G30" s="6">
        <v>5</v>
      </c>
      <c r="H30" s="6">
        <v>6</v>
      </c>
      <c r="I30" s="6">
        <v>7</v>
      </c>
      <c r="J30" s="6">
        <v>8</v>
      </c>
      <c r="K30" s="6">
        <v>9</v>
      </c>
      <c r="L30" s="6">
        <v>10</v>
      </c>
      <c r="M30" s="6">
        <v>11</v>
      </c>
      <c r="N30" s="6">
        <v>12</v>
      </c>
      <c r="O30" s="6">
        <v>13</v>
      </c>
      <c r="P30" s="6">
        <v>14</v>
      </c>
      <c r="Q30" s="6">
        <v>15</v>
      </c>
      <c r="R30" s="6">
        <v>16</v>
      </c>
      <c r="S30" s="6">
        <v>17</v>
      </c>
      <c r="T30" s="6">
        <v>18</v>
      </c>
      <c r="U30" s="6">
        <v>19</v>
      </c>
      <c r="V30" s="6">
        <v>20</v>
      </c>
      <c r="W30" s="6">
        <v>21</v>
      </c>
      <c r="X30" s="6">
        <v>22</v>
      </c>
      <c r="Y30" s="6">
        <v>23</v>
      </c>
      <c r="Z30" s="6">
        <v>24</v>
      </c>
      <c r="AA30" s="6">
        <v>25</v>
      </c>
      <c r="AB30" s="6">
        <v>26</v>
      </c>
      <c r="AC30" s="6">
        <v>27</v>
      </c>
      <c r="AD30" s="6">
        <v>28</v>
      </c>
      <c r="AE30" s="6">
        <v>29</v>
      </c>
      <c r="AF30" s="6">
        <v>30</v>
      </c>
      <c r="AG30" s="6">
        <v>31</v>
      </c>
      <c r="AH30" s="6">
        <v>32</v>
      </c>
      <c r="AI30" s="6">
        <v>33</v>
      </c>
      <c r="AJ30" s="6">
        <v>34</v>
      </c>
      <c r="AK30" s="6">
        <v>35</v>
      </c>
      <c r="AL30" s="6">
        <v>36</v>
      </c>
      <c r="AM30" s="6">
        <v>37</v>
      </c>
      <c r="AN30" s="6">
        <v>38</v>
      </c>
      <c r="AO30" s="6">
        <v>39</v>
      </c>
      <c r="AP30" s="6">
        <v>40</v>
      </c>
      <c r="AQ30" s="6">
        <v>41</v>
      </c>
      <c r="AR30" s="6">
        <v>42</v>
      </c>
      <c r="AS30" s="6">
        <v>43</v>
      </c>
      <c r="AT30" s="6">
        <v>44</v>
      </c>
      <c r="AU30" s="6">
        <v>45</v>
      </c>
      <c r="AV30" s="6">
        <v>46</v>
      </c>
      <c r="AW30" s="6">
        <v>47</v>
      </c>
      <c r="AX30" s="6">
        <v>48</v>
      </c>
      <c r="AY30" s="6">
        <v>49</v>
      </c>
      <c r="AZ30" s="6">
        <v>50</v>
      </c>
      <c r="BA30" s="6">
        <v>51</v>
      </c>
      <c r="BB30" s="6">
        <v>52</v>
      </c>
      <c r="BC30" s="6">
        <v>53</v>
      </c>
      <c r="BD30" s="6">
        <v>54</v>
      </c>
      <c r="BE30" s="6">
        <v>55</v>
      </c>
      <c r="BF30" s="6">
        <v>56</v>
      </c>
      <c r="BG30" s="6">
        <v>57</v>
      </c>
      <c r="BH30" s="6">
        <v>58</v>
      </c>
      <c r="BI30" s="6">
        <v>59</v>
      </c>
      <c r="BJ30" s="6">
        <v>60</v>
      </c>
      <c r="BK30" s="6">
        <v>61</v>
      </c>
      <c r="BL30" s="6">
        <v>62</v>
      </c>
      <c r="BM30" s="6">
        <v>63</v>
      </c>
      <c r="BN30" s="6">
        <v>64</v>
      </c>
      <c r="BO30" s="6">
        <v>65</v>
      </c>
      <c r="BP30" s="6">
        <v>66</v>
      </c>
      <c r="BQ30" s="6">
        <v>67</v>
      </c>
      <c r="BR30" s="6">
        <v>68</v>
      </c>
      <c r="BS30" s="6">
        <v>69</v>
      </c>
      <c r="BT30" s="6">
        <v>70</v>
      </c>
      <c r="BU30" s="6">
        <v>71</v>
      </c>
      <c r="BV30" s="6">
        <v>72</v>
      </c>
      <c r="BW30" s="6">
        <v>73</v>
      </c>
      <c r="BX30" s="6">
        <v>74</v>
      </c>
      <c r="BY30" s="6">
        <v>75</v>
      </c>
      <c r="BZ30" s="6">
        <v>76</v>
      </c>
      <c r="CA30" s="6">
        <v>77</v>
      </c>
      <c r="CB30" s="6">
        <v>78</v>
      </c>
      <c r="CC30" s="6">
        <v>79</v>
      </c>
      <c r="CD30" s="6">
        <v>80</v>
      </c>
      <c r="CE30" s="6">
        <v>81</v>
      </c>
      <c r="CF30" s="6">
        <v>82</v>
      </c>
    </row>
    <row r="31" spans="1:84" x14ac:dyDescent="0.35">
      <c r="A31" s="42" t="s">
        <v>22</v>
      </c>
      <c r="B31" s="6">
        <v>1973</v>
      </c>
      <c r="C31" s="6">
        <v>1974</v>
      </c>
      <c r="D31" s="6">
        <v>1975</v>
      </c>
      <c r="E31" s="6">
        <v>1976</v>
      </c>
      <c r="F31" s="6">
        <v>1977</v>
      </c>
      <c r="G31" s="6">
        <v>1978</v>
      </c>
      <c r="H31" s="6">
        <v>1979</v>
      </c>
      <c r="I31" s="6">
        <v>1980</v>
      </c>
      <c r="J31" s="6">
        <v>1981</v>
      </c>
      <c r="K31" s="6">
        <v>1982</v>
      </c>
      <c r="L31" s="6">
        <v>1983</v>
      </c>
      <c r="M31" s="6">
        <v>1984</v>
      </c>
      <c r="N31" s="6">
        <v>1985</v>
      </c>
      <c r="O31" s="6">
        <v>1986</v>
      </c>
      <c r="P31" s="6">
        <v>1987</v>
      </c>
      <c r="Q31" s="6">
        <v>1988</v>
      </c>
      <c r="R31" s="6">
        <v>1989</v>
      </c>
      <c r="S31" s="6">
        <v>1990</v>
      </c>
      <c r="T31" s="6">
        <v>1991</v>
      </c>
      <c r="U31" s="6">
        <v>1992</v>
      </c>
      <c r="V31" s="6">
        <v>1993</v>
      </c>
      <c r="W31" s="6">
        <v>1994</v>
      </c>
      <c r="X31" s="6">
        <v>1995</v>
      </c>
      <c r="Y31" s="6">
        <v>1996</v>
      </c>
      <c r="Z31" s="6">
        <v>1997</v>
      </c>
      <c r="AA31" s="6">
        <v>1998</v>
      </c>
      <c r="AB31" s="6">
        <v>1999</v>
      </c>
      <c r="AC31" s="6">
        <v>2000</v>
      </c>
      <c r="AD31" s="6">
        <v>2001</v>
      </c>
      <c r="AE31" s="6">
        <v>2002</v>
      </c>
      <c r="AF31" s="6">
        <v>2003</v>
      </c>
      <c r="AG31" s="6">
        <v>2004</v>
      </c>
      <c r="AH31" s="6">
        <v>2005</v>
      </c>
      <c r="AI31" s="6">
        <v>2006</v>
      </c>
      <c r="AJ31" s="6">
        <v>2007</v>
      </c>
      <c r="AK31" s="6">
        <v>2008</v>
      </c>
      <c r="AL31" s="6">
        <v>2009</v>
      </c>
      <c r="AM31" s="6">
        <v>2010</v>
      </c>
      <c r="AN31" s="6">
        <v>2011</v>
      </c>
      <c r="AO31" s="6">
        <v>2012</v>
      </c>
      <c r="AP31" s="6">
        <v>2013</v>
      </c>
      <c r="AQ31" s="6">
        <v>2014</v>
      </c>
      <c r="AR31" s="6">
        <v>2015</v>
      </c>
      <c r="AS31" s="6">
        <v>2016</v>
      </c>
      <c r="AT31" s="6">
        <v>2017</v>
      </c>
      <c r="AU31" s="6">
        <v>2018</v>
      </c>
      <c r="AV31" s="6">
        <v>2019</v>
      </c>
      <c r="AW31" s="6">
        <v>2020</v>
      </c>
      <c r="AX31" s="6">
        <v>2021</v>
      </c>
      <c r="AY31" s="6">
        <v>2022</v>
      </c>
      <c r="AZ31" s="6">
        <v>2023</v>
      </c>
      <c r="BA31" s="6">
        <v>2024</v>
      </c>
      <c r="BB31" s="6">
        <v>2025</v>
      </c>
      <c r="BC31" s="6">
        <v>2026</v>
      </c>
      <c r="BD31" s="6">
        <v>2027</v>
      </c>
      <c r="BE31" s="6">
        <v>2028</v>
      </c>
      <c r="BF31" s="6">
        <v>2029</v>
      </c>
      <c r="BG31" s="6">
        <v>2030</v>
      </c>
      <c r="BH31" s="6">
        <v>2031</v>
      </c>
      <c r="BI31" s="6">
        <v>2032</v>
      </c>
      <c r="BJ31" s="6">
        <v>2033</v>
      </c>
      <c r="BK31" s="6">
        <v>2034</v>
      </c>
      <c r="BL31" s="6">
        <v>2035</v>
      </c>
      <c r="BM31" s="6">
        <v>2036</v>
      </c>
      <c r="BN31" s="6">
        <v>2037</v>
      </c>
      <c r="BO31" s="6">
        <v>2038</v>
      </c>
      <c r="BP31" s="6">
        <v>2039</v>
      </c>
      <c r="BQ31" s="6">
        <v>2040</v>
      </c>
      <c r="BR31" s="6">
        <v>2041</v>
      </c>
      <c r="BS31" s="6">
        <v>2042</v>
      </c>
      <c r="BT31" s="6">
        <v>2043</v>
      </c>
      <c r="BU31" s="6">
        <v>2044</v>
      </c>
      <c r="BV31" s="6">
        <v>2045</v>
      </c>
      <c r="BW31" s="6">
        <v>2046</v>
      </c>
      <c r="BX31" s="6">
        <v>2047</v>
      </c>
      <c r="BY31" s="6">
        <v>2048</v>
      </c>
    </row>
    <row r="32" spans="1:84" x14ac:dyDescent="0.35">
      <c r="A32" s="43" t="s">
        <v>23</v>
      </c>
      <c r="B32" s="44">
        <f>1-(1-_xlfn.WEIBULL.DIST(B30,$C$4,$C$5,TRUE))</f>
        <v>0</v>
      </c>
      <c r="C32" s="44">
        <f t="shared" ref="C32:BM32" si="0">1-(1-_xlfn.WEIBULL.DIST(C30,$C$4,$C$5,TRUE))</f>
        <v>1.6358965878593423E-6</v>
      </c>
      <c r="D32" s="44">
        <f t="shared" si="0"/>
        <v>1.8507900994668702E-5</v>
      </c>
      <c r="E32" s="44">
        <f t="shared" si="0"/>
        <v>7.6500448431326973E-5</v>
      </c>
      <c r="F32" s="44">
        <f t="shared" si="0"/>
        <v>2.0937301292933697E-4</v>
      </c>
      <c r="G32" s="44">
        <f t="shared" si="0"/>
        <v>4.5714284917985903E-4</v>
      </c>
      <c r="H32" s="44">
        <f t="shared" si="0"/>
        <v>8.6516241199630084E-4</v>
      </c>
      <c r="I32" s="44">
        <f t="shared" si="0"/>
        <v>1.4834640030850776E-3</v>
      </c>
      <c r="J32" s="44">
        <f t="shared" si="0"/>
        <v>2.3662293056855299E-3</v>
      </c>
      <c r="K32" s="44">
        <f t="shared" si="0"/>
        <v>3.5713163896232691E-3</v>
      </c>
      <c r="L32" s="44">
        <f t="shared" si="0"/>
        <v>5.1598056992464558E-3</v>
      </c>
      <c r="M32" s="44">
        <f t="shared" si="0"/>
        <v>7.1955401900609672E-3</v>
      </c>
      <c r="N32" s="44">
        <f t="shared" si="0"/>
        <v>9.7446422246076914E-3</v>
      </c>
      <c r="O32" s="44">
        <f t="shared" si="0"/>
        <v>1.2874994443887178E-2</v>
      </c>
      <c r="P32" s="44">
        <f t="shared" si="0"/>
        <v>1.6655675054973007E-2</v>
      </c>
      <c r="Q32" s="44">
        <f t="shared" si="0"/>
        <v>2.115634052314852E-2</v>
      </c>
      <c r="R32" s="44">
        <f t="shared" si="0"/>
        <v>2.6446550898867716E-2</v>
      </c>
      <c r="S32" s="44">
        <f t="shared" si="0"/>
        <v>3.2595035153529128E-2</v>
      </c>
      <c r="T32" s="44">
        <f t="shared" si="0"/>
        <v>3.966889606296653E-2</v>
      </c>
      <c r="U32" s="44">
        <f t="shared" si="0"/>
        <v>4.7732756430881151E-2</v>
      </c>
      <c r="V32" s="44">
        <f t="shared" si="0"/>
        <v>5.6847850818568912E-2</v>
      </c>
      <c r="W32" s="44">
        <f t="shared" si="0"/>
        <v>6.7071069448554343E-2</v>
      </c>
      <c r="X32" s="44">
        <f t="shared" si="0"/>
        <v>7.8453963562831186E-2</v>
      </c>
      <c r="Y32" s="44">
        <f t="shared" si="0"/>
        <v>9.104172420661294E-2</v>
      </c>
      <c r="Z32" s="44">
        <f t="shared" si="0"/>
        <v>0.10487214912297538</v>
      </c>
      <c r="AA32" s="44">
        <f t="shared" si="0"/>
        <v>0.11997461511257301</v>
      </c>
      <c r="AB32" s="44">
        <f t="shared" si="0"/>
        <v>0.13636907574988033</v>
      </c>
      <c r="AC32" s="44">
        <f t="shared" si="0"/>
        <v>0.15406510665311401</v>
      </c>
      <c r="AD32" s="44">
        <f t="shared" si="0"/>
        <v>0.17306102246741994</v>
      </c>
      <c r="AE32" s="44">
        <f t="shared" si="0"/>
        <v>0.19334309122001225</v>
      </c>
      <c r="AF32" s="44">
        <f t="shared" si="0"/>
        <v>0.21488487261776745</v>
      </c>
      <c r="AG32" s="44">
        <f t="shared" si="0"/>
        <v>0.23764670705979385</v>
      </c>
      <c r="AH32" s="44">
        <f t="shared" si="0"/>
        <v>0.26157538151504856</v>
      </c>
      <c r="AI32" s="44">
        <f t="shared" si="0"/>
        <v>0.28660399686849702</v>
      </c>
      <c r="AJ32" s="44">
        <f t="shared" si="0"/>
        <v>0.31265205879168589</v>
      </c>
      <c r="AK32" s="44">
        <f t="shared" si="0"/>
        <v>0.33962581059872676</v>
      </c>
      <c r="AL32" s="44">
        <f t="shared" si="0"/>
        <v>0.36741882189882191</v>
      </c>
      <c r="AM32" s="44">
        <f t="shared" si="0"/>
        <v>0.39591284118928494</v>
      </c>
      <c r="AN32" s="44">
        <f t="shared" si="0"/>
        <v>0.42497891393729348</v>
      </c>
      <c r="AO32" s="44">
        <f t="shared" si="0"/>
        <v>0.45447876031791279</v>
      </c>
      <c r="AP32" s="44">
        <f t="shared" si="0"/>
        <v>0.48426639880968714</v>
      </c>
      <c r="AQ32" s="44">
        <f t="shared" si="0"/>
        <v>0.51418999355064576</v>
      </c>
      <c r="AR32" s="44">
        <f t="shared" si="0"/>
        <v>0.54409389502861072</v>
      </c>
      <c r="AS32" s="44">
        <f t="shared" si="0"/>
        <v>0.57382083566096753</v>
      </c>
      <c r="AT32" s="44">
        <f t="shared" si="0"/>
        <v>0.60321423447721179</v>
      </c>
      <c r="AU32" s="44">
        <f t="shared" si="0"/>
        <v>0.63212055882855767</v>
      </c>
      <c r="AV32" s="44">
        <f t="shared" si="0"/>
        <v>0.66039168617831434</v>
      </c>
      <c r="AW32" s="44">
        <f t="shared" si="0"/>
        <v>0.68788720590833319</v>
      </c>
      <c r="AX32" s="44">
        <f t="shared" si="0"/>
        <v>0.7144765999899747</v>
      </c>
      <c r="AY32" s="44">
        <f t="shared" si="0"/>
        <v>0.74004124251606607</v>
      </c>
      <c r="AZ32" s="44">
        <f t="shared" si="0"/>
        <v>0.76447616158088039</v>
      </c>
      <c r="BA32" s="44">
        <f t="shared" si="0"/>
        <v>0.78769151282498384</v>
      </c>
      <c r="BB32" s="44">
        <f t="shared" si="0"/>
        <v>0.80961372200649384</v>
      </c>
      <c r="BC32" s="44">
        <f t="shared" si="0"/>
        <v>0.83018626397169537</v>
      </c>
      <c r="BD32" s="44">
        <f t="shared" si="0"/>
        <v>0.84937005700899171</v>
      </c>
      <c r="BE32" s="44">
        <f t="shared" si="0"/>
        <v>0.86714346430828881</v>
      </c>
      <c r="BF32" s="44">
        <f t="shared" si="0"/>
        <v>0.88350190755674207</v>
      </c>
      <c r="BG32" s="44">
        <f t="shared" si="0"/>
        <v>0.89845711097010972</v>
      </c>
      <c r="BH32" s="44">
        <f t="shared" si="0"/>
        <v>0.91203600665519868</v>
      </c>
      <c r="BI32" s="44">
        <f t="shared" si="0"/>
        <v>0.92427934350948104</v>
      </c>
      <c r="BJ32" s="44">
        <f t="shared" si="0"/>
        <v>0.93524005133213539</v>
      </c>
      <c r="BK32" s="44">
        <f t="shared" si="0"/>
        <v>0.94498141898338883</v>
      </c>
      <c r="BL32" s="44">
        <f t="shared" si="0"/>
        <v>0.95357514994817749</v>
      </c>
      <c r="BM32" s="44">
        <f t="shared" si="0"/>
        <v>0.96109936034676624</v>
      </c>
      <c r="BN32" s="44">
        <f t="shared" ref="BN32:CF32" si="1">1-(1-_xlfn.WEIBULL.DIST(BN30,$C$4,$C$5,TRUE))</f>
        <v>0.96763658326245916</v>
      </c>
      <c r="BO32" s="44">
        <f t="shared" si="1"/>
        <v>0.97327183936282624</v>
      </c>
      <c r="BP32" s="44">
        <f t="shared" si="1"/>
        <v>0.97809082746847964</v>
      </c>
      <c r="BQ32" s="44">
        <f t="shared" si="1"/>
        <v>0.98217828039826038</v>
      </c>
      <c r="BR32" s="44">
        <f t="shared" si="1"/>
        <v>0.98561652162005764</v>
      </c>
      <c r="BS32" s="44">
        <f t="shared" si="1"/>
        <v>0.9884842475550073</v>
      </c>
      <c r="BT32" s="44">
        <f t="shared" si="1"/>
        <v>0.99085554943434617</v>
      </c>
      <c r="BU32" s="44">
        <f t="shared" si="1"/>
        <v>0.99279917798735617</v>
      </c>
      <c r="BV32" s="44">
        <f t="shared" si="1"/>
        <v>0.99437804448064993</v>
      </c>
      <c r="BW32" s="44">
        <f t="shared" si="1"/>
        <v>0.9956489431761022</v>
      </c>
      <c r="BX32" s="44">
        <f t="shared" si="1"/>
        <v>0.99666247345305981</v>
      </c>
      <c r="BY32" s="44">
        <f t="shared" si="1"/>
        <v>0.99746313484605842</v>
      </c>
      <c r="BZ32" s="44">
        <f t="shared" si="1"/>
        <v>0.9980895651456253</v>
      </c>
      <c r="CA32" s="44">
        <f t="shared" si="1"/>
        <v>0.9985748904358891</v>
      </c>
      <c r="CB32" s="44">
        <f t="shared" si="1"/>
        <v>0.99894715633032882</v>
      </c>
      <c r="CC32" s="44">
        <f t="shared" si="1"/>
        <v>0.99922981146430967</v>
      </c>
      <c r="CD32" s="44">
        <f t="shared" si="1"/>
        <v>0.99944221720277138</v>
      </c>
      <c r="CE32" s="44">
        <f t="shared" si="1"/>
        <v>0.9996001611899179</v>
      </c>
      <c r="CF32" s="44">
        <f t="shared" si="1"/>
        <v>0.99971635647259283</v>
      </c>
    </row>
    <row r="47" spans="2:2" x14ac:dyDescent="0.35">
      <c r="B47" s="45"/>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18AA6-0080-44EC-BBA8-ADDC9E3ECBD5}">
  <dimension ref="A31:CG57"/>
  <sheetViews>
    <sheetView tabSelected="1" topLeftCell="A23" zoomScale="130" zoomScaleNormal="130" workbookViewId="0">
      <selection activeCell="I57" sqref="I57"/>
    </sheetView>
  </sheetViews>
  <sheetFormatPr defaultRowHeight="14.5" x14ac:dyDescent="0.35"/>
  <cols>
    <col min="1" max="1" width="47" customWidth="1"/>
    <col min="2" max="9" width="9" customWidth="1"/>
  </cols>
  <sheetData>
    <row r="31" spans="1:85" x14ac:dyDescent="0.35">
      <c r="A31" s="41" t="s">
        <v>24</v>
      </c>
      <c r="B31" s="54">
        <v>1973</v>
      </c>
      <c r="C31" s="2">
        <f t="shared" ref="C31:BP31" si="0">B31+1</f>
        <v>1974</v>
      </c>
      <c r="D31" s="2">
        <f t="shared" si="0"/>
        <v>1975</v>
      </c>
      <c r="E31" s="2">
        <f t="shared" si="0"/>
        <v>1976</v>
      </c>
      <c r="F31" s="2">
        <f t="shared" si="0"/>
        <v>1977</v>
      </c>
      <c r="G31" s="2">
        <f t="shared" si="0"/>
        <v>1978</v>
      </c>
      <c r="H31" s="2">
        <f t="shared" si="0"/>
        <v>1979</v>
      </c>
      <c r="I31" s="2">
        <f t="shared" si="0"/>
        <v>1980</v>
      </c>
      <c r="J31" s="2">
        <f t="shared" si="0"/>
        <v>1981</v>
      </c>
      <c r="K31" s="2">
        <f t="shared" si="0"/>
        <v>1982</v>
      </c>
      <c r="L31" s="2">
        <f t="shared" si="0"/>
        <v>1983</v>
      </c>
      <c r="M31" s="2">
        <f t="shared" si="0"/>
        <v>1984</v>
      </c>
      <c r="N31" s="2">
        <f t="shared" si="0"/>
        <v>1985</v>
      </c>
      <c r="O31" s="2">
        <f t="shared" si="0"/>
        <v>1986</v>
      </c>
      <c r="P31" s="2">
        <f t="shared" si="0"/>
        <v>1987</v>
      </c>
      <c r="Q31" s="2">
        <f t="shared" si="0"/>
        <v>1988</v>
      </c>
      <c r="R31" s="2">
        <f t="shared" si="0"/>
        <v>1989</v>
      </c>
      <c r="S31" s="2">
        <f t="shared" si="0"/>
        <v>1990</v>
      </c>
      <c r="T31" s="2">
        <f t="shared" si="0"/>
        <v>1991</v>
      </c>
      <c r="U31" s="2">
        <f t="shared" si="0"/>
        <v>1992</v>
      </c>
      <c r="V31" s="2">
        <f t="shared" si="0"/>
        <v>1993</v>
      </c>
      <c r="W31" s="2">
        <f t="shared" si="0"/>
        <v>1994</v>
      </c>
      <c r="X31" s="2">
        <f t="shared" si="0"/>
        <v>1995</v>
      </c>
      <c r="Y31" s="2">
        <f t="shared" si="0"/>
        <v>1996</v>
      </c>
      <c r="Z31" s="2">
        <f t="shared" si="0"/>
        <v>1997</v>
      </c>
      <c r="AA31" s="2">
        <f t="shared" si="0"/>
        <v>1998</v>
      </c>
      <c r="AB31" s="2">
        <f t="shared" si="0"/>
        <v>1999</v>
      </c>
      <c r="AC31" s="2">
        <f t="shared" si="0"/>
        <v>2000</v>
      </c>
      <c r="AD31" s="2">
        <f t="shared" si="0"/>
        <v>2001</v>
      </c>
      <c r="AE31" s="2">
        <f t="shared" si="0"/>
        <v>2002</v>
      </c>
      <c r="AF31" s="2">
        <f t="shared" si="0"/>
        <v>2003</v>
      </c>
      <c r="AG31" s="2">
        <f t="shared" si="0"/>
        <v>2004</v>
      </c>
      <c r="AH31" s="2">
        <f t="shared" si="0"/>
        <v>2005</v>
      </c>
      <c r="AI31" s="2">
        <f t="shared" si="0"/>
        <v>2006</v>
      </c>
      <c r="AJ31" s="2">
        <f t="shared" si="0"/>
        <v>2007</v>
      </c>
      <c r="AK31" s="2">
        <f t="shared" si="0"/>
        <v>2008</v>
      </c>
      <c r="AL31" s="2">
        <f t="shared" si="0"/>
        <v>2009</v>
      </c>
      <c r="AM31" s="2">
        <f t="shared" si="0"/>
        <v>2010</v>
      </c>
      <c r="AN31" s="2">
        <f t="shared" si="0"/>
        <v>2011</v>
      </c>
      <c r="AO31" s="2">
        <f t="shared" si="0"/>
        <v>2012</v>
      </c>
      <c r="AP31" s="2">
        <f t="shared" si="0"/>
        <v>2013</v>
      </c>
      <c r="AQ31" s="2">
        <f t="shared" si="0"/>
        <v>2014</v>
      </c>
      <c r="AR31" s="2">
        <f t="shared" si="0"/>
        <v>2015</v>
      </c>
      <c r="AS31" s="2">
        <f t="shared" si="0"/>
        <v>2016</v>
      </c>
      <c r="AT31" s="2">
        <f t="shared" si="0"/>
        <v>2017</v>
      </c>
      <c r="AU31" s="2">
        <f t="shared" si="0"/>
        <v>2018</v>
      </c>
      <c r="AV31" s="2">
        <f t="shared" si="0"/>
        <v>2019</v>
      </c>
      <c r="AW31" s="2">
        <f t="shared" si="0"/>
        <v>2020</v>
      </c>
      <c r="AX31" s="2">
        <f t="shared" si="0"/>
        <v>2021</v>
      </c>
      <c r="AY31" s="2">
        <f t="shared" si="0"/>
        <v>2022</v>
      </c>
      <c r="AZ31" s="2">
        <f t="shared" si="0"/>
        <v>2023</v>
      </c>
      <c r="BA31" s="2">
        <f t="shared" si="0"/>
        <v>2024</v>
      </c>
      <c r="BB31" s="2">
        <f t="shared" si="0"/>
        <v>2025</v>
      </c>
      <c r="BC31" s="2">
        <f t="shared" si="0"/>
        <v>2026</v>
      </c>
      <c r="BD31" s="2">
        <f t="shared" si="0"/>
        <v>2027</v>
      </c>
      <c r="BE31" s="2">
        <f t="shared" si="0"/>
        <v>2028</v>
      </c>
      <c r="BF31" s="2">
        <f t="shared" si="0"/>
        <v>2029</v>
      </c>
      <c r="BG31" s="2">
        <f t="shared" si="0"/>
        <v>2030</v>
      </c>
      <c r="BH31" s="2">
        <f t="shared" si="0"/>
        <v>2031</v>
      </c>
      <c r="BI31" s="2">
        <f t="shared" si="0"/>
        <v>2032</v>
      </c>
      <c r="BJ31" s="2">
        <f t="shared" si="0"/>
        <v>2033</v>
      </c>
      <c r="BK31" s="2">
        <f t="shared" si="0"/>
        <v>2034</v>
      </c>
      <c r="BL31" s="2">
        <f t="shared" si="0"/>
        <v>2035</v>
      </c>
      <c r="BM31" s="2">
        <f t="shared" si="0"/>
        <v>2036</v>
      </c>
      <c r="BN31" s="2">
        <f t="shared" si="0"/>
        <v>2037</v>
      </c>
      <c r="BO31" s="2">
        <f t="shared" si="0"/>
        <v>2038</v>
      </c>
      <c r="BP31" s="2">
        <f t="shared" si="0"/>
        <v>2039</v>
      </c>
      <c r="BQ31" s="2">
        <f t="shared" ref="BQ31:CG31" si="1">BP31+1</f>
        <v>2040</v>
      </c>
      <c r="BR31" s="2">
        <f t="shared" si="1"/>
        <v>2041</v>
      </c>
      <c r="BS31" s="2">
        <f t="shared" si="1"/>
        <v>2042</v>
      </c>
      <c r="BT31" s="2">
        <f t="shared" si="1"/>
        <v>2043</v>
      </c>
      <c r="BU31" s="2">
        <f>BT31+1</f>
        <v>2044</v>
      </c>
      <c r="BV31" s="2">
        <f t="shared" si="1"/>
        <v>2045</v>
      </c>
      <c r="BW31" s="2">
        <f t="shared" si="1"/>
        <v>2046</v>
      </c>
      <c r="BX31" s="2">
        <f t="shared" si="1"/>
        <v>2047</v>
      </c>
      <c r="BY31" s="2">
        <f t="shared" si="1"/>
        <v>2048</v>
      </c>
      <c r="BZ31" s="2">
        <f t="shared" si="1"/>
        <v>2049</v>
      </c>
      <c r="CA31" s="2">
        <f t="shared" si="1"/>
        <v>2050</v>
      </c>
      <c r="CB31" s="2">
        <f t="shared" si="1"/>
        <v>2051</v>
      </c>
      <c r="CC31" s="2">
        <f t="shared" si="1"/>
        <v>2052</v>
      </c>
      <c r="CD31" s="2">
        <f t="shared" si="1"/>
        <v>2053</v>
      </c>
      <c r="CE31" s="2">
        <f t="shared" si="1"/>
        <v>2054</v>
      </c>
      <c r="CF31" s="2">
        <f t="shared" si="1"/>
        <v>2055</v>
      </c>
      <c r="CG31" s="2">
        <f t="shared" si="1"/>
        <v>2056</v>
      </c>
    </row>
    <row r="32" spans="1:85" x14ac:dyDescent="0.35">
      <c r="A32" s="46" t="s">
        <v>25</v>
      </c>
      <c r="B32" s="2">
        <v>365</v>
      </c>
      <c r="C32" s="2">
        <v>365</v>
      </c>
      <c r="D32" s="2">
        <v>366</v>
      </c>
      <c r="E32" s="2">
        <v>365</v>
      </c>
      <c r="F32" s="2">
        <v>365</v>
      </c>
      <c r="G32" s="2">
        <v>365</v>
      </c>
      <c r="H32" s="2">
        <v>366</v>
      </c>
      <c r="I32" s="2">
        <v>365</v>
      </c>
      <c r="J32" s="2">
        <v>365</v>
      </c>
      <c r="K32" s="2">
        <v>365</v>
      </c>
      <c r="L32" s="2">
        <v>366</v>
      </c>
      <c r="M32" s="2">
        <v>365</v>
      </c>
      <c r="N32" s="2">
        <v>365</v>
      </c>
      <c r="O32" s="2">
        <v>365</v>
      </c>
      <c r="P32" s="2">
        <v>366</v>
      </c>
      <c r="Q32" s="2">
        <v>365</v>
      </c>
      <c r="R32" s="2">
        <v>365</v>
      </c>
      <c r="S32" s="2">
        <v>365</v>
      </c>
      <c r="T32" s="2">
        <v>366</v>
      </c>
      <c r="U32" s="2">
        <v>365</v>
      </c>
      <c r="V32" s="2">
        <v>365</v>
      </c>
      <c r="W32" s="2">
        <v>365</v>
      </c>
      <c r="X32" s="2">
        <v>366</v>
      </c>
      <c r="Y32" s="2">
        <v>365</v>
      </c>
      <c r="Z32" s="2">
        <v>365</v>
      </c>
      <c r="AA32" s="2">
        <v>365</v>
      </c>
      <c r="AB32" s="2">
        <v>366</v>
      </c>
      <c r="AC32" s="2">
        <v>365</v>
      </c>
      <c r="AD32" s="2">
        <v>365</v>
      </c>
      <c r="AE32" s="2">
        <v>365</v>
      </c>
      <c r="AF32" s="2">
        <v>366</v>
      </c>
      <c r="AG32" s="2">
        <v>365</v>
      </c>
      <c r="AH32" s="2">
        <v>365</v>
      </c>
      <c r="AI32" s="2">
        <v>365</v>
      </c>
      <c r="AJ32" s="2">
        <v>366</v>
      </c>
      <c r="AK32" s="2">
        <v>365</v>
      </c>
      <c r="AL32" s="2">
        <v>365</v>
      </c>
      <c r="AM32" s="2">
        <v>365</v>
      </c>
      <c r="AN32" s="2">
        <v>366</v>
      </c>
      <c r="AO32" s="2">
        <v>365</v>
      </c>
      <c r="AP32" s="2">
        <v>365</v>
      </c>
      <c r="AQ32" s="2">
        <v>365</v>
      </c>
      <c r="AR32" s="2">
        <v>366</v>
      </c>
      <c r="AS32" s="2">
        <v>365</v>
      </c>
      <c r="AT32" s="2">
        <v>365</v>
      </c>
      <c r="AU32" s="2">
        <v>365</v>
      </c>
      <c r="AV32" s="2">
        <v>366</v>
      </c>
      <c r="AW32" s="2">
        <v>365</v>
      </c>
      <c r="AX32" s="2">
        <v>365</v>
      </c>
      <c r="AY32" s="2">
        <v>365</v>
      </c>
      <c r="AZ32" s="2">
        <v>366</v>
      </c>
      <c r="BA32" s="2">
        <v>365</v>
      </c>
      <c r="BB32" s="2">
        <v>365</v>
      </c>
      <c r="BC32" s="2">
        <v>365</v>
      </c>
      <c r="BD32" s="2">
        <v>366</v>
      </c>
      <c r="BE32" s="2">
        <v>365</v>
      </c>
      <c r="BF32" s="2">
        <v>365</v>
      </c>
      <c r="BG32" s="2">
        <v>365</v>
      </c>
      <c r="BH32" s="2">
        <v>366</v>
      </c>
      <c r="BI32" s="2">
        <v>365</v>
      </c>
      <c r="BJ32" s="2">
        <v>365</v>
      </c>
      <c r="BK32" s="2">
        <v>365</v>
      </c>
      <c r="BL32" s="2">
        <v>366</v>
      </c>
      <c r="BM32" s="2">
        <v>365</v>
      </c>
      <c r="BN32" s="2">
        <v>365</v>
      </c>
      <c r="BO32" s="2">
        <v>365</v>
      </c>
      <c r="BP32" s="2">
        <v>366</v>
      </c>
      <c r="BQ32" s="2">
        <v>365</v>
      </c>
      <c r="BR32" s="2">
        <v>365</v>
      </c>
      <c r="BS32" s="2">
        <v>365</v>
      </c>
      <c r="BT32" s="2">
        <v>366</v>
      </c>
      <c r="BU32" s="2">
        <v>365</v>
      </c>
      <c r="BV32" s="2">
        <v>365</v>
      </c>
      <c r="BW32" s="2">
        <v>365</v>
      </c>
      <c r="BX32" s="2">
        <v>365</v>
      </c>
      <c r="BY32" s="2">
        <v>366</v>
      </c>
      <c r="BZ32" s="2">
        <v>365</v>
      </c>
      <c r="CA32" s="2">
        <v>365</v>
      </c>
      <c r="CB32" s="2">
        <v>365</v>
      </c>
      <c r="CC32" s="2">
        <v>365</v>
      </c>
      <c r="CD32" s="2">
        <v>366</v>
      </c>
      <c r="CE32" s="2">
        <v>365</v>
      </c>
      <c r="CF32" s="2">
        <v>365</v>
      </c>
      <c r="CG32" s="2">
        <v>365</v>
      </c>
    </row>
    <row r="33" spans="1:85" x14ac:dyDescent="0.35">
      <c r="A33" s="46" t="s">
        <v>26</v>
      </c>
      <c r="B33" s="6">
        <v>1</v>
      </c>
      <c r="C33" s="6">
        <f t="shared" ref="C33:BN33" si="2">B33+C32</f>
        <v>366</v>
      </c>
      <c r="D33" s="6">
        <f t="shared" si="2"/>
        <v>732</v>
      </c>
      <c r="E33" s="6">
        <f t="shared" si="2"/>
        <v>1097</v>
      </c>
      <c r="F33" s="6">
        <f t="shared" si="2"/>
        <v>1462</v>
      </c>
      <c r="G33" s="6">
        <f t="shared" si="2"/>
        <v>1827</v>
      </c>
      <c r="H33" s="6">
        <f t="shared" si="2"/>
        <v>2193</v>
      </c>
      <c r="I33" s="6">
        <f t="shared" si="2"/>
        <v>2558</v>
      </c>
      <c r="J33" s="6">
        <f t="shared" si="2"/>
        <v>2923</v>
      </c>
      <c r="K33" s="6">
        <f t="shared" si="2"/>
        <v>3288</v>
      </c>
      <c r="L33" s="6">
        <f t="shared" si="2"/>
        <v>3654</v>
      </c>
      <c r="M33" s="6">
        <f t="shared" si="2"/>
        <v>4019</v>
      </c>
      <c r="N33" s="6">
        <f t="shared" si="2"/>
        <v>4384</v>
      </c>
      <c r="O33" s="6">
        <f t="shared" si="2"/>
        <v>4749</v>
      </c>
      <c r="P33" s="6">
        <f t="shared" si="2"/>
        <v>5115</v>
      </c>
      <c r="Q33" s="6">
        <f t="shared" si="2"/>
        <v>5480</v>
      </c>
      <c r="R33" s="6">
        <f t="shared" si="2"/>
        <v>5845</v>
      </c>
      <c r="S33" s="6">
        <f t="shared" si="2"/>
        <v>6210</v>
      </c>
      <c r="T33" s="6">
        <f t="shared" si="2"/>
        <v>6576</v>
      </c>
      <c r="U33" s="6">
        <f t="shared" si="2"/>
        <v>6941</v>
      </c>
      <c r="V33" s="6">
        <f t="shared" si="2"/>
        <v>7306</v>
      </c>
      <c r="W33" s="6">
        <f t="shared" si="2"/>
        <v>7671</v>
      </c>
      <c r="X33" s="6">
        <f t="shared" si="2"/>
        <v>8037</v>
      </c>
      <c r="Y33" s="6">
        <f t="shared" si="2"/>
        <v>8402</v>
      </c>
      <c r="Z33" s="6">
        <f t="shared" si="2"/>
        <v>8767</v>
      </c>
      <c r="AA33" s="6">
        <f t="shared" si="2"/>
        <v>9132</v>
      </c>
      <c r="AB33" s="6">
        <f t="shared" si="2"/>
        <v>9498</v>
      </c>
      <c r="AC33" s="6">
        <f t="shared" si="2"/>
        <v>9863</v>
      </c>
      <c r="AD33" s="6">
        <f t="shared" si="2"/>
        <v>10228</v>
      </c>
      <c r="AE33" s="6">
        <f t="shared" si="2"/>
        <v>10593</v>
      </c>
      <c r="AF33" s="6">
        <f t="shared" si="2"/>
        <v>10959</v>
      </c>
      <c r="AG33" s="6">
        <f t="shared" si="2"/>
        <v>11324</v>
      </c>
      <c r="AH33" s="6">
        <f t="shared" si="2"/>
        <v>11689</v>
      </c>
      <c r="AI33" s="6">
        <f t="shared" si="2"/>
        <v>12054</v>
      </c>
      <c r="AJ33" s="6">
        <f t="shared" si="2"/>
        <v>12420</v>
      </c>
      <c r="AK33" s="6">
        <f t="shared" si="2"/>
        <v>12785</v>
      </c>
      <c r="AL33" s="6">
        <f t="shared" si="2"/>
        <v>13150</v>
      </c>
      <c r="AM33" s="6">
        <f t="shared" si="2"/>
        <v>13515</v>
      </c>
      <c r="AN33" s="6">
        <f t="shared" si="2"/>
        <v>13881</v>
      </c>
      <c r="AO33" s="6">
        <f t="shared" si="2"/>
        <v>14246</v>
      </c>
      <c r="AP33" s="6">
        <f t="shared" si="2"/>
        <v>14611</v>
      </c>
      <c r="AQ33" s="6">
        <f t="shared" si="2"/>
        <v>14976</v>
      </c>
      <c r="AR33" s="6">
        <f t="shared" si="2"/>
        <v>15342</v>
      </c>
      <c r="AS33" s="6">
        <f t="shared" si="2"/>
        <v>15707</v>
      </c>
      <c r="AT33" s="6">
        <f t="shared" si="2"/>
        <v>16072</v>
      </c>
      <c r="AU33" s="6">
        <f t="shared" si="2"/>
        <v>16437</v>
      </c>
      <c r="AV33" s="6">
        <f t="shared" si="2"/>
        <v>16803</v>
      </c>
      <c r="AW33" s="6">
        <f t="shared" si="2"/>
        <v>17168</v>
      </c>
      <c r="AX33" s="6">
        <f t="shared" si="2"/>
        <v>17533</v>
      </c>
      <c r="AY33" s="6">
        <f t="shared" si="2"/>
        <v>17898</v>
      </c>
      <c r="AZ33" s="6">
        <f t="shared" si="2"/>
        <v>18264</v>
      </c>
      <c r="BA33" s="6">
        <f t="shared" si="2"/>
        <v>18629</v>
      </c>
      <c r="BB33" s="6">
        <f t="shared" si="2"/>
        <v>18994</v>
      </c>
      <c r="BC33" s="6">
        <f t="shared" si="2"/>
        <v>19359</v>
      </c>
      <c r="BD33" s="6">
        <f t="shared" si="2"/>
        <v>19725</v>
      </c>
      <c r="BE33" s="6">
        <f t="shared" si="2"/>
        <v>20090</v>
      </c>
      <c r="BF33" s="6">
        <f t="shared" si="2"/>
        <v>20455</v>
      </c>
      <c r="BG33" s="6">
        <f t="shared" si="2"/>
        <v>20820</v>
      </c>
      <c r="BH33" s="6">
        <f t="shared" si="2"/>
        <v>21186</v>
      </c>
      <c r="BI33" s="6">
        <f t="shared" si="2"/>
        <v>21551</v>
      </c>
      <c r="BJ33" s="6">
        <f t="shared" si="2"/>
        <v>21916</v>
      </c>
      <c r="BK33" s="6">
        <f t="shared" si="2"/>
        <v>22281</v>
      </c>
      <c r="BL33" s="6">
        <f t="shared" si="2"/>
        <v>22647</v>
      </c>
      <c r="BM33" s="6">
        <f t="shared" si="2"/>
        <v>23012</v>
      </c>
      <c r="BN33" s="6">
        <f t="shared" si="2"/>
        <v>23377</v>
      </c>
      <c r="BO33" s="6">
        <f t="shared" ref="BO33:CF33" si="3">BN33+BO32</f>
        <v>23742</v>
      </c>
      <c r="BP33" s="6">
        <f t="shared" si="3"/>
        <v>24108</v>
      </c>
      <c r="BQ33" s="6">
        <f t="shared" si="3"/>
        <v>24473</v>
      </c>
      <c r="BR33" s="6">
        <f t="shared" si="3"/>
        <v>24838</v>
      </c>
      <c r="BS33" s="6">
        <f t="shared" si="3"/>
        <v>25203</v>
      </c>
      <c r="BT33" s="6">
        <f t="shared" si="3"/>
        <v>25569</v>
      </c>
      <c r="BU33" s="6">
        <f t="shared" si="3"/>
        <v>25934</v>
      </c>
      <c r="BV33" s="6">
        <f t="shared" si="3"/>
        <v>26299</v>
      </c>
      <c r="BW33" s="6">
        <f t="shared" si="3"/>
        <v>26664</v>
      </c>
      <c r="BX33" s="6">
        <f t="shared" si="3"/>
        <v>27029</v>
      </c>
      <c r="BY33" s="6">
        <f t="shared" si="3"/>
        <v>27395</v>
      </c>
      <c r="BZ33" s="6">
        <f t="shared" si="3"/>
        <v>27760</v>
      </c>
      <c r="CA33" s="6">
        <f t="shared" si="3"/>
        <v>28125</v>
      </c>
      <c r="CB33" s="6">
        <f t="shared" si="3"/>
        <v>28490</v>
      </c>
      <c r="CC33" s="6">
        <f t="shared" si="3"/>
        <v>28855</v>
      </c>
      <c r="CD33" s="6">
        <f t="shared" si="3"/>
        <v>29221</v>
      </c>
      <c r="CE33" s="6">
        <f t="shared" si="3"/>
        <v>29586</v>
      </c>
      <c r="CF33" s="6">
        <f t="shared" si="3"/>
        <v>29951</v>
      </c>
      <c r="CG33" s="6">
        <f>CF33+CG32</f>
        <v>30316</v>
      </c>
    </row>
    <row r="34" spans="1:85" x14ac:dyDescent="0.35">
      <c r="A34" s="46" t="s">
        <v>27</v>
      </c>
      <c r="B34" s="6">
        <v>0.2</v>
      </c>
      <c r="C34" s="6">
        <v>0.2</v>
      </c>
      <c r="D34" s="6">
        <v>0.2</v>
      </c>
      <c r="E34" s="6">
        <v>0.2</v>
      </c>
      <c r="F34" s="6">
        <v>0.2</v>
      </c>
      <c r="G34" s="6">
        <v>0.2</v>
      </c>
      <c r="H34" s="6">
        <v>0.2</v>
      </c>
      <c r="I34" s="6">
        <v>0.2</v>
      </c>
      <c r="J34" s="6">
        <v>0.2</v>
      </c>
      <c r="K34" s="6">
        <v>0.2</v>
      </c>
      <c r="L34" s="6">
        <v>0.2</v>
      </c>
      <c r="M34" s="6">
        <v>0.2</v>
      </c>
      <c r="N34" s="6">
        <v>0.2</v>
      </c>
      <c r="O34" s="6">
        <v>0.2</v>
      </c>
      <c r="P34" s="6">
        <v>0.2</v>
      </c>
      <c r="Q34" s="6">
        <v>0.2</v>
      </c>
      <c r="R34" s="6">
        <v>0.2</v>
      </c>
      <c r="S34" s="6">
        <v>0.2</v>
      </c>
      <c r="T34" s="6">
        <v>0.2</v>
      </c>
      <c r="U34" s="6">
        <v>0.2</v>
      </c>
      <c r="V34" s="6">
        <v>0.2</v>
      </c>
      <c r="W34" s="6">
        <v>0.2</v>
      </c>
      <c r="X34" s="6">
        <v>0.2</v>
      </c>
      <c r="Y34" s="6">
        <v>0.2</v>
      </c>
      <c r="Z34" s="6">
        <v>0.2</v>
      </c>
      <c r="AA34" s="6">
        <v>0.2</v>
      </c>
      <c r="AB34" s="6">
        <v>0.2</v>
      </c>
      <c r="AC34" s="6">
        <v>0.2</v>
      </c>
      <c r="AD34" s="6">
        <v>0.2</v>
      </c>
      <c r="AE34" s="6">
        <v>0.2</v>
      </c>
      <c r="AF34" s="6">
        <v>0.2</v>
      </c>
      <c r="AG34" s="6">
        <v>0.2</v>
      </c>
      <c r="AH34" s="6">
        <v>0.2</v>
      </c>
      <c r="AI34" s="6">
        <v>0.2</v>
      </c>
      <c r="AJ34" s="6">
        <v>0.2</v>
      </c>
      <c r="AK34" s="6">
        <v>0.2</v>
      </c>
      <c r="AL34" s="6">
        <v>0.2</v>
      </c>
      <c r="AM34" s="6">
        <v>0.2</v>
      </c>
      <c r="AN34" s="6">
        <v>0.2</v>
      </c>
      <c r="AO34" s="6">
        <v>0.2</v>
      </c>
      <c r="AP34" s="6">
        <v>0.2</v>
      </c>
      <c r="AQ34" s="6">
        <v>0.2</v>
      </c>
      <c r="AR34" s="6">
        <v>0.2</v>
      </c>
      <c r="AS34" s="6">
        <v>0.2</v>
      </c>
      <c r="AT34" s="6">
        <v>0.2</v>
      </c>
      <c r="AU34" s="6">
        <v>0.2</v>
      </c>
      <c r="AV34" s="6">
        <v>0.2</v>
      </c>
      <c r="AW34" s="6">
        <v>0.2</v>
      </c>
      <c r="AX34" s="6">
        <v>0.2</v>
      </c>
      <c r="AY34" s="6">
        <v>0.2</v>
      </c>
      <c r="AZ34" s="6">
        <v>0.2</v>
      </c>
      <c r="BA34" s="6">
        <v>0.2</v>
      </c>
      <c r="BB34" s="6">
        <v>0.2</v>
      </c>
      <c r="BC34" s="6">
        <v>0.2</v>
      </c>
      <c r="BD34" s="6">
        <v>0.2</v>
      </c>
      <c r="BE34" s="6">
        <v>0.2</v>
      </c>
      <c r="BF34" s="6">
        <v>0.2</v>
      </c>
      <c r="BG34" s="6">
        <v>0.2</v>
      </c>
      <c r="BH34" s="6">
        <v>0.2</v>
      </c>
      <c r="BI34" s="6">
        <v>0.2</v>
      </c>
      <c r="BJ34" s="6">
        <v>0.2</v>
      </c>
      <c r="BK34" s="6">
        <v>0.2</v>
      </c>
      <c r="BL34" s="6">
        <v>0.2</v>
      </c>
      <c r="BM34" s="6">
        <v>0.2</v>
      </c>
      <c r="BN34" s="6">
        <v>0.2</v>
      </c>
      <c r="BO34" s="6">
        <v>0.2</v>
      </c>
      <c r="BP34" s="6">
        <v>0.2</v>
      </c>
      <c r="BQ34" s="6">
        <v>0.2</v>
      </c>
      <c r="BR34" s="6">
        <v>0.2</v>
      </c>
      <c r="BS34" s="6">
        <v>0.2</v>
      </c>
      <c r="BT34" s="6">
        <v>0.2</v>
      </c>
      <c r="BU34" s="6">
        <v>0.2</v>
      </c>
      <c r="BV34" s="6">
        <v>0.2</v>
      </c>
      <c r="BW34" s="6">
        <v>0.2</v>
      </c>
      <c r="BX34" s="6">
        <v>0.2</v>
      </c>
      <c r="BY34" s="6">
        <v>0.2</v>
      </c>
      <c r="BZ34" s="6">
        <v>0.2</v>
      </c>
      <c r="CA34" s="6">
        <v>0.2</v>
      </c>
      <c r="CB34" s="6">
        <v>0.2</v>
      </c>
      <c r="CC34" s="6">
        <v>0.2</v>
      </c>
      <c r="CD34" s="6">
        <v>0.2</v>
      </c>
      <c r="CE34" s="6">
        <v>0.2</v>
      </c>
      <c r="CF34" s="6">
        <v>0.2</v>
      </c>
      <c r="CG34" s="6">
        <v>0.2</v>
      </c>
    </row>
    <row r="35" spans="1:85" x14ac:dyDescent="0.35">
      <c r="A35" s="41" t="s">
        <v>28</v>
      </c>
      <c r="B35" s="6">
        <f t="shared" ref="B35:BM35" si="4">B33*B34</f>
        <v>0.2</v>
      </c>
      <c r="C35" s="6">
        <f t="shared" si="4"/>
        <v>73.2</v>
      </c>
      <c r="D35" s="6">
        <f t="shared" si="4"/>
        <v>146.4</v>
      </c>
      <c r="E35" s="6">
        <f t="shared" si="4"/>
        <v>219.4</v>
      </c>
      <c r="F35" s="6">
        <f t="shared" si="4"/>
        <v>292.40000000000003</v>
      </c>
      <c r="G35" s="6">
        <f t="shared" si="4"/>
        <v>365.40000000000003</v>
      </c>
      <c r="H35" s="6">
        <f t="shared" si="4"/>
        <v>438.6</v>
      </c>
      <c r="I35" s="6">
        <f t="shared" si="4"/>
        <v>511.6</v>
      </c>
      <c r="J35" s="6">
        <f t="shared" si="4"/>
        <v>584.6</v>
      </c>
      <c r="K35" s="6">
        <f t="shared" si="4"/>
        <v>657.6</v>
      </c>
      <c r="L35" s="6">
        <f t="shared" si="4"/>
        <v>730.80000000000007</v>
      </c>
      <c r="M35" s="6">
        <f t="shared" si="4"/>
        <v>803.80000000000007</v>
      </c>
      <c r="N35" s="6">
        <f t="shared" si="4"/>
        <v>876.80000000000007</v>
      </c>
      <c r="O35" s="6">
        <f t="shared" si="4"/>
        <v>949.80000000000007</v>
      </c>
      <c r="P35" s="6">
        <f t="shared" si="4"/>
        <v>1023</v>
      </c>
      <c r="Q35" s="6">
        <f t="shared" si="4"/>
        <v>1096</v>
      </c>
      <c r="R35" s="6">
        <f t="shared" si="4"/>
        <v>1169</v>
      </c>
      <c r="S35" s="6">
        <f t="shared" si="4"/>
        <v>1242</v>
      </c>
      <c r="T35" s="6">
        <f t="shared" si="4"/>
        <v>1315.2</v>
      </c>
      <c r="U35" s="6">
        <f t="shared" si="4"/>
        <v>1388.2</v>
      </c>
      <c r="V35" s="6">
        <f t="shared" si="4"/>
        <v>1461.2</v>
      </c>
      <c r="W35" s="6">
        <f t="shared" si="4"/>
        <v>1534.2</v>
      </c>
      <c r="X35" s="6">
        <f t="shared" si="4"/>
        <v>1607.4</v>
      </c>
      <c r="Y35" s="6">
        <f t="shared" si="4"/>
        <v>1680.4</v>
      </c>
      <c r="Z35" s="6">
        <f t="shared" si="4"/>
        <v>1753.4</v>
      </c>
      <c r="AA35" s="6">
        <f t="shared" si="4"/>
        <v>1826.4</v>
      </c>
      <c r="AB35" s="6">
        <f t="shared" si="4"/>
        <v>1899.6000000000001</v>
      </c>
      <c r="AC35" s="6">
        <f t="shared" si="4"/>
        <v>1972.6000000000001</v>
      </c>
      <c r="AD35" s="6">
        <f t="shared" si="4"/>
        <v>2045.6000000000001</v>
      </c>
      <c r="AE35" s="6">
        <f t="shared" si="4"/>
        <v>2118.6</v>
      </c>
      <c r="AF35" s="6">
        <f t="shared" si="4"/>
        <v>2191.8000000000002</v>
      </c>
      <c r="AG35" s="6">
        <f t="shared" si="4"/>
        <v>2264.8000000000002</v>
      </c>
      <c r="AH35" s="6">
        <f t="shared" si="4"/>
        <v>2337.8000000000002</v>
      </c>
      <c r="AI35" s="6">
        <f t="shared" si="4"/>
        <v>2410.8000000000002</v>
      </c>
      <c r="AJ35" s="6">
        <f t="shared" si="4"/>
        <v>2484</v>
      </c>
      <c r="AK35" s="6">
        <f t="shared" si="4"/>
        <v>2557</v>
      </c>
      <c r="AL35" s="6">
        <f t="shared" si="4"/>
        <v>2630</v>
      </c>
      <c r="AM35" s="6">
        <f t="shared" si="4"/>
        <v>2703</v>
      </c>
      <c r="AN35" s="6">
        <f t="shared" si="4"/>
        <v>2776.2000000000003</v>
      </c>
      <c r="AO35" s="6">
        <f t="shared" si="4"/>
        <v>2849.2000000000003</v>
      </c>
      <c r="AP35" s="6">
        <f t="shared" si="4"/>
        <v>2922.2000000000003</v>
      </c>
      <c r="AQ35" s="6">
        <f t="shared" si="4"/>
        <v>2995.2000000000003</v>
      </c>
      <c r="AR35" s="6">
        <f t="shared" si="4"/>
        <v>3068.4</v>
      </c>
      <c r="AS35" s="6">
        <f t="shared" si="4"/>
        <v>3141.4</v>
      </c>
      <c r="AT35" s="6">
        <f t="shared" si="4"/>
        <v>3214.4</v>
      </c>
      <c r="AU35" s="6">
        <f t="shared" si="4"/>
        <v>3287.4</v>
      </c>
      <c r="AV35" s="6">
        <f t="shared" si="4"/>
        <v>3360.6000000000004</v>
      </c>
      <c r="AW35" s="6">
        <f t="shared" si="4"/>
        <v>3433.6000000000004</v>
      </c>
      <c r="AX35" s="6">
        <f t="shared" si="4"/>
        <v>3506.6000000000004</v>
      </c>
      <c r="AY35" s="6">
        <f t="shared" si="4"/>
        <v>3579.6000000000004</v>
      </c>
      <c r="AZ35" s="6">
        <f t="shared" si="4"/>
        <v>3652.8</v>
      </c>
      <c r="BA35" s="6">
        <f t="shared" si="4"/>
        <v>3725.8</v>
      </c>
      <c r="BB35" s="6">
        <f t="shared" si="4"/>
        <v>3798.8</v>
      </c>
      <c r="BC35" s="6">
        <f t="shared" si="4"/>
        <v>3871.8</v>
      </c>
      <c r="BD35" s="6">
        <f t="shared" si="4"/>
        <v>3945</v>
      </c>
      <c r="BE35" s="6">
        <f t="shared" si="4"/>
        <v>4018</v>
      </c>
      <c r="BF35" s="6">
        <f t="shared" si="4"/>
        <v>4091</v>
      </c>
      <c r="BG35" s="6">
        <f t="shared" si="4"/>
        <v>4164</v>
      </c>
      <c r="BH35" s="6">
        <f t="shared" si="4"/>
        <v>4237.2</v>
      </c>
      <c r="BI35" s="6">
        <f t="shared" si="4"/>
        <v>4310.2</v>
      </c>
      <c r="BJ35" s="6">
        <f t="shared" si="4"/>
        <v>4383.2</v>
      </c>
      <c r="BK35" s="6">
        <f t="shared" si="4"/>
        <v>4456.2</v>
      </c>
      <c r="BL35" s="6">
        <f t="shared" si="4"/>
        <v>4529.4000000000005</v>
      </c>
      <c r="BM35" s="6">
        <f t="shared" si="4"/>
        <v>4602.4000000000005</v>
      </c>
      <c r="BN35" s="6">
        <f t="shared" ref="BN35:CG35" si="5">BN33*BN34</f>
        <v>4675.4000000000005</v>
      </c>
      <c r="BO35" s="6">
        <f t="shared" si="5"/>
        <v>4748.4000000000005</v>
      </c>
      <c r="BP35" s="6">
        <f t="shared" si="5"/>
        <v>4821.6000000000004</v>
      </c>
      <c r="BQ35" s="6">
        <f t="shared" si="5"/>
        <v>4894.6000000000004</v>
      </c>
      <c r="BR35" s="6">
        <f t="shared" si="5"/>
        <v>4967.6000000000004</v>
      </c>
      <c r="BS35" s="6">
        <f t="shared" si="5"/>
        <v>5040.6000000000004</v>
      </c>
      <c r="BT35" s="6">
        <f t="shared" si="5"/>
        <v>5113.8</v>
      </c>
      <c r="BU35" s="6">
        <f t="shared" si="5"/>
        <v>5186.8</v>
      </c>
      <c r="BV35" s="6">
        <f t="shared" si="5"/>
        <v>5259.8</v>
      </c>
      <c r="BW35" s="6">
        <f t="shared" si="5"/>
        <v>5332.8</v>
      </c>
      <c r="BX35" s="6">
        <f t="shared" si="5"/>
        <v>5405.8</v>
      </c>
      <c r="BY35" s="6">
        <f t="shared" si="5"/>
        <v>5479</v>
      </c>
      <c r="BZ35" s="6">
        <f t="shared" si="5"/>
        <v>5552</v>
      </c>
      <c r="CA35" s="6">
        <f t="shared" si="5"/>
        <v>5625</v>
      </c>
      <c r="CB35" s="6">
        <f t="shared" si="5"/>
        <v>5698</v>
      </c>
      <c r="CC35" s="6">
        <f t="shared" si="5"/>
        <v>5771</v>
      </c>
      <c r="CD35" s="6">
        <f t="shared" si="5"/>
        <v>5844.2000000000007</v>
      </c>
      <c r="CE35" s="6">
        <f t="shared" si="5"/>
        <v>5917.2000000000007</v>
      </c>
      <c r="CF35" s="6">
        <f t="shared" si="5"/>
        <v>5990.2000000000007</v>
      </c>
      <c r="CG35" s="6">
        <f t="shared" si="5"/>
        <v>6063.2000000000007</v>
      </c>
    </row>
    <row r="36" spans="1:85" x14ac:dyDescent="0.35">
      <c r="A36" s="41" t="s">
        <v>29</v>
      </c>
      <c r="B36" s="6">
        <f t="shared" ref="B36:BM36" si="6">(B$35)/($BW$33)</f>
        <v>7.500750075007501E-6</v>
      </c>
      <c r="C36" s="6">
        <f t="shared" si="6"/>
        <v>2.7452745274527453E-3</v>
      </c>
      <c r="D36" s="6">
        <f t="shared" si="6"/>
        <v>5.4905490549054907E-3</v>
      </c>
      <c r="E36" s="6">
        <f t="shared" si="6"/>
        <v>8.2283228322832282E-3</v>
      </c>
      <c r="F36" s="6">
        <f t="shared" si="6"/>
        <v>1.0966096609660967E-2</v>
      </c>
      <c r="G36" s="6">
        <f t="shared" si="6"/>
        <v>1.3703870387038705E-2</v>
      </c>
      <c r="H36" s="6">
        <f t="shared" si="6"/>
        <v>1.644914491449145E-2</v>
      </c>
      <c r="I36" s="6">
        <f t="shared" si="6"/>
        <v>1.9186918691869188E-2</v>
      </c>
      <c r="J36" s="6">
        <f t="shared" si="6"/>
        <v>2.1924692469246925E-2</v>
      </c>
      <c r="K36" s="6">
        <f t="shared" si="6"/>
        <v>2.4662466246624663E-2</v>
      </c>
      <c r="L36" s="6">
        <f t="shared" si="6"/>
        <v>2.740774077407741E-2</v>
      </c>
      <c r="M36" s="6">
        <f t="shared" si="6"/>
        <v>3.0145514551455147E-2</v>
      </c>
      <c r="N36" s="6">
        <f t="shared" si="6"/>
        <v>3.2883288328832888E-2</v>
      </c>
      <c r="O36" s="6">
        <f t="shared" si="6"/>
        <v>3.5621062106210626E-2</v>
      </c>
      <c r="P36" s="6">
        <f t="shared" si="6"/>
        <v>3.8366336633663366E-2</v>
      </c>
      <c r="Q36" s="6">
        <f t="shared" si="6"/>
        <v>4.1104110411041103E-2</v>
      </c>
      <c r="R36" s="6">
        <f t="shared" si="6"/>
        <v>4.3841884188418841E-2</v>
      </c>
      <c r="S36" s="6">
        <f t="shared" si="6"/>
        <v>4.6579657965796578E-2</v>
      </c>
      <c r="T36" s="6">
        <f t="shared" si="6"/>
        <v>4.9324932493249325E-2</v>
      </c>
      <c r="U36" s="6">
        <f t="shared" si="6"/>
        <v>5.2062706270627063E-2</v>
      </c>
      <c r="V36" s="6">
        <f t="shared" si="6"/>
        <v>5.48004800480048E-2</v>
      </c>
      <c r="W36" s="6">
        <f t="shared" si="6"/>
        <v>5.7538253825382538E-2</v>
      </c>
      <c r="X36" s="6">
        <f t="shared" si="6"/>
        <v>6.0283528352835285E-2</v>
      </c>
      <c r="Y36" s="6">
        <f t="shared" si="6"/>
        <v>6.3021302130213022E-2</v>
      </c>
      <c r="Z36" s="6">
        <f t="shared" si="6"/>
        <v>6.5759075907590767E-2</v>
      </c>
      <c r="AA36" s="6">
        <f t="shared" si="6"/>
        <v>6.8496849684968497E-2</v>
      </c>
      <c r="AB36" s="6">
        <f t="shared" si="6"/>
        <v>7.1242124212421251E-2</v>
      </c>
      <c r="AC36" s="6">
        <f t="shared" si="6"/>
        <v>7.3979897989798982E-2</v>
      </c>
      <c r="AD36" s="6">
        <f t="shared" si="6"/>
        <v>7.6717671767176726E-2</v>
      </c>
      <c r="AE36" s="6">
        <f t="shared" si="6"/>
        <v>7.9455445544554457E-2</v>
      </c>
      <c r="AF36" s="6">
        <f t="shared" si="6"/>
        <v>8.2200720072007211E-2</v>
      </c>
      <c r="AG36" s="6">
        <f t="shared" si="6"/>
        <v>8.4938493849384941E-2</v>
      </c>
      <c r="AH36" s="6">
        <f t="shared" si="6"/>
        <v>8.7676267626762686E-2</v>
      </c>
      <c r="AI36" s="6">
        <f t="shared" si="6"/>
        <v>9.0414041404140416E-2</v>
      </c>
      <c r="AJ36" s="6">
        <f t="shared" si="6"/>
        <v>9.3159315931593156E-2</v>
      </c>
      <c r="AK36" s="6">
        <f t="shared" si="6"/>
        <v>9.5897089708970901E-2</v>
      </c>
      <c r="AL36" s="6">
        <f t="shared" si="6"/>
        <v>9.8634863486348631E-2</v>
      </c>
      <c r="AM36" s="6">
        <f t="shared" si="6"/>
        <v>0.10137263726372638</v>
      </c>
      <c r="AN36" s="6">
        <f t="shared" si="6"/>
        <v>0.10411791179117913</v>
      </c>
      <c r="AO36" s="6">
        <f t="shared" si="6"/>
        <v>0.10685568556855686</v>
      </c>
      <c r="AP36" s="6">
        <f t="shared" si="6"/>
        <v>0.1095934593459346</v>
      </c>
      <c r="AQ36" s="6">
        <f t="shared" si="6"/>
        <v>0.11233123312331234</v>
      </c>
      <c r="AR36" s="6">
        <f t="shared" si="6"/>
        <v>0.11507650765076508</v>
      </c>
      <c r="AS36" s="6">
        <f t="shared" si="6"/>
        <v>0.11781428142814282</v>
      </c>
      <c r="AT36" s="6">
        <f t="shared" si="6"/>
        <v>0.12055205520552055</v>
      </c>
      <c r="AU36" s="6">
        <f t="shared" si="6"/>
        <v>0.12328982898289829</v>
      </c>
      <c r="AV36" s="6">
        <f t="shared" si="6"/>
        <v>0.12603510351035105</v>
      </c>
      <c r="AW36" s="6">
        <f t="shared" si="6"/>
        <v>0.12877287728772879</v>
      </c>
      <c r="AX36" s="6">
        <f t="shared" si="6"/>
        <v>0.13151065106510654</v>
      </c>
      <c r="AY36" s="6">
        <f t="shared" si="6"/>
        <v>0.13424842484248425</v>
      </c>
      <c r="AZ36" s="6">
        <f t="shared" si="6"/>
        <v>0.13699369936993699</v>
      </c>
      <c r="BA36" s="6">
        <f t="shared" si="6"/>
        <v>0.13973147314731474</v>
      </c>
      <c r="BB36" s="6">
        <f t="shared" si="6"/>
        <v>0.14246924692469248</v>
      </c>
      <c r="BC36" s="6">
        <f t="shared" si="6"/>
        <v>0.14520702070207023</v>
      </c>
      <c r="BD36" s="6">
        <f t="shared" si="6"/>
        <v>0.14795229522952294</v>
      </c>
      <c r="BE36" s="6">
        <f t="shared" si="6"/>
        <v>0.15069006900690068</v>
      </c>
      <c r="BF36" s="6">
        <f t="shared" si="6"/>
        <v>0.15342784278427843</v>
      </c>
      <c r="BG36" s="6">
        <f t="shared" si="6"/>
        <v>0.15616561656165617</v>
      </c>
      <c r="BH36" s="6">
        <f t="shared" si="6"/>
        <v>0.15891089108910891</v>
      </c>
      <c r="BI36" s="6">
        <f t="shared" si="6"/>
        <v>0.16164866486648663</v>
      </c>
      <c r="BJ36" s="6">
        <f t="shared" si="6"/>
        <v>0.16438643864386437</v>
      </c>
      <c r="BK36" s="6">
        <f t="shared" si="6"/>
        <v>0.16712421242124212</v>
      </c>
      <c r="BL36" s="6">
        <f t="shared" si="6"/>
        <v>0.16986948694869489</v>
      </c>
      <c r="BM36" s="6">
        <f t="shared" si="6"/>
        <v>0.17260726072607263</v>
      </c>
      <c r="BN36" s="6">
        <f t="shared" ref="BN36:CG36" si="7">(BN$35)/($BW$33)</f>
        <v>0.17534503450345038</v>
      </c>
      <c r="BO36" s="6">
        <f t="shared" si="7"/>
        <v>0.17808280828082809</v>
      </c>
      <c r="BP36" s="6">
        <f t="shared" si="7"/>
        <v>0.18082808280828083</v>
      </c>
      <c r="BQ36" s="6">
        <f t="shared" si="7"/>
        <v>0.18356585658565858</v>
      </c>
      <c r="BR36" s="6">
        <f t="shared" si="7"/>
        <v>0.18630363036303632</v>
      </c>
      <c r="BS36" s="6">
        <f t="shared" si="7"/>
        <v>0.18904140414041407</v>
      </c>
      <c r="BT36" s="6">
        <f t="shared" si="7"/>
        <v>0.19178667866786681</v>
      </c>
      <c r="BU36" s="6">
        <f t="shared" si="7"/>
        <v>0.19452445244524452</v>
      </c>
      <c r="BV36" s="6">
        <f t="shared" si="7"/>
        <v>0.19726222622262227</v>
      </c>
      <c r="BW36" s="6">
        <f t="shared" si="7"/>
        <v>0.2</v>
      </c>
      <c r="BX36" s="6">
        <f t="shared" si="7"/>
        <v>0.20273777377737776</v>
      </c>
      <c r="BY36" s="6">
        <f t="shared" si="7"/>
        <v>0.2054830483048305</v>
      </c>
      <c r="BZ36" s="6">
        <f t="shared" si="7"/>
        <v>0.20822082208220821</v>
      </c>
      <c r="CA36" s="6">
        <f t="shared" si="7"/>
        <v>0.21095859585958596</v>
      </c>
      <c r="CB36" s="6">
        <f t="shared" si="7"/>
        <v>0.2136963696369637</v>
      </c>
      <c r="CC36" s="6">
        <f t="shared" si="7"/>
        <v>0.21643414341434145</v>
      </c>
      <c r="CD36" s="6">
        <f t="shared" si="7"/>
        <v>0.21917941794179421</v>
      </c>
      <c r="CE36" s="6">
        <f t="shared" si="7"/>
        <v>0.22191719171917196</v>
      </c>
      <c r="CF36" s="6">
        <f t="shared" si="7"/>
        <v>0.22465496549654967</v>
      </c>
      <c r="CG36" s="6">
        <f t="shared" si="7"/>
        <v>0.22739273927392742</v>
      </c>
    </row>
    <row r="37" spans="1:85" x14ac:dyDescent="0.35">
      <c r="A37" s="41" t="s">
        <v>30</v>
      </c>
      <c r="B37" s="6">
        <f t="shared" ref="B37:BM37" si="8">1/(1-B36)</f>
        <v>1.0000075008063367</v>
      </c>
      <c r="C37" s="6">
        <f t="shared" si="8"/>
        <v>1.0027528318064896</v>
      </c>
      <c r="D37" s="6">
        <f t="shared" si="8"/>
        <v>1.0055208616164359</v>
      </c>
      <c r="E37" s="6">
        <f t="shared" si="8"/>
        <v>1.0082965898519924</v>
      </c>
      <c r="F37" s="6">
        <f t="shared" si="8"/>
        <v>1.0110876852371491</v>
      </c>
      <c r="G37" s="6">
        <f t="shared" si="8"/>
        <v>1.013894275740914</v>
      </c>
      <c r="H37" s="6">
        <f t="shared" si="8"/>
        <v>1.0167242444347846</v>
      </c>
      <c r="I37" s="6">
        <f t="shared" si="8"/>
        <v>1.0195622581483916</v>
      </c>
      <c r="J37" s="6">
        <f t="shared" si="8"/>
        <v>1.0224161598809789</v>
      </c>
      <c r="K37" s="6">
        <f t="shared" si="8"/>
        <v>1.0252860834256183</v>
      </c>
      <c r="L37" s="6">
        <f t="shared" si="8"/>
        <v>1.0281800934709175</v>
      </c>
      <c r="M37" s="6">
        <f t="shared" si="8"/>
        <v>1.0310825128962653</v>
      </c>
      <c r="N37" s="6">
        <f t="shared" si="8"/>
        <v>1.0340013650183038</v>
      </c>
      <c r="O37" s="6">
        <f t="shared" si="8"/>
        <v>1.0369367897892994</v>
      </c>
      <c r="P37" s="6">
        <f t="shared" si="8"/>
        <v>1.03989703989704</v>
      </c>
      <c r="Q37" s="6">
        <f t="shared" si="8"/>
        <v>1.0428660826032541</v>
      </c>
      <c r="R37" s="6">
        <f t="shared" si="8"/>
        <v>1.0458521278682094</v>
      </c>
      <c r="S37" s="6">
        <f t="shared" si="8"/>
        <v>1.048855322161907</v>
      </c>
      <c r="T37" s="6">
        <f t="shared" si="8"/>
        <v>1.0518841128574135</v>
      </c>
      <c r="U37" s="6">
        <f t="shared" si="8"/>
        <v>1.0549220993994255</v>
      </c>
      <c r="V37" s="6">
        <f t="shared" si="8"/>
        <v>1.0579776850191247</v>
      </c>
      <c r="W37" s="6">
        <f t="shared" si="8"/>
        <v>1.0610510230881265</v>
      </c>
      <c r="X37" s="6">
        <f t="shared" si="8"/>
        <v>1.0641507626733075</v>
      </c>
      <c r="Y37" s="6">
        <f t="shared" si="8"/>
        <v>1.0672601226404521</v>
      </c>
      <c r="Z37" s="6">
        <f t="shared" si="8"/>
        <v>1.070387706438223</v>
      </c>
      <c r="AA37" s="6">
        <f t="shared" si="8"/>
        <v>1.0735336747511837</v>
      </c>
      <c r="AB37" s="6">
        <f t="shared" si="8"/>
        <v>1.0767068856907496</v>
      </c>
      <c r="AC37" s="6">
        <f t="shared" si="8"/>
        <v>1.0798901641867209</v>
      </c>
      <c r="AD37" s="6">
        <f t="shared" si="8"/>
        <v>1.083092321190654</v>
      </c>
      <c r="AE37" s="6">
        <f t="shared" si="8"/>
        <v>1.0863135251411669</v>
      </c>
      <c r="AF37" s="6">
        <f t="shared" si="8"/>
        <v>1.0895628509083777</v>
      </c>
      <c r="AG37" s="6">
        <f t="shared" si="8"/>
        <v>1.0928227154988688</v>
      </c>
      <c r="AH37" s="6">
        <f t="shared" si="8"/>
        <v>1.0961021450123736</v>
      </c>
      <c r="AI37" s="6">
        <f t="shared" si="8"/>
        <v>1.0994013161149869</v>
      </c>
      <c r="AJ37" s="6">
        <f t="shared" si="8"/>
        <v>1.1027295285359802</v>
      </c>
      <c r="AK37" s="6">
        <f t="shared" si="8"/>
        <v>1.1060687767038619</v>
      </c>
      <c r="AL37" s="6">
        <f t="shared" si="8"/>
        <v>1.1094283098943163</v>
      </c>
      <c r="AM37" s="6">
        <f t="shared" si="8"/>
        <v>1.1128083135094529</v>
      </c>
      <c r="AN37" s="6">
        <f t="shared" si="8"/>
        <v>1.1162183206490341</v>
      </c>
      <c r="AO37" s="6">
        <f t="shared" si="8"/>
        <v>1.1196398878008633</v>
      </c>
      <c r="AP37" s="6">
        <f t="shared" si="8"/>
        <v>1.1230824958511991</v>
      </c>
      <c r="AQ37" s="6">
        <f t="shared" si="8"/>
        <v>1.1265463394848916</v>
      </c>
      <c r="AR37" s="6">
        <f t="shared" si="8"/>
        <v>1.1300411941209378</v>
      </c>
      <c r="AS37" s="6">
        <f t="shared" si="8"/>
        <v>1.1335481621929548</v>
      </c>
      <c r="AT37" s="6">
        <f t="shared" si="8"/>
        <v>1.1370769650655022</v>
      </c>
      <c r="AU37" s="6">
        <f t="shared" si="8"/>
        <v>1.140627807294474</v>
      </c>
      <c r="AV37" s="6">
        <f t="shared" si="8"/>
        <v>1.1442107160328536</v>
      </c>
      <c r="AW37" s="6">
        <f t="shared" si="8"/>
        <v>1.1478063227495008</v>
      </c>
      <c r="AX37" s="6">
        <f t="shared" si="8"/>
        <v>1.1514245986164249</v>
      </c>
      <c r="AY37" s="6">
        <f t="shared" si="8"/>
        <v>1.155065758694183</v>
      </c>
      <c r="AZ37" s="6">
        <f t="shared" si="8"/>
        <v>1.1587400917813935</v>
      </c>
      <c r="BA37" s="6">
        <f t="shared" si="8"/>
        <v>1.1624277406248091</v>
      </c>
      <c r="BB37" s="6">
        <f t="shared" si="8"/>
        <v>1.1661389360250511</v>
      </c>
      <c r="BC37" s="6">
        <f t="shared" si="8"/>
        <v>1.1698739042303947</v>
      </c>
      <c r="BD37" s="6">
        <f t="shared" si="8"/>
        <v>1.1736432061270301</v>
      </c>
      <c r="BE37" s="6">
        <f t="shared" si="8"/>
        <v>1.1774264770820453</v>
      </c>
      <c r="BF37" s="6">
        <f t="shared" si="8"/>
        <v>1.1812342178709077</v>
      </c>
      <c r="BG37" s="6">
        <f t="shared" si="8"/>
        <v>1.1850666666666667</v>
      </c>
      <c r="BH37" s="6">
        <f t="shared" si="8"/>
        <v>1.1889346674514421</v>
      </c>
      <c r="BI37" s="6">
        <f t="shared" si="8"/>
        <v>1.1928173285973749</v>
      </c>
      <c r="BJ37" s="6">
        <f t="shared" si="8"/>
        <v>1.1967254317618756</v>
      </c>
      <c r="BK37" s="6">
        <f t="shared" si="8"/>
        <v>1.2006592278388675</v>
      </c>
      <c r="BL37" s="6">
        <f t="shared" si="8"/>
        <v>1.2046298555203165</v>
      </c>
      <c r="BM37" s="6">
        <f t="shared" si="8"/>
        <v>1.2086158755484644</v>
      </c>
      <c r="BN37" s="6">
        <f t="shared" ref="BN37:CG37" si="9">1/(1-BN36)</f>
        <v>1.2126283619693843</v>
      </c>
      <c r="BO37" s="6">
        <f t="shared" si="9"/>
        <v>1.2166675792586104</v>
      </c>
      <c r="BP37" s="6">
        <f t="shared" si="9"/>
        <v>1.2207449730798814</v>
      </c>
      <c r="BQ37" s="6">
        <f t="shared" si="9"/>
        <v>1.2248385348241109</v>
      </c>
      <c r="BR37" s="6">
        <f t="shared" si="9"/>
        <v>1.2289596430744272</v>
      </c>
      <c r="BS37" s="6">
        <f t="shared" si="9"/>
        <v>1.2331085768195567</v>
      </c>
      <c r="BT37" s="6">
        <f t="shared" si="9"/>
        <v>1.2372971016510288</v>
      </c>
      <c r="BU37" s="6">
        <f t="shared" si="9"/>
        <v>1.2415026167284375</v>
      </c>
      <c r="BV37" s="6">
        <f t="shared" si="9"/>
        <v>1.2457368180076807</v>
      </c>
      <c r="BW37" s="6">
        <f t="shared" si="9"/>
        <v>1.25</v>
      </c>
      <c r="BX37" s="6">
        <f t="shared" si="9"/>
        <v>1.2542924612620072</v>
      </c>
      <c r="BY37" s="6">
        <f t="shared" si="9"/>
        <v>1.2586263865942884</v>
      </c>
      <c r="BZ37" s="6">
        <f t="shared" si="9"/>
        <v>1.2629784009094354</v>
      </c>
      <c r="CA37" s="6">
        <f t="shared" si="9"/>
        <v>1.2673606159988593</v>
      </c>
      <c r="CB37" s="6">
        <f t="shared" si="9"/>
        <v>1.2717733473242392</v>
      </c>
      <c r="CC37" s="6">
        <f t="shared" si="9"/>
        <v>1.2762169147561384</v>
      </c>
      <c r="CD37" s="6">
        <f t="shared" si="9"/>
        <v>1.2807039452828557</v>
      </c>
      <c r="CE37" s="6">
        <f t="shared" si="9"/>
        <v>1.2852102492914572</v>
      </c>
      <c r="CF37" s="6">
        <f t="shared" si="9"/>
        <v>1.2897483771730405</v>
      </c>
      <c r="CG37" s="6">
        <f t="shared" si="9"/>
        <v>1.2943186672362239</v>
      </c>
    </row>
    <row r="38" spans="1:85" x14ac:dyDescent="0.35">
      <c r="A38" s="41" t="s">
        <v>31</v>
      </c>
      <c r="B38" s="6">
        <f t="shared" ref="B38:BM38" si="10">LN(B33)</f>
        <v>0</v>
      </c>
      <c r="C38" s="6">
        <f t="shared" si="10"/>
        <v>5.9026333334013659</v>
      </c>
      <c r="D38" s="6">
        <f t="shared" si="10"/>
        <v>6.5957805139613113</v>
      </c>
      <c r="E38" s="6">
        <f t="shared" si="10"/>
        <v>7.00033446027523</v>
      </c>
      <c r="F38" s="6">
        <f t="shared" si="10"/>
        <v>7.2875606403097235</v>
      </c>
      <c r="G38" s="6">
        <f t="shared" si="10"/>
        <v>7.5104305563780063</v>
      </c>
      <c r="H38" s="6">
        <f t="shared" si="10"/>
        <v>7.6930257484178881</v>
      </c>
      <c r="I38" s="6">
        <f t="shared" si="10"/>
        <v>7.8469809821387884</v>
      </c>
      <c r="J38" s="6">
        <f t="shared" si="10"/>
        <v>7.9803657651112463</v>
      </c>
      <c r="K38" s="6">
        <f t="shared" si="10"/>
        <v>8.0980347561760713</v>
      </c>
      <c r="L38" s="6">
        <f t="shared" si="10"/>
        <v>8.2035777369379517</v>
      </c>
      <c r="M38" s="6">
        <f t="shared" si="10"/>
        <v>8.2987883944492005</v>
      </c>
      <c r="N38" s="6">
        <f t="shared" si="10"/>
        <v>8.3857168286278512</v>
      </c>
      <c r="O38" s="6">
        <f t="shared" si="10"/>
        <v>8.4656893485491214</v>
      </c>
      <c r="P38" s="6">
        <f t="shared" si="10"/>
        <v>8.5399326783857266</v>
      </c>
      <c r="Q38" s="6">
        <f t="shared" si="10"/>
        <v>8.6088603799420618</v>
      </c>
      <c r="R38" s="6">
        <f t="shared" si="10"/>
        <v>8.6733418739061694</v>
      </c>
      <c r="S38" s="6">
        <f t="shared" si="10"/>
        <v>8.7339161749275238</v>
      </c>
      <c r="T38" s="6">
        <f t="shared" si="10"/>
        <v>8.7911819367360167</v>
      </c>
      <c r="U38" s="6">
        <f t="shared" si="10"/>
        <v>8.8452011353395843</v>
      </c>
      <c r="V38" s="6">
        <f t="shared" si="10"/>
        <v>8.8964512073552271</v>
      </c>
      <c r="W38" s="6">
        <f t="shared" si="10"/>
        <v>8.9452022639592972</v>
      </c>
      <c r="X38" s="6">
        <f t="shared" si="10"/>
        <v>8.9918111582127178</v>
      </c>
      <c r="Y38" s="6">
        <f t="shared" si="10"/>
        <v>9.0362250517293266</v>
      </c>
      <c r="Z38" s="6">
        <f t="shared" si="10"/>
        <v>9.0787499515885859</v>
      </c>
      <c r="AA38" s="6">
        <f t="shared" si="10"/>
        <v>9.119540007649686</v>
      </c>
      <c r="AB38" s="6">
        <f t="shared" si="10"/>
        <v>9.1588365291090668</v>
      </c>
      <c r="AC38" s="6">
        <f t="shared" si="10"/>
        <v>9.1965456609539942</v>
      </c>
      <c r="AD38" s="6">
        <f t="shared" si="10"/>
        <v>9.2328843364110771</v>
      </c>
      <c r="AE38" s="6">
        <f t="shared" si="10"/>
        <v>9.2679486845964956</v>
      </c>
      <c r="AF38" s="6">
        <f t="shared" si="10"/>
        <v>9.3019163154633926</v>
      </c>
      <c r="AG38" s="6">
        <f t="shared" si="10"/>
        <v>9.3346796462317894</v>
      </c>
      <c r="AH38" s="6">
        <f t="shared" si="10"/>
        <v>9.366403507607771</v>
      </c>
      <c r="AI38" s="6">
        <f t="shared" si="10"/>
        <v>9.3971518340429903</v>
      </c>
      <c r="AJ38" s="6">
        <f t="shared" si="10"/>
        <v>9.4270633554874692</v>
      </c>
      <c r="AK38" s="6">
        <f t="shared" si="10"/>
        <v>9.4560278877252877</v>
      </c>
      <c r="AL38" s="6">
        <f t="shared" si="10"/>
        <v>9.4841770376059102</v>
      </c>
      <c r="AM38" s="6">
        <f t="shared" si="10"/>
        <v>9.5115554587105482</v>
      </c>
      <c r="AN38" s="6">
        <f t="shared" si="10"/>
        <v>9.5382762775751093</v>
      </c>
      <c r="AO38" s="6">
        <f t="shared" si="10"/>
        <v>9.564231444538299</v>
      </c>
      <c r="AP38" s="6">
        <f t="shared" si="10"/>
        <v>9.5895299486720837</v>
      </c>
      <c r="AQ38" s="6">
        <f t="shared" si="10"/>
        <v>9.6142041987173741</v>
      </c>
      <c r="AR38" s="6">
        <f t="shared" si="10"/>
        <v>9.6383494445192408</v>
      </c>
      <c r="AS38" s="6">
        <f t="shared" si="10"/>
        <v>9.6618617518430323</v>
      </c>
      <c r="AT38" s="6">
        <f t="shared" si="10"/>
        <v>9.6848339064947702</v>
      </c>
      <c r="AU38" s="6">
        <f t="shared" si="10"/>
        <v>9.7072901702065248</v>
      </c>
      <c r="AV38" s="6">
        <f t="shared" si="10"/>
        <v>9.7293127208779424</v>
      </c>
      <c r="AW38" s="6">
        <f t="shared" si="10"/>
        <v>9.7508024648704801</v>
      </c>
      <c r="AX38" s="6">
        <f t="shared" si="10"/>
        <v>9.771840098470129</v>
      </c>
      <c r="AY38" s="6">
        <f t="shared" si="10"/>
        <v>9.7924442537428042</v>
      </c>
      <c r="AZ38" s="6">
        <f t="shared" si="10"/>
        <v>9.8126871882096314</v>
      </c>
      <c r="BA38" s="6">
        <f t="shared" si="10"/>
        <v>9.8324747852897083</v>
      </c>
      <c r="BB38" s="6">
        <f t="shared" si="10"/>
        <v>9.8518784188028974</v>
      </c>
      <c r="BC38" s="6">
        <f t="shared" si="10"/>
        <v>9.8709127066039493</v>
      </c>
      <c r="BD38" s="6">
        <f t="shared" si="10"/>
        <v>9.8896421457140757</v>
      </c>
      <c r="BE38" s="6">
        <f t="shared" si="10"/>
        <v>9.9079774578089808</v>
      </c>
      <c r="BF38" s="6">
        <f t="shared" si="10"/>
        <v>9.9259826303634995</v>
      </c>
      <c r="BG38" s="6">
        <f t="shared" si="10"/>
        <v>9.9436693421689597</v>
      </c>
      <c r="BH38" s="6">
        <f t="shared" si="10"/>
        <v>9.961095865156441</v>
      </c>
      <c r="BI38" s="6">
        <f t="shared" si="10"/>
        <v>9.9781774981675717</v>
      </c>
      <c r="BJ38" s="6">
        <f t="shared" si="10"/>
        <v>9.9949722426583065</v>
      </c>
      <c r="BK38" s="6">
        <f t="shared" si="10"/>
        <v>10.011489576337405</v>
      </c>
      <c r="BL38" s="6">
        <f t="shared" si="10"/>
        <v>10.027782671807735</v>
      </c>
      <c r="BM38" s="6">
        <f t="shared" si="10"/>
        <v>10.043771097983184</v>
      </c>
      <c r="BN38" s="6">
        <f t="shared" ref="BN38:CG38" si="11">LN(BN33)</f>
        <v>10.059507911994038</v>
      </c>
      <c r="BO38" s="6">
        <f t="shared" si="11"/>
        <v>10.075000910613479</v>
      </c>
      <c r="BP38" s="6">
        <f t="shared" si="11"/>
        <v>10.090299014602934</v>
      </c>
      <c r="BQ38" s="6">
        <f t="shared" si="11"/>
        <v>10.105325748023002</v>
      </c>
      <c r="BR38" s="6">
        <f t="shared" si="11"/>
        <v>10.120130017507979</v>
      </c>
      <c r="BS38" s="6">
        <f t="shared" si="11"/>
        <v>10.134718314032957</v>
      </c>
      <c r="BT38" s="6">
        <f t="shared" si="11"/>
        <v>10.149135959190406</v>
      </c>
      <c r="BU38" s="6">
        <f t="shared" si="11"/>
        <v>10.163310128108829</v>
      </c>
      <c r="BV38" s="6">
        <f t="shared" si="11"/>
        <v>10.177286194629282</v>
      </c>
      <c r="BW38" s="6">
        <f t="shared" si="11"/>
        <v>10.191069619987575</v>
      </c>
      <c r="BX38" s="6">
        <f t="shared" si="11"/>
        <v>10.20466564265568</v>
      </c>
      <c r="BY38" s="6">
        <f t="shared" si="11"/>
        <v>10.218115793972515</v>
      </c>
      <c r="BZ38" s="6">
        <f t="shared" si="11"/>
        <v>10.231351414620741</v>
      </c>
      <c r="CA38" s="6">
        <f t="shared" si="11"/>
        <v>10.244414139506722</v>
      </c>
      <c r="CB38" s="6">
        <f t="shared" si="11"/>
        <v>10.257308427491955</v>
      </c>
      <c r="CC38" s="6">
        <f t="shared" si="11"/>
        <v>10.270038567145066</v>
      </c>
      <c r="CD38" s="6">
        <f t="shared" si="11"/>
        <v>10.282642907853932</v>
      </c>
      <c r="CE38" s="6">
        <f t="shared" si="11"/>
        <v>10.295056555452181</v>
      </c>
      <c r="CF38" s="6">
        <f t="shared" si="11"/>
        <v>10.307317991967832</v>
      </c>
      <c r="CG38" s="6">
        <f t="shared" si="11"/>
        <v>10.31943090493192</v>
      </c>
    </row>
    <row r="39" spans="1:85" x14ac:dyDescent="0.35">
      <c r="A39" s="41" t="s">
        <v>32</v>
      </c>
      <c r="B39" s="6">
        <f t="shared" ref="B39:BM39" si="12">LN(LN(B37))</f>
        <v>-11.800503782030646</v>
      </c>
      <c r="C39" s="6">
        <f t="shared" si="12"/>
        <v>-5.8964999890544769</v>
      </c>
      <c r="D39" s="6">
        <f t="shared" si="12"/>
        <v>-5.2019754427199887</v>
      </c>
      <c r="E39" s="6">
        <f t="shared" si="12"/>
        <v>-4.7960447354205318</v>
      </c>
      <c r="F39" s="6">
        <f t="shared" si="12"/>
        <v>-4.5074386245125879</v>
      </c>
      <c r="G39" s="6">
        <f t="shared" si="12"/>
        <v>-4.283185591872738</v>
      </c>
      <c r="H39" s="6">
        <f t="shared" si="12"/>
        <v>-4.0992002790858297</v>
      </c>
      <c r="I39" s="6">
        <f t="shared" si="12"/>
        <v>-3.9438555006372651</v>
      </c>
      <c r="J39" s="6">
        <f t="shared" si="12"/>
        <v>-3.8090779390234633</v>
      </c>
      <c r="K39" s="6">
        <f t="shared" si="12"/>
        <v>-3.6900129190951363</v>
      </c>
      <c r="L39" s="6">
        <f t="shared" si="12"/>
        <v>-3.5830668046226313</v>
      </c>
      <c r="M39" s="6">
        <f t="shared" si="12"/>
        <v>-3.4864535593474746</v>
      </c>
      <c r="N39" s="6">
        <f t="shared" si="12"/>
        <v>-3.3981192374390541</v>
      </c>
      <c r="O39" s="6">
        <f t="shared" si="12"/>
        <v>-3.3167375129938401</v>
      </c>
      <c r="P39" s="6">
        <f t="shared" si="12"/>
        <v>-3.2410777703145928</v>
      </c>
      <c r="Q39" s="6">
        <f t="shared" si="12"/>
        <v>-3.1707341704220733</v>
      </c>
      <c r="R39" s="6">
        <f t="shared" si="12"/>
        <v>-3.1048334099892694</v>
      </c>
      <c r="S39" s="6">
        <f t="shared" si="12"/>
        <v>-3.0428364569958193</v>
      </c>
      <c r="T39" s="6">
        <f t="shared" si="12"/>
        <v>-2.9841407285111665</v>
      </c>
      <c r="U39" s="6">
        <f t="shared" si="12"/>
        <v>-2.9286920448615184</v>
      </c>
      <c r="V39" s="6">
        <f t="shared" si="12"/>
        <v>-2.8760090492932369</v>
      </c>
      <c r="W39" s="6">
        <f t="shared" si="12"/>
        <v>-2.8258216126925064</v>
      </c>
      <c r="X39" s="6">
        <f t="shared" si="12"/>
        <v>-2.777768914319227</v>
      </c>
      <c r="Y39" s="6">
        <f t="shared" si="12"/>
        <v>-2.731911663927729</v>
      </c>
      <c r="Z39" s="6">
        <f t="shared" si="12"/>
        <v>-2.6879398960074368</v>
      </c>
      <c r="AA39" s="6">
        <f t="shared" si="12"/>
        <v>-2.6456994421697297</v>
      </c>
      <c r="AB39" s="6">
        <f t="shared" si="12"/>
        <v>-2.6049449862311831</v>
      </c>
      <c r="AC39" s="6">
        <f t="shared" si="12"/>
        <v>-2.5657783311812059</v>
      </c>
      <c r="AD39" s="6">
        <f t="shared" si="12"/>
        <v>-2.5279785462440532</v>
      </c>
      <c r="AE39" s="6">
        <f t="shared" si="12"/>
        <v>-2.4914494831553231</v>
      </c>
      <c r="AF39" s="6">
        <f t="shared" si="12"/>
        <v>-2.4560094848095786</v>
      </c>
      <c r="AG39" s="6">
        <f t="shared" si="12"/>
        <v>-2.4217741601980922</v>
      </c>
      <c r="AH39" s="6">
        <f t="shared" si="12"/>
        <v>-2.3885746410961328</v>
      </c>
      <c r="AI39" s="6">
        <f t="shared" si="12"/>
        <v>-2.356346973256644</v>
      </c>
      <c r="AJ39" s="6">
        <f t="shared" si="12"/>
        <v>-2.324948338524981</v>
      </c>
      <c r="AK39" s="6">
        <f t="shared" si="12"/>
        <v>-2.2944970272430414</v>
      </c>
      <c r="AL39" s="6">
        <f t="shared" si="12"/>
        <v>-2.2648573541924448</v>
      </c>
      <c r="AM39" s="6">
        <f t="shared" si="12"/>
        <v>-2.2359846453193395</v>
      </c>
      <c r="AN39" s="6">
        <f t="shared" si="12"/>
        <v>-2.207761643912928</v>
      </c>
      <c r="AO39" s="6">
        <f t="shared" si="12"/>
        <v>-2.1803045874116185</v>
      </c>
      <c r="AP39" s="6">
        <f t="shared" si="12"/>
        <v>-2.1535003666128598</v>
      </c>
      <c r="AQ39" s="6">
        <f t="shared" si="12"/>
        <v>-2.1273165515940176</v>
      </c>
      <c r="AR39" s="6">
        <f t="shared" si="12"/>
        <v>-2.1016537194144997</v>
      </c>
      <c r="AS39" s="6">
        <f t="shared" si="12"/>
        <v>-2.0766240755326733</v>
      </c>
      <c r="AT39" s="6">
        <f t="shared" si="12"/>
        <v>-2.0521306713067102</v>
      </c>
      <c r="AU39" s="6">
        <f t="shared" si="12"/>
        <v>-2.0281492230799771</v>
      </c>
      <c r="AV39" s="6">
        <f t="shared" si="12"/>
        <v>-2.0045933359523236</v>
      </c>
      <c r="AW39" s="6">
        <f t="shared" si="12"/>
        <v>-1.9815704600897865</v>
      </c>
      <c r="AX39" s="6">
        <f t="shared" si="12"/>
        <v>-1.9589956926881182</v>
      </c>
      <c r="AY39" s="6">
        <f t="shared" si="12"/>
        <v>-1.9368503789781806</v>
      </c>
      <c r="AZ39" s="6">
        <f t="shared" si="12"/>
        <v>-1.9150579995133166</v>
      </c>
      <c r="BA39" s="6">
        <f t="shared" si="12"/>
        <v>-1.8937211146275437</v>
      </c>
      <c r="BB39" s="6">
        <f t="shared" si="12"/>
        <v>-1.8727640992876731</v>
      </c>
      <c r="BC39" s="6">
        <f t="shared" si="12"/>
        <v>-1.8521723121190561</v>
      </c>
      <c r="BD39" s="6">
        <f t="shared" si="12"/>
        <v>-1.8318769481924151</v>
      </c>
      <c r="BE39" s="6">
        <f t="shared" si="12"/>
        <v>-1.8119758188003194</v>
      </c>
      <c r="BF39" s="6">
        <f t="shared" si="12"/>
        <v>-1.7924006395098095</v>
      </c>
      <c r="BG39" s="6">
        <f t="shared" si="12"/>
        <v>-1.7731397071525712</v>
      </c>
      <c r="BH39" s="6">
        <f t="shared" si="12"/>
        <v>-1.7541303948100386</v>
      </c>
      <c r="BI39" s="6">
        <f t="shared" si="12"/>
        <v>-1.7354660278845666</v>
      </c>
      <c r="BJ39" s="6">
        <f t="shared" si="12"/>
        <v>-1.7170842611285051</v>
      </c>
      <c r="BK39" s="6">
        <f t="shared" si="12"/>
        <v>-1.6989755915560543</v>
      </c>
      <c r="BL39" s="6">
        <f t="shared" si="12"/>
        <v>-1.6810824433591571</v>
      </c>
      <c r="BM39" s="6">
        <f t="shared" si="12"/>
        <v>-1.6634939652786018</v>
      </c>
      <c r="BN39" s="6">
        <f t="shared" ref="BN39:CG39" si="13">LN(LN(BN37))</f>
        <v>-1.646152708429047</v>
      </c>
      <c r="BO39" s="6">
        <f t="shared" si="13"/>
        <v>-1.6290508498144953</v>
      </c>
      <c r="BP39" s="6">
        <f t="shared" si="13"/>
        <v>-1.6121350160687578</v>
      </c>
      <c r="BQ39" s="6">
        <f t="shared" si="13"/>
        <v>-1.5954904964097567</v>
      </c>
      <c r="BR39" s="6">
        <f t="shared" si="13"/>
        <v>-1.5790639433117926</v>
      </c>
      <c r="BS39" s="6">
        <f t="shared" si="13"/>
        <v>-1.5628488385824828</v>
      </c>
      <c r="BT39" s="6">
        <f t="shared" si="13"/>
        <v>-1.546795357397293</v>
      </c>
      <c r="BU39" s="6">
        <f t="shared" si="13"/>
        <v>-1.5309852358252694</v>
      </c>
      <c r="BV39" s="6">
        <f t="shared" si="13"/>
        <v>-1.5153686087791745</v>
      </c>
      <c r="BW39" s="6">
        <f t="shared" si="13"/>
        <v>-1.4999399867595156</v>
      </c>
      <c r="BX39" s="6">
        <f t="shared" si="13"/>
        <v>-1.4846941027607166</v>
      </c>
      <c r="BY39" s="6">
        <f t="shared" si="13"/>
        <v>-1.4695848571363024</v>
      </c>
      <c r="BZ39" s="6">
        <f t="shared" si="13"/>
        <v>-1.454689946141855</v>
      </c>
      <c r="CA39" s="6">
        <f t="shared" si="13"/>
        <v>-1.4399631789036971</v>
      </c>
      <c r="CB39" s="6">
        <f t="shared" si="13"/>
        <v>-1.4254000669105324</v>
      </c>
      <c r="CC39" s="6">
        <f t="shared" si="13"/>
        <v>-1.4109962916558427</v>
      </c>
      <c r="CD39" s="6">
        <f t="shared" si="13"/>
        <v>-1.3967088682749453</v>
      </c>
      <c r="CE39" s="6">
        <f t="shared" si="13"/>
        <v>-1.38261185751156</v>
      </c>
      <c r="CF39" s="6">
        <f t="shared" si="13"/>
        <v>-1.3686621545715902</v>
      </c>
      <c r="CG39" s="6">
        <f t="shared" si="13"/>
        <v>-1.3548560407941219</v>
      </c>
    </row>
    <row r="40" spans="1:85" ht="66" customHeight="1" x14ac:dyDescent="0.35">
      <c r="A40" s="47" t="s">
        <v>33</v>
      </c>
      <c r="B40" s="6">
        <f>LINEST(B39:BW39,B38:BW38,TRUE,FALSE)</f>
        <v>1.0163651105397871</v>
      </c>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2"/>
      <c r="BY40" s="2"/>
      <c r="BZ40" s="2"/>
      <c r="CA40" s="2"/>
      <c r="CB40" s="2"/>
      <c r="CC40" s="2"/>
      <c r="CD40" s="2"/>
      <c r="CE40" s="2"/>
      <c r="CF40" s="2"/>
      <c r="CG40" s="2"/>
    </row>
    <row r="41" spans="1:85" x14ac:dyDescent="0.35">
      <c r="A41" s="46" t="s">
        <v>34</v>
      </c>
      <c r="B41" s="6">
        <f>INDEX(LINEST(B39:BW39,B38:BW38),2)</f>
        <v>-11.896482541399862</v>
      </c>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2"/>
      <c r="BY41" s="2"/>
      <c r="BZ41" s="2"/>
      <c r="CA41" s="2"/>
      <c r="CB41" s="2"/>
      <c r="CC41" s="2"/>
      <c r="CD41" s="2"/>
      <c r="CE41" s="2"/>
      <c r="CF41" s="2"/>
      <c r="CG41" s="2"/>
    </row>
    <row r="42" spans="1:85" x14ac:dyDescent="0.35">
      <c r="A42" s="46">
        <f>B42/365</f>
        <v>45.389391630807225</v>
      </c>
      <c r="B42" s="2" cm="1">
        <f t="array" ref="B42">(SUM(POWER(B35:CG35,B40)/B43))^(1/B40)</f>
        <v>16567.127945244636</v>
      </c>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2"/>
      <c r="BY42" s="2"/>
      <c r="BZ42" s="2"/>
      <c r="CA42" s="2"/>
      <c r="CB42" s="2"/>
      <c r="CC42" s="2"/>
      <c r="CD42" s="2"/>
      <c r="CE42" s="2"/>
      <c r="CF42" s="2"/>
      <c r="CG42" s="2"/>
    </row>
    <row r="43" spans="1:85" x14ac:dyDescent="0.35">
      <c r="A43" s="46" t="s">
        <v>35</v>
      </c>
      <c r="B43" s="48">
        <v>15</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row>
    <row r="44" spans="1:85" x14ac:dyDescent="0.35">
      <c r="A44" s="46" t="s">
        <v>36</v>
      </c>
      <c r="B44" s="49">
        <f>1-(1-_xlfn.WEIBULL.DIST(B33,$B$40,$B$42,TRUE))</f>
        <v>5.1486473466311189E-5</v>
      </c>
      <c r="C44" s="49">
        <f t="shared" ref="C44:BM44" si="14">1-(1-_xlfn.WEIBULL.DIST(C33,$B$40,$B$42,TRUE))</f>
        <v>2.0541767959477264E-2</v>
      </c>
      <c r="D44" s="49">
        <f t="shared" si="14"/>
        <v>4.1115770505141147E-2</v>
      </c>
      <c r="E44" s="49">
        <f t="shared" si="14"/>
        <v>6.1373825433406526E-2</v>
      </c>
      <c r="F44" s="49">
        <f t="shared" si="14"/>
        <v>8.131306498651758E-2</v>
      </c>
      <c r="G44" s="49">
        <f t="shared" si="14"/>
        <v>0.10090861182782163</v>
      </c>
      <c r="H44" s="49">
        <f t="shared" si="14"/>
        <v>0.12020094815780913</v>
      </c>
      <c r="I44" s="49">
        <f t="shared" si="14"/>
        <v>0.13907940373249661</v>
      </c>
      <c r="J44" s="49">
        <f t="shared" si="14"/>
        <v>0.15759563672467214</v>
      </c>
      <c r="K44" s="49">
        <f t="shared" si="14"/>
        <v>0.17575038780153629</v>
      </c>
      <c r="L44" s="49">
        <f t="shared" si="14"/>
        <v>0.19359416225444648</v>
      </c>
      <c r="M44" s="49">
        <f t="shared" si="14"/>
        <v>0.21103272832523379</v>
      </c>
      <c r="N44" s="49">
        <f t="shared" si="14"/>
        <v>0.22811931866593882</v>
      </c>
      <c r="O44" s="49">
        <f t="shared" si="14"/>
        <v>0.24485843536736607</v>
      </c>
      <c r="P44" s="49">
        <f t="shared" si="14"/>
        <v>0.26129940647267058</v>
      </c>
      <c r="Q44" s="49">
        <f t="shared" si="14"/>
        <v>0.27735754097703524</v>
      </c>
      <c r="R44" s="49">
        <f t="shared" si="14"/>
        <v>0.29308355514735673</v>
      </c>
      <c r="S44" s="49">
        <f t="shared" si="14"/>
        <v>0.30848290952906376</v>
      </c>
      <c r="T44" s="49">
        <f t="shared" si="14"/>
        <v>0.32360202675078065</v>
      </c>
      <c r="U44" s="49">
        <f t="shared" si="14"/>
        <v>0.33836390327515509</v>
      </c>
      <c r="V44" s="49">
        <f t="shared" si="14"/>
        <v>0.35281591364607068</v>
      </c>
      <c r="W44" s="49">
        <f t="shared" si="14"/>
        <v>0.36696369086615166</v>
      </c>
      <c r="X44" s="49">
        <f t="shared" si="14"/>
        <v>0.38085039345700411</v>
      </c>
      <c r="Y44" s="49">
        <f t="shared" si="14"/>
        <v>0.39440574496386227</v>
      </c>
      <c r="Z44" s="49">
        <f t="shared" si="14"/>
        <v>0.40767365056975102</v>
      </c>
      <c r="AA44" s="49">
        <f t="shared" si="14"/>
        <v>0.42065962060898676</v>
      </c>
      <c r="AB44" s="49">
        <f t="shared" si="14"/>
        <v>0.43340355717016577</v>
      </c>
      <c r="AC44" s="49">
        <f t="shared" si="14"/>
        <v>0.44584122990460462</v>
      </c>
      <c r="AD44" s="49">
        <f t="shared" si="14"/>
        <v>0.4580131659339528</v>
      </c>
      <c r="AE44" s="49">
        <f t="shared" si="14"/>
        <v>0.46992462783429889</v>
      </c>
      <c r="AF44" s="49">
        <f t="shared" si="14"/>
        <v>0.48161239500518027</v>
      </c>
      <c r="AG44" s="49">
        <f t="shared" si="14"/>
        <v>0.49301772759945606</v>
      </c>
      <c r="AH44" s="49">
        <f t="shared" si="14"/>
        <v>0.50417794625592738</v>
      </c>
      <c r="AI44" s="49">
        <f t="shared" si="14"/>
        <v>0.5150980125569633</v>
      </c>
      <c r="AJ44" s="49">
        <f t="shared" si="14"/>
        <v>0.52581176371664262</v>
      </c>
      <c r="AK44" s="49">
        <f t="shared" si="14"/>
        <v>0.53626546824531895</v>
      </c>
      <c r="AL44" s="49">
        <f t="shared" si="14"/>
        <v>0.54649344096816899</v>
      </c>
      <c r="AM44" s="49">
        <f t="shared" si="14"/>
        <v>0.55650032355270862</v>
      </c>
      <c r="AN44" s="49">
        <f t="shared" si="14"/>
        <v>0.56631720666136109</v>
      </c>
      <c r="AO44" s="49">
        <f t="shared" si="14"/>
        <v>0.57589493687136672</v>
      </c>
      <c r="AP44" s="49">
        <f t="shared" si="14"/>
        <v>0.58526503104392902</v>
      </c>
      <c r="AQ44" s="49">
        <f t="shared" si="14"/>
        <v>0.59443180966932629</v>
      </c>
      <c r="AR44" s="49">
        <f t="shared" si="14"/>
        <v>0.60342381345907636</v>
      </c>
      <c r="AS44" s="49">
        <f t="shared" si="14"/>
        <v>0.61219607786917962</v>
      </c>
      <c r="AT44" s="49">
        <f t="shared" si="14"/>
        <v>0.62077752658702046</v>
      </c>
      <c r="AU44" s="49">
        <f t="shared" si="14"/>
        <v>0.62917216711083979</v>
      </c>
      <c r="AV44" s="49">
        <f t="shared" si="14"/>
        <v>0.63740618101329072</v>
      </c>
      <c r="AW44" s="49">
        <f t="shared" si="14"/>
        <v>0.6454384382601448</v>
      </c>
      <c r="AX44" s="49">
        <f t="shared" si="14"/>
        <v>0.65329546611914124</v>
      </c>
      <c r="AY44" s="49">
        <f t="shared" si="14"/>
        <v>0.66098097235820341</v>
      </c>
      <c r="AZ44" s="49">
        <f t="shared" si="14"/>
        <v>0.6685189611696889</v>
      </c>
      <c r="BA44" s="49">
        <f t="shared" si="14"/>
        <v>0.67587181325693724</v>
      </c>
      <c r="BB44" s="49">
        <f t="shared" si="14"/>
        <v>0.68306384580603496</v>
      </c>
      <c r="BC44" s="49">
        <f t="shared" si="14"/>
        <v>0.69009848273195284</v>
      </c>
      <c r="BD44" s="49">
        <f t="shared" si="14"/>
        <v>0.69699772206294586</v>
      </c>
      <c r="BE44" s="49">
        <f t="shared" si="14"/>
        <v>0.70372715889777537</v>
      </c>
      <c r="BF44" s="49">
        <f t="shared" si="14"/>
        <v>0.71030907524829412</v>
      </c>
      <c r="BG44" s="49">
        <f t="shared" si="14"/>
        <v>0.71674662822807167</v>
      </c>
      <c r="BH44" s="49">
        <f t="shared" si="14"/>
        <v>0.72305996983948151</v>
      </c>
      <c r="BI44" s="49">
        <f t="shared" si="14"/>
        <v>0.72921763809740092</v>
      </c>
      <c r="BJ44" s="49">
        <f t="shared" si="14"/>
        <v>0.73524004305240853</v>
      </c>
      <c r="BK44" s="49">
        <f t="shared" si="14"/>
        <v>0.74113009237629779</v>
      </c>
      <c r="BL44" s="49">
        <f t="shared" si="14"/>
        <v>0.74690624109958548</v>
      </c>
      <c r="BM44" s="44">
        <f t="shared" si="14"/>
        <v>0.75253972134709535</v>
      </c>
      <c r="BN44" s="44">
        <f t="shared" ref="BN44:CG44" si="15">1-(1-_xlfn.WEIBULL.DIST(BN33,$B$40,$B$42,TRUE))</f>
        <v>0.75804922288526244</v>
      </c>
      <c r="BO44" s="44">
        <f t="shared" si="15"/>
        <v>0.76343742108525259</v>
      </c>
      <c r="BP44" s="44">
        <f t="shared" si="15"/>
        <v>0.76872121226732537</v>
      </c>
      <c r="BQ44" s="44">
        <f t="shared" si="15"/>
        <v>0.7738742946057674</v>
      </c>
      <c r="BR44" s="44">
        <f t="shared" si="15"/>
        <v>0.77891377812134177</v>
      </c>
      <c r="BS44" s="44">
        <f t="shared" si="15"/>
        <v>0.78384212248838703</v>
      </c>
      <c r="BT44" s="44">
        <f t="shared" si="15"/>
        <v>0.78867479324371725</v>
      </c>
      <c r="BU44" s="44">
        <f t="shared" si="15"/>
        <v>0.79338774556722602</v>
      </c>
      <c r="BV44" s="44">
        <f t="shared" si="15"/>
        <v>0.79799663966217771</v>
      </c>
      <c r="BW44" s="44">
        <f t="shared" si="15"/>
        <v>0.80250373538423958</v>
      </c>
      <c r="BX44" s="44">
        <f t="shared" si="15"/>
        <v>0.80691124505176048</v>
      </c>
      <c r="BY44" s="44">
        <f t="shared" si="15"/>
        <v>0.81123301097173728</v>
      </c>
      <c r="BZ44" s="44">
        <f t="shared" si="15"/>
        <v>0.81544754172550737</v>
      </c>
      <c r="CA44" s="44">
        <f t="shared" si="15"/>
        <v>0.8195688529705365</v>
      </c>
      <c r="CB44" s="44">
        <f t="shared" si="15"/>
        <v>0.82359897587763742</v>
      </c>
      <c r="CC44" s="44">
        <f t="shared" si="15"/>
        <v>0.82753989857378851</v>
      </c>
      <c r="CD44" s="44">
        <f t="shared" si="15"/>
        <v>0.83140400689620597</v>
      </c>
      <c r="CE44" s="44">
        <f t="shared" si="15"/>
        <v>0.8351720943882246</v>
      </c>
      <c r="CF44" s="44">
        <f t="shared" si="15"/>
        <v>0.83885670133357959</v>
      </c>
      <c r="CG44" s="44">
        <f t="shared" si="15"/>
        <v>0.84245965200064687</v>
      </c>
    </row>
    <row r="46" spans="1:85" ht="14.5" customHeight="1" x14ac:dyDescent="0.35">
      <c r="A46" s="70" t="s">
        <v>48</v>
      </c>
      <c r="B46" s="70"/>
      <c r="C46" s="70"/>
      <c r="D46" s="70"/>
      <c r="E46" s="71"/>
      <c r="F46" s="71"/>
    </row>
    <row r="47" spans="1:85" x14ac:dyDescent="0.35">
      <c r="A47" s="70"/>
      <c r="B47" s="70"/>
      <c r="C47" s="70"/>
      <c r="D47" s="70"/>
      <c r="E47" s="71"/>
      <c r="F47" s="71"/>
    </row>
    <row r="48" spans="1:85" x14ac:dyDescent="0.35">
      <c r="A48" s="70"/>
      <c r="B48" s="70"/>
      <c r="C48" s="70"/>
      <c r="D48" s="70"/>
      <c r="E48" s="71"/>
      <c r="F48" s="71"/>
    </row>
    <row r="49" spans="1:11" x14ac:dyDescent="0.35">
      <c r="A49" s="70"/>
      <c r="B49" s="70"/>
      <c r="C49" s="70"/>
      <c r="D49" s="70"/>
      <c r="E49" s="71"/>
      <c r="F49" s="71"/>
    </row>
    <row r="50" spans="1:11" x14ac:dyDescent="0.35">
      <c r="A50" s="70"/>
      <c r="B50" s="70"/>
      <c r="C50" s="70"/>
      <c r="D50" s="70"/>
      <c r="E50" s="71"/>
      <c r="F50" s="71"/>
    </row>
    <row r="51" spans="1:11" x14ac:dyDescent="0.35">
      <c r="A51" s="70"/>
      <c r="B51" s="70"/>
      <c r="C51" s="70"/>
      <c r="D51" s="70"/>
      <c r="E51" s="50"/>
      <c r="F51" s="50"/>
    </row>
    <row r="52" spans="1:11" x14ac:dyDescent="0.35">
      <c r="A52" s="70"/>
      <c r="B52" s="70"/>
      <c r="C52" s="70"/>
      <c r="D52" s="70"/>
      <c r="E52" s="50"/>
      <c r="F52" s="50"/>
    </row>
    <row r="53" spans="1:11" x14ac:dyDescent="0.35">
      <c r="A53" s="70"/>
      <c r="B53" s="70"/>
      <c r="C53" s="70"/>
      <c r="D53" s="70"/>
      <c r="E53" s="50"/>
      <c r="F53" s="50"/>
    </row>
    <row r="54" spans="1:11" x14ac:dyDescent="0.35">
      <c r="A54" s="70"/>
      <c r="B54" s="70"/>
      <c r="C54" s="70"/>
      <c r="D54" s="70"/>
      <c r="E54" s="50"/>
      <c r="F54" s="50"/>
      <c r="K54" t="s">
        <v>37</v>
      </c>
    </row>
    <row r="55" spans="1:11" x14ac:dyDescent="0.35">
      <c r="A55" s="70"/>
      <c r="B55" s="70"/>
      <c r="C55" s="70"/>
      <c r="D55" s="70"/>
      <c r="E55" s="50"/>
      <c r="F55" s="50"/>
    </row>
    <row r="56" spans="1:11" x14ac:dyDescent="0.35">
      <c r="A56" s="70"/>
      <c r="B56" s="70"/>
      <c r="C56" s="70"/>
      <c r="D56" s="70"/>
      <c r="E56" s="50"/>
      <c r="F56" s="50"/>
    </row>
    <row r="57" spans="1:11" x14ac:dyDescent="0.35">
      <c r="A57" s="50"/>
      <c r="B57" s="50"/>
      <c r="C57" s="50"/>
      <c r="D57" s="50"/>
      <c r="E57" s="50"/>
      <c r="F57" s="50"/>
    </row>
  </sheetData>
  <mergeCells count="1">
    <mergeCell ref="A46:D56"/>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8dd876c-ba06-4341-9d47-b53ee198fe78">
      <Terms xmlns="http://schemas.microsoft.com/office/infopath/2007/PartnerControls"/>
    </lcf76f155ced4ddcb4097134ff3c332f>
    <TaxCatchAll xmlns="cce62ca5-22ea-47d8-bfd0-cf180537c99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E463E5E62BF724086D347C959262467" ma:contentTypeVersion="17" ma:contentTypeDescription="Create a new document." ma:contentTypeScope="" ma:versionID="0e2711c4d39697064b30b417258653ef">
  <xsd:schema xmlns:xsd="http://www.w3.org/2001/XMLSchema" xmlns:xs="http://www.w3.org/2001/XMLSchema" xmlns:p="http://schemas.microsoft.com/office/2006/metadata/properties" xmlns:ns2="58dd876c-ba06-4341-9d47-b53ee198fe78" xmlns:ns3="cce62ca5-22ea-47d8-bfd0-cf180537c997" targetNamespace="http://schemas.microsoft.com/office/2006/metadata/properties" ma:root="true" ma:fieldsID="cf2b477baa174436c453520b1d5566a8" ns2:_="" ns3:_="">
    <xsd:import namespace="58dd876c-ba06-4341-9d47-b53ee198fe78"/>
    <xsd:import namespace="cce62ca5-22ea-47d8-bfd0-cf180537c99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d876c-ba06-4341-9d47-b53ee198fe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6d97f2f-934a-4e13-aef3-d0f00853201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e62ca5-22ea-47d8-bfd0-cf180537c99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787cdf0-0bfe-4b44-926d-f49baf1faca0}" ma:internalName="TaxCatchAll" ma:showField="CatchAllData" ma:web="cce62ca5-22ea-47d8-bfd0-cf180537c9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77C5EE-0DE9-4BB4-82BA-76F907C96FB6}">
  <ds:schemaRefs>
    <ds:schemaRef ds:uri="http://purl.org/dc/elements/1.1/"/>
    <ds:schemaRef ds:uri="http://www.w3.org/XML/1998/namespace"/>
    <ds:schemaRef ds:uri="http://schemas.openxmlformats.org/package/2006/metadata/core-properties"/>
    <ds:schemaRef ds:uri="http://schemas.microsoft.com/office/2006/documentManagement/types"/>
    <ds:schemaRef ds:uri="http://purl.org/dc/terms/"/>
    <ds:schemaRef ds:uri="http://schemas.microsoft.com/office/2006/metadata/properties"/>
    <ds:schemaRef ds:uri="715d0913-c485-4ed4-9d01-6f37d9582213"/>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1FA12CE3-9C72-4C8E-A748-EAB3FE6F7197}">
  <ds:schemaRefs>
    <ds:schemaRef ds:uri="http://schemas.microsoft.com/sharepoint/v3/contenttype/forms"/>
  </ds:schemaRefs>
</ds:datastoreItem>
</file>

<file path=customXml/itemProps3.xml><?xml version="1.0" encoding="utf-8"?>
<ds:datastoreItem xmlns:ds="http://schemas.openxmlformats.org/officeDocument/2006/customXml" ds:itemID="{9545859F-90F3-4670-A94C-9A9AA86F69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Option 1</vt:lpstr>
      <vt:lpstr>Option 3</vt:lpstr>
      <vt:lpstr>Option 4</vt:lpstr>
      <vt:lpstr>66kV CB PoF</vt:lpstr>
      <vt:lpstr>22kV CB PoF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Ch'ng</dc:creator>
  <cp:lastModifiedBy>Matthew Ch'ng</cp:lastModifiedBy>
  <dcterms:created xsi:type="dcterms:W3CDTF">2025-10-22T00:36:20Z</dcterms:created>
  <dcterms:modified xsi:type="dcterms:W3CDTF">2025-11-20T22:50:41Z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0x010100BE463E5E62BF724086D347C959262467</vt:lpwstr>
  </property>
</Properties>
</file>