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8"/>
  <workbookPr/>
  <mc:AlternateContent xmlns:mc="http://schemas.openxmlformats.org/markup-compatibility/2006">
    <mc:Choice Requires="x15">
      <x15ac:absPath xmlns:x15ac="http://schemas.microsoft.com/office/spreadsheetml/2010/11/ac" url="https://onlineeportal-my.sharepoint.com/personal/george_tziokas_jemena_com_au/Documents/Documents/EDPR/Rennie/Underground Cable/"/>
    </mc:Choice>
  </mc:AlternateContent>
  <xr:revisionPtr revIDLastSave="0" documentId="8_{26ADBB4E-A00C-4A07-ADB0-DD1289A218B3}" xr6:coauthVersionLast="47" xr6:coauthVersionMax="47" xr10:uidLastSave="{00000000-0000-0000-0000-000000000000}"/>
  <bookViews>
    <workbookView xWindow="-17860" yWindow="8450" windowWidth="12870" windowHeight="5240" firstSheet="1" activeTab="1" xr2:uid="{0D0FCE5F-8FBB-44EF-9CAB-F961B016FABB}"/>
  </bookViews>
  <sheets>
    <sheet name="Home" sheetId="4" r:id="rId1"/>
    <sheet name="Input|Costs" sheetId="5" r:id="rId2"/>
    <sheet name="Input|Benefits" sheetId="7" r:id="rId3"/>
    <sheet name="Input|Customers" sheetId="6" r:id="rId4"/>
    <sheet name="Output|Tables" sheetId="9" r:id="rId5"/>
  </sheets>
  <definedNames>
    <definedName name="_Key1" hidden="1">#REF!</definedName>
    <definedName name="_Key2" hidden="1">#REF!</definedName>
    <definedName name="_Order1" hidden="1">255</definedName>
    <definedName name="_Order2" hidden="1">255</definedName>
    <definedName name="_Sort" hidden="1">#REF!</definedName>
    <definedName name="CBWorkbookPriority" hidden="1">-113365687</definedName>
    <definedName name="Check_Status_List">Home!$F$20:$F$24</definedName>
    <definedName name="Cust_Ben_over" localSheetId="2">'Input|Benefits'!$I$222</definedName>
    <definedName name="Cust_Ben_over">'Input|Costs'!#REF!</definedName>
    <definedName name="ID_Opex_Opt_End" localSheetId="2">'Input|Benefits'!$E$181</definedName>
    <definedName name="ID_Opex_Opt_End">'Input|Costs'!$E$41</definedName>
    <definedName name="ID_Opt_Opt_3">'Input|Costs'!$D$14</definedName>
    <definedName name="ID_Opt_Opt_4">'Input|Costs'!$D$15</definedName>
    <definedName name="ID_Opt_Opt_5">'Input|Costs'!$D$16</definedName>
    <definedName name="ID_Sensitivity_CBO_End" localSheetId="2">'Input|Benefits'!$B$223</definedName>
    <definedName name="ID_Sensitivity_CBO_End">'Input|Costs'!$B$83</definedName>
    <definedName name="ID_Sensitivity_CBO_Start" localSheetId="2">'Input|Benefits'!$B$218</definedName>
    <definedName name="ID_Sensitivity_CBO_Start">'Input|Costs'!#REF!</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"04/15/2012 22:58:06"</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Model_Name">Home!$D$2</definedName>
    <definedName name="Overall_Check">Home!$K$2</definedName>
    <definedName name="Proj_Name">Home!$E$10</definedName>
    <definedName name="Proj_No">Home!$E$12</definedName>
    <definedName name="sd" hidden="1">#REF!</definedName>
    <definedName name="Start_Date">Home!$E$14</definedName>
    <definedName name="Worksheet_List">Home!$C$20:$C$24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4" l="1"/>
  <c r="F23" i="4"/>
  <c r="F22" i="4"/>
  <c r="F14" i="9"/>
  <c r="K4" i="9"/>
  <c r="D2" i="9"/>
  <c r="C24" i="4" s="1"/>
  <c r="K1" i="9"/>
  <c r="D1" i="9"/>
  <c r="L25" i="5"/>
  <c r="K25" i="5"/>
  <c r="Q81" i="5"/>
  <c r="P81" i="5"/>
  <c r="O81" i="5"/>
  <c r="N81" i="5"/>
  <c r="M81" i="5"/>
  <c r="L81" i="5"/>
  <c r="K81" i="5"/>
  <c r="E81" i="5"/>
  <c r="R79" i="5"/>
  <c r="G79" i="5"/>
  <c r="F79" i="5"/>
  <c r="E79" i="5"/>
  <c r="D79" i="5"/>
  <c r="Q25" i="5"/>
  <c r="P25" i="5"/>
  <c r="O25" i="5"/>
  <c r="N25" i="5"/>
  <c r="M25" i="5"/>
  <c r="R24" i="5"/>
  <c r="E25" i="5"/>
  <c r="E26" i="5"/>
  <c r="E24" i="5"/>
  <c r="G22" i="5"/>
  <c r="F22" i="5"/>
  <c r="E22" i="5"/>
  <c r="D22" i="5"/>
  <c r="R22" i="5"/>
  <c r="Q74" i="5"/>
  <c r="Q79" i="7" s="1"/>
  <c r="P74" i="5"/>
  <c r="P79" i="7" s="1"/>
  <c r="O74" i="5"/>
  <c r="O79" i="7" s="1"/>
  <c r="N74" i="5"/>
  <c r="N79" i="7" s="1"/>
  <c r="M74" i="5"/>
  <c r="M79" i="7" s="1"/>
  <c r="L74" i="5"/>
  <c r="L79" i="7" s="1"/>
  <c r="K74" i="5"/>
  <c r="K79" i="7" s="1"/>
  <c r="Q73" i="5"/>
  <c r="Q78" i="7" s="1"/>
  <c r="P73" i="5"/>
  <c r="P78" i="7" s="1"/>
  <c r="O73" i="5"/>
  <c r="O78" i="7" s="1"/>
  <c r="N73" i="5"/>
  <c r="N78" i="7" s="1"/>
  <c r="M73" i="5"/>
  <c r="L73" i="5"/>
  <c r="L78" i="7" s="1"/>
  <c r="K73" i="5"/>
  <c r="K78" i="7" s="1"/>
  <c r="Q72" i="5"/>
  <c r="Q77" i="7" s="1"/>
  <c r="P72" i="5"/>
  <c r="P77" i="7" s="1"/>
  <c r="O72" i="5"/>
  <c r="O77" i="7" s="1"/>
  <c r="N72" i="5"/>
  <c r="N77" i="7" s="1"/>
  <c r="M72" i="5"/>
  <c r="M77" i="7" s="1"/>
  <c r="L72" i="5"/>
  <c r="L77" i="7" s="1"/>
  <c r="K72" i="5"/>
  <c r="K77" i="7" s="1"/>
  <c r="Q71" i="5"/>
  <c r="Q76" i="7" s="1"/>
  <c r="P71" i="5"/>
  <c r="P76" i="7" s="1"/>
  <c r="O71" i="5"/>
  <c r="N71" i="5"/>
  <c r="N76" i="7" s="1"/>
  <c r="M71" i="5"/>
  <c r="M76" i="7" s="1"/>
  <c r="L71" i="5"/>
  <c r="L76" i="7" s="1"/>
  <c r="K71" i="5"/>
  <c r="K76" i="7" s="1"/>
  <c r="Q70" i="5"/>
  <c r="Q75" i="7" s="1"/>
  <c r="P70" i="5"/>
  <c r="P75" i="7" s="1"/>
  <c r="O70" i="5"/>
  <c r="O75" i="7" s="1"/>
  <c r="N70" i="5"/>
  <c r="N75" i="7" s="1"/>
  <c r="M70" i="5"/>
  <c r="L70" i="5"/>
  <c r="L75" i="7" s="1"/>
  <c r="K70" i="5"/>
  <c r="K75" i="7" s="1"/>
  <c r="Q69" i="5"/>
  <c r="P69" i="5"/>
  <c r="P74" i="7" s="1"/>
  <c r="O69" i="5"/>
  <c r="O74" i="7" s="1"/>
  <c r="N69" i="5"/>
  <c r="N74" i="7" s="1"/>
  <c r="M69" i="5"/>
  <c r="M74" i="7" s="1"/>
  <c r="L69" i="5"/>
  <c r="L74" i="7" s="1"/>
  <c r="K69" i="5"/>
  <c r="J70" i="5"/>
  <c r="J71" i="5"/>
  <c r="J72" i="5"/>
  <c r="J73" i="5"/>
  <c r="J74" i="5"/>
  <c r="J69" i="5"/>
  <c r="E65" i="5"/>
  <c r="E70" i="5"/>
  <c r="E71" i="5"/>
  <c r="E72" i="5"/>
  <c r="E73" i="5"/>
  <c r="E74" i="5"/>
  <c r="E75" i="5"/>
  <c r="E69" i="5"/>
  <c r="D75" i="5"/>
  <c r="G63" i="5"/>
  <c r="F63" i="5"/>
  <c r="E63" i="5"/>
  <c r="R67" i="5"/>
  <c r="G67" i="5"/>
  <c r="F67" i="5"/>
  <c r="E67" i="5"/>
  <c r="E89" i="7"/>
  <c r="E88" i="7"/>
  <c r="E87" i="7"/>
  <c r="D49" i="7"/>
  <c r="D87" i="7" s="1"/>
  <c r="E91" i="7"/>
  <c r="E90" i="7"/>
  <c r="E86" i="7"/>
  <c r="E85" i="7"/>
  <c r="E84" i="7"/>
  <c r="G82" i="7"/>
  <c r="F82" i="7"/>
  <c r="E82" i="7"/>
  <c r="F63" i="7"/>
  <c r="F64" i="7"/>
  <c r="F65" i="7"/>
  <c r="F66" i="7"/>
  <c r="F67" i="7"/>
  <c r="F68" i="7"/>
  <c r="F69" i="7"/>
  <c r="E80" i="7"/>
  <c r="D69" i="7"/>
  <c r="D80" i="7" s="1"/>
  <c r="H69" i="7"/>
  <c r="E51" i="5"/>
  <c r="E69" i="7" s="1"/>
  <c r="E79" i="7"/>
  <c r="E78" i="7"/>
  <c r="E77" i="7"/>
  <c r="E76" i="7"/>
  <c r="E75" i="7"/>
  <c r="E74" i="7"/>
  <c r="G72" i="7"/>
  <c r="F72" i="7"/>
  <c r="E72" i="7"/>
  <c r="H63" i="7"/>
  <c r="H64" i="7"/>
  <c r="H65" i="7"/>
  <c r="H66" i="7"/>
  <c r="H67" i="7"/>
  <c r="H68" i="7"/>
  <c r="J63" i="7"/>
  <c r="J74" i="7" s="1"/>
  <c r="J64" i="7"/>
  <c r="J75" i="7" s="1"/>
  <c r="J65" i="7"/>
  <c r="J76" i="7" s="1"/>
  <c r="J66" i="7"/>
  <c r="J77" i="7" s="1"/>
  <c r="J67" i="7"/>
  <c r="J78" i="7" s="1"/>
  <c r="J68" i="7"/>
  <c r="J79" i="7" s="1"/>
  <c r="J61" i="7"/>
  <c r="J72" i="7" s="1"/>
  <c r="K63" i="7"/>
  <c r="L63" i="7"/>
  <c r="M63" i="7"/>
  <c r="N63" i="7"/>
  <c r="O63" i="7"/>
  <c r="P63" i="7"/>
  <c r="Q63" i="7"/>
  <c r="K64" i="7"/>
  <c r="L64" i="7"/>
  <c r="M64" i="7"/>
  <c r="N64" i="7"/>
  <c r="O64" i="7"/>
  <c r="P64" i="7"/>
  <c r="Q64" i="7"/>
  <c r="K65" i="7"/>
  <c r="L65" i="7"/>
  <c r="M65" i="7"/>
  <c r="N65" i="7"/>
  <c r="O65" i="7"/>
  <c r="P65" i="7"/>
  <c r="Q65" i="7"/>
  <c r="K66" i="7"/>
  <c r="L66" i="7"/>
  <c r="M66" i="7"/>
  <c r="N66" i="7"/>
  <c r="O66" i="7"/>
  <c r="P66" i="7"/>
  <c r="Q66" i="7"/>
  <c r="K67" i="7"/>
  <c r="L67" i="7"/>
  <c r="M67" i="7"/>
  <c r="N67" i="7"/>
  <c r="O67" i="7"/>
  <c r="P67" i="7"/>
  <c r="Q67" i="7"/>
  <c r="K68" i="7"/>
  <c r="L68" i="7"/>
  <c r="M68" i="7"/>
  <c r="N68" i="7"/>
  <c r="O68" i="7"/>
  <c r="P68" i="7"/>
  <c r="Q68" i="7"/>
  <c r="G61" i="7"/>
  <c r="F61" i="7"/>
  <c r="E61" i="7"/>
  <c r="E56" i="7"/>
  <c r="E55" i="7"/>
  <c r="E57" i="7"/>
  <c r="E54" i="7"/>
  <c r="G51" i="7"/>
  <c r="F51" i="7"/>
  <c r="E51" i="7"/>
  <c r="E53" i="7"/>
  <c r="E49" i="7"/>
  <c r="K48" i="7"/>
  <c r="L48" i="7"/>
  <c r="M48" i="7"/>
  <c r="N48" i="7"/>
  <c r="J48" i="7"/>
  <c r="E48" i="7"/>
  <c r="E42" i="7"/>
  <c r="E47" i="7"/>
  <c r="E46" i="7"/>
  <c r="G44" i="7"/>
  <c r="F44" i="7"/>
  <c r="E44" i="7"/>
  <c r="E35" i="7"/>
  <c r="E34" i="7"/>
  <c r="E33" i="7"/>
  <c r="G31" i="7"/>
  <c r="F31" i="7"/>
  <c r="E31" i="7"/>
  <c r="E41" i="7"/>
  <c r="E40" i="7"/>
  <c r="E39" i="7"/>
  <c r="G37" i="7"/>
  <c r="F37" i="7"/>
  <c r="E37" i="7"/>
  <c r="J29" i="7"/>
  <c r="K29" i="7"/>
  <c r="K28" i="7"/>
  <c r="L28" i="7" s="1"/>
  <c r="K27" i="7"/>
  <c r="L27" i="7" s="1"/>
  <c r="E29" i="7"/>
  <c r="E28" i="7"/>
  <c r="E27" i="7"/>
  <c r="G25" i="7"/>
  <c r="F25" i="7"/>
  <c r="E25" i="7"/>
  <c r="E23" i="7"/>
  <c r="J23" i="7"/>
  <c r="A23" i="7" s="1"/>
  <c r="K1" i="7" s="1"/>
  <c r="E21" i="7"/>
  <c r="E22" i="7"/>
  <c r="E20" i="7"/>
  <c r="G18" i="7"/>
  <c r="F18" i="7"/>
  <c r="E18" i="7"/>
  <c r="E16" i="7"/>
  <c r="J15" i="7"/>
  <c r="E15" i="7"/>
  <c r="E14" i="7"/>
  <c r="G12" i="7"/>
  <c r="F12" i="7"/>
  <c r="E12" i="7"/>
  <c r="G222" i="7"/>
  <c r="F222" i="7"/>
  <c r="G220" i="7"/>
  <c r="F220" i="7"/>
  <c r="E220" i="7"/>
  <c r="R205" i="7"/>
  <c r="E205" i="7"/>
  <c r="R204" i="7"/>
  <c r="E204" i="7"/>
  <c r="R203" i="7"/>
  <c r="E203" i="7"/>
  <c r="R202" i="7"/>
  <c r="E202" i="7"/>
  <c r="R201" i="7"/>
  <c r="E201" i="7"/>
  <c r="R199" i="7"/>
  <c r="G199" i="7"/>
  <c r="F199" i="7"/>
  <c r="E199" i="7"/>
  <c r="D199" i="7"/>
  <c r="Q195" i="7"/>
  <c r="P195" i="7"/>
  <c r="O195" i="7"/>
  <c r="N195" i="7"/>
  <c r="M195" i="7"/>
  <c r="L195" i="7"/>
  <c r="K195" i="7"/>
  <c r="R194" i="7"/>
  <c r="H194" i="7"/>
  <c r="E194" i="7"/>
  <c r="D194" i="7"/>
  <c r="R193" i="7"/>
  <c r="H193" i="7"/>
  <c r="E193" i="7"/>
  <c r="D193" i="7"/>
  <c r="R192" i="7"/>
  <c r="H192" i="7"/>
  <c r="E192" i="7"/>
  <c r="D192" i="7"/>
  <c r="R191" i="7"/>
  <c r="H191" i="7"/>
  <c r="E191" i="7"/>
  <c r="D191" i="7"/>
  <c r="R190" i="7"/>
  <c r="H190" i="7"/>
  <c r="E190" i="7"/>
  <c r="D190" i="7"/>
  <c r="R189" i="7"/>
  <c r="H189" i="7"/>
  <c r="E189" i="7"/>
  <c r="D189" i="7"/>
  <c r="R188" i="7"/>
  <c r="H188" i="7"/>
  <c r="E188" i="7"/>
  <c r="D188" i="7"/>
  <c r="R187" i="7"/>
  <c r="H187" i="7"/>
  <c r="E187" i="7"/>
  <c r="D187" i="7"/>
  <c r="R186" i="7"/>
  <c r="H186" i="7"/>
  <c r="E186" i="7"/>
  <c r="D186" i="7"/>
  <c r="R185" i="7"/>
  <c r="H185" i="7"/>
  <c r="E185" i="7"/>
  <c r="D185" i="7"/>
  <c r="R183" i="7"/>
  <c r="G183" i="7"/>
  <c r="F183" i="7"/>
  <c r="E183" i="7"/>
  <c r="D183" i="7"/>
  <c r="E179" i="7"/>
  <c r="E178" i="7"/>
  <c r="E177" i="7"/>
  <c r="E176" i="7"/>
  <c r="E175" i="7"/>
  <c r="E174" i="7"/>
  <c r="E173" i="7"/>
  <c r="E172" i="7"/>
  <c r="E171" i="7"/>
  <c r="E170" i="7"/>
  <c r="G168" i="7"/>
  <c r="F168" i="7"/>
  <c r="E168" i="7"/>
  <c r="K4" i="7"/>
  <c r="L4" i="7" s="1"/>
  <c r="D2" i="7"/>
  <c r="C22" i="4" s="1"/>
  <c r="D1" i="7"/>
  <c r="E12" i="6"/>
  <c r="J14" i="7" s="1"/>
  <c r="C10" i="6"/>
  <c r="K4" i="6"/>
  <c r="L4" i="6" s="1"/>
  <c r="D2" i="6"/>
  <c r="C23" i="4" s="1"/>
  <c r="K1" i="6"/>
  <c r="D1" i="6"/>
  <c r="E57" i="5"/>
  <c r="R57" i="5"/>
  <c r="R55" i="5"/>
  <c r="G55" i="5"/>
  <c r="F55" i="5"/>
  <c r="E55" i="5"/>
  <c r="D55" i="5"/>
  <c r="K51" i="5"/>
  <c r="K69" i="7" s="1"/>
  <c r="L51" i="5"/>
  <c r="L69" i="7" s="1"/>
  <c r="M51" i="5"/>
  <c r="M69" i="7" s="1"/>
  <c r="N51" i="5"/>
  <c r="N69" i="7" s="1"/>
  <c r="O51" i="5"/>
  <c r="O69" i="7" s="1"/>
  <c r="P51" i="5"/>
  <c r="P69" i="7" s="1"/>
  <c r="Q51" i="5"/>
  <c r="Q69" i="7" s="1"/>
  <c r="R46" i="5"/>
  <c r="R64" i="7" s="1"/>
  <c r="R47" i="5"/>
  <c r="R65" i="7" s="1"/>
  <c r="R48" i="5"/>
  <c r="R66" i="7" s="1"/>
  <c r="R49" i="5"/>
  <c r="R67" i="7" s="1"/>
  <c r="R50" i="5"/>
  <c r="R68" i="7" s="1"/>
  <c r="R45" i="5"/>
  <c r="R63" i="7" s="1"/>
  <c r="R43" i="5"/>
  <c r="R61" i="7" s="1"/>
  <c r="R72" i="7" s="1"/>
  <c r="H50" i="5"/>
  <c r="H49" i="5"/>
  <c r="H48" i="5"/>
  <c r="H47" i="5"/>
  <c r="H46" i="5"/>
  <c r="H45" i="5"/>
  <c r="D45" i="5"/>
  <c r="D63" i="7" s="1"/>
  <c r="D74" i="7" s="1"/>
  <c r="D46" i="5"/>
  <c r="D64" i="7" s="1"/>
  <c r="D75" i="7" s="1"/>
  <c r="D47" i="5"/>
  <c r="D65" i="7" s="1"/>
  <c r="D76" i="7" s="1"/>
  <c r="D48" i="5"/>
  <c r="D66" i="7" s="1"/>
  <c r="D77" i="7" s="1"/>
  <c r="D49" i="5"/>
  <c r="D67" i="7" s="1"/>
  <c r="D78" i="7" s="1"/>
  <c r="D50" i="5"/>
  <c r="D68" i="7" s="1"/>
  <c r="D79" i="7" s="1"/>
  <c r="E50" i="5"/>
  <c r="E68" i="7" s="1"/>
  <c r="E49" i="5"/>
  <c r="E67" i="7" s="1"/>
  <c r="E48" i="5"/>
  <c r="E66" i="7" s="1"/>
  <c r="E47" i="5"/>
  <c r="E65" i="7" s="1"/>
  <c r="E46" i="5"/>
  <c r="E64" i="7" s="1"/>
  <c r="E45" i="5"/>
  <c r="E63" i="7" s="1"/>
  <c r="G43" i="5"/>
  <c r="F43" i="5"/>
  <c r="E43" i="5"/>
  <c r="D43" i="5"/>
  <c r="D32" i="5"/>
  <c r="J32" i="5"/>
  <c r="E35" i="5"/>
  <c r="E36" i="5"/>
  <c r="E37" i="5"/>
  <c r="E38" i="5"/>
  <c r="E39" i="5"/>
  <c r="E34" i="5"/>
  <c r="K4" i="5"/>
  <c r="G32" i="5"/>
  <c r="F32" i="5"/>
  <c r="E32" i="5"/>
  <c r="D16" i="5"/>
  <c r="D15" i="5"/>
  <c r="D14" i="5"/>
  <c r="C59" i="7" s="1"/>
  <c r="D13" i="5"/>
  <c r="B28" i="5" s="1"/>
  <c r="D12" i="5"/>
  <c r="D24" i="5" s="1"/>
  <c r="G10" i="5"/>
  <c r="F10" i="5"/>
  <c r="E10" i="5"/>
  <c r="D2" i="5"/>
  <c r="C21" i="4" s="1"/>
  <c r="D1" i="5"/>
  <c r="E21" i="4"/>
  <c r="E22" i="4" s="1"/>
  <c r="E24" i="4" s="1"/>
  <c r="H4" i="4"/>
  <c r="G4" i="4"/>
  <c r="F4" i="4"/>
  <c r="E4" i="4"/>
  <c r="D4" i="4"/>
  <c r="C20" i="4" s="1"/>
  <c r="E23" i="4" l="1"/>
  <c r="L4" i="9"/>
  <c r="K26" i="5"/>
  <c r="Q26" i="5"/>
  <c r="L26" i="5"/>
  <c r="M26" i="5"/>
  <c r="N26" i="5"/>
  <c r="R25" i="5"/>
  <c r="E14" i="9" s="1"/>
  <c r="O26" i="5"/>
  <c r="R81" i="5"/>
  <c r="P26" i="5"/>
  <c r="L75" i="5"/>
  <c r="L80" i="7" s="1"/>
  <c r="D72" i="5"/>
  <c r="K74" i="7"/>
  <c r="D26" i="5"/>
  <c r="D25" i="5"/>
  <c r="D71" i="5"/>
  <c r="R71" i="5"/>
  <c r="R76" i="7" s="1"/>
  <c r="R73" i="5"/>
  <c r="R78" i="7" s="1"/>
  <c r="R70" i="5"/>
  <c r="R75" i="7" s="1"/>
  <c r="M75" i="7"/>
  <c r="O76" i="7"/>
  <c r="D73" i="5"/>
  <c r="N75" i="5"/>
  <c r="N80" i="7" s="1"/>
  <c r="M78" i="7"/>
  <c r="D74" i="5"/>
  <c r="R74" i="5"/>
  <c r="R79" i="7" s="1"/>
  <c r="Q75" i="5"/>
  <c r="Q80" i="7" s="1"/>
  <c r="K75" i="5"/>
  <c r="K80" i="7" s="1"/>
  <c r="P75" i="5"/>
  <c r="P80" i="7" s="1"/>
  <c r="R72" i="5"/>
  <c r="R77" i="7" s="1"/>
  <c r="D69" i="5"/>
  <c r="Q74" i="7"/>
  <c r="D70" i="5"/>
  <c r="R69" i="5"/>
  <c r="R74" i="7" s="1"/>
  <c r="O75" i="5"/>
  <c r="O80" i="7" s="1"/>
  <c r="M75" i="5"/>
  <c r="M80" i="7" s="1"/>
  <c r="B59" i="5"/>
  <c r="J85" i="7"/>
  <c r="C10" i="7"/>
  <c r="D168" i="7" s="1"/>
  <c r="J49" i="7"/>
  <c r="J16" i="7"/>
  <c r="J40" i="7" s="1"/>
  <c r="K40" i="7" s="1"/>
  <c r="L29" i="7"/>
  <c r="R195" i="7"/>
  <c r="M4" i="7"/>
  <c r="L3" i="7" s="1"/>
  <c r="K3" i="7"/>
  <c r="M4" i="6"/>
  <c r="L3" i="6" s="1"/>
  <c r="K3" i="6"/>
  <c r="R51" i="5"/>
  <c r="R69" i="7" s="1"/>
  <c r="L4" i="5"/>
  <c r="J39" i="7" l="1"/>
  <c r="K39" i="7" s="1"/>
  <c r="M4" i="9"/>
  <c r="K3" i="9"/>
  <c r="R26" i="5"/>
  <c r="E15" i="9" s="1"/>
  <c r="R75" i="5"/>
  <c r="R80" i="7" s="1"/>
  <c r="J41" i="7"/>
  <c r="K41" i="7" s="1"/>
  <c r="J54" i="7"/>
  <c r="J86" i="7"/>
  <c r="J168" i="7"/>
  <c r="K42" i="7"/>
  <c r="L199" i="7"/>
  <c r="L183" i="7"/>
  <c r="K199" i="7"/>
  <c r="K183" i="7"/>
  <c r="N4" i="7"/>
  <c r="M3" i="7" s="1"/>
  <c r="N4" i="6"/>
  <c r="M3" i="6" s="1"/>
  <c r="M4" i="5"/>
  <c r="L3" i="5" s="1"/>
  <c r="L79" i="5" s="1"/>
  <c r="K3" i="5"/>
  <c r="K79" i="5" s="1"/>
  <c r="N4" i="9" l="1"/>
  <c r="L3" i="9"/>
  <c r="K67" i="5"/>
  <c r="K22" i="5"/>
  <c r="L67" i="5"/>
  <c r="L22" i="5"/>
  <c r="J55" i="7"/>
  <c r="J57" i="7" s="1"/>
  <c r="J87" i="7"/>
  <c r="J88" i="7" s="1"/>
  <c r="J89" i="7" s="1"/>
  <c r="J91" i="7" s="1"/>
  <c r="F15" i="9" s="1"/>
  <c r="M199" i="7"/>
  <c r="M183" i="7"/>
  <c r="O4" i="7"/>
  <c r="N3" i="7" s="1"/>
  <c r="O4" i="6"/>
  <c r="N3" i="6" s="1"/>
  <c r="L55" i="5"/>
  <c r="L43" i="5"/>
  <c r="L61" i="7" s="1"/>
  <c r="L72" i="7" s="1"/>
  <c r="K55" i="5"/>
  <c r="K43" i="5"/>
  <c r="K61" i="7" s="1"/>
  <c r="K72" i="7" s="1"/>
  <c r="N4" i="5"/>
  <c r="M3" i="5" s="1"/>
  <c r="M79" i="5" s="1"/>
  <c r="O4" i="9" l="1"/>
  <c r="M3" i="9"/>
  <c r="M67" i="5"/>
  <c r="M22" i="5"/>
  <c r="N199" i="7"/>
  <c r="N183" i="7"/>
  <c r="P4" i="7"/>
  <c r="O3" i="7" s="1"/>
  <c r="P4" i="6"/>
  <c r="M55" i="5"/>
  <c r="M43" i="5"/>
  <c r="M61" i="7" s="1"/>
  <c r="M72" i="7" s="1"/>
  <c r="O4" i="5"/>
  <c r="N3" i="5" s="1"/>
  <c r="N79" i="5" s="1"/>
  <c r="P4" i="9" l="1"/>
  <c r="N3" i="9"/>
  <c r="N67" i="5"/>
  <c r="N22" i="5"/>
  <c r="O199" i="7"/>
  <c r="O183" i="7"/>
  <c r="Q4" i="7"/>
  <c r="P3" i="7" s="1"/>
  <c r="Q4" i="6"/>
  <c r="O3" i="6"/>
  <c r="N55" i="5"/>
  <c r="N43" i="5"/>
  <c r="N61" i="7" s="1"/>
  <c r="N72" i="7" s="1"/>
  <c r="P4" i="5"/>
  <c r="O3" i="5" s="1"/>
  <c r="O79" i="5" s="1"/>
  <c r="Q4" i="9" l="1"/>
  <c r="O3" i="9"/>
  <c r="O67" i="5"/>
  <c r="O22" i="5"/>
  <c r="R4" i="7"/>
  <c r="Q3" i="7" s="1"/>
  <c r="P199" i="7"/>
  <c r="P183" i="7"/>
  <c r="R4" i="6"/>
  <c r="Q3" i="6" s="1"/>
  <c r="P3" i="6"/>
  <c r="O55" i="5"/>
  <c r="O43" i="5"/>
  <c r="O61" i="7" s="1"/>
  <c r="O72" i="7" s="1"/>
  <c r="Q4" i="5"/>
  <c r="P3" i="5" s="1"/>
  <c r="P79" i="5" s="1"/>
  <c r="K1" i="5"/>
  <c r="F21" i="4" s="1"/>
  <c r="R4" i="9" l="1"/>
  <c r="Q3" i="9" s="1"/>
  <c r="P3" i="9"/>
  <c r="P67" i="5"/>
  <c r="P22" i="5"/>
  <c r="Q199" i="7"/>
  <c r="Q183" i="7"/>
  <c r="P43" i="5"/>
  <c r="P61" i="7" s="1"/>
  <c r="P72" i="7" s="1"/>
  <c r="P55" i="5"/>
  <c r="R4" i="5"/>
  <c r="Q3" i="5" s="1"/>
  <c r="Q79" i="5" s="1"/>
  <c r="Q67" i="5" l="1"/>
  <c r="Q22" i="5"/>
  <c r="Q43" i="5"/>
  <c r="Q61" i="7" s="1"/>
  <c r="Q72" i="7" s="1"/>
  <c r="Q55" i="5"/>
  <c r="K2" i="4" l="1"/>
  <c r="N1" i="9" s="1"/>
  <c r="N1" i="6" l="1"/>
  <c r="N1" i="7"/>
  <c r="N1" i="5"/>
</calcChain>
</file>

<file path=xl/sharedStrings.xml><?xml version="1.0" encoding="utf-8"?>
<sst xmlns="http://schemas.openxmlformats.org/spreadsheetml/2006/main" count="929" uniqueCount="420">
  <si>
    <t>Cost Benefit Analysis</t>
  </si>
  <si>
    <t>Overall check:</t>
  </si>
  <si>
    <t xml:space="preserve"> Copyright Jemena Limited. Jemena is not liable for any loss caused by reliance on this document.</t>
  </si>
  <si>
    <t>Project Details</t>
  </si>
  <si>
    <t>Project Name:</t>
  </si>
  <si>
    <t>Underground Cable Replacement Model</t>
  </si>
  <si>
    <t>Project No:</t>
  </si>
  <si>
    <t>[Please insert project number here]</t>
  </si>
  <si>
    <t>Start Date:</t>
  </si>
  <si>
    <t xml:space="preserve">Table Of Contents &amp; Checks </t>
  </si>
  <si>
    <t>Worksheet</t>
  </si>
  <si>
    <t>Ref</t>
  </si>
  <si>
    <t>Check</t>
  </si>
  <si>
    <t>Description</t>
  </si>
  <si>
    <t>Ok</t>
  </si>
  <si>
    <t>Outlines project details, model checks and model structure</t>
  </si>
  <si>
    <t>Inputs project cost and benefit information</t>
  </si>
  <si>
    <t>Outputs the summary of costs and benefits of each option</t>
  </si>
  <si>
    <t>Outputs the options analysis for the business case</t>
  </si>
  <si>
    <t>Model Key Legend</t>
  </si>
  <si>
    <t>Model key</t>
  </si>
  <si>
    <t>Input</t>
  </si>
  <si>
    <t>---------&gt;</t>
  </si>
  <si>
    <t>Input assumption (hardcode)</t>
  </si>
  <si>
    <t>Internal link</t>
  </si>
  <si>
    <t>Internal link (different sheet within the model)</t>
  </si>
  <si>
    <t>Drop-down</t>
  </si>
  <si>
    <t>Choose from a drop-down list</t>
  </si>
  <si>
    <t>Calculation</t>
  </si>
  <si>
    <t>Calculation (general formula driven)</t>
  </si>
  <si>
    <t>Version control</t>
  </si>
  <si>
    <t>Version</t>
  </si>
  <si>
    <t>Person</t>
  </si>
  <si>
    <t>Date</t>
  </si>
  <si>
    <t>Sheet</t>
  </si>
  <si>
    <t>Comment</t>
  </si>
  <si>
    <t>v1.0</t>
  </si>
  <si>
    <t>George Tziokas</t>
  </si>
  <si>
    <t>All</t>
  </si>
  <si>
    <t>Initial model development</t>
  </si>
  <si>
    <t>v2.0</t>
  </si>
  <si>
    <t>v3.0</t>
  </si>
  <si>
    <t>v4.0</t>
  </si>
  <si>
    <t>v4.1</t>
  </si>
  <si>
    <t>End</t>
  </si>
  <si>
    <t>Section Check:</t>
  </si>
  <si>
    <t>Overall Check:</t>
  </si>
  <si>
    <t>Legend:</t>
  </si>
  <si>
    <t>Internal</t>
  </si>
  <si>
    <t>Select</t>
  </si>
  <si>
    <t>Year Display</t>
  </si>
  <si>
    <t>EDPR Total</t>
  </si>
  <si>
    <t>Option</t>
  </si>
  <si>
    <t>Unit</t>
  </si>
  <si>
    <t>Basis</t>
  </si>
  <si>
    <t>Asset</t>
  </si>
  <si>
    <t>Start Year</t>
  </si>
  <si>
    <t>Copyright Jemena Limited. All rights reserved. Jemena is not liable for any loss caused by reliance on this document.</t>
  </si>
  <si>
    <t>Input | Options</t>
  </si>
  <si>
    <t>Short description</t>
  </si>
  <si>
    <t>Detailed Description / Objectives</t>
  </si>
  <si>
    <t>Benefits Delivered</t>
  </si>
  <si>
    <t>Option 1</t>
  </si>
  <si>
    <t>n/a</t>
  </si>
  <si>
    <t>Do nothing</t>
  </si>
  <si>
    <t>Do not replace cables that have failed</t>
  </si>
  <si>
    <t>Option 2</t>
  </si>
  <si>
    <t>Replacement based on historical trend</t>
  </si>
  <si>
    <t>Replacement levels to maintain network performance and reliability and meet compliance obligations</t>
  </si>
  <si>
    <t>Option 3</t>
  </si>
  <si>
    <t>Option 2 plus additional 20% opportunistic replacement</t>
  </si>
  <si>
    <t>Replacement levels to increase network performance and reliability</t>
  </si>
  <si>
    <t>Option 4</t>
  </si>
  <si>
    <t>[Insert short option description]</t>
  </si>
  <si>
    <t>[Insert detailed option description or objectives]</t>
  </si>
  <si>
    <t>[Describe benefits delivered through this option]</t>
  </si>
  <si>
    <t>Option 5</t>
  </si>
  <si>
    <t>Summary</t>
  </si>
  <si>
    <t>Forecast Capex</t>
  </si>
  <si>
    <t>Code</t>
  </si>
  <si>
    <t>Source</t>
  </si>
  <si>
    <t>Volume</t>
  </si>
  <si>
    <t>Calculated</t>
  </si>
  <si>
    <t>Capex model submitted to the AER</t>
  </si>
  <si>
    <t>Unit Costs</t>
  </si>
  <si>
    <t>MATT code</t>
  </si>
  <si>
    <t>HV U/G Cable Replacement</t>
  </si>
  <si>
    <t>Dollars</t>
  </si>
  <si>
    <t>Real 2024</t>
  </si>
  <si>
    <t>RUA</t>
  </si>
  <si>
    <t>LV U/G Cable Replacement</t>
  </si>
  <si>
    <t>RUC</t>
  </si>
  <si>
    <t>Pillar to Pillar</t>
  </si>
  <si>
    <t>RUF</t>
  </si>
  <si>
    <t>HV U/G Termination Replacement</t>
  </si>
  <si>
    <t>RUH</t>
  </si>
  <si>
    <t>LV U/G Termination Replacement</t>
  </si>
  <si>
    <t>RUL</t>
  </si>
  <si>
    <t>Replace Metal Trifurcating Boxes</t>
  </si>
  <si>
    <t>Historical Volumes</t>
  </si>
  <si>
    <t>Unique code</t>
  </si>
  <si>
    <t>A208</t>
  </si>
  <si>
    <t>A210</t>
  </si>
  <si>
    <t>A211</t>
  </si>
  <si>
    <t>A239</t>
  </si>
  <si>
    <t>A213</t>
  </si>
  <si>
    <t>A209</t>
  </si>
  <si>
    <t>Total</t>
  </si>
  <si>
    <t>Replacement Expenditure</t>
  </si>
  <si>
    <t>Option 3 Adjustment Factor</t>
  </si>
  <si>
    <t>%</t>
  </si>
  <si>
    <t>Volumes</t>
  </si>
  <si>
    <t>Benefits</t>
  </si>
  <si>
    <t>Category</t>
  </si>
  <si>
    <t>Average number of customers per feeder</t>
  </si>
  <si>
    <t>#</t>
  </si>
  <si>
    <t>Duration (Hours)</t>
  </si>
  <si>
    <t>Hours</t>
  </si>
  <si>
    <t>Total Duration (Hours)</t>
  </si>
  <si>
    <t>% Split between Categories</t>
  </si>
  <si>
    <t>% Split</t>
  </si>
  <si>
    <t>Residential</t>
  </si>
  <si>
    <t>Commercial</t>
  </si>
  <si>
    <t>Industrial</t>
  </si>
  <si>
    <t>Total %</t>
  </si>
  <si>
    <t>kW per Hour</t>
  </si>
  <si>
    <t>kWh p.a.</t>
  </si>
  <si>
    <t>Hours per Year</t>
  </si>
  <si>
    <t>Mixed</t>
  </si>
  <si>
    <t xml:space="preserve">2025 VCR - $/kWh  </t>
  </si>
  <si>
    <t>$/kWh</t>
  </si>
  <si>
    <t>AER VCR Final Report</t>
  </si>
  <si>
    <t>Check Dollar Basis</t>
  </si>
  <si>
    <t>VCR Calculation</t>
  </si>
  <si>
    <t>kWh</t>
  </si>
  <si>
    <t>VCR per Outage</t>
  </si>
  <si>
    <t>Total VCR per Outage</t>
  </si>
  <si>
    <t>$</t>
  </si>
  <si>
    <t>Historical Fault Levels</t>
  </si>
  <si>
    <t>HV &amp; ST</t>
  </si>
  <si>
    <t>LV</t>
  </si>
  <si>
    <t>Total Fault Levels</t>
  </si>
  <si>
    <t>Fault levels based on historical inspection / condition replacement</t>
  </si>
  <si>
    <t>Estimated Fault Levels &amp; Savings</t>
  </si>
  <si>
    <t>% Averted</t>
  </si>
  <si>
    <t>Option 2: Assume that we will avert 1/3 of faults due to continuing replacement at historical inspection / condition replacement levels</t>
  </si>
  <si>
    <t>Estimated number of U/G faults averted pa</t>
  </si>
  <si>
    <t>Estimated Fault Levels</t>
  </si>
  <si>
    <t>Cost of expected unserved energy pa</t>
  </si>
  <si>
    <t>Reg Period</t>
  </si>
  <si>
    <t>Years</t>
  </si>
  <si>
    <t>Cost of expected unserved energy over 5 years</t>
  </si>
  <si>
    <t>Historical Volume</t>
  </si>
  <si>
    <t>Risks identified and quantified per scenario  (include the assumptions used and show formula in calculating the risks)</t>
  </si>
  <si>
    <t xml:space="preserve">Specific justifications for YVE feeder exit cables. Other replacements would be following asset failure. In some cases we may not have the capacity to backfeed which would result in large customer outages at times of peak demand. In other cases we can leave the cable off long term, but this results in a reduction in reliability (backfeed paths no longer available) - not in line with regulatory requirement to maintain reliability. </t>
  </si>
  <si>
    <t>LV networks are designed without redundancy. We may be able to backfeed some customers at times of lower demand but many customers would be off supply during high demand periods. This would assume we had the resources for the switching required to change network configuration depending on the weather. Not replacing failed LV cables is not really a feasible option. Absolute best case scenario assume 40ish circuits of 25 customers each off for 12 hours per day on the 10 hottest days of the year. 4.5kW per cust. $5.7M cost of unserved energy per year, every year. Plus GSL penalty costs. And likely loss of licence.</t>
  </si>
  <si>
    <t>Same concept as LV cables above</t>
  </si>
  <si>
    <t>Same concept as HV cables above</t>
  </si>
  <si>
    <t>LV networks are designed without redundancy. We may be able to backfeed some customers at times of lower demand but many customers would be off supply during high demand periods. This would assume we had the resources for the switching required to change network configuration depending on the weather. Not replacing failed terminations is not really a feasible option. Absolute best case scenario assume 40ish circuits of 25 customers each off for 12 hours per day on the 10 hottest days of the year. 4.5kW per cust. $5.7M cost of unserved energy per year, every year. Plus GSL penalty costs. And likely loss of licence.</t>
  </si>
  <si>
    <t>See existing BC in the folder for trifurcating boxes and spreadsheet of which ones are not yet done</t>
  </si>
  <si>
    <t>1.1       In 2024, 508m of underground cable, 5 pillars, 33 service pits and 165 cable terminations were replaced as part of routine replacement programs.</t>
  </si>
  <si>
    <t xml:space="preserve">Volume for option 3 (20% more than option 2) </t>
  </si>
  <si>
    <t>Average Volume (Option 2)</t>
  </si>
  <si>
    <t>Average Volume (Option 3)</t>
  </si>
  <si>
    <t>Increase in inspection / condition replacements will avert more faults than historical levels (inverse proportion)</t>
  </si>
  <si>
    <t>[Spare]</t>
  </si>
  <si>
    <t>[Select from list]</t>
  </si>
  <si>
    <t>Inputs | Sensitivity (Apply to all options)</t>
  </si>
  <si>
    <t>Customer | Customer benefits overestimate</t>
  </si>
  <si>
    <t>Customer benefits overestimate (%)</t>
  </si>
  <si>
    <t>Sensitivity</t>
  </si>
  <si>
    <t>Overestimate by</t>
  </si>
  <si>
    <t>Customers by Feeder</t>
  </si>
  <si>
    <t>Average Customers (Excl. Zeroes)</t>
  </si>
  <si>
    <t>Feeder</t>
  </si>
  <si>
    <t>Customers</t>
  </si>
  <si>
    <t>AW0-001</t>
  </si>
  <si>
    <t>AW0-002</t>
  </si>
  <si>
    <t>AW0-003</t>
  </si>
  <si>
    <t>AW0-004</t>
  </si>
  <si>
    <t>AW0-005</t>
  </si>
  <si>
    <t>AW0-006</t>
  </si>
  <si>
    <t>AW0-007</t>
  </si>
  <si>
    <t>AW0-008</t>
  </si>
  <si>
    <t>AW0-009</t>
  </si>
  <si>
    <t>AW0-011</t>
  </si>
  <si>
    <t>AW0-012</t>
  </si>
  <si>
    <t>AW0-014</t>
  </si>
  <si>
    <t>BD0-001</t>
  </si>
  <si>
    <t>BD0-003</t>
  </si>
  <si>
    <t>BD0-004</t>
  </si>
  <si>
    <t>BD0-007</t>
  </si>
  <si>
    <t>BD0-008</t>
  </si>
  <si>
    <t>BD0-009</t>
  </si>
  <si>
    <t>BD0-010</t>
  </si>
  <si>
    <t>BD0-011</t>
  </si>
  <si>
    <t>BD0-013</t>
  </si>
  <si>
    <t>BD0-014</t>
  </si>
  <si>
    <t>BD0-015</t>
  </si>
  <si>
    <t>BD0-016</t>
  </si>
  <si>
    <t>BKN-013</t>
  </si>
  <si>
    <t>BLT-015</t>
  </si>
  <si>
    <t>BMS-011</t>
  </si>
  <si>
    <t>BMS-012</t>
  </si>
  <si>
    <t>BMS-021</t>
  </si>
  <si>
    <t>BMS-023</t>
  </si>
  <si>
    <t>BMS-025</t>
  </si>
  <si>
    <t>BY0-011</t>
  </si>
  <si>
    <t>BY0-012</t>
  </si>
  <si>
    <t>BY0-013</t>
  </si>
  <si>
    <t>BY0-014</t>
  </si>
  <si>
    <t>BY0-015</t>
  </si>
  <si>
    <t>CN0-001</t>
  </si>
  <si>
    <t>CN0-002</t>
  </si>
  <si>
    <t>CN0-003</t>
  </si>
  <si>
    <t>CN0-004</t>
  </si>
  <si>
    <t>CN0-005</t>
  </si>
  <si>
    <t>CN0-006</t>
  </si>
  <si>
    <t>CN0-007</t>
  </si>
  <si>
    <t>CN0-008</t>
  </si>
  <si>
    <t>CN0-009</t>
  </si>
  <si>
    <t>CN0-010</t>
  </si>
  <si>
    <t>CN0-011</t>
  </si>
  <si>
    <t>COO-011</t>
  </si>
  <si>
    <t>COO-012</t>
  </si>
  <si>
    <t>COO-021</t>
  </si>
  <si>
    <t>COO-022</t>
  </si>
  <si>
    <t>COO-023</t>
  </si>
  <si>
    <t>COO-024</t>
  </si>
  <si>
    <t>CS0-002</t>
  </si>
  <si>
    <t>CS0-003</t>
  </si>
  <si>
    <t>CS0-005</t>
  </si>
  <si>
    <t>CS0-008</t>
  </si>
  <si>
    <t>CS0-009</t>
  </si>
  <si>
    <t>CS0-012</t>
  </si>
  <si>
    <t>CS0-013</t>
  </si>
  <si>
    <t>EP0-027</t>
  </si>
  <si>
    <t>EP0-028</t>
  </si>
  <si>
    <t>EP0-032</t>
  </si>
  <si>
    <t>EP0-033</t>
  </si>
  <si>
    <t>EP0-034</t>
  </si>
  <si>
    <t>EP0-035</t>
  </si>
  <si>
    <t>EP0-036</t>
  </si>
  <si>
    <t>EP0-037</t>
  </si>
  <si>
    <t>EP0-041</t>
  </si>
  <si>
    <t>EP0-042</t>
  </si>
  <si>
    <t>EPN-021</t>
  </si>
  <si>
    <t>EPN-031</t>
  </si>
  <si>
    <t>EPN-033</t>
  </si>
  <si>
    <t>EPN-034</t>
  </si>
  <si>
    <t>EPN-035</t>
  </si>
  <si>
    <t>ES0-011</t>
  </si>
  <si>
    <t>ES0-012</t>
  </si>
  <si>
    <t>ES0-013</t>
  </si>
  <si>
    <t>ES0-015</t>
  </si>
  <si>
    <t>ES0-016</t>
  </si>
  <si>
    <t>ES0-021</t>
  </si>
  <si>
    <t>ES0-022</t>
  </si>
  <si>
    <t>ES0-023</t>
  </si>
  <si>
    <t>ES0-024</t>
  </si>
  <si>
    <t>ES0-025</t>
  </si>
  <si>
    <t>ES0-026</t>
  </si>
  <si>
    <t>FE0-012</t>
  </si>
  <si>
    <t>FE0-014</t>
  </si>
  <si>
    <t>FE0-015</t>
  </si>
  <si>
    <t>FE0-021</t>
  </si>
  <si>
    <t>FE0-022</t>
  </si>
  <si>
    <t>FF0-083</t>
  </si>
  <si>
    <t>FF0-087</t>
  </si>
  <si>
    <t>FF0-088</t>
  </si>
  <si>
    <t>FF0-089</t>
  </si>
  <si>
    <t>FF0-090</t>
  </si>
  <si>
    <t>FF0-093</t>
  </si>
  <si>
    <t>FF0-095</t>
  </si>
  <si>
    <t>FF0-096</t>
  </si>
  <si>
    <t>FT0-011</t>
  </si>
  <si>
    <t>FT0-014</t>
  </si>
  <si>
    <t>FT0-015</t>
  </si>
  <si>
    <t>FT0-016</t>
  </si>
  <si>
    <t>FT0-021</t>
  </si>
  <si>
    <t>FT0-022</t>
  </si>
  <si>
    <t>FT0-024</t>
  </si>
  <si>
    <t>FT0-025</t>
  </si>
  <si>
    <t>FT0-026</t>
  </si>
  <si>
    <t>FT0-031</t>
  </si>
  <si>
    <t>FT0-032</t>
  </si>
  <si>
    <t>FT0-033</t>
  </si>
  <si>
    <t>FT0-035</t>
  </si>
  <si>
    <t>FW0-005</t>
  </si>
  <si>
    <t>FW0-006</t>
  </si>
  <si>
    <t>FW0-008</t>
  </si>
  <si>
    <t>FW0-009</t>
  </si>
  <si>
    <t>FW0-013</t>
  </si>
  <si>
    <t>FW0-016</t>
  </si>
  <si>
    <t>FW0-017</t>
  </si>
  <si>
    <t>FW0-018</t>
  </si>
  <si>
    <t>HB0-014</t>
  </si>
  <si>
    <t>HB0-015</t>
  </si>
  <si>
    <t>HB0-021</t>
  </si>
  <si>
    <t>HB0-022</t>
  </si>
  <si>
    <t>HB0-023</t>
  </si>
  <si>
    <t>HB0-024</t>
  </si>
  <si>
    <t>HB0-031</t>
  </si>
  <si>
    <t>HB0-032</t>
  </si>
  <si>
    <t>KLO-013</t>
  </si>
  <si>
    <t>KLO-021</t>
  </si>
  <si>
    <t>KLO-022</t>
  </si>
  <si>
    <t>KLO-023</t>
  </si>
  <si>
    <t>MAT-00A</t>
  </si>
  <si>
    <t>MB0-01A</t>
  </si>
  <si>
    <t>MISC</t>
  </si>
  <si>
    <t>NEL-013</t>
  </si>
  <si>
    <t>NEL-024</t>
  </si>
  <si>
    <t>NH0-002</t>
  </si>
  <si>
    <t>NH0-003</t>
  </si>
  <si>
    <t>NH0-005</t>
  </si>
  <si>
    <t>NH0-008</t>
  </si>
  <si>
    <t>NH0-009</t>
  </si>
  <si>
    <t>NH0-012</t>
  </si>
  <si>
    <t>NH0-013</t>
  </si>
  <si>
    <t>NH0-016</t>
  </si>
  <si>
    <t>NH0-017</t>
  </si>
  <si>
    <t>NH0-020</t>
  </si>
  <si>
    <t>NS0-007</t>
  </si>
  <si>
    <t>NS0-008</t>
  </si>
  <si>
    <t>NS0-009</t>
  </si>
  <si>
    <t>NS0-011</t>
  </si>
  <si>
    <t>NS0-012</t>
  </si>
  <si>
    <t>NS0-014</t>
  </si>
  <si>
    <t>NS0-015</t>
  </si>
  <si>
    <t>NS0-016</t>
  </si>
  <si>
    <t>NS0-017</t>
  </si>
  <si>
    <t>NS0-018</t>
  </si>
  <si>
    <t>NT0-003</t>
  </si>
  <si>
    <t>NT0-004</t>
  </si>
  <si>
    <t>NT0-010</t>
  </si>
  <si>
    <t>NT0-011</t>
  </si>
  <si>
    <t>NT0-015</t>
  </si>
  <si>
    <t>NT0-016</t>
  </si>
  <si>
    <t>NT0-017</t>
  </si>
  <si>
    <t>PTN-011</t>
  </si>
  <si>
    <t>PTN-014</t>
  </si>
  <si>
    <t>PTN-015</t>
  </si>
  <si>
    <t>PTN-021</t>
  </si>
  <si>
    <t>PTN-024</t>
  </si>
  <si>
    <t>PV0-012</t>
  </si>
  <si>
    <t>PV0-013</t>
  </si>
  <si>
    <t>PV0-014</t>
  </si>
  <si>
    <t>PV0-015</t>
  </si>
  <si>
    <t>PV0-021</t>
  </si>
  <si>
    <t>PV0-022</t>
  </si>
  <si>
    <t>PV0-023</t>
  </si>
  <si>
    <t>PV0-024</t>
  </si>
  <si>
    <t>PV0-031</t>
  </si>
  <si>
    <t>SA0-002</t>
  </si>
  <si>
    <t>SA0-006</t>
  </si>
  <si>
    <t>SA0-010</t>
  </si>
  <si>
    <t>SA0-012</t>
  </si>
  <si>
    <t>SBY-012</t>
  </si>
  <si>
    <t>SBY-013</t>
  </si>
  <si>
    <t>SBY-023</t>
  </si>
  <si>
    <t>SBY-024</t>
  </si>
  <si>
    <t>SBY-032</t>
  </si>
  <si>
    <t>SBY-034</t>
  </si>
  <si>
    <t>SBY-035</t>
  </si>
  <si>
    <t>SHM-011</t>
  </si>
  <si>
    <t>SHM-012</t>
  </si>
  <si>
    <t>SHM-014</t>
  </si>
  <si>
    <t>SHM-021</t>
  </si>
  <si>
    <t>SHM-022</t>
  </si>
  <si>
    <t>SHM-024</t>
  </si>
  <si>
    <t>ST0-011</t>
  </si>
  <si>
    <t>ST0-012</t>
  </si>
  <si>
    <t>ST0-013</t>
  </si>
  <si>
    <t>ST0-014</t>
  </si>
  <si>
    <t>ST0-021</t>
  </si>
  <si>
    <t>ST0-022</t>
  </si>
  <si>
    <t>ST0-023</t>
  </si>
  <si>
    <t>ST0-024</t>
  </si>
  <si>
    <t>ST0-031</t>
  </si>
  <si>
    <t>ST0-032</t>
  </si>
  <si>
    <t>ST0-033</t>
  </si>
  <si>
    <t>ST0-034</t>
  </si>
  <si>
    <t>TH0-011</t>
  </si>
  <si>
    <t>TH0-012</t>
  </si>
  <si>
    <t>TH0-013</t>
  </si>
  <si>
    <t>TH0-014</t>
  </si>
  <si>
    <t>TH0-021</t>
  </si>
  <si>
    <t>TH0-022</t>
  </si>
  <si>
    <t>TMA-011</t>
  </si>
  <si>
    <t>TMA-014</t>
  </si>
  <si>
    <t>TMA-015</t>
  </si>
  <si>
    <t>TMA-021</t>
  </si>
  <si>
    <t>TMA-022</t>
  </si>
  <si>
    <t>TMA-025</t>
  </si>
  <si>
    <t>TT0-003</t>
  </si>
  <si>
    <t>TT0-008</t>
  </si>
  <si>
    <t>TT0-010</t>
  </si>
  <si>
    <t>TT0-011</t>
  </si>
  <si>
    <t>VCO-00A</t>
  </si>
  <si>
    <t>WGT-01A</t>
  </si>
  <si>
    <t>WGT-02B</t>
  </si>
  <si>
    <t>WT0-004</t>
  </si>
  <si>
    <t>YVE-010</t>
  </si>
  <si>
    <t>YVE-011</t>
  </si>
  <si>
    <t>YVE-012</t>
  </si>
  <si>
    <t>YVE-014</t>
  </si>
  <si>
    <t>YVE-015</t>
  </si>
  <si>
    <t>YVE-021</t>
  </si>
  <si>
    <t>YVE-022</t>
  </si>
  <si>
    <t>YVE-024</t>
  </si>
  <si>
    <t>YVE-025</t>
  </si>
  <si>
    <t>Underground Cable Replacement Business Case</t>
  </si>
  <si>
    <t>Table 1: Credible options and summary of economic analysis &amp; Table 8: Costs of Options</t>
  </si>
  <si>
    <t>Total capital expenditure ($m)</t>
  </si>
  <si>
    <t>Value of Customer Reliability ($m over 5 years)</t>
  </si>
  <si>
    <t>Ranking</t>
  </si>
  <si>
    <r>
      <t>Option 1</t>
    </r>
    <r>
      <rPr>
        <sz val="9"/>
        <color rgb="FF000000"/>
        <rFont val="Arial"/>
        <family val="2"/>
      </rPr>
      <t xml:space="preserve"> – Do nothing </t>
    </r>
  </si>
  <si>
    <r>
      <t>Option 2</t>
    </r>
    <r>
      <rPr>
        <sz val="9"/>
        <color rgb="FF000000"/>
        <rFont val="Arial"/>
        <family val="2"/>
      </rPr>
      <t xml:space="preserve"> - Replacement levels to maintain network performance and reliability and meet compliance obligations</t>
    </r>
  </si>
  <si>
    <r>
      <t>Option 3</t>
    </r>
    <r>
      <rPr>
        <sz val="9"/>
        <color rgb="FF000000"/>
        <rFont val="Arial"/>
        <family val="2"/>
      </rPr>
      <t xml:space="preserve"> - Replacement levels to increase network performance and reliability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</si>
</sst>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quot;$&quot;#,##0.00;[Red]\-&quot;$&quot;#,##0.00"/>
    <numFmt numFmtId="165" formatCode="_-&quot;$&quot;* #,##0.00_-;\-&quot;$&quot;* #,##0.00_-;_-&quot;$&quot;* &quot;-&quot;??_-;_-@_-"/>
    <numFmt numFmtId="166" formatCode="_-* #,##0_-;\-* #,##0_-;_-* &quot;-&quot;??_-;_-@_-"/>
    <numFmt numFmtId="167" formatCode="_-&quot;$&quot;* #,##0_-;\-&quot;$&quot;* #,##0_-;_-&quot;$&quot;* &quot;-&quot;??_-;_-@_-"/>
    <numFmt numFmtId="168" formatCode="[$-C09]mmmm\ yyyy;@"/>
    <numFmt numFmtId="169" formatCode="[Red]\●;[Red]\●;[Color10]\●"/>
    <numFmt numFmtId="170" formatCode="_(#,##0_);\(#,##0\);_(&quot;-&quot;_)"/>
    <numFmt numFmtId="171" formatCode="mmm\-yyyy"/>
    <numFmt numFmtId="172" formatCode="_(#,##0.00_);\(#,##0.00\);_(&quot;-&quot;_)"/>
    <numFmt numFmtId="173" formatCode="_(#,##0.0_);\(#,##0.0\);_(&quot;-&quot;_)"/>
    <numFmt numFmtId="174" formatCode="0.0%"/>
  </numFmts>
  <fonts count="38">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4"/>
      <color rgb="FF0070C0"/>
      <name val="Aptos Narrow"/>
      <family val="2"/>
      <scheme val="minor"/>
    </font>
    <font>
      <sz val="8"/>
      <name val="Arial"/>
      <family val="2"/>
    </font>
    <font>
      <b/>
      <sz val="8"/>
      <color rgb="FF3B3C3E"/>
      <name val="Arial"/>
      <family val="2"/>
    </font>
    <font>
      <sz val="8"/>
      <color rgb="FF3B3C3E"/>
      <name val="Arial"/>
      <family val="2"/>
    </font>
    <font>
      <sz val="14"/>
      <color theme="1" tint="0.34998626667073579"/>
      <name val="Arial"/>
      <family val="2"/>
    </font>
    <font>
      <b/>
      <sz val="14"/>
      <color rgb="FF3B3C3E"/>
      <name val="Arial"/>
      <family val="2"/>
    </font>
    <font>
      <sz val="8"/>
      <color theme="1" tint="0.34998626667073579"/>
      <name val="Arial"/>
      <family val="2"/>
    </font>
    <font>
      <b/>
      <sz val="8"/>
      <name val="Arial"/>
      <family val="2"/>
    </font>
    <font>
      <b/>
      <sz val="11"/>
      <color theme="1" tint="0.34998626667073579"/>
      <name val="Arial"/>
      <family val="2"/>
    </font>
    <font>
      <u/>
      <sz val="11"/>
      <color theme="1" tint="0.34998626667073579"/>
      <name val="Calibri"/>
      <family val="2"/>
    </font>
    <font>
      <u/>
      <sz val="11"/>
      <color rgb="FF3B3C3E"/>
      <name val="Calibri"/>
      <family val="2"/>
    </font>
    <font>
      <b/>
      <sz val="8"/>
      <color indexed="9"/>
      <name val="Arial"/>
      <family val="2"/>
    </font>
    <font>
      <b/>
      <sz val="10"/>
      <color indexed="9"/>
      <name val="Arial"/>
      <family val="2"/>
    </font>
    <font>
      <sz val="8"/>
      <color indexed="9"/>
      <name val="Arial"/>
      <family val="2"/>
    </font>
    <font>
      <b/>
      <sz val="8"/>
      <color theme="1" tint="0.34998626667073579"/>
      <name val="Arial"/>
      <family val="2"/>
    </font>
    <font>
      <u/>
      <sz val="8"/>
      <color theme="10"/>
      <name val="Arial"/>
      <family val="2"/>
    </font>
    <font>
      <sz val="8"/>
      <color rgb="FFFF0000"/>
      <name val="Arial"/>
      <family val="2"/>
    </font>
    <font>
      <u/>
      <sz val="12"/>
      <color theme="10"/>
      <name val="Arial"/>
      <family val="2"/>
    </font>
    <font>
      <b/>
      <sz val="12"/>
      <color theme="1" tint="0.34998626667073579"/>
      <name val="Arial"/>
      <family val="2"/>
    </font>
    <font>
      <b/>
      <sz val="14"/>
      <color theme="1" tint="0.34998626667073579"/>
      <name val="Aptos Narrow"/>
      <family val="2"/>
      <scheme val="minor"/>
    </font>
    <font>
      <b/>
      <sz val="8"/>
      <color theme="0"/>
      <name val="Arial"/>
      <family val="2"/>
    </font>
    <font>
      <sz val="8"/>
      <color theme="1" tint="0.249977111117893"/>
      <name val="Arial"/>
      <family val="2"/>
    </font>
    <font>
      <b/>
      <sz val="12"/>
      <color theme="1" tint="0.249977111117893"/>
      <name val="Arial"/>
      <family val="2"/>
    </font>
    <font>
      <u/>
      <sz val="10"/>
      <color indexed="12"/>
      <name val="Arial"/>
      <family val="2"/>
    </font>
    <font>
      <u/>
      <sz val="10"/>
      <color theme="1" tint="0.249977111117893"/>
      <name val="Arial"/>
      <family val="2"/>
    </font>
    <font>
      <b/>
      <sz val="12"/>
      <color theme="0"/>
      <name val="Arial"/>
      <family val="2"/>
    </font>
    <font>
      <sz val="8"/>
      <color theme="0"/>
      <name val="Arial"/>
      <family val="2"/>
    </font>
    <font>
      <sz val="8"/>
      <name val="Helvetica"/>
      <family val="2"/>
    </font>
    <font>
      <sz val="9"/>
      <color theme="1" tint="0.34998626667073579"/>
      <name val="Helvetica"/>
      <family val="2"/>
    </font>
    <font>
      <b/>
      <sz val="8"/>
      <color rgb="FFFF0000"/>
      <name val="Arial"/>
      <family val="2"/>
    </font>
    <font>
      <i/>
      <sz val="8"/>
      <name val="Arial"/>
      <family val="2"/>
    </font>
    <font>
      <sz val="9"/>
      <color rgb="FF000000"/>
      <name val="Arial"/>
      <family val="2"/>
    </font>
    <font>
      <b/>
      <sz val="9"/>
      <color rgb="FF26BCD7"/>
      <name val="Arial"/>
      <family val="2"/>
    </font>
    <font>
      <b/>
      <sz val="9"/>
      <color rgb="FF000000"/>
      <name val="Arial"/>
      <family val="2"/>
    </font>
  </fonts>
  <fills count="12">
    <fill>
      <patternFill patternType="none"/>
    </fill>
    <fill>
      <patternFill patternType="gray125"/>
    </fill>
    <fill>
      <patternFill patternType="solid">
        <fgColor rgb="FF0070C0"/>
        <bgColor indexed="64"/>
      </patternFill>
    </fill>
    <fill>
      <patternFill patternType="solid">
        <fgColor rgb="FFFFFF00"/>
        <bgColor indexed="64"/>
      </patternFill>
    </fill>
    <fill>
      <patternFill patternType="solid">
        <fgColor theme="9" tint="0.79998168889431442"/>
        <bgColor indexed="64"/>
      </patternFill>
    </fill>
    <fill>
      <patternFill patternType="solid">
        <fgColor indexed="9"/>
        <bgColor indexed="64"/>
      </patternFill>
    </fill>
    <fill>
      <patternFill patternType="solid">
        <fgColor rgb="FF026CB6"/>
        <bgColor indexed="64"/>
      </patternFill>
    </fill>
    <fill>
      <patternFill patternType="solid">
        <fgColor rgb="FFF8F5A4"/>
        <bgColor indexed="64"/>
      </patternFill>
    </fill>
    <fill>
      <patternFill patternType="solid">
        <fgColor rgb="FFFCDBAE"/>
        <bgColor indexed="64"/>
      </patternFill>
    </fill>
    <fill>
      <patternFill patternType="solid">
        <fgColor rgb="FFCCFFCC"/>
        <bgColor indexed="64"/>
      </patternFill>
    </fill>
    <fill>
      <patternFill patternType="solid">
        <fgColor rgb="FF3366FF"/>
        <bgColor indexed="64"/>
      </patternFill>
    </fill>
    <fill>
      <patternFill patternType="solid">
        <fgColor rgb="FF26BCD7"/>
        <bgColor indexed="64"/>
      </patternFill>
    </fill>
  </fills>
  <borders count="51">
    <border>
      <left/>
      <right/>
      <top/>
      <bottom/>
      <diagonal/>
    </border>
    <border>
      <left style="hair">
        <color theme="0"/>
      </left>
      <right/>
      <top style="hair">
        <color theme="0"/>
      </top>
      <bottom style="hair">
        <color theme="0"/>
      </bottom>
      <diagonal/>
    </border>
    <border>
      <left/>
      <right/>
      <top style="hair">
        <color theme="0"/>
      </top>
      <bottom style="hair">
        <color theme="0"/>
      </bottom>
      <diagonal/>
    </border>
    <border>
      <left/>
      <right/>
      <top/>
      <bottom style="medium">
        <color theme="1" tint="0.34998626667073579"/>
      </bottom>
      <diagonal/>
    </border>
    <border>
      <left/>
      <right style="thick">
        <color theme="0"/>
      </right>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style="thin">
        <color theme="0"/>
      </left>
      <right style="thin">
        <color theme="0"/>
      </right>
      <top style="thin">
        <color theme="0"/>
      </top>
      <bottom style="thin">
        <color theme="0"/>
      </bottom>
      <diagonal/>
    </border>
    <border>
      <left/>
      <right/>
      <top style="medium">
        <color theme="0"/>
      </top>
      <bottom/>
      <diagonal/>
    </border>
    <border>
      <left/>
      <right/>
      <top/>
      <bottom style="thin">
        <color rgb="FF3B3C3E"/>
      </bottom>
      <diagonal/>
    </border>
    <border>
      <left style="thick">
        <color theme="0"/>
      </left>
      <right/>
      <top/>
      <bottom style="thin">
        <color rgb="FF3B3C3E"/>
      </bottom>
      <diagonal/>
    </border>
    <border>
      <left style="thick">
        <color theme="0"/>
      </left>
      <right/>
      <top/>
      <bottom style="thin">
        <color indexed="64"/>
      </bottom>
      <diagonal/>
    </border>
    <border>
      <left/>
      <right/>
      <top/>
      <bottom style="thin">
        <color indexed="64"/>
      </bottom>
      <diagonal/>
    </border>
    <border>
      <left style="thick">
        <color theme="0"/>
      </left>
      <right/>
      <top/>
      <bottom/>
      <diagonal/>
    </border>
    <border>
      <left style="thin">
        <color theme="0"/>
      </left>
      <right/>
      <top style="thin">
        <color theme="0"/>
      </top>
      <bottom style="thin">
        <color theme="0"/>
      </bottom>
      <diagonal/>
    </border>
    <border>
      <left style="thick">
        <color theme="0"/>
      </left>
      <right/>
      <top style="thin">
        <color theme="0"/>
      </top>
      <bottom style="thin">
        <color theme="0"/>
      </bottom>
      <diagonal/>
    </border>
    <border>
      <left/>
      <right/>
      <top style="thin">
        <color theme="0"/>
      </top>
      <bottom style="thin">
        <color theme="0"/>
      </bottom>
      <diagonal/>
    </border>
    <border>
      <left style="thick">
        <color theme="0"/>
      </left>
      <right/>
      <top style="thick">
        <color theme="0"/>
      </top>
      <bottom style="thin">
        <color theme="0"/>
      </bottom>
      <diagonal/>
    </border>
    <border>
      <left/>
      <right/>
      <top style="thick">
        <color theme="0"/>
      </top>
      <bottom style="thin">
        <color theme="0"/>
      </bottom>
      <diagonal/>
    </border>
    <border>
      <left/>
      <right style="thick">
        <color theme="0"/>
      </right>
      <top style="thick">
        <color theme="0"/>
      </top>
      <bottom style="thin">
        <color theme="0"/>
      </bottom>
      <diagonal/>
    </border>
    <border>
      <left/>
      <right style="thin">
        <color theme="0"/>
      </right>
      <top style="thin">
        <color theme="0"/>
      </top>
      <bottom style="thin">
        <color theme="0"/>
      </bottom>
      <diagonal/>
    </border>
    <border>
      <left/>
      <right style="thick">
        <color theme="0"/>
      </right>
      <top style="thin">
        <color theme="0"/>
      </top>
      <bottom style="thin">
        <color theme="0"/>
      </bottom>
      <diagonal/>
    </border>
    <border>
      <left style="thin">
        <color theme="0"/>
      </left>
      <right style="medium">
        <color theme="0"/>
      </right>
      <top style="thin">
        <color theme="0"/>
      </top>
      <bottom style="thin">
        <color theme="0"/>
      </bottom>
      <diagonal/>
    </border>
    <border>
      <left/>
      <right style="thin">
        <color theme="0"/>
      </right>
      <top/>
      <bottom style="thin">
        <color rgb="FF3B3C3E"/>
      </bottom>
      <diagonal/>
    </border>
    <border>
      <left style="thin">
        <color theme="0"/>
      </left>
      <right style="dotted">
        <color theme="1"/>
      </right>
      <top style="thin">
        <color theme="0"/>
      </top>
      <bottom style="thin">
        <color theme="0"/>
      </bottom>
      <diagonal/>
    </border>
    <border>
      <left/>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indexed="64"/>
      </left>
      <right/>
      <top/>
      <bottom/>
      <diagonal/>
    </border>
    <border>
      <left style="thin">
        <color indexed="64"/>
      </left>
      <right/>
      <top style="thin">
        <color indexed="64"/>
      </top>
      <bottom/>
      <diagonal/>
    </border>
    <border>
      <left/>
      <right style="dotted">
        <color auto="1"/>
      </right>
      <top/>
      <bottom/>
      <diagonal/>
    </border>
    <border>
      <left/>
      <right style="dotted">
        <color auto="1"/>
      </right>
      <top style="thin">
        <color indexed="64"/>
      </top>
      <bottom/>
      <diagonal/>
    </border>
    <border>
      <left/>
      <right style="dotted">
        <color auto="1"/>
      </right>
      <top style="thin">
        <color theme="0"/>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indexed="64"/>
      </top>
      <bottom style="thin">
        <color theme="0"/>
      </bottom>
      <diagonal/>
    </border>
    <border>
      <left style="thin">
        <color theme="0"/>
      </left>
      <right style="dotted">
        <color theme="1"/>
      </right>
      <top style="thin">
        <color theme="0"/>
      </top>
      <bottom/>
      <diagonal/>
    </border>
    <border>
      <left/>
      <right/>
      <top style="thin">
        <color theme="0"/>
      </top>
      <bottom/>
      <diagonal/>
    </border>
    <border>
      <left style="thin">
        <color indexed="64"/>
      </left>
      <right style="thin">
        <color theme="0"/>
      </right>
      <top style="thin">
        <color theme="0"/>
      </top>
      <bottom/>
      <diagonal/>
    </border>
    <border>
      <left style="thin">
        <color theme="0"/>
      </left>
      <right style="dotted">
        <color theme="1"/>
      </right>
      <top style="thin">
        <color indexed="64"/>
      </top>
      <bottom style="thin">
        <color theme="0"/>
      </bottom>
      <diagonal/>
    </border>
    <border>
      <left/>
      <right style="thin">
        <color theme="0"/>
      </right>
      <top style="thin">
        <color indexed="64"/>
      </top>
      <bottom style="thin">
        <color theme="0"/>
      </bottom>
      <diagonal/>
    </border>
    <border>
      <left style="thin">
        <color theme="0"/>
      </left>
      <right/>
      <top style="thin">
        <color indexed="64"/>
      </top>
      <bottom style="thin">
        <color theme="0"/>
      </bottom>
      <diagonal/>
    </border>
    <border>
      <left style="thin">
        <color indexed="64"/>
      </left>
      <right style="thin">
        <color theme="0"/>
      </right>
      <top style="thin">
        <color indexed="64"/>
      </top>
      <bottom style="thin">
        <color theme="0"/>
      </bottom>
      <diagonal/>
    </border>
    <border>
      <left/>
      <right style="medium">
        <color rgb="FF7DCCE0"/>
      </right>
      <top style="medium">
        <color rgb="FF7DCCE0"/>
      </top>
      <bottom style="thick">
        <color rgb="FF7DCCE0"/>
      </bottom>
      <diagonal/>
    </border>
    <border>
      <left/>
      <right style="medium">
        <color rgb="FF7DCCE0"/>
      </right>
      <top/>
      <bottom style="medium">
        <color rgb="FF7DCCE0"/>
      </bottom>
      <diagonal/>
    </border>
    <border>
      <left style="medium">
        <color rgb="FF7DCCE0"/>
      </left>
      <right style="medium">
        <color rgb="FF7DCCE0"/>
      </right>
      <top style="medium">
        <color rgb="FF7DCCE0"/>
      </top>
      <bottom style="thick">
        <color rgb="FF7DCCE0"/>
      </bottom>
      <diagonal/>
    </border>
    <border>
      <left style="medium">
        <color rgb="FF7DCCE0"/>
      </left>
      <right style="medium">
        <color rgb="FF7DCCE0"/>
      </right>
      <top/>
      <bottom style="medium">
        <color rgb="FF7DCCE0"/>
      </bottom>
      <diagonal/>
    </border>
  </borders>
  <cellStyleXfs count="6">
    <xf numFmtId="0" fontId="0" fillId="0" borderId="0"/>
    <xf numFmtId="165" fontId="1" fillId="0" borderId="0" applyFont="0" applyFill="0" applyBorder="0" applyAlignment="0" applyProtection="0"/>
    <xf numFmtId="0" fontId="7" fillId="0" borderId="0"/>
    <xf numFmtId="0" fontId="19" fillId="0" borderId="0" applyNumberFormat="0" applyFill="0" applyBorder="0" applyAlignment="0" applyProtection="0"/>
    <xf numFmtId="0" fontId="27" fillId="0" borderId="0" applyNumberFormat="0" applyFill="0" applyBorder="0" applyAlignment="0" applyProtection="0">
      <alignment vertical="top"/>
      <protection locked="0"/>
    </xf>
    <xf numFmtId="169" fontId="31" fillId="0" borderId="0">
      <alignment horizontal="center" vertical="center"/>
    </xf>
  </cellStyleXfs>
  <cellXfs count="171">
    <xf numFmtId="0" fontId="0" fillId="0" borderId="0" xfId="0"/>
    <xf numFmtId="0" fontId="3" fillId="0" borderId="0" xfId="0" applyFont="1"/>
    <xf numFmtId="166" fontId="0" fillId="0" borderId="0" xfId="0" applyNumberFormat="1"/>
    <xf numFmtId="167" fontId="3" fillId="0" borderId="0" xfId="0" applyNumberFormat="1" applyFont="1"/>
    <xf numFmtId="0" fontId="2" fillId="2" borderId="0" xfId="0" applyFont="1" applyFill="1"/>
    <xf numFmtId="9" fontId="0" fillId="0" borderId="0" xfId="0" applyNumberFormat="1"/>
    <xf numFmtId="164" fontId="0" fillId="0" borderId="0" xfId="0" applyNumberFormat="1"/>
    <xf numFmtId="167" fontId="0" fillId="0" borderId="0" xfId="1" applyNumberFormat="1" applyFont="1" applyFill="1"/>
    <xf numFmtId="0" fontId="7" fillId="0" borderId="0" xfId="2"/>
    <xf numFmtId="166" fontId="9" fillId="5" borderId="0" xfId="2" applyNumberFormat="1" applyFont="1" applyFill="1" applyAlignment="1">
      <alignment vertical="center"/>
    </xf>
    <xf numFmtId="0" fontId="10" fillId="0" borderId="0" xfId="2" applyFont="1" applyAlignment="1">
      <alignment horizontal="right" vertical="center"/>
    </xf>
    <xf numFmtId="43" fontId="11" fillId="0" borderId="0" xfId="2" applyNumberFormat="1" applyFont="1" applyAlignment="1">
      <alignment horizontal="center" vertical="center"/>
    </xf>
    <xf numFmtId="43" fontId="11" fillId="0" borderId="0" xfId="2" applyNumberFormat="1" applyFont="1" applyAlignment="1">
      <alignment vertical="center"/>
    </xf>
    <xf numFmtId="0" fontId="10" fillId="0" borderId="0" xfId="2" applyFont="1"/>
    <xf numFmtId="166" fontId="12" fillId="5" borderId="0" xfId="2" applyNumberFormat="1" applyFont="1" applyFill="1"/>
    <xf numFmtId="0" fontId="13" fillId="0" borderId="0" xfId="2" applyFont="1"/>
    <xf numFmtId="0" fontId="14" fillId="0" borderId="0" xfId="2" applyFont="1"/>
    <xf numFmtId="166" fontId="10" fillId="5" borderId="0" xfId="2" applyNumberFormat="1" applyFont="1" applyFill="1"/>
    <xf numFmtId="166" fontId="15" fillId="6" borderId="0" xfId="2" applyNumberFormat="1" applyFont="1" applyFill="1" applyAlignment="1">
      <alignment vertical="center"/>
    </xf>
    <xf numFmtId="166" fontId="16" fillId="6" borderId="0" xfId="2" applyNumberFormat="1" applyFont="1" applyFill="1"/>
    <xf numFmtId="166" fontId="17" fillId="6" borderId="0" xfId="2" applyNumberFormat="1" applyFont="1" applyFill="1"/>
    <xf numFmtId="0" fontId="6" fillId="0" borderId="0" xfId="2" applyFont="1" applyAlignment="1">
      <alignment horizontal="left" vertical="center"/>
    </xf>
    <xf numFmtId="0" fontId="7" fillId="0" borderId="0" xfId="2" applyAlignment="1">
      <alignment horizontal="left" vertical="center"/>
    </xf>
    <xf numFmtId="0" fontId="10" fillId="0" borderId="0" xfId="2" applyFont="1" applyAlignment="1" applyProtection="1">
      <alignment horizontal="left" indent="1"/>
      <protection locked="0"/>
    </xf>
    <xf numFmtId="0" fontId="7" fillId="0" borderId="0" xfId="2" applyAlignment="1">
      <alignment horizontal="left" vertical="center" indent="1"/>
    </xf>
    <xf numFmtId="0" fontId="20" fillId="0" borderId="0" xfId="2" applyFont="1" applyAlignment="1">
      <alignment horizontal="left" vertical="center"/>
    </xf>
    <xf numFmtId="166" fontId="16" fillId="6" borderId="0" xfId="2" applyNumberFormat="1" applyFont="1" applyFill="1" applyAlignment="1">
      <alignment vertical="center"/>
    </xf>
    <xf numFmtId="166" fontId="17" fillId="6" borderId="0" xfId="2" applyNumberFormat="1" applyFont="1" applyFill="1" applyAlignment="1">
      <alignment vertical="center"/>
    </xf>
    <xf numFmtId="0" fontId="21" fillId="0" borderId="0" xfId="2" applyFont="1"/>
    <xf numFmtId="0" fontId="22" fillId="0" borderId="3" xfId="2" applyFont="1" applyBorder="1" applyAlignment="1">
      <alignment horizontal="left" vertical="center"/>
    </xf>
    <xf numFmtId="0" fontId="22" fillId="0" borderId="3" xfId="2" applyFont="1" applyBorder="1" applyAlignment="1">
      <alignment horizontal="center" vertical="center"/>
    </xf>
    <xf numFmtId="0" fontId="23" fillId="0" borderId="3" xfId="2" applyFont="1" applyBorder="1" applyAlignment="1">
      <alignment horizontal="center" vertical="center"/>
    </xf>
    <xf numFmtId="0" fontId="23" fillId="0" borderId="3" xfId="2" applyFont="1" applyBorder="1"/>
    <xf numFmtId="0" fontId="4" fillId="0" borderId="3" xfId="2" applyFont="1" applyBorder="1"/>
    <xf numFmtId="170" fontId="7" fillId="0" borderId="0" xfId="2" applyNumberFormat="1" applyAlignment="1">
      <alignment horizontal="center" vertical="center"/>
    </xf>
    <xf numFmtId="166" fontId="19" fillId="0" borderId="0" xfId="3" applyNumberFormat="1" applyAlignment="1" applyProtection="1"/>
    <xf numFmtId="0" fontId="10" fillId="0" borderId="0" xfId="2" applyFont="1" applyAlignment="1">
      <alignment horizontal="center" vertical="center"/>
    </xf>
    <xf numFmtId="43" fontId="24" fillId="0" borderId="4" xfId="2" applyNumberFormat="1" applyFont="1" applyBorder="1" applyAlignment="1">
      <alignment horizontal="center" vertical="center"/>
    </xf>
    <xf numFmtId="0" fontId="10" fillId="0" borderId="0" xfId="2" applyFont="1" applyAlignment="1">
      <alignment horizontal="left" vertical="center" indent="1"/>
    </xf>
    <xf numFmtId="0" fontId="22" fillId="0" borderId="3" xfId="2" applyFont="1" applyBorder="1"/>
    <xf numFmtId="0" fontId="7" fillId="0" borderId="0" xfId="2" quotePrefix="1" applyAlignment="1">
      <alignment horizontal="center" vertical="center"/>
    </xf>
    <xf numFmtId="0" fontId="14" fillId="0" borderId="0" xfId="2" applyFont="1" applyAlignment="1">
      <alignment horizontal="left" indent="1"/>
    </xf>
    <xf numFmtId="0" fontId="25" fillId="0" borderId="0" xfId="2" applyFont="1"/>
    <xf numFmtId="0" fontId="26" fillId="0" borderId="3" xfId="2" applyFont="1" applyBorder="1" applyAlignment="1">
      <alignment horizontal="center" vertical="center"/>
    </xf>
    <xf numFmtId="0" fontId="26" fillId="0" borderId="3" xfId="2" applyFont="1" applyBorder="1" applyAlignment="1">
      <alignment horizontal="centerContinuous" vertical="center"/>
    </xf>
    <xf numFmtId="0" fontId="26" fillId="0" borderId="3" xfId="2" applyFont="1" applyBorder="1" applyAlignment="1">
      <alignment horizontal="left" vertical="center"/>
    </xf>
    <xf numFmtId="0" fontId="28" fillId="0" borderId="0" xfId="4" applyFont="1" applyFill="1" applyAlignment="1" applyProtection="1"/>
    <xf numFmtId="15" fontId="25" fillId="0" borderId="7" xfId="2" applyNumberFormat="1" applyFont="1" applyBorder="1" applyAlignment="1">
      <alignment horizontal="center" vertical="center"/>
    </xf>
    <xf numFmtId="171" fontId="25" fillId="0" borderId="7" xfId="2" applyNumberFormat="1" applyFont="1" applyBorder="1" applyAlignment="1">
      <alignment horizontal="center" vertical="center"/>
    </xf>
    <xf numFmtId="15" fontId="25" fillId="8" borderId="7" xfId="2" applyNumberFormat="1" applyFont="1" applyFill="1" applyBorder="1" applyAlignment="1">
      <alignment horizontal="center" vertical="center"/>
    </xf>
    <xf numFmtId="15" fontId="25" fillId="0" borderId="0" xfId="2" applyNumberFormat="1" applyFont="1" applyAlignment="1">
      <alignment horizontal="center" vertical="center"/>
    </xf>
    <xf numFmtId="15" fontId="25" fillId="0" borderId="0" xfId="2" applyNumberFormat="1" applyFont="1" applyAlignment="1">
      <alignment horizontal="left" vertical="center" indent="1"/>
    </xf>
    <xf numFmtId="0" fontId="7" fillId="6" borderId="0" xfId="2" applyFill="1" applyAlignment="1">
      <alignment vertical="center"/>
    </xf>
    <xf numFmtId="0" fontId="29" fillId="6" borderId="0" xfId="2" applyFont="1" applyFill="1" applyAlignment="1">
      <alignment horizontal="left" vertical="center" indent="5"/>
    </xf>
    <xf numFmtId="0" fontId="10" fillId="6" borderId="0" xfId="2" applyFont="1" applyFill="1" applyAlignment="1">
      <alignment horizontal="center" vertical="center"/>
    </xf>
    <xf numFmtId="0" fontId="7" fillId="6" borderId="0" xfId="2" applyFill="1" applyAlignment="1">
      <alignment horizontal="center" vertical="center"/>
    </xf>
    <xf numFmtId="0" fontId="20" fillId="6" borderId="0" xfId="2" applyFont="1" applyFill="1" applyAlignment="1">
      <alignment horizontal="center" vertical="center"/>
    </xf>
    <xf numFmtId="0" fontId="30" fillId="6" borderId="0" xfId="2" applyFont="1" applyFill="1" applyAlignment="1">
      <alignment horizontal="right" vertical="center"/>
    </xf>
    <xf numFmtId="43" fontId="24" fillId="10" borderId="0" xfId="2" applyNumberFormat="1" applyFont="1" applyFill="1" applyAlignment="1">
      <alignment horizontal="center" vertical="center"/>
    </xf>
    <xf numFmtId="43" fontId="11" fillId="10" borderId="0" xfId="2" applyNumberFormat="1" applyFont="1" applyFill="1" applyAlignment="1">
      <alignment horizontal="center" vertical="center"/>
    </xf>
    <xf numFmtId="0" fontId="10" fillId="7" borderId="9" xfId="2" applyFont="1" applyFill="1" applyBorder="1" applyAlignment="1">
      <alignment horizontal="center" vertical="center"/>
    </xf>
    <xf numFmtId="0" fontId="10" fillId="9" borderId="9" xfId="2" applyFont="1" applyFill="1" applyBorder="1" applyAlignment="1">
      <alignment horizontal="center" vertical="center"/>
    </xf>
    <xf numFmtId="0" fontId="10" fillId="8" borderId="9" xfId="2" applyFont="1" applyFill="1" applyBorder="1" applyAlignment="1">
      <alignment horizontal="center" vertical="center"/>
    </xf>
    <xf numFmtId="0" fontId="10" fillId="0" borderId="9" xfId="2" applyFont="1" applyBorder="1" applyAlignment="1">
      <alignment horizontal="center" vertical="center"/>
    </xf>
    <xf numFmtId="0" fontId="24" fillId="6" borderId="0" xfId="2" applyFont="1" applyFill="1" applyAlignment="1">
      <alignment horizontal="left" vertical="center" indent="5"/>
    </xf>
    <xf numFmtId="0" fontId="20" fillId="6" borderId="10" xfId="2" applyFont="1" applyFill="1" applyBorder="1" applyAlignment="1">
      <alignment horizontal="center" vertical="center"/>
    </xf>
    <xf numFmtId="0" fontId="30" fillId="6" borderId="10" xfId="2" applyFont="1" applyFill="1" applyBorder="1" applyAlignment="1">
      <alignment horizontal="center" vertical="center"/>
    </xf>
    <xf numFmtId="0" fontId="15" fillId="6" borderId="10" xfId="2" applyFont="1" applyFill="1" applyBorder="1" applyAlignment="1">
      <alignment horizontal="right" indent="1"/>
    </xf>
    <xf numFmtId="0" fontId="18" fillId="9" borderId="10" xfId="2" quotePrefix="1" applyFont="1" applyFill="1" applyBorder="1" applyAlignment="1">
      <alignment horizontal="center"/>
    </xf>
    <xf numFmtId="0" fontId="24" fillId="6" borderId="10" xfId="2" applyFont="1" applyFill="1" applyBorder="1" applyAlignment="1">
      <alignment horizontal="center"/>
    </xf>
    <xf numFmtId="0" fontId="20" fillId="0" borderId="0" xfId="2" applyFont="1" applyAlignment="1">
      <alignment horizontal="center" vertical="center"/>
    </xf>
    <xf numFmtId="166" fontId="10" fillId="5" borderId="0" xfId="2" applyNumberFormat="1" applyFont="1" applyFill="1" applyAlignment="1">
      <alignment vertical="center"/>
    </xf>
    <xf numFmtId="0" fontId="24" fillId="6" borderId="0" xfId="2" applyFont="1" applyFill="1"/>
    <xf numFmtId="0" fontId="30" fillId="6" borderId="0" xfId="2" applyFont="1" applyFill="1" applyAlignment="1">
      <alignment horizontal="left" vertical="center"/>
    </xf>
    <xf numFmtId="0" fontId="18" fillId="0" borderId="11" xfId="2" applyFont="1" applyBorder="1" applyAlignment="1">
      <alignment horizontal="left" vertical="center" indent="1"/>
    </xf>
    <xf numFmtId="0" fontId="18" fillId="0" borderId="11" xfId="2" applyFont="1" applyBorder="1" applyAlignment="1">
      <alignment horizontal="center" vertical="center"/>
    </xf>
    <xf numFmtId="0" fontId="18" fillId="0" borderId="12" xfId="2" applyFont="1" applyBorder="1" applyAlignment="1">
      <alignment horizontal="centerContinuous" vertical="center"/>
    </xf>
    <xf numFmtId="0" fontId="18" fillId="0" borderId="11" xfId="2" applyFont="1" applyBorder="1" applyAlignment="1">
      <alignment horizontal="centerContinuous" vertical="center"/>
    </xf>
    <xf numFmtId="0" fontId="18" fillId="0" borderId="13" xfId="2" applyFont="1" applyBorder="1" applyAlignment="1">
      <alignment horizontal="centerContinuous" vertical="center"/>
    </xf>
    <xf numFmtId="0" fontId="18" fillId="0" borderId="14" xfId="2" applyFont="1" applyBorder="1" applyAlignment="1">
      <alignment horizontal="centerContinuous" vertical="center"/>
    </xf>
    <xf numFmtId="0" fontId="20" fillId="0" borderId="15" xfId="2" applyFont="1" applyBorder="1" applyAlignment="1">
      <alignment horizontal="center" vertical="center"/>
    </xf>
    <xf numFmtId="0" fontId="10" fillId="0" borderId="16" xfId="2" applyFont="1" applyBorder="1" applyAlignment="1">
      <alignment horizontal="center" vertical="center"/>
    </xf>
    <xf numFmtId="0" fontId="10" fillId="7" borderId="16" xfId="2" applyFont="1" applyFill="1" applyBorder="1" applyAlignment="1" applyProtection="1">
      <alignment horizontal="center" vertical="center" wrapText="1"/>
      <protection locked="0"/>
    </xf>
    <xf numFmtId="169" fontId="32" fillId="0" borderId="0" xfId="5" applyFont="1">
      <alignment horizontal="center" vertical="center"/>
    </xf>
    <xf numFmtId="0" fontId="20" fillId="0" borderId="0" xfId="2" applyFont="1" applyAlignment="1" applyProtection="1">
      <alignment horizontal="center" vertical="center"/>
      <protection locked="0"/>
    </xf>
    <xf numFmtId="0" fontId="20" fillId="11" borderId="0" xfId="2" applyFont="1" applyFill="1" applyAlignment="1">
      <alignment horizontal="center" vertical="center"/>
    </xf>
    <xf numFmtId="0" fontId="24" fillId="11" borderId="0" xfId="2" applyFont="1" applyFill="1" applyAlignment="1">
      <alignment vertical="center"/>
    </xf>
    <xf numFmtId="0" fontId="33" fillId="11" borderId="0" xfId="2" applyFont="1" applyFill="1" applyAlignment="1">
      <alignment horizontal="center" vertical="center"/>
    </xf>
    <xf numFmtId="0" fontId="18" fillId="0" borderId="14" xfId="2" applyFont="1" applyBorder="1" applyAlignment="1">
      <alignment horizontal="center" vertical="center"/>
    </xf>
    <xf numFmtId="0" fontId="10" fillId="7" borderId="24" xfId="2" applyFont="1" applyFill="1" applyBorder="1" applyAlignment="1" applyProtection="1">
      <alignment horizontal="left" vertical="center" wrapText="1" indent="1"/>
      <protection locked="0"/>
    </xf>
    <xf numFmtId="166" fontId="10" fillId="0" borderId="0" xfId="2" applyNumberFormat="1" applyFont="1" applyAlignment="1">
      <alignment horizontal="center"/>
    </xf>
    <xf numFmtId="172" fontId="10" fillId="7" borderId="22" xfId="2" applyNumberFormat="1" applyFont="1" applyFill="1" applyBorder="1" applyAlignment="1" applyProtection="1">
      <alignment horizontal="center" vertical="center"/>
      <protection locked="0"/>
    </xf>
    <xf numFmtId="0" fontId="18" fillId="0" borderId="25" xfId="2" applyFont="1" applyBorder="1" applyAlignment="1">
      <alignment horizontal="center" vertical="center"/>
    </xf>
    <xf numFmtId="10" fontId="10" fillId="7" borderId="9" xfId="2" applyNumberFormat="1" applyFont="1" applyFill="1" applyBorder="1" applyAlignment="1" applyProtection="1">
      <alignment horizontal="center" vertical="center"/>
      <protection locked="0"/>
    </xf>
    <xf numFmtId="0" fontId="18" fillId="0" borderId="11" xfId="2" applyFont="1" applyBorder="1" applyAlignment="1">
      <alignment horizontal="left" vertical="center"/>
    </xf>
    <xf numFmtId="170" fontId="10" fillId="7" borderId="22" xfId="2" applyNumberFormat="1" applyFont="1" applyFill="1" applyBorder="1" applyAlignment="1" applyProtection="1">
      <alignment horizontal="center" vertical="center"/>
      <protection locked="0"/>
    </xf>
    <xf numFmtId="170" fontId="18" fillId="0" borderId="9" xfId="0" applyNumberFormat="1" applyFont="1" applyBorder="1" applyAlignment="1">
      <alignment horizontal="center" vertical="center"/>
    </xf>
    <xf numFmtId="170" fontId="18" fillId="0" borderId="22" xfId="0" applyNumberFormat="1" applyFont="1" applyBorder="1" applyAlignment="1">
      <alignment horizontal="center" vertical="center"/>
    </xf>
    <xf numFmtId="170" fontId="10" fillId="7" borderId="26" xfId="2" applyNumberFormat="1" applyFont="1" applyFill="1" applyBorder="1" applyAlignment="1" applyProtection="1">
      <alignment horizontal="center" vertical="center"/>
      <protection locked="0"/>
    </xf>
    <xf numFmtId="170" fontId="18" fillId="0" borderId="26" xfId="0" applyNumberFormat="1" applyFont="1" applyBorder="1" applyAlignment="1">
      <alignment horizontal="center" vertical="center"/>
    </xf>
    <xf numFmtId="0" fontId="7" fillId="0" borderId="27" xfId="2" applyBorder="1"/>
    <xf numFmtId="170" fontId="18" fillId="0" borderId="28" xfId="0" applyNumberFormat="1" applyFont="1" applyBorder="1" applyAlignment="1">
      <alignment horizontal="center" vertical="center"/>
    </xf>
    <xf numFmtId="170" fontId="10" fillId="0" borderId="0" xfId="0" applyNumberFormat="1" applyFont="1" applyAlignment="1">
      <alignment horizontal="center" vertical="center"/>
    </xf>
    <xf numFmtId="174" fontId="10" fillId="7" borderId="9" xfId="2" applyNumberFormat="1" applyFont="1" applyFill="1" applyBorder="1" applyAlignment="1" applyProtection="1">
      <alignment horizontal="center" vertical="center"/>
      <protection locked="0"/>
    </xf>
    <xf numFmtId="174" fontId="10" fillId="7" borderId="31" xfId="2" applyNumberFormat="1" applyFont="1" applyFill="1" applyBorder="1" applyAlignment="1" applyProtection="1">
      <alignment horizontal="center" vertical="center"/>
      <protection locked="0"/>
    </xf>
    <xf numFmtId="174" fontId="11" fillId="0" borderId="30" xfId="2" applyNumberFormat="1" applyFont="1" applyBorder="1" applyAlignment="1">
      <alignment horizontal="center" vertical="center"/>
    </xf>
    <xf numFmtId="169" fontId="31" fillId="0" borderId="0" xfId="5">
      <alignment horizontal="center" vertical="center"/>
    </xf>
    <xf numFmtId="173" fontId="10" fillId="0" borderId="0" xfId="0" applyNumberFormat="1" applyFont="1" applyAlignment="1">
      <alignment horizontal="center" vertical="center"/>
    </xf>
    <xf numFmtId="172" fontId="10" fillId="0" borderId="0" xfId="0" applyNumberFormat="1" applyFont="1" applyAlignment="1">
      <alignment horizontal="center" vertical="center"/>
    </xf>
    <xf numFmtId="170" fontId="10" fillId="0" borderId="30" xfId="0" applyNumberFormat="1" applyFont="1" applyBorder="1" applyAlignment="1">
      <alignment horizontal="center" vertical="center"/>
    </xf>
    <xf numFmtId="170" fontId="18" fillId="0" borderId="30" xfId="0" applyNumberFormat="1" applyFont="1" applyBorder="1" applyAlignment="1">
      <alignment horizontal="center" vertical="center"/>
    </xf>
    <xf numFmtId="170" fontId="18" fillId="0" borderId="0" xfId="0" applyNumberFormat="1" applyFont="1" applyAlignment="1">
      <alignment horizontal="center" vertical="center"/>
    </xf>
    <xf numFmtId="166" fontId="10" fillId="3" borderId="0" xfId="2" applyNumberFormat="1" applyFont="1" applyFill="1" applyAlignment="1">
      <alignment horizontal="center"/>
    </xf>
    <xf numFmtId="166" fontId="20" fillId="3" borderId="0" xfId="2" applyNumberFormat="1" applyFont="1" applyFill="1" applyAlignment="1">
      <alignment horizontal="left"/>
    </xf>
    <xf numFmtId="0" fontId="20" fillId="3" borderId="0" xfId="2" applyFont="1" applyFill="1"/>
    <xf numFmtId="170" fontId="18" fillId="0" borderId="29" xfId="0" applyNumberFormat="1" applyFont="1" applyBorder="1" applyAlignment="1">
      <alignment horizontal="center" vertical="center"/>
    </xf>
    <xf numFmtId="0" fontId="34" fillId="0" borderId="0" xfId="2" applyFont="1" applyAlignment="1">
      <alignment horizontal="left" vertical="center"/>
    </xf>
    <xf numFmtId="170" fontId="10" fillId="7" borderId="32" xfId="2" applyNumberFormat="1" applyFont="1" applyFill="1" applyBorder="1" applyAlignment="1" applyProtection="1">
      <alignment horizontal="center" vertical="center"/>
      <protection locked="0"/>
    </xf>
    <xf numFmtId="170" fontId="18" fillId="4" borderId="29" xfId="0" applyNumberFormat="1" applyFont="1" applyFill="1" applyBorder="1" applyAlignment="1">
      <alignment horizontal="center" vertical="center"/>
    </xf>
    <xf numFmtId="166" fontId="10" fillId="0" borderId="0" xfId="2" applyNumberFormat="1" applyFont="1" applyAlignment="1">
      <alignment horizontal="left"/>
    </xf>
    <xf numFmtId="170" fontId="10" fillId="0" borderId="33" xfId="0" applyNumberFormat="1" applyFont="1" applyBorder="1" applyAlignment="1">
      <alignment horizontal="center" vertical="center"/>
    </xf>
    <xf numFmtId="170" fontId="10" fillId="0" borderId="34" xfId="0" applyNumberFormat="1" applyFont="1" applyBorder="1" applyAlignment="1">
      <alignment horizontal="center" vertical="center"/>
    </xf>
    <xf numFmtId="170" fontId="10" fillId="0" borderId="35" xfId="0" applyNumberFormat="1" applyFont="1" applyBorder="1" applyAlignment="1">
      <alignment horizontal="center" vertical="center"/>
    </xf>
    <xf numFmtId="170" fontId="10" fillId="0" borderId="36" xfId="0" applyNumberFormat="1" applyFont="1" applyBorder="1" applyAlignment="1">
      <alignment horizontal="center" vertical="center"/>
    </xf>
    <xf numFmtId="0" fontId="10" fillId="7" borderId="24" xfId="2" applyFont="1" applyFill="1" applyBorder="1" applyAlignment="1" applyProtection="1">
      <alignment horizontal="center" vertical="center" wrapText="1"/>
      <protection locked="0"/>
    </xf>
    <xf numFmtId="170" fontId="10" fillId="7" borderId="37" xfId="2" applyNumberFormat="1" applyFont="1" applyFill="1" applyBorder="1" applyAlignment="1" applyProtection="1">
      <alignment horizontal="center" vertical="center"/>
      <protection locked="0"/>
    </xf>
    <xf numFmtId="170" fontId="10" fillId="7" borderId="18" xfId="2" applyNumberFormat="1" applyFont="1" applyFill="1" applyBorder="1" applyAlignment="1" applyProtection="1">
      <alignment horizontal="center" vertical="center"/>
      <protection locked="0"/>
    </xf>
    <xf numFmtId="170" fontId="18" fillId="0" borderId="38" xfId="0" applyNumberFormat="1" applyFont="1" applyBorder="1" applyAlignment="1">
      <alignment horizontal="center" vertical="center"/>
    </xf>
    <xf numFmtId="170" fontId="10" fillId="7" borderId="40" xfId="2" applyNumberFormat="1" applyFont="1" applyFill="1" applyBorder="1" applyAlignment="1" applyProtection="1">
      <alignment horizontal="center" vertical="center"/>
      <protection locked="0"/>
    </xf>
    <xf numFmtId="170" fontId="10" fillId="7" borderId="41" xfId="2" applyNumberFormat="1" applyFont="1" applyFill="1" applyBorder="1" applyAlignment="1" applyProtection="1">
      <alignment horizontal="center" vertical="center"/>
      <protection locked="0"/>
    </xf>
    <xf numFmtId="170" fontId="18" fillId="0" borderId="42" xfId="0" applyNumberFormat="1" applyFont="1" applyBorder="1" applyAlignment="1">
      <alignment horizontal="center" vertical="center"/>
    </xf>
    <xf numFmtId="170" fontId="18" fillId="0" borderId="39" xfId="0" applyNumberFormat="1" applyFont="1" applyBorder="1" applyAlignment="1">
      <alignment horizontal="center" vertical="center"/>
    </xf>
    <xf numFmtId="170" fontId="18" fillId="0" borderId="43" xfId="0" applyNumberFormat="1" applyFont="1" applyBorder="1" applyAlignment="1">
      <alignment horizontal="center" vertical="center"/>
    </xf>
    <xf numFmtId="170" fontId="18" fillId="0" borderId="44" xfId="0" applyNumberFormat="1" applyFont="1" applyBorder="1" applyAlignment="1">
      <alignment horizontal="center" vertical="center"/>
    </xf>
    <xf numFmtId="170" fontId="18" fillId="0" borderId="45" xfId="0" applyNumberFormat="1" applyFont="1" applyBorder="1" applyAlignment="1">
      <alignment horizontal="center" vertical="center"/>
    </xf>
    <xf numFmtId="170" fontId="18" fillId="0" borderId="46" xfId="0" applyNumberFormat="1" applyFont="1" applyBorder="1" applyAlignment="1">
      <alignment horizontal="center" vertical="center"/>
    </xf>
    <xf numFmtId="170" fontId="18" fillId="4" borderId="38" xfId="0" applyNumberFormat="1" applyFont="1" applyFill="1" applyBorder="1" applyAlignment="1">
      <alignment horizontal="center" vertical="center"/>
    </xf>
    <xf numFmtId="0" fontId="36" fillId="0" borderId="47" xfId="0" applyFont="1" applyBorder="1" applyAlignment="1">
      <alignment horizontal="center" vertical="center" wrapText="1"/>
    </xf>
    <xf numFmtId="0" fontId="36" fillId="0" borderId="49" xfId="0" applyFont="1" applyBorder="1" applyAlignment="1">
      <alignment vertical="center" wrapText="1"/>
    </xf>
    <xf numFmtId="0" fontId="37" fillId="0" borderId="50" xfId="0" applyFont="1" applyBorder="1" applyAlignment="1">
      <alignment vertical="center" wrapText="1"/>
    </xf>
    <xf numFmtId="170" fontId="35" fillId="0" borderId="48" xfId="0" applyNumberFormat="1" applyFont="1" applyBorder="1" applyAlignment="1">
      <alignment horizontal="center" vertical="center" wrapText="1"/>
    </xf>
    <xf numFmtId="172" fontId="35" fillId="0" borderId="48" xfId="0" applyNumberFormat="1" applyFont="1" applyBorder="1" applyAlignment="1">
      <alignment horizontal="center" vertical="center" wrapText="1"/>
    </xf>
    <xf numFmtId="15" fontId="25" fillId="0" borderId="5" xfId="2" applyNumberFormat="1" applyFont="1" applyBorder="1" applyAlignment="1">
      <alignment horizontal="center" vertical="center"/>
    </xf>
    <xf numFmtId="15" fontId="25" fillId="0" borderId="6" xfId="2" applyNumberFormat="1" applyFont="1" applyBorder="1" applyAlignment="1">
      <alignment horizontal="center" vertical="center"/>
    </xf>
    <xf numFmtId="15" fontId="25" fillId="0" borderId="5" xfId="2" applyNumberFormat="1" applyFont="1" applyBorder="1" applyAlignment="1">
      <alignment horizontal="left" vertical="center" wrapText="1" indent="1"/>
    </xf>
    <xf numFmtId="15" fontId="25" fillId="0" borderId="8" xfId="2" applyNumberFormat="1" applyFont="1" applyBorder="1" applyAlignment="1">
      <alignment horizontal="left" vertical="center" wrapText="1" indent="1"/>
    </xf>
    <xf numFmtId="15" fontId="25" fillId="0" borderId="6" xfId="2" applyNumberFormat="1" applyFont="1" applyBorder="1" applyAlignment="1">
      <alignment horizontal="left" vertical="center" wrapText="1" indent="1"/>
    </xf>
    <xf numFmtId="15" fontId="25" fillId="0" borderId="5" xfId="2" applyNumberFormat="1" applyFont="1" applyBorder="1" applyAlignment="1">
      <alignment horizontal="left" vertical="center" indent="1"/>
    </xf>
    <xf numFmtId="15" fontId="25" fillId="0" borderId="8" xfId="2" applyNumberFormat="1" applyFont="1" applyBorder="1" applyAlignment="1">
      <alignment horizontal="left" vertical="center" indent="1"/>
    </xf>
    <xf numFmtId="15" fontId="25" fillId="0" borderId="6" xfId="2" applyNumberFormat="1" applyFont="1" applyBorder="1" applyAlignment="1">
      <alignment horizontal="left" vertical="center" indent="1"/>
    </xf>
    <xf numFmtId="0" fontId="5" fillId="7" borderId="5" xfId="2" applyFont="1" applyFill="1" applyBorder="1" applyAlignment="1">
      <alignment horizontal="center" vertical="center"/>
    </xf>
    <xf numFmtId="0" fontId="5" fillId="7" borderId="6" xfId="2" applyFont="1" applyFill="1" applyBorder="1" applyAlignment="1">
      <alignment horizontal="center" vertical="center"/>
    </xf>
    <xf numFmtId="166" fontId="8" fillId="5" borderId="0" xfId="2" applyNumberFormat="1" applyFont="1" applyFill="1" applyAlignment="1">
      <alignment horizontal="left" indent="3"/>
    </xf>
    <xf numFmtId="0" fontId="18" fillId="7" borderId="1" xfId="2" applyFont="1" applyFill="1" applyBorder="1" applyAlignment="1" applyProtection="1">
      <alignment horizontal="left" vertical="center" wrapText="1" indent="1"/>
      <protection locked="0"/>
    </xf>
    <xf numFmtId="0" fontId="18" fillId="7" borderId="2" xfId="2" applyFont="1" applyFill="1" applyBorder="1" applyAlignment="1" applyProtection="1">
      <alignment horizontal="left" vertical="center" wrapText="1" indent="1"/>
      <protection locked="0"/>
    </xf>
    <xf numFmtId="168" fontId="18" fillId="7" borderId="1" xfId="2" applyNumberFormat="1" applyFont="1" applyFill="1" applyBorder="1" applyAlignment="1" applyProtection="1">
      <alignment horizontal="left" vertical="center" wrapText="1" indent="1"/>
      <protection locked="0"/>
    </xf>
    <xf numFmtId="168" fontId="18" fillId="7" borderId="2" xfId="2" applyNumberFormat="1" applyFont="1" applyFill="1" applyBorder="1" applyAlignment="1" applyProtection="1">
      <alignment horizontal="left" vertical="center" wrapText="1" indent="1"/>
      <protection locked="0"/>
    </xf>
    <xf numFmtId="0" fontId="5" fillId="9" borderId="5" xfId="2" applyFont="1" applyFill="1" applyBorder="1" applyAlignment="1">
      <alignment horizontal="center" vertical="center"/>
    </xf>
    <xf numFmtId="0" fontId="5" fillId="9" borderId="6" xfId="2" applyFont="1" applyFill="1" applyBorder="1" applyAlignment="1">
      <alignment horizontal="center" vertical="center"/>
    </xf>
    <xf numFmtId="0" fontId="5" fillId="8" borderId="5" xfId="2" applyFont="1" applyFill="1" applyBorder="1" applyAlignment="1">
      <alignment horizontal="center" vertical="center"/>
    </xf>
    <xf numFmtId="0" fontId="5" fillId="8" borderId="6" xfId="2" applyFont="1" applyFill="1" applyBorder="1" applyAlignment="1">
      <alignment horizontal="center" vertical="center"/>
    </xf>
    <xf numFmtId="0" fontId="5" fillId="0" borderId="5" xfId="2" applyFont="1" applyBorder="1" applyAlignment="1">
      <alignment horizontal="center" vertical="center"/>
    </xf>
    <xf numFmtId="0" fontId="5" fillId="0" borderId="6" xfId="2" applyFont="1" applyBorder="1" applyAlignment="1">
      <alignment horizontal="center" vertical="center"/>
    </xf>
    <xf numFmtId="0" fontId="10" fillId="7" borderId="17" xfId="2" applyFont="1" applyFill="1" applyBorder="1" applyAlignment="1" applyProtection="1">
      <alignment horizontal="left" vertical="top" wrapText="1" indent="1"/>
      <protection locked="0"/>
    </xf>
    <xf numFmtId="0" fontId="10" fillId="7" borderId="18" xfId="2" applyFont="1" applyFill="1" applyBorder="1" applyAlignment="1" applyProtection="1">
      <alignment horizontal="left" vertical="top" wrapText="1" indent="1"/>
      <protection locked="0"/>
    </xf>
    <xf numFmtId="0" fontId="10" fillId="7" borderId="22" xfId="2" applyFont="1" applyFill="1" applyBorder="1" applyAlignment="1" applyProtection="1">
      <alignment horizontal="left" vertical="top" wrapText="1" indent="1"/>
      <protection locked="0"/>
    </xf>
    <xf numFmtId="0" fontId="10" fillId="7" borderId="23" xfId="2" applyFont="1" applyFill="1" applyBorder="1" applyAlignment="1" applyProtection="1">
      <alignment horizontal="left" vertical="top" wrapText="1" indent="1"/>
      <protection locked="0"/>
    </xf>
    <xf numFmtId="0" fontId="10" fillId="0" borderId="19" xfId="2" applyFont="1" applyBorder="1" applyAlignment="1">
      <alignment horizontal="center" vertical="top" wrapText="1"/>
    </xf>
    <xf numFmtId="0" fontId="10" fillId="0" borderId="20" xfId="2" applyFont="1" applyBorder="1" applyAlignment="1">
      <alignment horizontal="center" vertical="top" wrapText="1"/>
    </xf>
    <xf numFmtId="0" fontId="10" fillId="0" borderId="21" xfId="2" applyFont="1" applyBorder="1" applyAlignment="1">
      <alignment horizontal="center" vertical="top" wrapText="1"/>
    </xf>
    <xf numFmtId="0" fontId="7" fillId="0" borderId="0" xfId="2" applyAlignment="1"/>
  </cellXfs>
  <cellStyles count="6">
    <cellStyle name="Check RedRedGreen" xfId="5" xr:uid="{46DBC03A-D28F-442B-8FD7-89B9887790FC}"/>
    <cellStyle name="Currency" xfId="1" builtinId="4"/>
    <cellStyle name="Hyperlink 2" xfId="3" xr:uid="{229DF80C-04DE-4303-992F-A53B355704B2}"/>
    <cellStyle name="Hyperlink 2 2" xfId="4" xr:uid="{B4495C87-F898-45C8-A02F-4DE8B295CBA9}"/>
    <cellStyle name="Normal" xfId="0" builtinId="0"/>
    <cellStyle name="Normal 2" xfId="2" xr:uid="{2C0D854E-D085-41A7-BDB5-44BDAD48CD4C}"/>
  </cellStyles>
  <dxfs count="18">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38100</xdr:rowOff>
    </xdr:from>
    <xdr:to>
      <xdr:col>3</xdr:col>
      <xdr:colOff>55909</xdr:colOff>
      <xdr:row>5</xdr:row>
      <xdr:rowOff>59154</xdr:rowOff>
    </xdr:to>
    <xdr:pic>
      <xdr:nvPicPr>
        <xdr:cNvPr id="2" name="Picture 1">
          <a:extLst>
            <a:ext uri="{FF2B5EF4-FFF2-40B4-BE49-F238E27FC236}">
              <a16:creationId xmlns:a16="http://schemas.microsoft.com/office/drawing/2014/main" id="{2F3C7991-2B71-4318-B9E6-986B4AA99CB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38100"/>
          <a:ext cx="1094134" cy="7544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715544" cy="439572"/>
    <xdr:pic>
      <xdr:nvPicPr>
        <xdr:cNvPr id="2" name="Picture 1">
          <a:extLst>
            <a:ext uri="{FF2B5EF4-FFF2-40B4-BE49-F238E27FC236}">
              <a16:creationId xmlns:a16="http://schemas.microsoft.com/office/drawing/2014/main" id="{7DF4F4A0-2B38-4BE0-9E5C-5282528EBF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15544" cy="43957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715544" cy="439572"/>
    <xdr:pic>
      <xdr:nvPicPr>
        <xdr:cNvPr id="2" name="Picture 1">
          <a:extLst>
            <a:ext uri="{FF2B5EF4-FFF2-40B4-BE49-F238E27FC236}">
              <a16:creationId xmlns:a16="http://schemas.microsoft.com/office/drawing/2014/main" id="{93BFCF78-C812-490D-9675-D3C07A7900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15544" cy="439572"/>
        </a:xfrm>
        <a:prstGeom prst="rect">
          <a:avLst/>
        </a:prstGeom>
      </xdr:spPr>
    </xdr:pic>
    <xdr:clientData/>
  </xdr:oneCellAnchor>
  <xdr:oneCellAnchor>
    <xdr:from>
      <xdr:col>15</xdr:col>
      <xdr:colOff>19050</xdr:colOff>
      <xdr:row>12</xdr:row>
      <xdr:rowOff>9525</xdr:rowOff>
    </xdr:from>
    <xdr:ext cx="6702618" cy="4260850"/>
    <xdr:pic>
      <xdr:nvPicPr>
        <xdr:cNvPr id="5" name="Picture 4">
          <a:extLst>
            <a:ext uri="{FF2B5EF4-FFF2-40B4-BE49-F238E27FC236}">
              <a16:creationId xmlns:a16="http://schemas.microsoft.com/office/drawing/2014/main" id="{DB6EF25A-42F5-4D1B-A018-AEF0A8AC09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992100" y="3257550"/>
          <a:ext cx="6702618" cy="42608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10</xdr:col>
      <xdr:colOff>66675</xdr:colOff>
      <xdr:row>15</xdr:row>
      <xdr:rowOff>9525</xdr:rowOff>
    </xdr:from>
    <xdr:to>
      <xdr:col>15</xdr:col>
      <xdr:colOff>19050</xdr:colOff>
      <xdr:row>26</xdr:row>
      <xdr:rowOff>139700</xdr:rowOff>
    </xdr:to>
    <xdr:cxnSp macro="">
      <xdr:nvCxnSpPr>
        <xdr:cNvPr id="7" name="Straight Arrow Connector 6">
          <a:extLst>
            <a:ext uri="{FF2B5EF4-FFF2-40B4-BE49-F238E27FC236}">
              <a16:creationId xmlns:a16="http://schemas.microsoft.com/office/drawing/2014/main" id="{3C26729B-A48F-B53F-F08E-DD8CF88BFD80}"/>
            </a:ext>
          </a:extLst>
        </xdr:cNvPr>
        <xdr:cNvCxnSpPr>
          <a:stCxn id="5" idx="1"/>
        </xdr:cNvCxnSpPr>
      </xdr:nvCxnSpPr>
      <xdr:spPr>
        <a:xfrm flipH="1" flipV="1">
          <a:off x="9486900" y="3686175"/>
          <a:ext cx="3505200" cy="17018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19</xdr:col>
      <xdr:colOff>0</xdr:colOff>
      <xdr:row>70</xdr:row>
      <xdr:rowOff>0</xdr:rowOff>
    </xdr:from>
    <xdr:ext cx="4953000" cy="3309305"/>
    <xdr:pic>
      <xdr:nvPicPr>
        <xdr:cNvPr id="8" name="Picture 7">
          <a:extLst>
            <a:ext uri="{FF2B5EF4-FFF2-40B4-BE49-F238E27FC236}">
              <a16:creationId xmlns:a16="http://schemas.microsoft.com/office/drawing/2014/main" id="{A174F5B5-C459-4DBC-BE85-2F4C535D63B7}"/>
            </a:ext>
          </a:extLst>
        </xdr:cNvPr>
        <xdr:cNvPicPr>
          <a:picLocks noChangeAspect="1"/>
        </xdr:cNvPicPr>
      </xdr:nvPicPr>
      <xdr:blipFill>
        <a:blip xmlns:r="http://schemas.openxmlformats.org/officeDocument/2006/relationships" r:embed="rId3"/>
        <a:stretch>
          <a:fillRect/>
        </a:stretch>
      </xdr:blipFill>
      <xdr:spPr>
        <a:xfrm>
          <a:off x="16821150" y="11725275"/>
          <a:ext cx="4953000" cy="330930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715544" cy="439572"/>
    <xdr:pic>
      <xdr:nvPicPr>
        <xdr:cNvPr id="2" name="Picture 1">
          <a:extLst>
            <a:ext uri="{FF2B5EF4-FFF2-40B4-BE49-F238E27FC236}">
              <a16:creationId xmlns:a16="http://schemas.microsoft.com/office/drawing/2014/main" id="{F4587FF9-9965-41FD-AFFF-65B4524FC9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15544" cy="439572"/>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715544" cy="439572"/>
    <xdr:pic>
      <xdr:nvPicPr>
        <xdr:cNvPr id="2" name="Picture 1">
          <a:extLst>
            <a:ext uri="{FF2B5EF4-FFF2-40B4-BE49-F238E27FC236}">
              <a16:creationId xmlns:a16="http://schemas.microsoft.com/office/drawing/2014/main" id="{F3E7AC7C-3E16-418F-A961-C48D728492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15544" cy="43957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88CCD-7919-481B-B32C-168DA7DFB754}">
  <sheetPr codeName="Sheet2">
    <tabColor theme="2" tint="-0.89999084444715716"/>
  </sheetPr>
  <dimension ref="A1:N45"/>
  <sheetViews>
    <sheetView showGridLines="0" zoomScaleNormal="100" workbookViewId="0">
      <pane ySplit="7" topLeftCell="A8" activePane="bottomLeft" state="frozen"/>
      <selection pane="bottomLeft" activeCell="E14" sqref="E14:H14"/>
    </sheetView>
  </sheetViews>
  <sheetFormatPr defaultColWidth="0" defaultRowHeight="11.25" customHeight="1"/>
  <cols>
    <col min="1" max="2" width="1.85546875" style="8" customWidth="1"/>
    <col min="3" max="3" width="13.42578125" style="8" customWidth="1"/>
    <col min="4" max="4" width="11.140625" style="8" customWidth="1"/>
    <col min="5" max="6" width="9.140625" style="8" customWidth="1"/>
    <col min="7" max="7" width="14.7109375" style="8" customWidth="1"/>
    <col min="8" max="8" width="25.42578125" style="8" customWidth="1"/>
    <col min="9" max="11" width="9.140625" style="8" customWidth="1"/>
    <col min="12" max="12" width="7.5703125" style="8" customWidth="1"/>
    <col min="13" max="13" width="2.7109375" style="8" customWidth="1"/>
    <col min="14" max="14" width="9.7109375" style="8" hidden="1" customWidth="1"/>
    <col min="15" max="16384" width="9.140625" style="8" hidden="1"/>
  </cols>
  <sheetData>
    <row r="1" spans="2:12" ht="15" customHeight="1"/>
    <row r="2" spans="2:12" ht="18">
      <c r="D2" s="152" t="s">
        <v>0</v>
      </c>
      <c r="E2" s="152"/>
      <c r="F2" s="152"/>
      <c r="G2" s="152"/>
      <c r="H2" s="152"/>
      <c r="I2" s="9"/>
      <c r="J2" s="10" t="s">
        <v>1</v>
      </c>
      <c r="K2" s="11" t="str">
        <f>IF(COUNTA(Check_Status_List)=COUNTIF(Check_Status_List,"Ok"),"Ok","Check")</f>
        <v>Ok</v>
      </c>
      <c r="L2" s="12"/>
    </row>
    <row r="3" spans="2:12" ht="4.5" customHeight="1">
      <c r="D3" s="13"/>
      <c r="E3" s="14"/>
      <c r="F3" s="15"/>
      <c r="G3" s="15"/>
      <c r="H3" s="15"/>
      <c r="I3" s="16"/>
      <c r="J3" s="13"/>
    </row>
    <row r="4" spans="2:12" ht="15" customHeight="1">
      <c r="D4" s="152" t="e">
        <f ca="1">RIGHT(CELL("filename",D3),LEN(CELL("filename",D3))-FIND("]",CELL("filename",D3)))</f>
        <v>#VALUE!</v>
      </c>
      <c r="E4" s="152" t="e">
        <f ca="1">RIGHT(CELL("filename",E3),LEN(CELL("filename",E3))-FIND("]",CELL("filename",E3)))</f>
        <v>#VALUE!</v>
      </c>
      <c r="F4" s="152" t="e">
        <f ca="1">RIGHT(CELL("filename",F3),LEN(CELL("filename",F3))-FIND("]",CELL("filename",F3)))</f>
        <v>#VALUE!</v>
      </c>
      <c r="G4" s="152" t="e">
        <f ca="1">RIGHT(CELL("filename",G3),LEN(CELL("filename",G3))-FIND("]",CELL("filename",G3)))</f>
        <v>#VALUE!</v>
      </c>
      <c r="H4" s="152" t="e">
        <f ca="1">RIGHT(CELL("filename",H3),LEN(CELL("filename",H3))-FIND("]",CELL("filename",H3)))</f>
        <v>#VALUE!</v>
      </c>
    </row>
    <row r="5" spans="2:12" ht="5.25" customHeight="1"/>
    <row r="6" spans="2:12" ht="10.5" customHeight="1">
      <c r="B6" s="170"/>
      <c r="C6" s="170"/>
      <c r="D6" s="170"/>
      <c r="E6" s="17" t="s">
        <v>2</v>
      </c>
    </row>
    <row r="7" spans="2:12" ht="3.75" customHeight="1"/>
    <row r="8" spans="2:12" s="20" customFormat="1" ht="11.25" customHeight="1">
      <c r="B8" s="18" t="s">
        <v>3</v>
      </c>
      <c r="C8" s="19"/>
    </row>
    <row r="10" spans="2:12" ht="15" customHeight="1">
      <c r="C10" s="21" t="s">
        <v>4</v>
      </c>
      <c r="E10" s="153" t="s">
        <v>5</v>
      </c>
      <c r="F10" s="154"/>
      <c r="G10" s="154"/>
      <c r="H10" s="154"/>
    </row>
    <row r="11" spans="2:12" ht="3.75" customHeight="1">
      <c r="C11" s="22"/>
      <c r="E11" s="23"/>
      <c r="F11" s="23"/>
      <c r="G11" s="23"/>
      <c r="H11" s="23"/>
    </row>
    <row r="12" spans="2:12" ht="15" customHeight="1">
      <c r="C12" s="21" t="s">
        <v>6</v>
      </c>
      <c r="E12" s="153" t="s">
        <v>7</v>
      </c>
      <c r="F12" s="154"/>
      <c r="G12" s="154"/>
      <c r="H12" s="154"/>
    </row>
    <row r="13" spans="2:12" ht="3.75" customHeight="1">
      <c r="C13" s="22"/>
      <c r="E13" s="23"/>
      <c r="F13" s="23"/>
      <c r="G13" s="23"/>
      <c r="H13" s="23"/>
    </row>
    <row r="14" spans="2:12" ht="15" customHeight="1">
      <c r="C14" s="21" t="s">
        <v>8</v>
      </c>
      <c r="E14" s="155">
        <v>45292</v>
      </c>
      <c r="F14" s="156"/>
      <c r="G14" s="156"/>
      <c r="H14" s="156"/>
    </row>
    <row r="15" spans="2:12" ht="3.75" customHeight="1">
      <c r="C15" s="22"/>
      <c r="E15" s="23"/>
      <c r="F15" s="23"/>
      <c r="G15" s="23"/>
      <c r="H15" s="23"/>
    </row>
    <row r="16" spans="2:12" s="27" customFormat="1" ht="11.25" customHeight="1">
      <c r="B16" s="18" t="s">
        <v>9</v>
      </c>
      <c r="C16" s="26"/>
    </row>
    <row r="18" spans="2:13" ht="16.7" customHeight="1" thickBot="1">
      <c r="B18" s="28"/>
      <c r="C18" s="29" t="s">
        <v>10</v>
      </c>
      <c r="D18" s="30"/>
      <c r="E18" s="30" t="s">
        <v>11</v>
      </c>
      <c r="F18" s="29" t="s">
        <v>12</v>
      </c>
      <c r="G18" s="29" t="s">
        <v>13</v>
      </c>
      <c r="H18" s="31"/>
      <c r="I18" s="32"/>
      <c r="J18" s="32"/>
      <c r="K18" s="32"/>
      <c r="L18" s="33"/>
    </row>
    <row r="19" spans="2:13" ht="10.5" customHeight="1"/>
    <row r="20" spans="2:13" ht="15" customHeight="1">
      <c r="B20" s="34"/>
      <c r="C20" s="35" t="e">
        <f ca="1">D4</f>
        <v>#VALUE!</v>
      </c>
      <c r="D20" s="24"/>
      <c r="E20" s="36">
        <v>1</v>
      </c>
      <c r="F20" s="37" t="s">
        <v>14</v>
      </c>
      <c r="G20" s="38" t="s">
        <v>15</v>
      </c>
      <c r="H20" s="24"/>
      <c r="I20" s="24"/>
      <c r="J20" s="24"/>
      <c r="K20" s="24"/>
      <c r="L20" s="24"/>
    </row>
    <row r="21" spans="2:13" ht="15" customHeight="1">
      <c r="B21" s="34"/>
      <c r="C21" s="35" t="e">
        <f ca="1">'Input|Costs'!$D$2</f>
        <v>#VALUE!</v>
      </c>
      <c r="D21" s="24"/>
      <c r="E21" s="36">
        <f>E20+1</f>
        <v>2</v>
      </c>
      <c r="F21" s="37" t="str">
        <f>'Input|Costs'!$K$1</f>
        <v>Ok</v>
      </c>
      <c r="G21" s="38" t="s">
        <v>16</v>
      </c>
      <c r="H21" s="24"/>
      <c r="I21" s="24"/>
      <c r="J21" s="24"/>
      <c r="K21" s="24"/>
      <c r="L21" s="24"/>
    </row>
    <row r="22" spans="2:13" ht="15" customHeight="1">
      <c r="B22" s="34"/>
      <c r="C22" s="35" t="e">
        <f ca="1">'Input|Benefits'!$D$2</f>
        <v>#VALUE!</v>
      </c>
      <c r="D22" s="24"/>
      <c r="E22" s="36">
        <f t="shared" ref="E22" si="0">E21+1</f>
        <v>3</v>
      </c>
      <c r="F22" s="37" t="str">
        <f>'Input|Benefits'!$K$1</f>
        <v>Ok</v>
      </c>
      <c r="G22" s="38" t="s">
        <v>17</v>
      </c>
      <c r="H22" s="24"/>
      <c r="I22" s="24"/>
      <c r="J22" s="24"/>
      <c r="K22" s="24"/>
      <c r="L22" s="24"/>
    </row>
    <row r="23" spans="2:13" ht="15" customHeight="1">
      <c r="B23" s="34"/>
      <c r="C23" s="35" t="e">
        <f ca="1">'Input|Customers'!$D$2</f>
        <v>#VALUE!</v>
      </c>
      <c r="D23" s="24"/>
      <c r="E23" s="36">
        <f t="shared" ref="E23" si="1">E22+1</f>
        <v>4</v>
      </c>
      <c r="F23" s="37" t="str">
        <f>'Input|Customers'!$K$1</f>
        <v>Ok</v>
      </c>
      <c r="G23" s="38" t="s">
        <v>17</v>
      </c>
      <c r="H23" s="24"/>
      <c r="I23" s="24"/>
      <c r="J23" s="24"/>
      <c r="K23" s="24"/>
      <c r="L23" s="24"/>
    </row>
    <row r="24" spans="2:13" ht="15" customHeight="1">
      <c r="B24" s="34"/>
      <c r="C24" s="35" t="e">
        <f ca="1">'Output|Tables'!$D$2</f>
        <v>#VALUE!</v>
      </c>
      <c r="D24" s="24"/>
      <c r="E24" s="36">
        <f>E22+1</f>
        <v>4</v>
      </c>
      <c r="F24" s="37" t="str">
        <f>'Output|Tables'!$K$1</f>
        <v>Ok</v>
      </c>
      <c r="G24" s="38" t="s">
        <v>18</v>
      </c>
      <c r="H24" s="24"/>
      <c r="I24" s="24"/>
      <c r="J24" s="24"/>
      <c r="K24" s="24"/>
      <c r="L24" s="24"/>
    </row>
    <row r="25" spans="2:13" ht="10.9" customHeight="1"/>
    <row r="26" spans="2:13" s="27" customFormat="1" ht="11.25" customHeight="1">
      <c r="B26" s="18" t="s">
        <v>19</v>
      </c>
      <c r="C26" s="26"/>
    </row>
    <row r="28" spans="2:13" ht="16.7" customHeight="1" thickBot="1">
      <c r="C28" s="39" t="s">
        <v>20</v>
      </c>
      <c r="D28" s="39"/>
      <c r="E28" s="39"/>
      <c r="F28" s="39" t="s">
        <v>13</v>
      </c>
      <c r="G28" s="39"/>
      <c r="H28" s="32"/>
      <c r="I28" s="32"/>
      <c r="J28" s="32"/>
      <c r="K28" s="32"/>
      <c r="L28" s="32"/>
      <c r="M28" s="13"/>
    </row>
    <row r="30" spans="2:13" ht="14.45">
      <c r="C30" s="150" t="s">
        <v>21</v>
      </c>
      <c r="D30" s="151"/>
      <c r="E30" s="40" t="s">
        <v>22</v>
      </c>
      <c r="F30" s="24" t="s">
        <v>23</v>
      </c>
      <c r="G30" s="41"/>
    </row>
    <row r="31" spans="2:13" ht="14.45">
      <c r="C31" s="157" t="s">
        <v>24</v>
      </c>
      <c r="D31" s="158"/>
      <c r="E31" s="40" t="s">
        <v>22</v>
      </c>
      <c r="F31" s="24" t="s">
        <v>25</v>
      </c>
      <c r="G31" s="41"/>
    </row>
    <row r="32" spans="2:13" ht="14.45">
      <c r="C32" s="159" t="s">
        <v>26</v>
      </c>
      <c r="D32" s="160"/>
      <c r="E32" s="40" t="s">
        <v>22</v>
      </c>
      <c r="F32" s="24" t="s">
        <v>27</v>
      </c>
      <c r="G32" s="41"/>
    </row>
    <row r="33" spans="2:11" ht="14.45">
      <c r="C33" s="161" t="s">
        <v>28</v>
      </c>
      <c r="D33" s="162"/>
      <c r="E33" s="40" t="s">
        <v>22</v>
      </c>
      <c r="F33" s="24" t="s">
        <v>29</v>
      </c>
      <c r="G33" s="41"/>
    </row>
    <row r="34" spans="2:11" ht="14.45" customHeight="1"/>
    <row r="35" spans="2:11" s="20" customFormat="1" ht="11.25" customHeight="1">
      <c r="B35" s="18" t="s">
        <v>30</v>
      </c>
      <c r="C35" s="19"/>
    </row>
    <row r="36" spans="2:11" ht="15" customHeight="1">
      <c r="C36" s="42"/>
      <c r="D36" s="42"/>
      <c r="E36" s="42"/>
      <c r="F36" s="42"/>
      <c r="G36" s="42"/>
      <c r="H36" s="42"/>
      <c r="I36" s="42"/>
      <c r="J36" s="42"/>
      <c r="K36" s="42"/>
    </row>
    <row r="37" spans="2:11" ht="15" customHeight="1" thickBot="1">
      <c r="C37" s="43" t="s">
        <v>31</v>
      </c>
      <c r="D37" s="44" t="s">
        <v>32</v>
      </c>
      <c r="E37" s="44"/>
      <c r="F37" s="43" t="s">
        <v>33</v>
      </c>
      <c r="G37" s="43" t="s">
        <v>34</v>
      </c>
      <c r="H37" s="45" t="s">
        <v>35</v>
      </c>
      <c r="I37" s="45"/>
      <c r="J37" s="45"/>
      <c r="K37" s="45"/>
    </row>
    <row r="38" spans="2:11" ht="15" customHeight="1">
      <c r="C38" s="46"/>
      <c r="D38" s="46"/>
      <c r="E38" s="46"/>
      <c r="F38" s="46"/>
      <c r="G38" s="46"/>
      <c r="H38" s="46"/>
      <c r="I38" s="46"/>
      <c r="J38" s="46"/>
      <c r="K38" s="46"/>
    </row>
    <row r="39" spans="2:11" ht="15" customHeight="1">
      <c r="C39" s="47" t="s">
        <v>36</v>
      </c>
      <c r="D39" s="142" t="s">
        <v>37</v>
      </c>
      <c r="E39" s="143"/>
      <c r="F39" s="48">
        <v>45979</v>
      </c>
      <c r="G39" s="49" t="s">
        <v>38</v>
      </c>
      <c r="H39" s="147" t="s">
        <v>39</v>
      </c>
      <c r="I39" s="148"/>
      <c r="J39" s="148"/>
      <c r="K39" s="149"/>
    </row>
    <row r="40" spans="2:11" ht="15" customHeight="1">
      <c r="C40" s="47" t="s">
        <v>40</v>
      </c>
      <c r="D40" s="142"/>
      <c r="E40" s="143"/>
      <c r="F40" s="48"/>
      <c r="G40" s="49"/>
      <c r="H40" s="147"/>
      <c r="I40" s="148"/>
      <c r="J40" s="148"/>
      <c r="K40" s="149"/>
    </row>
    <row r="41" spans="2:11" ht="25.5" customHeight="1">
      <c r="C41" s="47" t="s">
        <v>41</v>
      </c>
      <c r="D41" s="142"/>
      <c r="E41" s="143"/>
      <c r="F41" s="48"/>
      <c r="G41" s="49"/>
      <c r="H41" s="144"/>
      <c r="I41" s="145"/>
      <c r="J41" s="145"/>
      <c r="K41" s="146"/>
    </row>
    <row r="42" spans="2:11" ht="15" customHeight="1">
      <c r="C42" s="47" t="s">
        <v>42</v>
      </c>
      <c r="D42" s="142"/>
      <c r="E42" s="143"/>
      <c r="F42" s="48"/>
      <c r="G42" s="49"/>
      <c r="H42" s="144"/>
      <c r="I42" s="145"/>
      <c r="J42" s="145"/>
      <c r="K42" s="146"/>
    </row>
    <row r="43" spans="2:11" ht="15" customHeight="1">
      <c r="C43" s="47" t="s">
        <v>43</v>
      </c>
      <c r="D43" s="142"/>
      <c r="E43" s="143"/>
      <c r="F43" s="48"/>
      <c r="G43" s="49"/>
      <c r="H43" s="144"/>
      <c r="I43" s="145"/>
      <c r="J43" s="145"/>
      <c r="K43" s="146"/>
    </row>
    <row r="44" spans="2:11" ht="15" customHeight="1">
      <c r="C44" s="50"/>
      <c r="D44" s="50"/>
      <c r="E44" s="50"/>
      <c r="F44" s="50"/>
      <c r="G44" s="42"/>
      <c r="H44" s="51"/>
      <c r="I44" s="51"/>
      <c r="J44" s="51"/>
      <c r="K44" s="51"/>
    </row>
    <row r="45" spans="2:11" s="20" customFormat="1" ht="11.25" customHeight="1">
      <c r="B45" s="18" t="s">
        <v>44</v>
      </c>
      <c r="C45" s="19"/>
    </row>
  </sheetData>
  <sheetProtection formatCells="0" formatColumns="0" formatRows="0"/>
  <mergeCells count="20">
    <mergeCell ref="D40:E40"/>
    <mergeCell ref="H40:K40"/>
    <mergeCell ref="C30:D30"/>
    <mergeCell ref="D2:H2"/>
    <mergeCell ref="D4:H4"/>
    <mergeCell ref="B6:D6"/>
    <mergeCell ref="E10:H10"/>
    <mergeCell ref="E12:H12"/>
    <mergeCell ref="E14:H14"/>
    <mergeCell ref="C31:D31"/>
    <mergeCell ref="C32:D32"/>
    <mergeCell ref="C33:D33"/>
    <mergeCell ref="D39:E39"/>
    <mergeCell ref="H39:K39"/>
    <mergeCell ref="D41:E41"/>
    <mergeCell ref="H41:K41"/>
    <mergeCell ref="D42:E42"/>
    <mergeCell ref="H42:K42"/>
    <mergeCell ref="D43:E43"/>
    <mergeCell ref="H43:K43"/>
  </mergeCells>
  <conditionalFormatting sqref="K2 F20:F24">
    <cfRule type="cellIs" dxfId="17" priority="1" operator="equal">
      <formula>"Check"</formula>
    </cfRule>
    <cfRule type="cellIs" dxfId="16" priority="2" operator="equal">
      <formula>"Ok"</formula>
    </cfRule>
  </conditionalFormatting>
  <dataValidations disablePrompts="1" count="3">
    <dataValidation type="list" allowBlank="1" showInputMessage="1" showErrorMessage="1" sqref="G39 G41:G43" xr:uid="{BD2D09C9-D4AD-47BF-9D01-DBDA05013CB9}">
      <formula1>Worksheet_List</formula1>
    </dataValidation>
    <dataValidation allowBlank="1" showInputMessage="1" showErrorMessage="1" promptTitle="Project number" prompt="Please enter the project number in this cell (if applicable)" sqref="E12:H12" xr:uid="{EF21B62B-E34D-4E4B-A339-7B3D39CC6AED}"/>
    <dataValidation allowBlank="1" showInputMessage="1" showErrorMessage="1" promptTitle="Project Name" prompt="Please enter the project name in this cell" sqref="E10:H10" xr:uid="{4E1CFC94-6C99-44BB-90B8-D84EA2600190}"/>
  </dataValidations>
  <hyperlinks>
    <hyperlink ref="B6" location="Contents!A1" display="Back to contents" xr:uid="{17B90FFC-00A8-4A66-9600-39446021A39C}"/>
    <hyperlink ref="C20" location="Home!A1" display="Home!A1" xr:uid="{6EADE84F-1310-4D86-9B92-7284D93D6C16}"/>
    <hyperlink ref="C21" location="'Input|Costs'!A1" display="'Input|Costs'!A1" xr:uid="{7486EA95-EAF4-49BA-BC0E-DB13272C78F2}"/>
    <hyperlink ref="C22" location="'Input|Benefits'!A1" display="'Input|Benefits'!A1" xr:uid="{5564A696-3710-4282-93F4-90CF61306E0B}"/>
    <hyperlink ref="C24" location="'Output|Tables'!A1" display="'Output|Tables'!A1" xr:uid="{D11C3749-5053-4589-BF45-6D044E8EBE21}"/>
    <hyperlink ref="C23" location="'Input|Customers'!A1" display="'Input|Customers'!A1" xr:uid="{EE52122D-899C-4839-980C-B49EF4995A2C}"/>
  </hyperlinks>
  <pageMargins left="0.7" right="0.7" top="0.75" bottom="0.75" header="0.3" footer="0.3"/>
  <pageSetup scale="9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5E3C8-EC11-4B85-83D0-CEEB6C5239D1}">
  <sheetPr codeName="Sheet1">
    <tabColor rgb="FFF8F5A4"/>
  </sheetPr>
  <dimension ref="A1:CK84"/>
  <sheetViews>
    <sheetView showGridLines="0" tabSelected="1" zoomScaleNormal="100" workbookViewId="0">
      <pane xSplit="4" ySplit="4" topLeftCell="E5" activePane="bottomRight" state="frozen"/>
      <selection pane="bottomRight" activeCell="J14" sqref="J14:N14"/>
      <selection pane="bottomLeft" activeCell="A5" sqref="A5"/>
      <selection pane="topRight" activeCell="E1" sqref="E1"/>
    </sheetView>
  </sheetViews>
  <sheetFormatPr defaultColWidth="0" defaultRowHeight="9.9499999999999993"/>
  <cols>
    <col min="1" max="1" width="2.7109375" style="8" customWidth="1"/>
    <col min="2" max="3" width="0.85546875" style="8" customWidth="1"/>
    <col min="4" max="4" width="47.140625" style="8" customWidth="1"/>
    <col min="5" max="5" width="11.7109375" style="8" customWidth="1"/>
    <col min="6" max="6" width="10.140625" style="8" customWidth="1"/>
    <col min="7" max="7" width="9.140625" style="8" customWidth="1"/>
    <col min="8" max="8" width="13.7109375" style="8" customWidth="1"/>
    <col min="9" max="9" width="34.140625" style="8" customWidth="1"/>
    <col min="10" max="10" width="12.28515625" style="8" customWidth="1"/>
    <col min="11" max="17" width="9.28515625" style="8" customWidth="1"/>
    <col min="18" max="18" width="12.7109375" style="8" customWidth="1"/>
    <col min="19" max="41" width="9.28515625" style="8" customWidth="1"/>
    <col min="42" max="70" width="8" style="8" customWidth="1"/>
    <col min="71" max="71" width="3.42578125" style="8" customWidth="1"/>
    <col min="72" max="75" width="8" style="8" customWidth="1"/>
    <col min="76" max="89" width="7.7109375" style="8" customWidth="1"/>
    <col min="90" max="16384" width="7.7109375" style="8" hidden="1"/>
  </cols>
  <sheetData>
    <row r="1" spans="1:89" ht="15.6">
      <c r="A1" s="52"/>
      <c r="B1" s="52"/>
      <c r="C1" s="52"/>
      <c r="D1" s="53" t="str">
        <f>Model_Name</f>
        <v>Cost Benefit Analysis</v>
      </c>
      <c r="E1" s="54"/>
      <c r="F1" s="55"/>
      <c r="G1" s="56"/>
      <c r="H1" s="56"/>
      <c r="I1" s="56"/>
      <c r="J1" s="57" t="s">
        <v>45</v>
      </c>
      <c r="K1" s="58" t="str">
        <f>IF(COUNTA($A$8:$A$84)=COUNTIF($A$8:$A$84,0),"Ok","Check")</f>
        <v>Ok</v>
      </c>
      <c r="L1" s="56"/>
      <c r="M1" s="57" t="s">
        <v>46</v>
      </c>
      <c r="N1" s="59" t="str">
        <f>Overall_Check</f>
        <v>Ok</v>
      </c>
      <c r="O1" s="56"/>
      <c r="P1" s="57" t="s">
        <v>47</v>
      </c>
      <c r="Q1" s="60" t="s">
        <v>21</v>
      </c>
      <c r="R1" s="61" t="s">
        <v>48</v>
      </c>
      <c r="S1" s="62" t="s">
        <v>49</v>
      </c>
      <c r="T1" s="63" t="s">
        <v>28</v>
      </c>
      <c r="U1" s="56"/>
      <c r="V1" s="57"/>
      <c r="W1" s="57"/>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row>
    <row r="2" spans="1:89" ht="11.1" thickBot="1">
      <c r="A2" s="56"/>
      <c r="B2" s="56"/>
      <c r="C2" s="56"/>
      <c r="D2" s="64" t="e">
        <f ca="1">RIGHT(CELL("filename",D1),LEN(CELL("filename",D1))-FIND("]",CELL("filename",D1)))</f>
        <v>#VALUE!</v>
      </c>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row>
    <row r="3" spans="1:89" ht="11.1" thickBot="1">
      <c r="A3" s="65"/>
      <c r="B3" s="65"/>
      <c r="C3" s="65"/>
      <c r="D3" s="65"/>
      <c r="E3" s="66"/>
      <c r="F3" s="66"/>
      <c r="G3" s="66"/>
      <c r="H3" s="66"/>
      <c r="I3" s="65"/>
      <c r="J3" s="67" t="s">
        <v>50</v>
      </c>
      <c r="K3" s="68" t="str">
        <f>K$4
&amp;"-"
&amp;RIGHT(L$4,2)</f>
        <v>2024-25</v>
      </c>
      <c r="L3" s="69" t="str">
        <f t="shared" ref="L3:Q3" si="0">L$4
&amp;"-"
&amp;RIGHT(M$4,2)</f>
        <v>2025-26</v>
      </c>
      <c r="M3" s="69" t="str">
        <f t="shared" si="0"/>
        <v>2026-27</v>
      </c>
      <c r="N3" s="69" t="str">
        <f t="shared" si="0"/>
        <v>2027-28</v>
      </c>
      <c r="O3" s="69" t="str">
        <f t="shared" si="0"/>
        <v>2028-29</v>
      </c>
      <c r="P3" s="69" t="str">
        <f t="shared" si="0"/>
        <v>2029-30</v>
      </c>
      <c r="Q3" s="69" t="str">
        <f t="shared" si="0"/>
        <v>2030-31</v>
      </c>
      <c r="R3" s="68" t="s">
        <v>51</v>
      </c>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5"/>
      <c r="BV3" s="65"/>
      <c r="BW3" s="65"/>
      <c r="BX3" s="65"/>
      <c r="BY3" s="65"/>
      <c r="BZ3" s="65"/>
      <c r="CA3" s="65"/>
      <c r="CB3" s="65"/>
      <c r="CC3" s="65"/>
      <c r="CD3" s="65"/>
      <c r="CE3" s="65"/>
      <c r="CF3" s="65"/>
      <c r="CG3" s="65"/>
      <c r="CH3" s="65"/>
      <c r="CI3" s="65"/>
      <c r="CJ3" s="65"/>
      <c r="CK3" s="65"/>
    </row>
    <row r="4" spans="1:89" ht="10.5">
      <c r="A4" s="65"/>
      <c r="B4" s="65"/>
      <c r="C4" s="65"/>
      <c r="D4" s="65"/>
      <c r="E4" s="66" t="s">
        <v>52</v>
      </c>
      <c r="F4" s="66" t="s">
        <v>53</v>
      </c>
      <c r="G4" s="66" t="s">
        <v>54</v>
      </c>
      <c r="H4" s="66" t="s">
        <v>55</v>
      </c>
      <c r="I4" s="65"/>
      <c r="J4" s="67" t="s">
        <v>56</v>
      </c>
      <c r="K4" s="68">
        <f>YEAR(Start_Date)</f>
        <v>2024</v>
      </c>
      <c r="L4" s="69">
        <f>K4+1</f>
        <v>2025</v>
      </c>
      <c r="M4" s="69">
        <f t="shared" ref="M4:R4" si="1">L4+1</f>
        <v>2026</v>
      </c>
      <c r="N4" s="69">
        <f t="shared" si="1"/>
        <v>2027</v>
      </c>
      <c r="O4" s="69">
        <f t="shared" si="1"/>
        <v>2028</v>
      </c>
      <c r="P4" s="69">
        <f t="shared" si="1"/>
        <v>2029</v>
      </c>
      <c r="Q4" s="69">
        <f t="shared" si="1"/>
        <v>2030</v>
      </c>
      <c r="R4" s="69">
        <f t="shared" si="1"/>
        <v>2031</v>
      </c>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5"/>
      <c r="BV4" s="65"/>
      <c r="BW4" s="65"/>
      <c r="BX4" s="65"/>
      <c r="BY4" s="65"/>
      <c r="BZ4" s="65"/>
      <c r="CA4" s="65"/>
      <c r="CB4" s="65"/>
      <c r="CC4" s="65"/>
      <c r="CD4" s="65"/>
      <c r="CE4" s="65"/>
      <c r="CF4" s="65"/>
      <c r="CG4" s="65"/>
      <c r="CH4" s="65"/>
      <c r="CI4" s="65"/>
      <c r="CJ4" s="65"/>
      <c r="CK4" s="65"/>
    </row>
    <row r="5" spans="1:89">
      <c r="A5" s="70"/>
      <c r="B5" s="70"/>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70"/>
      <c r="CB5" s="70"/>
      <c r="CC5" s="70"/>
      <c r="CD5" s="70"/>
      <c r="CE5" s="70"/>
      <c r="CF5" s="70"/>
      <c r="CG5" s="70"/>
      <c r="CH5" s="70"/>
      <c r="CI5" s="70"/>
      <c r="CJ5" s="70"/>
      <c r="CK5" s="70"/>
    </row>
    <row r="6" spans="1:89">
      <c r="A6" s="70"/>
      <c r="B6" s="71" t="s">
        <v>57</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row>
    <row r="7" spans="1:89">
      <c r="A7" s="70"/>
      <c r="B7" s="70"/>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row>
    <row r="8" spans="1:89" ht="10.5">
      <c r="A8" s="56"/>
      <c r="B8" s="72" t="s">
        <v>58</v>
      </c>
      <c r="C8" s="56"/>
      <c r="D8" s="56"/>
      <c r="E8" s="73"/>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c r="AT8" s="56"/>
      <c r="AU8" s="56"/>
      <c r="AV8" s="56"/>
      <c r="AW8" s="56"/>
      <c r="AX8" s="56"/>
      <c r="AY8" s="56"/>
      <c r="AZ8" s="56"/>
      <c r="BA8" s="56"/>
      <c r="BB8" s="56"/>
      <c r="BC8" s="56"/>
      <c r="BD8" s="56"/>
      <c r="BE8" s="56"/>
      <c r="BF8" s="56"/>
      <c r="BG8" s="56"/>
      <c r="BH8" s="56"/>
      <c r="BI8" s="56"/>
      <c r="BJ8" s="56"/>
      <c r="BK8" s="56"/>
      <c r="BL8" s="56"/>
      <c r="BM8" s="56"/>
      <c r="BN8" s="56"/>
      <c r="BO8" s="56"/>
      <c r="BP8" s="56"/>
      <c r="BQ8" s="56"/>
      <c r="BR8" s="56"/>
      <c r="BS8" s="56"/>
      <c r="BT8" s="56"/>
      <c r="BU8" s="56"/>
      <c r="BV8" s="56"/>
      <c r="BW8" s="56"/>
      <c r="BX8" s="56"/>
      <c r="BY8" s="56"/>
      <c r="BZ8" s="56"/>
      <c r="CA8" s="56"/>
      <c r="CB8" s="56"/>
      <c r="CC8" s="56"/>
      <c r="CD8" s="56"/>
      <c r="CE8" s="56"/>
      <c r="CF8" s="56"/>
      <c r="CG8" s="56"/>
      <c r="CH8" s="56"/>
      <c r="CI8" s="56"/>
      <c r="CJ8" s="56"/>
      <c r="CK8" s="56"/>
    </row>
    <row r="9" spans="1:89">
      <c r="A9" s="70"/>
      <c r="B9" s="70"/>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0"/>
      <c r="CH9" s="70"/>
      <c r="CI9" s="70"/>
      <c r="CJ9" s="70"/>
      <c r="CK9" s="70"/>
    </row>
    <row r="10" spans="1:89" ht="10.5">
      <c r="A10" s="70"/>
      <c r="B10" s="70"/>
      <c r="C10" s="70"/>
      <c r="D10" s="74" t="s">
        <v>52</v>
      </c>
      <c r="E10" s="75" t="str">
        <f>E$4</f>
        <v>Option</v>
      </c>
      <c r="F10" s="75" t="str">
        <f>F$4</f>
        <v>Unit</v>
      </c>
      <c r="G10" s="75" t="str">
        <f>G$4</f>
        <v>Basis</v>
      </c>
      <c r="H10" s="70"/>
      <c r="I10" s="75" t="s">
        <v>59</v>
      </c>
      <c r="J10" s="76" t="s">
        <v>60</v>
      </c>
      <c r="K10" s="77"/>
      <c r="L10" s="77"/>
      <c r="M10" s="77"/>
      <c r="N10" s="77"/>
      <c r="O10" s="78" t="s">
        <v>61</v>
      </c>
      <c r="P10" s="79"/>
      <c r="Q10" s="79"/>
      <c r="R10" s="79"/>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c r="BY10" s="70"/>
      <c r="BZ10" s="70"/>
      <c r="CA10" s="70"/>
      <c r="CB10" s="70"/>
      <c r="CC10" s="70"/>
      <c r="CD10" s="70"/>
      <c r="CE10" s="70"/>
      <c r="CF10" s="70"/>
      <c r="CG10" s="70"/>
      <c r="CH10" s="70"/>
      <c r="CI10" s="70"/>
      <c r="CJ10" s="70"/>
      <c r="CK10" s="70"/>
    </row>
    <row r="11" spans="1:89" ht="10.5" thickBot="1">
      <c r="A11" s="70"/>
      <c r="B11" s="70"/>
      <c r="C11" s="70"/>
      <c r="D11" s="70"/>
      <c r="E11" s="70"/>
      <c r="F11" s="70"/>
      <c r="G11" s="70"/>
      <c r="H11" s="70"/>
      <c r="I11" s="70"/>
      <c r="J11" s="80"/>
      <c r="K11" s="70"/>
      <c r="L11" s="70"/>
      <c r="M11" s="70"/>
      <c r="N11" s="70"/>
      <c r="O11" s="8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c r="BY11" s="70"/>
      <c r="BZ11" s="70"/>
      <c r="CA11" s="70"/>
      <c r="CB11" s="70"/>
      <c r="CC11" s="70"/>
      <c r="CD11" s="70"/>
      <c r="CE11" s="70"/>
      <c r="CF11" s="70"/>
      <c r="CG11" s="70"/>
      <c r="CH11" s="70"/>
      <c r="CI11" s="70"/>
      <c r="CJ11" s="70"/>
      <c r="CK11" s="70"/>
    </row>
    <row r="12" spans="1:89" ht="10.5" thickTop="1">
      <c r="A12" s="70"/>
      <c r="B12" s="70"/>
      <c r="C12" s="70"/>
      <c r="D12" s="38" t="str">
        <f t="shared" ref="D12:D16" si="2">E12&amp;" - "&amp;I12</f>
        <v>Option 1 - Do nothing</v>
      </c>
      <c r="E12" s="36" t="s">
        <v>62</v>
      </c>
      <c r="F12" s="36" t="s">
        <v>63</v>
      </c>
      <c r="G12" s="36" t="s">
        <v>63</v>
      </c>
      <c r="H12" s="70"/>
      <c r="I12" s="81" t="s">
        <v>64</v>
      </c>
      <c r="J12" s="163" t="s">
        <v>65</v>
      </c>
      <c r="K12" s="164"/>
      <c r="L12" s="164"/>
      <c r="M12" s="164"/>
      <c r="N12" s="164"/>
      <c r="O12" s="167" t="s">
        <v>63</v>
      </c>
      <c r="P12" s="168"/>
      <c r="Q12" s="168"/>
      <c r="R12" s="169"/>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70"/>
      <c r="BZ12" s="70"/>
      <c r="CA12" s="70"/>
      <c r="CB12" s="70"/>
      <c r="CC12" s="70"/>
      <c r="CD12" s="70"/>
      <c r="CE12" s="70"/>
      <c r="CF12" s="70"/>
      <c r="CG12" s="70"/>
      <c r="CH12" s="70"/>
      <c r="CI12" s="70"/>
      <c r="CJ12" s="70"/>
      <c r="CK12" s="70"/>
    </row>
    <row r="13" spans="1:89" ht="11.45">
      <c r="A13" s="70"/>
      <c r="B13" s="70"/>
      <c r="C13" s="70"/>
      <c r="D13" s="38" t="str">
        <f t="shared" si="2"/>
        <v>Option 2 - Replacement based on historical trend</v>
      </c>
      <c r="E13" s="36" t="s">
        <v>66</v>
      </c>
      <c r="F13" s="36" t="s">
        <v>63</v>
      </c>
      <c r="G13" s="36" t="s">
        <v>63</v>
      </c>
      <c r="H13" s="70"/>
      <c r="I13" s="82" t="s">
        <v>67</v>
      </c>
      <c r="J13" s="163" t="s">
        <v>68</v>
      </c>
      <c r="K13" s="164"/>
      <c r="L13" s="164"/>
      <c r="M13" s="164"/>
      <c r="N13" s="165"/>
      <c r="O13" s="163" t="s">
        <v>68</v>
      </c>
      <c r="P13" s="164"/>
      <c r="Q13" s="164"/>
      <c r="R13" s="166"/>
      <c r="S13" s="70"/>
      <c r="T13" s="83"/>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c r="CC13" s="70"/>
      <c r="CD13" s="70"/>
      <c r="CE13" s="70"/>
      <c r="CF13" s="70"/>
      <c r="CG13" s="70"/>
      <c r="CH13" s="70"/>
      <c r="CI13" s="70"/>
      <c r="CJ13" s="70"/>
      <c r="CK13" s="70"/>
    </row>
    <row r="14" spans="1:89" ht="20.100000000000001">
      <c r="A14" s="70"/>
      <c r="B14" s="70"/>
      <c r="C14" s="70"/>
      <c r="D14" s="38" t="str">
        <f t="shared" si="2"/>
        <v>Option 3 - Option 2 plus additional 20% opportunistic replacement</v>
      </c>
      <c r="E14" s="36" t="s">
        <v>69</v>
      </c>
      <c r="F14" s="36" t="s">
        <v>63</v>
      </c>
      <c r="G14" s="36" t="s">
        <v>63</v>
      </c>
      <c r="H14" s="70"/>
      <c r="I14" s="82" t="s">
        <v>70</v>
      </c>
      <c r="J14" s="163" t="s">
        <v>71</v>
      </c>
      <c r="K14" s="164"/>
      <c r="L14" s="164"/>
      <c r="M14" s="164"/>
      <c r="N14" s="165"/>
      <c r="O14" s="163" t="s">
        <v>71</v>
      </c>
      <c r="P14" s="164"/>
      <c r="Q14" s="164"/>
      <c r="R14" s="166"/>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row>
    <row r="15" spans="1:89">
      <c r="A15" s="70"/>
      <c r="B15" s="70"/>
      <c r="C15" s="70"/>
      <c r="D15" s="38" t="str">
        <f t="shared" si="2"/>
        <v>Option 4 - [Insert short option description]</v>
      </c>
      <c r="E15" s="36" t="s">
        <v>72</v>
      </c>
      <c r="F15" s="36" t="s">
        <v>63</v>
      </c>
      <c r="G15" s="36" t="s">
        <v>63</v>
      </c>
      <c r="H15" s="70"/>
      <c r="I15" s="82" t="s">
        <v>73</v>
      </c>
      <c r="J15" s="163" t="s">
        <v>74</v>
      </c>
      <c r="K15" s="164"/>
      <c r="L15" s="164"/>
      <c r="M15" s="164"/>
      <c r="N15" s="165"/>
      <c r="O15" s="163" t="s">
        <v>75</v>
      </c>
      <c r="P15" s="164"/>
      <c r="Q15" s="164"/>
      <c r="R15" s="166"/>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c r="CA15" s="70"/>
      <c r="CB15" s="70"/>
      <c r="CC15" s="70"/>
      <c r="CD15" s="70"/>
      <c r="CE15" s="70"/>
      <c r="CF15" s="70"/>
      <c r="CG15" s="70"/>
      <c r="CH15" s="70"/>
      <c r="CI15" s="70"/>
      <c r="CJ15" s="70"/>
      <c r="CK15" s="70"/>
    </row>
    <row r="16" spans="1:89">
      <c r="A16" s="70"/>
      <c r="B16" s="70"/>
      <c r="C16" s="70"/>
      <c r="D16" s="38" t="str">
        <f t="shared" si="2"/>
        <v>Option 5 - [Insert short option description]</v>
      </c>
      <c r="E16" s="36" t="s">
        <v>76</v>
      </c>
      <c r="F16" s="36" t="s">
        <v>63</v>
      </c>
      <c r="G16" s="36" t="s">
        <v>63</v>
      </c>
      <c r="H16" s="70"/>
      <c r="I16" s="82" t="s">
        <v>73</v>
      </c>
      <c r="J16" s="163" t="s">
        <v>74</v>
      </c>
      <c r="K16" s="164"/>
      <c r="L16" s="164"/>
      <c r="M16" s="164"/>
      <c r="N16" s="165"/>
      <c r="O16" s="163" t="s">
        <v>75</v>
      </c>
      <c r="P16" s="164"/>
      <c r="Q16" s="164"/>
      <c r="R16" s="166"/>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c r="CA16" s="70"/>
      <c r="CB16" s="70"/>
      <c r="CC16" s="70"/>
      <c r="CD16" s="70"/>
      <c r="CE16" s="70"/>
      <c r="CF16" s="70"/>
      <c r="CG16" s="70"/>
      <c r="CH16" s="70"/>
      <c r="CI16" s="70"/>
      <c r="CJ16" s="70"/>
      <c r="CK16" s="70"/>
    </row>
    <row r="17" spans="1:89">
      <c r="A17" s="70"/>
      <c r="B17" s="70"/>
      <c r="C17" s="70"/>
      <c r="D17" s="70"/>
      <c r="E17" s="70"/>
      <c r="F17" s="70"/>
      <c r="G17" s="70"/>
      <c r="H17" s="70"/>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c r="BW17" s="70"/>
      <c r="BX17" s="70"/>
      <c r="BY17" s="70"/>
      <c r="BZ17" s="70"/>
      <c r="CA17" s="70"/>
      <c r="CB17" s="70"/>
      <c r="CC17" s="70"/>
      <c r="CD17" s="70"/>
      <c r="CE17" s="70"/>
      <c r="CF17" s="70"/>
      <c r="CG17" s="70"/>
      <c r="CH17" s="70"/>
      <c r="CI17" s="70"/>
      <c r="CJ17" s="70"/>
      <c r="CK17" s="70"/>
    </row>
    <row r="18" spans="1:89" ht="10.5">
      <c r="A18" s="56"/>
      <c r="B18" s="72" t="s">
        <v>77</v>
      </c>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c r="CG18" s="56"/>
      <c r="CH18" s="56"/>
      <c r="CI18" s="56"/>
      <c r="CJ18" s="56"/>
      <c r="CK18" s="56"/>
    </row>
    <row r="19" spans="1:89">
      <c r="A19" s="70"/>
      <c r="B19" s="70"/>
      <c r="C19" s="70"/>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A19" s="70"/>
      <c r="CB19" s="70"/>
      <c r="CC19" s="70"/>
      <c r="CD19" s="70"/>
      <c r="CE19" s="70"/>
      <c r="CF19" s="70"/>
      <c r="CG19" s="70"/>
      <c r="CH19" s="70"/>
      <c r="CI19" s="70"/>
      <c r="CJ19" s="70"/>
      <c r="CK19" s="70"/>
    </row>
    <row r="20" spans="1:89" ht="10.5">
      <c r="A20" s="85"/>
      <c r="B20" s="85"/>
      <c r="C20" s="86" t="s">
        <v>78</v>
      </c>
      <c r="D20" s="85"/>
      <c r="E20" s="85"/>
      <c r="F20" s="87"/>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85"/>
      <c r="AI20" s="85"/>
      <c r="AJ20" s="85"/>
      <c r="AK20" s="85"/>
      <c r="AL20" s="85"/>
      <c r="AM20" s="85"/>
      <c r="AN20" s="85"/>
      <c r="AO20" s="85"/>
      <c r="AP20" s="85"/>
      <c r="AQ20" s="85"/>
      <c r="AR20" s="85"/>
      <c r="AS20" s="85"/>
      <c r="AT20" s="85"/>
      <c r="AU20" s="85"/>
      <c r="AV20" s="85"/>
      <c r="AW20" s="85"/>
      <c r="AX20" s="85"/>
      <c r="AY20" s="85"/>
      <c r="AZ20" s="85"/>
      <c r="BA20" s="85"/>
      <c r="BB20" s="85"/>
      <c r="BC20" s="85"/>
      <c r="BD20" s="85"/>
      <c r="BE20" s="85"/>
      <c r="BF20" s="85"/>
      <c r="BG20" s="85"/>
      <c r="BH20" s="85"/>
      <c r="BI20" s="85"/>
      <c r="BJ20" s="85"/>
      <c r="BK20" s="85"/>
      <c r="BL20" s="85"/>
      <c r="BM20" s="85"/>
      <c r="BN20" s="85"/>
      <c r="BO20" s="85"/>
      <c r="BP20" s="85"/>
      <c r="BQ20" s="85"/>
      <c r="BR20" s="85"/>
      <c r="BS20" s="85"/>
      <c r="BT20" s="85"/>
      <c r="BU20" s="85"/>
      <c r="BV20" s="85"/>
      <c r="BW20" s="85"/>
      <c r="BX20" s="85"/>
      <c r="BY20" s="85"/>
      <c r="BZ20" s="85"/>
      <c r="CA20" s="85"/>
      <c r="CB20" s="85"/>
      <c r="CC20" s="85"/>
      <c r="CD20" s="85"/>
      <c r="CE20" s="85"/>
      <c r="CF20" s="85"/>
      <c r="CG20" s="85"/>
      <c r="CH20" s="85"/>
      <c r="CI20" s="85"/>
      <c r="CJ20" s="85"/>
      <c r="CK20" s="85"/>
    </row>
    <row r="21" spans="1:89">
      <c r="A21" s="70"/>
      <c r="B21" s="70"/>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c r="BY21" s="70"/>
      <c r="BZ21" s="70"/>
      <c r="CA21" s="70"/>
      <c r="CB21" s="70"/>
      <c r="CC21" s="70"/>
      <c r="CD21" s="70"/>
      <c r="CE21" s="70"/>
      <c r="CF21" s="70"/>
      <c r="CG21" s="70"/>
      <c r="CH21" s="70"/>
      <c r="CI21" s="70"/>
      <c r="CJ21" s="70"/>
      <c r="CK21" s="70"/>
    </row>
    <row r="22" spans="1:89" ht="10.5">
      <c r="A22" s="70"/>
      <c r="B22" s="70"/>
      <c r="C22" s="70"/>
      <c r="D22" s="74" t="str">
        <f>C20</f>
        <v>Forecast Capex</v>
      </c>
      <c r="E22" s="75" t="str">
        <f>E$4</f>
        <v>Option</v>
      </c>
      <c r="F22" s="75" t="str">
        <f>F$4</f>
        <v>Unit</v>
      </c>
      <c r="G22" s="75" t="str">
        <f>G$4</f>
        <v>Basis</v>
      </c>
      <c r="H22" s="94" t="s">
        <v>79</v>
      </c>
      <c r="I22" s="94" t="s">
        <v>80</v>
      </c>
      <c r="J22" s="70"/>
      <c r="K22" s="88" t="str">
        <f>K$3</f>
        <v>2024-25</v>
      </c>
      <c r="L22" s="88" t="str">
        <f t="shared" ref="L22:R22" si="3">L$3</f>
        <v>2025-26</v>
      </c>
      <c r="M22" s="88" t="str">
        <f t="shared" si="3"/>
        <v>2026-27</v>
      </c>
      <c r="N22" s="88" t="str">
        <f t="shared" si="3"/>
        <v>2027-28</v>
      </c>
      <c r="O22" s="88" t="str">
        <f t="shared" si="3"/>
        <v>2028-29</v>
      </c>
      <c r="P22" s="88" t="str">
        <f t="shared" si="3"/>
        <v>2029-30</v>
      </c>
      <c r="Q22" s="88" t="str">
        <f t="shared" si="3"/>
        <v>2030-31</v>
      </c>
      <c r="R22" s="88" t="str">
        <f t="shared" si="3"/>
        <v>EDPR Total</v>
      </c>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row>
    <row r="23" spans="1:89">
      <c r="A23" s="70"/>
      <c r="B23" s="70"/>
      <c r="C23" s="70"/>
      <c r="D23" s="70"/>
      <c r="E23" s="70"/>
      <c r="F23" s="70"/>
      <c r="G23" s="70"/>
      <c r="H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row>
    <row r="24" spans="1:89" ht="10.5">
      <c r="A24" s="70"/>
      <c r="B24" s="70"/>
      <c r="C24" s="70"/>
      <c r="D24" s="38" t="str">
        <f>D12</f>
        <v>Option 1 - Do nothing</v>
      </c>
      <c r="E24" s="36" t="str">
        <f>$E12</f>
        <v>Option 1</v>
      </c>
      <c r="F24" s="90" t="s">
        <v>81</v>
      </c>
      <c r="G24" s="90" t="s">
        <v>63</v>
      </c>
      <c r="H24" s="38" t="s">
        <v>63</v>
      </c>
      <c r="I24" s="8" t="s">
        <v>82</v>
      </c>
      <c r="J24" s="70"/>
      <c r="K24" s="95">
        <v>0</v>
      </c>
      <c r="L24" s="125">
        <v>0</v>
      </c>
      <c r="M24" s="95">
        <v>0</v>
      </c>
      <c r="N24" s="95">
        <v>0</v>
      </c>
      <c r="O24" s="95">
        <v>0</v>
      </c>
      <c r="P24" s="95">
        <v>0</v>
      </c>
      <c r="Q24" s="126">
        <v>0</v>
      </c>
      <c r="R24" s="136">
        <f t="shared" ref="R24:R26" si="4">SUM(M24:Q24)</f>
        <v>0</v>
      </c>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row>
    <row r="25" spans="1:89" ht="10.5">
      <c r="A25" s="70"/>
      <c r="B25" s="70"/>
      <c r="C25" s="70"/>
      <c r="D25" s="38" t="str">
        <f t="shared" ref="D25:D26" si="5">D13</f>
        <v>Option 2 - Replacement based on historical trend</v>
      </c>
      <c r="E25" s="36" t="str">
        <f t="shared" ref="E25:E26" si="6">$E13</f>
        <v>Option 2</v>
      </c>
      <c r="F25" s="90" t="s">
        <v>81</v>
      </c>
      <c r="G25" s="90" t="s">
        <v>63</v>
      </c>
      <c r="H25" s="38" t="s">
        <v>63</v>
      </c>
      <c r="I25" s="8" t="s">
        <v>83</v>
      </c>
      <c r="J25" s="70"/>
      <c r="K25" s="102">
        <f t="shared" ref="K25:L25" si="7">SUMPRODUCT($J$34:$J$39,K45:K50)
+K57</f>
        <v>1395812.0703541588</v>
      </c>
      <c r="L25" s="122">
        <f t="shared" si="7"/>
        <v>1082747.0509476867</v>
      </c>
      <c r="M25" s="102">
        <f>SUMPRODUCT($J$34:$J$39,M45:M50)
+M57</f>
        <v>1131690.3740457124</v>
      </c>
      <c r="N25" s="102">
        <f t="shared" ref="N25:Q25" si="8">SUMPRODUCT($J$34:$J$39,N45:N50)
+N57</f>
        <v>2344878.0742977648</v>
      </c>
      <c r="O25" s="102">
        <f t="shared" si="8"/>
        <v>1985357.114110901</v>
      </c>
      <c r="P25" s="102">
        <f t="shared" si="8"/>
        <v>2011593.9867995312</v>
      </c>
      <c r="Q25" s="102">
        <f t="shared" si="8"/>
        <v>1526098.5463117263</v>
      </c>
      <c r="R25" s="136">
        <f t="shared" si="4"/>
        <v>8999618.0955656357</v>
      </c>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row>
    <row r="26" spans="1:89" ht="10.5">
      <c r="A26" s="70"/>
      <c r="B26" s="70"/>
      <c r="C26" s="70"/>
      <c r="D26" s="38" t="str">
        <f t="shared" si="5"/>
        <v>Option 3 - Option 2 plus additional 20% opportunistic replacement</v>
      </c>
      <c r="E26" s="36" t="str">
        <f t="shared" si="6"/>
        <v>Option 3</v>
      </c>
      <c r="F26" s="90" t="s">
        <v>81</v>
      </c>
      <c r="G26" s="90" t="s">
        <v>63</v>
      </c>
      <c r="H26" s="38" t="s">
        <v>63</v>
      </c>
      <c r="I26" s="8" t="s">
        <v>83</v>
      </c>
      <c r="J26" s="70"/>
      <c r="K26" s="102">
        <f>SUMPRODUCT($J$34:$J$39,K69:K74)
+K81</f>
        <v>1674974.4844249906</v>
      </c>
      <c r="L26" s="122">
        <f t="shared" ref="L26:Q26" si="9">SUMPRODUCT($J$34:$J$39,L69:L74)
+L81</f>
        <v>1299296.461137224</v>
      </c>
      <c r="M26" s="102">
        <f t="shared" si="9"/>
        <v>1358028.448854855</v>
      </c>
      <c r="N26" s="102">
        <f t="shared" si="9"/>
        <v>2813853.6891573174</v>
      </c>
      <c r="O26" s="102">
        <f t="shared" si="9"/>
        <v>2382428.5369330812</v>
      </c>
      <c r="P26" s="102">
        <f t="shared" si="9"/>
        <v>2413912.7841594378</v>
      </c>
      <c r="Q26" s="102">
        <f t="shared" si="9"/>
        <v>1831318.2555740718</v>
      </c>
      <c r="R26" s="136">
        <f t="shared" si="4"/>
        <v>10799541.714678762</v>
      </c>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row>
    <row r="27" spans="1:89">
      <c r="A27" s="70"/>
      <c r="B27" s="70"/>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row>
    <row r="28" spans="1:89" ht="10.5">
      <c r="A28" s="56"/>
      <c r="B28" s="72" t="str">
        <f>D13</f>
        <v>Option 2 - Replacement based on historical trend</v>
      </c>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c r="CB28" s="56"/>
      <c r="CC28" s="56"/>
      <c r="CD28" s="56"/>
      <c r="CE28" s="56"/>
      <c r="CF28" s="56"/>
      <c r="CG28" s="56"/>
      <c r="CH28" s="56"/>
      <c r="CI28" s="56"/>
      <c r="CJ28" s="56"/>
      <c r="CK28" s="56"/>
    </row>
    <row r="29" spans="1:89">
      <c r="A29" s="70"/>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row>
    <row r="30" spans="1:89" ht="10.5">
      <c r="A30" s="85"/>
      <c r="B30" s="85"/>
      <c r="C30" s="86" t="s">
        <v>84</v>
      </c>
      <c r="D30" s="85"/>
      <c r="E30" s="85"/>
      <c r="F30" s="87"/>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c r="AL30" s="85"/>
      <c r="AM30" s="85"/>
      <c r="AN30" s="85"/>
      <c r="AO30" s="85"/>
      <c r="AP30" s="85"/>
      <c r="AQ30" s="85"/>
      <c r="AR30" s="85"/>
      <c r="AS30" s="85"/>
      <c r="AT30" s="85"/>
      <c r="AU30" s="85"/>
      <c r="AV30" s="85"/>
      <c r="AW30" s="85"/>
      <c r="AX30" s="85"/>
      <c r="AY30" s="85"/>
      <c r="AZ30" s="85"/>
      <c r="BA30" s="85"/>
      <c r="BB30" s="85"/>
      <c r="BC30" s="85"/>
      <c r="BD30" s="85"/>
      <c r="BE30" s="85"/>
      <c r="BF30" s="85"/>
      <c r="BG30" s="85"/>
      <c r="BH30" s="85"/>
      <c r="BI30" s="85"/>
      <c r="BJ30" s="85"/>
      <c r="BK30" s="85"/>
      <c r="BL30" s="85"/>
      <c r="BM30" s="85"/>
      <c r="BN30" s="85"/>
      <c r="BO30" s="85"/>
      <c r="BP30" s="85"/>
      <c r="BQ30" s="85"/>
      <c r="BR30" s="85"/>
      <c r="BS30" s="85"/>
      <c r="BT30" s="85"/>
      <c r="BU30" s="85"/>
      <c r="BV30" s="85"/>
      <c r="BW30" s="85"/>
      <c r="BX30" s="85"/>
      <c r="BY30" s="85"/>
      <c r="BZ30" s="85"/>
      <c r="CA30" s="85"/>
      <c r="CB30" s="85"/>
      <c r="CC30" s="85"/>
      <c r="CD30" s="85"/>
      <c r="CE30" s="85"/>
      <c r="CF30" s="85"/>
      <c r="CG30" s="85"/>
      <c r="CH30" s="85"/>
      <c r="CI30" s="85"/>
      <c r="CJ30" s="85"/>
      <c r="CK30" s="85"/>
    </row>
    <row r="31" spans="1:89">
      <c r="A31" s="70"/>
      <c r="B31" s="70"/>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row>
    <row r="32" spans="1:89" ht="10.5">
      <c r="A32" s="70"/>
      <c r="B32" s="70"/>
      <c r="C32" s="70"/>
      <c r="D32" s="74" t="str">
        <f>C30</f>
        <v>Unit Costs</v>
      </c>
      <c r="E32" s="75" t="str">
        <f>E$4</f>
        <v>Option</v>
      </c>
      <c r="F32" s="75" t="str">
        <f>F$4</f>
        <v>Unit</v>
      </c>
      <c r="G32" s="75" t="str">
        <f>G$4</f>
        <v>Basis</v>
      </c>
      <c r="H32" s="94" t="s">
        <v>85</v>
      </c>
      <c r="J32" s="88" t="str">
        <f>C30</f>
        <v>Unit Costs</v>
      </c>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row>
    <row r="33" spans="1:89">
      <c r="A33" s="70"/>
      <c r="B33" s="70"/>
      <c r="C33" s="70"/>
      <c r="D33" s="70"/>
      <c r="E33" s="70"/>
      <c r="F33" s="70"/>
      <c r="G33" s="70"/>
      <c r="H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row>
    <row r="34" spans="1:89">
      <c r="A34" s="70"/>
      <c r="B34" s="70"/>
      <c r="C34" s="70"/>
      <c r="D34" s="89" t="s">
        <v>86</v>
      </c>
      <c r="E34" s="36" t="str">
        <f>$E$13</f>
        <v>Option 2</v>
      </c>
      <c r="F34" s="90" t="s">
        <v>87</v>
      </c>
      <c r="G34" s="90" t="s">
        <v>88</v>
      </c>
      <c r="H34" s="89" t="s">
        <v>89</v>
      </c>
      <c r="J34" s="95">
        <v>495.70452543688617</v>
      </c>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row>
    <row r="35" spans="1:89">
      <c r="A35" s="70"/>
      <c r="B35" s="70"/>
      <c r="C35" s="70"/>
      <c r="D35" s="89" t="s">
        <v>90</v>
      </c>
      <c r="E35" s="36" t="str">
        <f t="shared" ref="E35:E39" si="10">$E$13</f>
        <v>Option 2</v>
      </c>
      <c r="F35" s="90" t="s">
        <v>87</v>
      </c>
      <c r="G35" s="90" t="s">
        <v>88</v>
      </c>
      <c r="H35" s="89" t="s">
        <v>91</v>
      </c>
      <c r="J35" s="95">
        <v>620.95237503051692</v>
      </c>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row>
    <row r="36" spans="1:89">
      <c r="A36" s="70"/>
      <c r="B36" s="70"/>
      <c r="C36" s="70"/>
      <c r="D36" s="89" t="s">
        <v>92</v>
      </c>
      <c r="E36" s="36" t="str">
        <f t="shared" si="10"/>
        <v>Option 2</v>
      </c>
      <c r="F36" s="90" t="s">
        <v>87</v>
      </c>
      <c r="G36" s="90" t="s">
        <v>88</v>
      </c>
      <c r="H36" s="89" t="s">
        <v>93</v>
      </c>
      <c r="J36" s="95">
        <v>6511.7807282534459</v>
      </c>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row>
    <row r="37" spans="1:89">
      <c r="A37" s="70"/>
      <c r="B37" s="70"/>
      <c r="C37" s="70"/>
      <c r="D37" s="89" t="s">
        <v>94</v>
      </c>
      <c r="E37" s="36" t="str">
        <f t="shared" si="10"/>
        <v>Option 2</v>
      </c>
      <c r="F37" s="90" t="s">
        <v>87</v>
      </c>
      <c r="G37" s="90" t="s">
        <v>88</v>
      </c>
      <c r="H37" s="89" t="s">
        <v>95</v>
      </c>
      <c r="J37" s="95">
        <v>16991.422191238042</v>
      </c>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0"/>
    </row>
    <row r="38" spans="1:89">
      <c r="A38" s="70"/>
      <c r="B38" s="70"/>
      <c r="C38" s="70"/>
      <c r="D38" s="89" t="s">
        <v>96</v>
      </c>
      <c r="E38" s="36" t="str">
        <f t="shared" si="10"/>
        <v>Option 2</v>
      </c>
      <c r="F38" s="90" t="s">
        <v>87</v>
      </c>
      <c r="G38" s="90" t="s">
        <v>88</v>
      </c>
      <c r="H38" s="89" t="s">
        <v>97</v>
      </c>
      <c r="J38" s="95">
        <v>10501.578615173916</v>
      </c>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c r="CC38" s="70"/>
      <c r="CD38" s="70"/>
      <c r="CE38" s="70"/>
      <c r="CF38" s="70"/>
      <c r="CG38" s="70"/>
      <c r="CH38" s="70"/>
      <c r="CI38" s="70"/>
      <c r="CJ38" s="70"/>
      <c r="CK38" s="70"/>
    </row>
    <row r="39" spans="1:89">
      <c r="A39" s="70"/>
      <c r="B39" s="70"/>
      <c r="C39" s="70"/>
      <c r="D39" s="89" t="s">
        <v>98</v>
      </c>
      <c r="E39" s="36" t="str">
        <f t="shared" si="10"/>
        <v>Option 2</v>
      </c>
      <c r="F39" s="90" t="s">
        <v>87</v>
      </c>
      <c r="G39" s="90" t="s">
        <v>88</v>
      </c>
      <c r="H39" s="89" t="s">
        <v>89</v>
      </c>
      <c r="J39" s="95">
        <v>0</v>
      </c>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row>
    <row r="40" spans="1:89">
      <c r="A40" s="70"/>
      <c r="B40" s="70"/>
      <c r="C40" s="70"/>
      <c r="D40" s="84"/>
      <c r="E40" s="70"/>
      <c r="F40" s="70"/>
      <c r="G40" s="70"/>
      <c r="H40" s="70"/>
      <c r="I40" s="70"/>
      <c r="J40" s="70"/>
      <c r="K40" s="70"/>
      <c r="L40" s="70"/>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70"/>
      <c r="BT40" s="70"/>
      <c r="BU40" s="70"/>
      <c r="BV40" s="70"/>
      <c r="BW40" s="70"/>
      <c r="BX40" s="70"/>
      <c r="BY40" s="70"/>
      <c r="BZ40" s="70"/>
      <c r="CA40" s="70"/>
      <c r="CB40" s="70"/>
      <c r="CC40" s="70"/>
      <c r="CD40" s="70"/>
      <c r="CE40" s="70"/>
      <c r="CF40" s="70"/>
      <c r="CG40" s="70"/>
      <c r="CH40" s="70"/>
      <c r="CI40" s="70"/>
      <c r="CJ40" s="70"/>
      <c r="CK40" s="70"/>
    </row>
    <row r="41" spans="1:89" ht="10.5">
      <c r="A41" s="85"/>
      <c r="B41" s="85"/>
      <c r="C41" s="86" t="s">
        <v>99</v>
      </c>
      <c r="D41" s="85"/>
      <c r="E41" s="85"/>
      <c r="F41" s="87"/>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85"/>
      <c r="AY41" s="85"/>
      <c r="AZ41" s="85"/>
      <c r="BA41" s="85"/>
      <c r="BB41" s="85"/>
      <c r="BC41" s="85"/>
      <c r="BD41" s="85"/>
      <c r="BE41" s="85"/>
      <c r="BF41" s="85"/>
      <c r="BG41" s="85"/>
      <c r="BH41" s="85"/>
      <c r="BI41" s="85"/>
      <c r="BJ41" s="85"/>
      <c r="BK41" s="85"/>
      <c r="BL41" s="85"/>
      <c r="BM41" s="85"/>
      <c r="BN41" s="85"/>
      <c r="BO41" s="85"/>
      <c r="BP41" s="85"/>
      <c r="BQ41" s="85"/>
      <c r="BR41" s="85"/>
      <c r="BS41" s="85"/>
      <c r="BT41" s="85"/>
      <c r="BU41" s="85"/>
      <c r="BV41" s="85"/>
      <c r="BW41" s="85"/>
      <c r="BX41" s="85"/>
      <c r="BY41" s="85"/>
      <c r="BZ41" s="85"/>
      <c r="CA41" s="85"/>
      <c r="CB41" s="85"/>
      <c r="CC41" s="85"/>
      <c r="CD41" s="85"/>
      <c r="CE41" s="85"/>
      <c r="CF41" s="85"/>
      <c r="CG41" s="85"/>
      <c r="CH41" s="85"/>
      <c r="CI41" s="85"/>
      <c r="CJ41" s="85"/>
      <c r="CK41" s="85"/>
    </row>
    <row r="42" spans="1:89">
      <c r="A42" s="70"/>
      <c r="B42" s="70"/>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row>
    <row r="43" spans="1:89" ht="10.5">
      <c r="A43" s="70"/>
      <c r="B43" s="70"/>
      <c r="C43" s="70"/>
      <c r="D43" s="74" t="str">
        <f>C41</f>
        <v>Historical Volumes</v>
      </c>
      <c r="E43" s="75" t="str">
        <f>E$4</f>
        <v>Option</v>
      </c>
      <c r="F43" s="75" t="str">
        <f>F$4</f>
        <v>Unit</v>
      </c>
      <c r="G43" s="75" t="str">
        <f>G$4</f>
        <v>Basis</v>
      </c>
      <c r="H43" s="94" t="s">
        <v>79</v>
      </c>
      <c r="I43" s="94" t="s">
        <v>80</v>
      </c>
      <c r="J43" s="88" t="s">
        <v>100</v>
      </c>
      <c r="K43" s="88" t="str">
        <f>K$3</f>
        <v>2024-25</v>
      </c>
      <c r="L43" s="88" t="str">
        <f t="shared" ref="L43:R43" si="11">L$3</f>
        <v>2025-26</v>
      </c>
      <c r="M43" s="88" t="str">
        <f t="shared" si="11"/>
        <v>2026-27</v>
      </c>
      <c r="N43" s="88" t="str">
        <f t="shared" si="11"/>
        <v>2027-28</v>
      </c>
      <c r="O43" s="88" t="str">
        <f t="shared" si="11"/>
        <v>2028-29</v>
      </c>
      <c r="P43" s="88" t="str">
        <f t="shared" si="11"/>
        <v>2029-30</v>
      </c>
      <c r="Q43" s="88" t="str">
        <f t="shared" si="11"/>
        <v>2030-31</v>
      </c>
      <c r="R43" s="88" t="str">
        <f t="shared" si="11"/>
        <v>EDPR Total</v>
      </c>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row>
    <row r="44" spans="1:89">
      <c r="A44" s="70"/>
      <c r="B44" s="70"/>
      <c r="C44" s="70"/>
      <c r="D44" s="70"/>
      <c r="E44" s="70"/>
      <c r="F44" s="70"/>
      <c r="G44" s="70"/>
      <c r="H44" s="70"/>
      <c r="K44" s="70"/>
      <c r="L44" s="70"/>
      <c r="M44" s="70"/>
      <c r="N44" s="70"/>
      <c r="O44" s="70"/>
      <c r="P44" s="70"/>
      <c r="Q44" s="70"/>
      <c r="R44" s="70"/>
      <c r="S44" s="70"/>
      <c r="T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row>
    <row r="45" spans="1:89" ht="10.5">
      <c r="A45" s="70"/>
      <c r="B45" s="70"/>
      <c r="C45" s="70"/>
      <c r="D45" s="38" t="str">
        <f t="shared" ref="D45:D50" si="12">D34</f>
        <v>HV U/G Cable Replacement</v>
      </c>
      <c r="E45" s="36" t="str">
        <f>$E$13</f>
        <v>Option 2</v>
      </c>
      <c r="F45" s="90" t="s">
        <v>81</v>
      </c>
      <c r="G45" s="90" t="s">
        <v>63</v>
      </c>
      <c r="H45" s="38" t="str">
        <f t="shared" ref="H45:H50" si="13">H34</f>
        <v>RUA</v>
      </c>
      <c r="I45" s="8" t="s">
        <v>83</v>
      </c>
      <c r="J45" s="124" t="s">
        <v>101</v>
      </c>
      <c r="K45" s="95">
        <v>37.685714285714283</v>
      </c>
      <c r="L45" s="98">
        <v>42.8</v>
      </c>
      <c r="M45" s="95">
        <v>327.9</v>
      </c>
      <c r="N45" s="95">
        <v>321.3</v>
      </c>
      <c r="O45" s="95">
        <v>327.9</v>
      </c>
      <c r="P45" s="95">
        <v>321.3</v>
      </c>
      <c r="Q45" s="126">
        <v>327.9</v>
      </c>
      <c r="R45" s="127">
        <f>SUM(M45:Q45)</f>
        <v>1626.3000000000002</v>
      </c>
      <c r="S45" s="70"/>
      <c r="T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row>
    <row r="46" spans="1:89" ht="10.5">
      <c r="A46" s="70"/>
      <c r="B46" s="70"/>
      <c r="C46" s="70"/>
      <c r="D46" s="38" t="str">
        <f t="shared" si="12"/>
        <v>LV U/G Cable Replacement</v>
      </c>
      <c r="E46" s="36" t="str">
        <f t="shared" ref="E46:E51" si="14">$E$13</f>
        <v>Option 2</v>
      </c>
      <c r="F46" s="90" t="s">
        <v>81</v>
      </c>
      <c r="G46" s="90" t="s">
        <v>63</v>
      </c>
      <c r="H46" s="38" t="str">
        <f t="shared" si="13"/>
        <v>RUC</v>
      </c>
      <c r="I46" s="8" t="s">
        <v>83</v>
      </c>
      <c r="J46" s="124" t="s">
        <v>102</v>
      </c>
      <c r="K46" s="95">
        <v>179.00714285714281</v>
      </c>
      <c r="L46" s="98">
        <v>203.89999999999998</v>
      </c>
      <c r="M46" s="95">
        <v>199.99999999999997</v>
      </c>
      <c r="N46" s="95">
        <v>199.99999999999997</v>
      </c>
      <c r="O46" s="95">
        <v>199.99999999999997</v>
      </c>
      <c r="P46" s="95">
        <v>199.99999999999997</v>
      </c>
      <c r="Q46" s="126">
        <v>199.99999999999997</v>
      </c>
      <c r="R46" s="127">
        <f t="shared" ref="R46:R50" si="15">SUM(M46:Q46)</f>
        <v>999.99999999999989</v>
      </c>
      <c r="S46" s="70"/>
      <c r="T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row>
    <row r="47" spans="1:89" ht="10.5">
      <c r="A47" s="70"/>
      <c r="B47" s="70"/>
      <c r="C47" s="70"/>
      <c r="D47" s="38" t="str">
        <f t="shared" si="12"/>
        <v>Pillar to Pillar</v>
      </c>
      <c r="E47" s="36" t="str">
        <f t="shared" si="14"/>
        <v>Option 2</v>
      </c>
      <c r="F47" s="90" t="s">
        <v>81</v>
      </c>
      <c r="G47" s="90" t="s">
        <v>63</v>
      </c>
      <c r="H47" s="38" t="str">
        <f t="shared" si="13"/>
        <v>RUF</v>
      </c>
      <c r="I47" s="8" t="s">
        <v>83</v>
      </c>
      <c r="J47" s="124" t="s">
        <v>103</v>
      </c>
      <c r="K47" s="95">
        <v>5</v>
      </c>
      <c r="L47" s="98">
        <v>5.3899999999999988</v>
      </c>
      <c r="M47" s="95">
        <v>4.9999999999999991</v>
      </c>
      <c r="N47" s="95">
        <v>4.9999999999999991</v>
      </c>
      <c r="O47" s="95">
        <v>4.9999999999999991</v>
      </c>
      <c r="P47" s="95">
        <v>4.9999999999999991</v>
      </c>
      <c r="Q47" s="126">
        <v>4.9999999999999991</v>
      </c>
      <c r="R47" s="127">
        <f t="shared" si="15"/>
        <v>24.999999999999996</v>
      </c>
      <c r="S47" s="70"/>
      <c r="T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row>
    <row r="48" spans="1:89" ht="10.5">
      <c r="A48" s="70"/>
      <c r="B48" s="70"/>
      <c r="C48" s="70"/>
      <c r="D48" s="38" t="str">
        <f t="shared" si="12"/>
        <v>HV U/G Termination Replacement</v>
      </c>
      <c r="E48" s="36" t="str">
        <f t="shared" si="14"/>
        <v>Option 2</v>
      </c>
      <c r="F48" s="90" t="s">
        <v>81</v>
      </c>
      <c r="G48" s="90" t="s">
        <v>63</v>
      </c>
      <c r="H48" s="38" t="str">
        <f t="shared" si="13"/>
        <v>RUH</v>
      </c>
      <c r="I48" s="8" t="s">
        <v>83</v>
      </c>
      <c r="J48" s="124" t="s">
        <v>104</v>
      </c>
      <c r="K48" s="95">
        <v>23.553571428571441</v>
      </c>
      <c r="L48" s="98">
        <v>23.809999999999995</v>
      </c>
      <c r="M48" s="95">
        <v>19.999999999999996</v>
      </c>
      <c r="N48" s="95">
        <v>19.999999999999996</v>
      </c>
      <c r="O48" s="95">
        <v>19.999999999999996</v>
      </c>
      <c r="P48" s="95">
        <v>19.999999999999996</v>
      </c>
      <c r="Q48" s="126">
        <v>19.999999999999996</v>
      </c>
      <c r="R48" s="127">
        <f t="shared" si="15"/>
        <v>99.999999999999986</v>
      </c>
      <c r="S48" s="70"/>
      <c r="T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row>
    <row r="49" spans="1:89" ht="10.5">
      <c r="A49" s="70"/>
      <c r="B49" s="70"/>
      <c r="C49" s="70"/>
      <c r="D49" s="38" t="str">
        <f t="shared" si="12"/>
        <v>LV U/G Termination Replacement</v>
      </c>
      <c r="E49" s="36" t="str">
        <f t="shared" si="14"/>
        <v>Option 2</v>
      </c>
      <c r="F49" s="90" t="s">
        <v>81</v>
      </c>
      <c r="G49" s="90" t="s">
        <v>63</v>
      </c>
      <c r="H49" s="38" t="str">
        <f t="shared" si="13"/>
        <v>RUL</v>
      </c>
      <c r="I49" s="8" t="s">
        <v>83</v>
      </c>
      <c r="J49" s="124" t="s">
        <v>105</v>
      </c>
      <c r="K49" s="95">
        <v>42.396428571428558</v>
      </c>
      <c r="L49" s="98">
        <v>47.159999999999989</v>
      </c>
      <c r="M49" s="95">
        <v>44.999999999999993</v>
      </c>
      <c r="N49" s="95">
        <v>44.999999999999993</v>
      </c>
      <c r="O49" s="95">
        <v>44.999999999999993</v>
      </c>
      <c r="P49" s="95">
        <v>44.999999999999993</v>
      </c>
      <c r="Q49" s="126">
        <v>44.999999999999993</v>
      </c>
      <c r="R49" s="127">
        <f t="shared" si="15"/>
        <v>224.99999999999997</v>
      </c>
      <c r="S49" s="70"/>
      <c r="T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row>
    <row r="50" spans="1:89" ht="10.5">
      <c r="A50" s="70"/>
      <c r="B50" s="70"/>
      <c r="C50" s="70"/>
      <c r="D50" s="38" t="str">
        <f t="shared" si="12"/>
        <v>Replace Metal Trifurcating Boxes</v>
      </c>
      <c r="E50" s="36" t="str">
        <f t="shared" si="14"/>
        <v>Option 2</v>
      </c>
      <c r="F50" s="90" t="s">
        <v>81</v>
      </c>
      <c r="G50" s="90" t="s">
        <v>63</v>
      </c>
      <c r="H50" s="38" t="str">
        <f t="shared" si="13"/>
        <v>RUA</v>
      </c>
      <c r="I50" s="8" t="s">
        <v>83</v>
      </c>
      <c r="J50" s="124" t="s">
        <v>106</v>
      </c>
      <c r="K50" s="117">
        <v>0</v>
      </c>
      <c r="L50" s="128">
        <v>0</v>
      </c>
      <c r="M50" s="117">
        <v>0</v>
      </c>
      <c r="N50" s="117">
        <v>0</v>
      </c>
      <c r="O50" s="117">
        <v>0</v>
      </c>
      <c r="P50" s="117">
        <v>0</v>
      </c>
      <c r="Q50" s="129">
        <v>0</v>
      </c>
      <c r="R50" s="130">
        <f t="shared" si="15"/>
        <v>0</v>
      </c>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row>
    <row r="51" spans="1:89" ht="10.5">
      <c r="A51" s="70"/>
      <c r="B51" s="70"/>
      <c r="C51" s="70"/>
      <c r="D51" s="38" t="s">
        <v>107</v>
      </c>
      <c r="E51" s="36" t="str">
        <f t="shared" si="14"/>
        <v>Option 2</v>
      </c>
      <c r="F51" s="90" t="s">
        <v>81</v>
      </c>
      <c r="G51" s="90" t="s">
        <v>63</v>
      </c>
      <c r="H51" s="38" t="s">
        <v>63</v>
      </c>
      <c r="I51" s="8" t="s">
        <v>82</v>
      </c>
      <c r="J51" s="70"/>
      <c r="K51" s="131">
        <f t="shared" ref="K51:R51" si="16">SUM(K45:K50)</f>
        <v>287.64285714285711</v>
      </c>
      <c r="L51" s="132">
        <f t="shared" si="16"/>
        <v>323.05999999999995</v>
      </c>
      <c r="M51" s="133">
        <f t="shared" si="16"/>
        <v>597.9</v>
      </c>
      <c r="N51" s="131">
        <f t="shared" si="16"/>
        <v>591.29999999999995</v>
      </c>
      <c r="O51" s="131">
        <f t="shared" si="16"/>
        <v>597.9</v>
      </c>
      <c r="P51" s="131">
        <f t="shared" si="16"/>
        <v>591.29999999999995</v>
      </c>
      <c r="Q51" s="134">
        <f t="shared" si="16"/>
        <v>597.9</v>
      </c>
      <c r="R51" s="135">
        <f t="shared" si="16"/>
        <v>2976.3</v>
      </c>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row>
    <row r="52" spans="1:89">
      <c r="A52" s="70"/>
      <c r="B52" s="70"/>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row>
    <row r="53" spans="1:89" ht="10.5">
      <c r="A53" s="85"/>
      <c r="B53" s="85"/>
      <c r="C53" s="86" t="s">
        <v>108</v>
      </c>
      <c r="D53" s="85"/>
      <c r="E53" s="85"/>
      <c r="F53" s="87"/>
      <c r="G53" s="85"/>
      <c r="H53" s="85"/>
      <c r="I53" s="85"/>
      <c r="J53" s="85"/>
      <c r="K53" s="85"/>
      <c r="L53" s="85"/>
      <c r="M53" s="85"/>
      <c r="N53" s="85"/>
      <c r="O53" s="85"/>
      <c r="P53" s="85"/>
      <c r="Q53" s="85"/>
      <c r="R53" s="85"/>
      <c r="S53" s="85"/>
      <c r="T53" s="85"/>
      <c r="U53" s="85"/>
      <c r="V53" s="85"/>
      <c r="W53" s="85"/>
      <c r="X53" s="85"/>
      <c r="Y53" s="85"/>
      <c r="Z53" s="85"/>
      <c r="AA53" s="85"/>
      <c r="AB53" s="85"/>
      <c r="AC53" s="85"/>
      <c r="AD53" s="85"/>
      <c r="AE53" s="85"/>
      <c r="AF53" s="85"/>
      <c r="AG53" s="85"/>
      <c r="AH53" s="85"/>
      <c r="AI53" s="85"/>
      <c r="AJ53" s="85"/>
      <c r="AK53" s="85"/>
      <c r="AL53" s="85"/>
      <c r="AM53" s="85"/>
      <c r="AN53" s="85"/>
      <c r="AO53" s="85"/>
      <c r="AP53" s="85"/>
      <c r="AQ53" s="85"/>
      <c r="AR53" s="85"/>
      <c r="AS53" s="85"/>
      <c r="AT53" s="85"/>
      <c r="AU53" s="85"/>
      <c r="AV53" s="85"/>
      <c r="AW53" s="85"/>
      <c r="AX53" s="85"/>
      <c r="AY53" s="85"/>
      <c r="AZ53" s="85"/>
      <c r="BA53" s="85"/>
      <c r="BB53" s="85"/>
      <c r="BC53" s="85"/>
      <c r="BD53" s="85"/>
      <c r="BE53" s="85"/>
      <c r="BF53" s="85"/>
      <c r="BG53" s="85"/>
      <c r="BH53" s="85"/>
      <c r="BI53" s="85"/>
      <c r="BJ53" s="85"/>
      <c r="BK53" s="85"/>
      <c r="BL53" s="85"/>
      <c r="BM53" s="85"/>
      <c r="BN53" s="85"/>
      <c r="BO53" s="85"/>
      <c r="BP53" s="85"/>
      <c r="BQ53" s="85"/>
      <c r="BR53" s="85"/>
      <c r="BS53" s="85"/>
      <c r="BT53" s="85"/>
      <c r="BU53" s="85"/>
      <c r="BV53" s="85"/>
      <c r="BW53" s="85"/>
      <c r="BX53" s="85"/>
      <c r="BY53" s="85"/>
      <c r="BZ53" s="85"/>
      <c r="CA53" s="85"/>
      <c r="CB53" s="85"/>
      <c r="CC53" s="85"/>
      <c r="CD53" s="85"/>
      <c r="CE53" s="85"/>
      <c r="CF53" s="85"/>
      <c r="CG53" s="85"/>
      <c r="CH53" s="85"/>
      <c r="CI53" s="85"/>
      <c r="CJ53" s="85"/>
      <c r="CK53" s="85"/>
    </row>
    <row r="54" spans="1:89">
      <c r="A54" s="70"/>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0"/>
      <c r="BS54" s="70"/>
      <c r="BT54" s="70"/>
      <c r="BU54" s="70"/>
      <c r="BV54" s="70"/>
      <c r="BW54" s="70"/>
      <c r="BX54" s="70"/>
      <c r="BY54" s="70"/>
      <c r="BZ54" s="70"/>
      <c r="CA54" s="70"/>
      <c r="CB54" s="70"/>
      <c r="CC54" s="70"/>
      <c r="CD54" s="70"/>
      <c r="CE54" s="70"/>
      <c r="CF54" s="70"/>
      <c r="CG54" s="70"/>
      <c r="CH54" s="70"/>
      <c r="CI54" s="70"/>
      <c r="CJ54" s="70"/>
      <c r="CK54" s="70"/>
    </row>
    <row r="55" spans="1:89" ht="10.5">
      <c r="A55" s="70"/>
      <c r="B55" s="70"/>
      <c r="C55" s="70"/>
      <c r="D55" s="74" t="str">
        <f>C53</f>
        <v>Replacement Expenditure</v>
      </c>
      <c r="E55" s="75" t="str">
        <f>E$4</f>
        <v>Option</v>
      </c>
      <c r="F55" s="75" t="str">
        <f>F$4</f>
        <v>Unit</v>
      </c>
      <c r="G55" s="75" t="str">
        <f>G$4</f>
        <v>Basis</v>
      </c>
      <c r="H55" s="94" t="s">
        <v>79</v>
      </c>
      <c r="I55" s="94" t="s">
        <v>80</v>
      </c>
      <c r="J55" s="70"/>
      <c r="K55" s="88" t="str">
        <f>K$3</f>
        <v>2024-25</v>
      </c>
      <c r="L55" s="88" t="str">
        <f t="shared" ref="L55:R55" si="17">L$3</f>
        <v>2025-26</v>
      </c>
      <c r="M55" s="88" t="str">
        <f t="shared" si="17"/>
        <v>2026-27</v>
      </c>
      <c r="N55" s="88" t="str">
        <f t="shared" si="17"/>
        <v>2027-28</v>
      </c>
      <c r="O55" s="88" t="str">
        <f t="shared" si="17"/>
        <v>2028-29</v>
      </c>
      <c r="P55" s="88" t="str">
        <f t="shared" si="17"/>
        <v>2029-30</v>
      </c>
      <c r="Q55" s="88" t="str">
        <f t="shared" si="17"/>
        <v>2030-31</v>
      </c>
      <c r="R55" s="88" t="str">
        <f t="shared" si="17"/>
        <v>EDPR Total</v>
      </c>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70"/>
      <c r="BI55" s="70"/>
      <c r="BJ55" s="70"/>
      <c r="BK55" s="70"/>
      <c r="BL55" s="70"/>
      <c r="BM55" s="70"/>
      <c r="BN55" s="70"/>
      <c r="BO55" s="70"/>
      <c r="BP55" s="70"/>
      <c r="BQ55" s="70"/>
      <c r="BR55" s="70"/>
      <c r="BS55" s="70"/>
      <c r="BT55" s="70"/>
      <c r="BU55" s="70"/>
      <c r="BV55" s="70"/>
      <c r="BW55" s="70"/>
      <c r="BX55" s="70"/>
      <c r="BY55" s="70"/>
      <c r="BZ55" s="70"/>
      <c r="CA55" s="70"/>
      <c r="CB55" s="70"/>
      <c r="CC55" s="70"/>
      <c r="CD55" s="70"/>
      <c r="CE55" s="70"/>
      <c r="CF55" s="70"/>
      <c r="CG55" s="70"/>
      <c r="CH55" s="70"/>
      <c r="CI55" s="70"/>
      <c r="CJ55" s="70"/>
      <c r="CK55" s="70"/>
    </row>
    <row r="56" spans="1:89">
      <c r="A56" s="70"/>
      <c r="B56" s="70"/>
      <c r="C56" s="70"/>
      <c r="D56" s="70"/>
      <c r="E56" s="70"/>
      <c r="F56" s="70"/>
      <c r="G56" s="70"/>
      <c r="H56" s="70"/>
      <c r="J56" s="70"/>
      <c r="K56" s="70"/>
      <c r="L56" s="70"/>
      <c r="M56" s="70"/>
      <c r="N56" s="70"/>
      <c r="O56" s="70"/>
      <c r="P56" s="70"/>
      <c r="Q56" s="70"/>
      <c r="R56" s="70"/>
      <c r="S56" s="70"/>
      <c r="T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row>
    <row r="57" spans="1:89" ht="10.5">
      <c r="A57" s="70"/>
      <c r="B57" s="70"/>
      <c r="C57" s="70"/>
      <c r="D57" s="89" t="s">
        <v>98</v>
      </c>
      <c r="E57" s="36" t="str">
        <f>$E$13</f>
        <v>Option 2</v>
      </c>
      <c r="F57" s="90" t="s">
        <v>87</v>
      </c>
      <c r="G57" s="90" t="s">
        <v>88</v>
      </c>
      <c r="H57" s="38" t="s">
        <v>63</v>
      </c>
      <c r="I57" s="8" t="s">
        <v>83</v>
      </c>
      <c r="J57" s="70"/>
      <c r="K57" s="95">
        <v>387979.17319276993</v>
      </c>
      <c r="L57" s="98">
        <v>0</v>
      </c>
      <c r="M57" s="95">
        <v>0</v>
      </c>
      <c r="N57" s="95">
        <v>1216459.3501199358</v>
      </c>
      <c r="O57" s="95">
        <v>853666.74006518873</v>
      </c>
      <c r="P57" s="95">
        <v>883175.26262170228</v>
      </c>
      <c r="Q57" s="126">
        <v>394408.17226601398</v>
      </c>
      <c r="R57" s="127">
        <f>SUM(M57:Q57)</f>
        <v>3347709.5250728405</v>
      </c>
      <c r="S57" s="70"/>
      <c r="T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row>
    <row r="58" spans="1:89">
      <c r="A58" s="70"/>
      <c r="B58" s="70"/>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row>
    <row r="59" spans="1:89" ht="10.5">
      <c r="A59" s="56"/>
      <c r="B59" s="72" t="str">
        <f>ID_Opt_Opt_3</f>
        <v>Option 3 - Option 2 plus additional 20% opportunistic replacement</v>
      </c>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56"/>
      <c r="AW59" s="56"/>
      <c r="AX59" s="56"/>
      <c r="AY59" s="56"/>
      <c r="AZ59" s="56"/>
      <c r="BA59" s="56"/>
      <c r="BB59" s="56"/>
      <c r="BC59" s="56"/>
      <c r="BD59" s="56"/>
      <c r="BE59" s="56"/>
      <c r="BF59" s="56"/>
      <c r="BG59" s="56"/>
      <c r="BH59" s="56"/>
      <c r="BI59" s="56"/>
      <c r="BJ59" s="56"/>
      <c r="BK59" s="56"/>
      <c r="BL59" s="56"/>
      <c r="BM59" s="56"/>
      <c r="BN59" s="56"/>
      <c r="BO59" s="56"/>
      <c r="BP59" s="56"/>
      <c r="BQ59" s="56"/>
      <c r="BR59" s="56"/>
      <c r="BS59" s="56"/>
      <c r="BT59" s="56"/>
      <c r="BU59" s="56"/>
      <c r="BV59" s="56"/>
      <c r="BW59" s="56"/>
      <c r="BX59" s="56"/>
      <c r="BY59" s="56"/>
      <c r="BZ59" s="56"/>
      <c r="CA59" s="56"/>
      <c r="CB59" s="56"/>
      <c r="CC59" s="56"/>
      <c r="CD59" s="56"/>
      <c r="CE59" s="56"/>
      <c r="CF59" s="56"/>
      <c r="CG59" s="56"/>
      <c r="CH59" s="56"/>
      <c r="CI59" s="56"/>
      <c r="CJ59" s="56"/>
      <c r="CK59" s="56"/>
    </row>
    <row r="60" spans="1:89">
      <c r="A60" s="70"/>
      <c r="B60" s="70"/>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row>
    <row r="61" spans="1:89" ht="10.5">
      <c r="A61" s="85"/>
      <c r="B61" s="85"/>
      <c r="C61" s="86" t="s">
        <v>99</v>
      </c>
      <c r="D61" s="85"/>
      <c r="E61" s="85"/>
      <c r="F61" s="87"/>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5"/>
      <c r="BK61" s="85"/>
      <c r="BL61" s="85"/>
      <c r="BM61" s="85"/>
      <c r="BN61" s="85"/>
      <c r="BO61" s="85"/>
      <c r="BP61" s="85"/>
      <c r="BQ61" s="85"/>
      <c r="BR61" s="85"/>
      <c r="BS61" s="85"/>
      <c r="BT61" s="85"/>
      <c r="BU61" s="85"/>
      <c r="BV61" s="85"/>
      <c r="BW61" s="85"/>
      <c r="BX61" s="85"/>
      <c r="BY61" s="85"/>
      <c r="BZ61" s="85"/>
      <c r="CA61" s="85"/>
      <c r="CB61" s="85"/>
      <c r="CC61" s="85"/>
      <c r="CD61" s="85"/>
      <c r="CE61" s="85"/>
      <c r="CF61" s="85"/>
      <c r="CG61" s="85"/>
      <c r="CH61" s="85"/>
      <c r="CI61" s="85"/>
      <c r="CJ61" s="85"/>
      <c r="CK61" s="85"/>
    </row>
    <row r="62" spans="1:89">
      <c r="A62" s="70"/>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row>
    <row r="63" spans="1:89" ht="10.5">
      <c r="D63" s="74" t="s">
        <v>109</v>
      </c>
      <c r="E63" s="75" t="str">
        <f>E$4</f>
        <v>Option</v>
      </c>
      <c r="F63" s="75" t="str">
        <f>F$4</f>
        <v>Unit</v>
      </c>
      <c r="G63" s="75" t="str">
        <f>G$4</f>
        <v>Basis</v>
      </c>
      <c r="H63" s="94" t="s">
        <v>79</v>
      </c>
      <c r="I63" s="94" t="s">
        <v>80</v>
      </c>
    </row>
    <row r="65" spans="1:89">
      <c r="A65" s="70"/>
      <c r="B65" s="70"/>
      <c r="C65" s="70"/>
      <c r="D65" s="38" t="s">
        <v>109</v>
      </c>
      <c r="E65" s="36" t="str">
        <f>$E$14</f>
        <v>Option 3</v>
      </c>
      <c r="F65" s="90" t="s">
        <v>110</v>
      </c>
      <c r="G65" s="90" t="s">
        <v>63</v>
      </c>
      <c r="H65" s="38" t="s">
        <v>63</v>
      </c>
      <c r="I65" s="114" t="s">
        <v>80</v>
      </c>
      <c r="J65" s="103">
        <v>0.2</v>
      </c>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row>
    <row r="66" spans="1:89">
      <c r="A66" s="70"/>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row>
    <row r="67" spans="1:89" ht="10.5">
      <c r="A67" s="70"/>
      <c r="B67" s="70"/>
      <c r="C67" s="70"/>
      <c r="D67" s="74" t="s">
        <v>111</v>
      </c>
      <c r="E67" s="75" t="str">
        <f>E$4</f>
        <v>Option</v>
      </c>
      <c r="F67" s="75" t="str">
        <f>F$4</f>
        <v>Unit</v>
      </c>
      <c r="G67" s="75" t="str">
        <f>G$4</f>
        <v>Basis</v>
      </c>
      <c r="H67" s="94" t="s">
        <v>79</v>
      </c>
      <c r="I67" s="94" t="s">
        <v>80</v>
      </c>
      <c r="J67" s="88" t="s">
        <v>100</v>
      </c>
      <c r="K67" s="88" t="str">
        <f>K$3</f>
        <v>2024-25</v>
      </c>
      <c r="L67" s="88" t="str">
        <f t="shared" ref="L67:R67" si="18">L$3</f>
        <v>2025-26</v>
      </c>
      <c r="M67" s="88" t="str">
        <f t="shared" si="18"/>
        <v>2026-27</v>
      </c>
      <c r="N67" s="88" t="str">
        <f t="shared" si="18"/>
        <v>2027-28</v>
      </c>
      <c r="O67" s="88" t="str">
        <f t="shared" si="18"/>
        <v>2028-29</v>
      </c>
      <c r="P67" s="88" t="str">
        <f t="shared" si="18"/>
        <v>2029-30</v>
      </c>
      <c r="Q67" s="88" t="str">
        <f t="shared" si="18"/>
        <v>2030-31</v>
      </c>
      <c r="R67" s="88" t="str">
        <f t="shared" si="18"/>
        <v>EDPR Total</v>
      </c>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row>
    <row r="68" spans="1:89">
      <c r="A68" s="70"/>
      <c r="B68" s="70"/>
      <c r="C68" s="70"/>
      <c r="D68" s="70"/>
      <c r="E68" s="70"/>
      <c r="F68" s="70"/>
      <c r="G68" s="70"/>
      <c r="H68" s="70"/>
      <c r="K68" s="70"/>
      <c r="L68" s="70"/>
      <c r="M68" s="70"/>
      <c r="N68" s="70"/>
      <c r="O68" s="70"/>
      <c r="P68" s="70"/>
      <c r="Q68" s="70"/>
      <c r="R68" s="70"/>
      <c r="S68" s="70"/>
      <c r="T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row>
    <row r="69" spans="1:89">
      <c r="A69" s="70"/>
      <c r="B69" s="70"/>
      <c r="C69" s="70"/>
      <c r="D69" s="38" t="str">
        <f t="shared" ref="D69:D75" si="19">D45</f>
        <v>HV U/G Cable Replacement</v>
      </c>
      <c r="E69" s="36" t="str">
        <f>$E$14</f>
        <v>Option 3</v>
      </c>
      <c r="F69" s="90" t="s">
        <v>81</v>
      </c>
      <c r="G69" s="90" t="s">
        <v>63</v>
      </c>
      <c r="H69" s="38" t="s">
        <v>63</v>
      </c>
      <c r="I69" s="8" t="s">
        <v>83</v>
      </c>
      <c r="J69" s="102" t="str">
        <f>J45</f>
        <v>A208</v>
      </c>
      <c r="K69" s="102">
        <f t="shared" ref="K69:Q74" si="20">K45*(1+$J$65)</f>
        <v>45.222857142857137</v>
      </c>
      <c r="L69" s="122">
        <f t="shared" si="20"/>
        <v>51.359999999999992</v>
      </c>
      <c r="M69" s="102">
        <f t="shared" si="20"/>
        <v>393.47999999999996</v>
      </c>
      <c r="N69" s="102">
        <f t="shared" si="20"/>
        <v>385.56</v>
      </c>
      <c r="O69" s="102">
        <f t="shared" si="20"/>
        <v>393.47999999999996</v>
      </c>
      <c r="P69" s="102">
        <f t="shared" si="20"/>
        <v>385.56</v>
      </c>
      <c r="Q69" s="102">
        <f t="shared" si="20"/>
        <v>393.47999999999996</v>
      </c>
      <c r="R69" s="120">
        <f>SUM(M69:Q69)</f>
        <v>1951.56</v>
      </c>
      <c r="S69" s="70"/>
      <c r="T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row>
    <row r="70" spans="1:89">
      <c r="A70" s="70"/>
      <c r="B70" s="70"/>
      <c r="C70" s="70"/>
      <c r="D70" s="38" t="str">
        <f t="shared" si="19"/>
        <v>LV U/G Cable Replacement</v>
      </c>
      <c r="E70" s="36" t="str">
        <f t="shared" ref="E70:E75" si="21">$E$14</f>
        <v>Option 3</v>
      </c>
      <c r="F70" s="90" t="s">
        <v>81</v>
      </c>
      <c r="G70" s="90" t="s">
        <v>63</v>
      </c>
      <c r="H70" s="38" t="s">
        <v>63</v>
      </c>
      <c r="I70" s="8" t="s">
        <v>83</v>
      </c>
      <c r="J70" s="102" t="str">
        <f t="shared" ref="J70:J74" si="22">J46</f>
        <v>A210</v>
      </c>
      <c r="K70" s="102">
        <f t="shared" si="20"/>
        <v>214.80857142857135</v>
      </c>
      <c r="L70" s="122">
        <f t="shared" si="20"/>
        <v>244.67999999999995</v>
      </c>
      <c r="M70" s="102">
        <f t="shared" si="20"/>
        <v>239.99999999999994</v>
      </c>
      <c r="N70" s="102">
        <f t="shared" si="20"/>
        <v>239.99999999999994</v>
      </c>
      <c r="O70" s="102">
        <f t="shared" si="20"/>
        <v>239.99999999999994</v>
      </c>
      <c r="P70" s="102">
        <f t="shared" si="20"/>
        <v>239.99999999999994</v>
      </c>
      <c r="Q70" s="102">
        <f t="shared" si="20"/>
        <v>239.99999999999994</v>
      </c>
      <c r="R70" s="120">
        <f t="shared" ref="R70:R74" si="23">SUM(M70:Q70)</f>
        <v>1199.9999999999998</v>
      </c>
      <c r="S70" s="70"/>
      <c r="T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c r="AT70" s="70"/>
      <c r="AU70" s="70"/>
      <c r="AV70" s="70"/>
      <c r="AW70" s="70"/>
      <c r="AX70" s="70"/>
      <c r="AY70" s="70"/>
      <c r="AZ70" s="70"/>
      <c r="BA70" s="70"/>
      <c r="BB70" s="70"/>
      <c r="BC70" s="70"/>
      <c r="BD70" s="70"/>
      <c r="BE70" s="70"/>
      <c r="BF70" s="70"/>
      <c r="BG70" s="70"/>
      <c r="BH70" s="70"/>
      <c r="BI70" s="70"/>
      <c r="BJ70" s="70"/>
      <c r="BK70" s="70"/>
      <c r="BL70" s="70"/>
      <c r="BM70" s="70"/>
      <c r="BN70" s="70"/>
      <c r="BO70" s="70"/>
      <c r="BP70" s="70"/>
      <c r="BQ70" s="70"/>
      <c r="BR70" s="70"/>
      <c r="BS70" s="70"/>
      <c r="BT70" s="70"/>
      <c r="BU70" s="70"/>
      <c r="BV70" s="70"/>
      <c r="BW70" s="70"/>
      <c r="BX70" s="70"/>
      <c r="BY70" s="70"/>
      <c r="BZ70" s="70"/>
      <c r="CA70" s="70"/>
      <c r="CB70" s="70"/>
      <c r="CC70" s="70"/>
      <c r="CD70" s="70"/>
      <c r="CE70" s="70"/>
      <c r="CF70" s="70"/>
      <c r="CG70" s="70"/>
      <c r="CH70" s="70"/>
      <c r="CI70" s="70"/>
      <c r="CJ70" s="70"/>
      <c r="CK70" s="70"/>
    </row>
    <row r="71" spans="1:89">
      <c r="A71" s="70"/>
      <c r="B71" s="70"/>
      <c r="C71" s="70"/>
      <c r="D71" s="38" t="str">
        <f t="shared" si="19"/>
        <v>Pillar to Pillar</v>
      </c>
      <c r="E71" s="36" t="str">
        <f t="shared" si="21"/>
        <v>Option 3</v>
      </c>
      <c r="F71" s="90" t="s">
        <v>81</v>
      </c>
      <c r="G71" s="90" t="s">
        <v>63</v>
      </c>
      <c r="H71" s="38" t="s">
        <v>63</v>
      </c>
      <c r="I71" s="8" t="s">
        <v>83</v>
      </c>
      <c r="J71" s="102" t="str">
        <f t="shared" si="22"/>
        <v>A211</v>
      </c>
      <c r="K71" s="102">
        <f t="shared" si="20"/>
        <v>6</v>
      </c>
      <c r="L71" s="122">
        <f t="shared" si="20"/>
        <v>6.4679999999999982</v>
      </c>
      <c r="M71" s="102">
        <f t="shared" si="20"/>
        <v>5.9999999999999991</v>
      </c>
      <c r="N71" s="102">
        <f t="shared" si="20"/>
        <v>5.9999999999999991</v>
      </c>
      <c r="O71" s="102">
        <f t="shared" si="20"/>
        <v>5.9999999999999991</v>
      </c>
      <c r="P71" s="102">
        <f t="shared" si="20"/>
        <v>5.9999999999999991</v>
      </c>
      <c r="Q71" s="102">
        <f t="shared" si="20"/>
        <v>5.9999999999999991</v>
      </c>
      <c r="R71" s="120">
        <f t="shared" si="23"/>
        <v>29.999999999999996</v>
      </c>
      <c r="S71" s="70"/>
      <c r="T71" s="70"/>
      <c r="V71" s="70"/>
      <c r="W71" s="70"/>
      <c r="X71" s="70"/>
      <c r="Y71" s="70"/>
      <c r="Z71" s="70"/>
      <c r="AA71" s="70"/>
      <c r="AB71" s="70"/>
      <c r="AC71" s="70"/>
      <c r="AD71" s="70"/>
      <c r="AE71" s="70"/>
      <c r="AF71" s="70"/>
      <c r="AG71" s="70"/>
      <c r="AH71" s="70"/>
      <c r="AI71" s="70"/>
      <c r="AJ71" s="70"/>
      <c r="AK71" s="70"/>
      <c r="AL71" s="70"/>
      <c r="AM71" s="70"/>
      <c r="AN71" s="70"/>
      <c r="AO71" s="70"/>
      <c r="AP71" s="70"/>
      <c r="AQ71" s="70"/>
      <c r="AR71" s="70"/>
      <c r="AS71" s="70"/>
      <c r="AT71" s="70"/>
      <c r="AU71" s="70"/>
      <c r="AV71" s="70"/>
      <c r="AW71" s="70"/>
      <c r="AX71" s="70"/>
      <c r="AY71" s="70"/>
      <c r="AZ71" s="70"/>
      <c r="BA71" s="70"/>
      <c r="BB71" s="70"/>
      <c r="BC71" s="70"/>
      <c r="BD71" s="70"/>
      <c r="BE71" s="70"/>
      <c r="BF71" s="70"/>
      <c r="BG71" s="70"/>
      <c r="BH71" s="70"/>
      <c r="BI71" s="70"/>
      <c r="BJ71" s="70"/>
      <c r="BK71" s="70"/>
      <c r="BL71" s="70"/>
      <c r="BM71" s="70"/>
      <c r="BN71" s="70"/>
      <c r="BO71" s="70"/>
      <c r="BP71" s="70"/>
      <c r="BQ71" s="70"/>
      <c r="BR71" s="70"/>
      <c r="BS71" s="70"/>
      <c r="BT71" s="70"/>
      <c r="BU71" s="70"/>
      <c r="BV71" s="70"/>
      <c r="BW71" s="70"/>
      <c r="BX71" s="70"/>
      <c r="BY71" s="70"/>
      <c r="BZ71" s="70"/>
      <c r="CA71" s="70"/>
      <c r="CB71" s="70"/>
      <c r="CC71" s="70"/>
      <c r="CD71" s="70"/>
      <c r="CE71" s="70"/>
      <c r="CF71" s="70"/>
      <c r="CG71" s="70"/>
      <c r="CH71" s="70"/>
      <c r="CI71" s="70"/>
      <c r="CJ71" s="70"/>
      <c r="CK71" s="70"/>
    </row>
    <row r="72" spans="1:89">
      <c r="A72" s="70"/>
      <c r="B72" s="70"/>
      <c r="C72" s="70"/>
      <c r="D72" s="38" t="str">
        <f t="shared" si="19"/>
        <v>HV U/G Termination Replacement</v>
      </c>
      <c r="E72" s="36" t="str">
        <f t="shared" si="21"/>
        <v>Option 3</v>
      </c>
      <c r="F72" s="90" t="s">
        <v>81</v>
      </c>
      <c r="G72" s="90" t="s">
        <v>63</v>
      </c>
      <c r="H72" s="38" t="s">
        <v>63</v>
      </c>
      <c r="I72" s="8" t="s">
        <v>83</v>
      </c>
      <c r="J72" s="102" t="str">
        <f t="shared" si="22"/>
        <v>A239</v>
      </c>
      <c r="K72" s="102">
        <f t="shared" si="20"/>
        <v>28.26428571428573</v>
      </c>
      <c r="L72" s="122">
        <f t="shared" si="20"/>
        <v>28.571999999999992</v>
      </c>
      <c r="M72" s="102">
        <f t="shared" si="20"/>
        <v>23.999999999999996</v>
      </c>
      <c r="N72" s="102">
        <f t="shared" si="20"/>
        <v>23.999999999999996</v>
      </c>
      <c r="O72" s="102">
        <f t="shared" si="20"/>
        <v>23.999999999999996</v>
      </c>
      <c r="P72" s="102">
        <f t="shared" si="20"/>
        <v>23.999999999999996</v>
      </c>
      <c r="Q72" s="102">
        <f t="shared" si="20"/>
        <v>23.999999999999996</v>
      </c>
      <c r="R72" s="120">
        <f t="shared" si="23"/>
        <v>119.99999999999999</v>
      </c>
      <c r="S72" s="70"/>
      <c r="T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c r="AX72" s="70"/>
      <c r="AY72" s="70"/>
      <c r="AZ72" s="70"/>
      <c r="BA72" s="70"/>
      <c r="BB72" s="70"/>
      <c r="BC72" s="70"/>
      <c r="BD72" s="70"/>
      <c r="BE72" s="70"/>
      <c r="BF72" s="70"/>
      <c r="BG72" s="70"/>
      <c r="BH72" s="70"/>
      <c r="BI72" s="70"/>
      <c r="BJ72" s="70"/>
      <c r="BK72" s="70"/>
      <c r="BL72" s="70"/>
      <c r="BM72" s="70"/>
      <c r="BN72" s="70"/>
      <c r="BO72" s="70"/>
      <c r="BP72" s="70"/>
      <c r="BQ72" s="70"/>
      <c r="BR72" s="70"/>
      <c r="BS72" s="70"/>
      <c r="BT72" s="70"/>
      <c r="BU72" s="70"/>
      <c r="BV72" s="70"/>
      <c r="BW72" s="70"/>
      <c r="BX72" s="70"/>
      <c r="BY72" s="70"/>
      <c r="BZ72" s="70"/>
      <c r="CA72" s="70"/>
      <c r="CB72" s="70"/>
      <c r="CC72" s="70"/>
      <c r="CD72" s="70"/>
      <c r="CE72" s="70"/>
      <c r="CF72" s="70"/>
      <c r="CG72" s="70"/>
      <c r="CH72" s="70"/>
      <c r="CI72" s="70"/>
      <c r="CJ72" s="70"/>
      <c r="CK72" s="70"/>
    </row>
    <row r="73" spans="1:89">
      <c r="A73" s="70"/>
      <c r="B73" s="70"/>
      <c r="C73" s="70"/>
      <c r="D73" s="38" t="str">
        <f t="shared" si="19"/>
        <v>LV U/G Termination Replacement</v>
      </c>
      <c r="E73" s="36" t="str">
        <f t="shared" si="21"/>
        <v>Option 3</v>
      </c>
      <c r="F73" s="90" t="s">
        <v>81</v>
      </c>
      <c r="G73" s="90" t="s">
        <v>63</v>
      </c>
      <c r="H73" s="38" t="s">
        <v>63</v>
      </c>
      <c r="I73" s="8" t="s">
        <v>83</v>
      </c>
      <c r="J73" s="102" t="str">
        <f t="shared" si="22"/>
        <v>A213</v>
      </c>
      <c r="K73" s="102">
        <f t="shared" si="20"/>
        <v>50.875714285714267</v>
      </c>
      <c r="L73" s="122">
        <f t="shared" si="20"/>
        <v>56.591999999999985</v>
      </c>
      <c r="M73" s="102">
        <f t="shared" si="20"/>
        <v>53.999999999999993</v>
      </c>
      <c r="N73" s="102">
        <f t="shared" si="20"/>
        <v>53.999999999999993</v>
      </c>
      <c r="O73" s="102">
        <f t="shared" si="20"/>
        <v>53.999999999999993</v>
      </c>
      <c r="P73" s="102">
        <f t="shared" si="20"/>
        <v>53.999999999999993</v>
      </c>
      <c r="Q73" s="102">
        <f t="shared" si="20"/>
        <v>53.999999999999993</v>
      </c>
      <c r="R73" s="120">
        <f t="shared" si="23"/>
        <v>269.99999999999994</v>
      </c>
      <c r="S73" s="70"/>
      <c r="T73" s="70"/>
      <c r="V73" s="70"/>
      <c r="W73" s="70"/>
      <c r="X73" s="70"/>
      <c r="Y73" s="70"/>
      <c r="Z73" s="70"/>
      <c r="AA73" s="70"/>
      <c r="AB73" s="70"/>
      <c r="AC73" s="70"/>
      <c r="AD73" s="70"/>
      <c r="AE73" s="70"/>
      <c r="AF73" s="70"/>
      <c r="AG73" s="70"/>
      <c r="AH73" s="70"/>
      <c r="AI73" s="70"/>
      <c r="AJ73" s="70"/>
      <c r="AK73" s="70"/>
      <c r="AL73" s="70"/>
      <c r="AM73" s="70"/>
      <c r="AN73" s="70"/>
      <c r="AO73" s="70"/>
      <c r="AP73" s="70"/>
      <c r="AQ73" s="70"/>
      <c r="AR73" s="70"/>
      <c r="AS73" s="70"/>
      <c r="AT73" s="70"/>
      <c r="AU73" s="70"/>
      <c r="AV73" s="70"/>
      <c r="AW73" s="70"/>
      <c r="AX73" s="70"/>
      <c r="AY73" s="70"/>
      <c r="AZ73" s="70"/>
      <c r="BA73" s="70"/>
      <c r="BB73" s="70"/>
      <c r="BC73" s="70"/>
      <c r="BD73" s="70"/>
      <c r="BE73" s="70"/>
      <c r="BF73" s="70"/>
      <c r="BG73" s="70"/>
      <c r="BH73" s="70"/>
      <c r="BI73" s="70"/>
      <c r="BJ73" s="70"/>
      <c r="BK73" s="70"/>
      <c r="BL73" s="70"/>
      <c r="BM73" s="70"/>
      <c r="BN73" s="70"/>
      <c r="BO73" s="70"/>
      <c r="BP73" s="70"/>
      <c r="BQ73" s="70"/>
      <c r="BR73" s="70"/>
      <c r="BS73" s="70"/>
      <c r="BT73" s="70"/>
      <c r="BU73" s="70"/>
      <c r="BV73" s="70"/>
      <c r="BW73" s="70"/>
      <c r="BX73" s="70"/>
      <c r="BY73" s="70"/>
      <c r="BZ73" s="70"/>
      <c r="CA73" s="70"/>
      <c r="CB73" s="70"/>
      <c r="CC73" s="70"/>
      <c r="CD73" s="70"/>
      <c r="CE73" s="70"/>
      <c r="CF73" s="70"/>
      <c r="CG73" s="70"/>
      <c r="CH73" s="70"/>
      <c r="CI73" s="70"/>
      <c r="CJ73" s="70"/>
      <c r="CK73" s="70"/>
    </row>
    <row r="74" spans="1:89">
      <c r="A74" s="70"/>
      <c r="B74" s="70"/>
      <c r="C74" s="70"/>
      <c r="D74" s="38" t="str">
        <f t="shared" si="19"/>
        <v>Replace Metal Trifurcating Boxes</v>
      </c>
      <c r="E74" s="36" t="str">
        <f t="shared" si="21"/>
        <v>Option 3</v>
      </c>
      <c r="F74" s="90" t="s">
        <v>81</v>
      </c>
      <c r="G74" s="90" t="s">
        <v>63</v>
      </c>
      <c r="H74" s="38" t="s">
        <v>63</v>
      </c>
      <c r="I74" s="8" t="s">
        <v>83</v>
      </c>
      <c r="J74" s="102" t="str">
        <f t="shared" si="22"/>
        <v>A209</v>
      </c>
      <c r="K74" s="102">
        <f t="shared" si="20"/>
        <v>0</v>
      </c>
      <c r="L74" s="122">
        <f t="shared" si="20"/>
        <v>0</v>
      </c>
      <c r="M74" s="102">
        <f t="shared" si="20"/>
        <v>0</v>
      </c>
      <c r="N74" s="102">
        <f t="shared" si="20"/>
        <v>0</v>
      </c>
      <c r="O74" s="102">
        <f t="shared" si="20"/>
        <v>0</v>
      </c>
      <c r="P74" s="102">
        <f t="shared" si="20"/>
        <v>0</v>
      </c>
      <c r="Q74" s="102">
        <f t="shared" si="20"/>
        <v>0</v>
      </c>
      <c r="R74" s="120">
        <f t="shared" si="23"/>
        <v>0</v>
      </c>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0"/>
      <c r="AS74" s="70"/>
      <c r="AT74" s="70"/>
      <c r="AU74" s="70"/>
      <c r="AV74" s="70"/>
      <c r="AW74" s="70"/>
      <c r="AX74" s="70"/>
      <c r="AY74" s="70"/>
      <c r="AZ74" s="70"/>
      <c r="BA74" s="70"/>
      <c r="BB74" s="70"/>
      <c r="BC74" s="70"/>
      <c r="BD74" s="70"/>
      <c r="BE74" s="70"/>
      <c r="BF74" s="70"/>
      <c r="BG74" s="70"/>
      <c r="BH74" s="70"/>
      <c r="BI74" s="70"/>
      <c r="BJ74" s="70"/>
      <c r="BK74" s="70"/>
      <c r="BL74" s="70"/>
      <c r="BM74" s="70"/>
      <c r="BN74" s="70"/>
      <c r="BO74" s="70"/>
      <c r="BP74" s="70"/>
      <c r="BQ74" s="70"/>
      <c r="BR74" s="70"/>
      <c r="BS74" s="70"/>
      <c r="BT74" s="70"/>
      <c r="BU74" s="70"/>
      <c r="BV74" s="70"/>
      <c r="BW74" s="70"/>
      <c r="BX74" s="70"/>
      <c r="BY74" s="70"/>
      <c r="BZ74" s="70"/>
      <c r="CA74" s="70"/>
      <c r="CB74" s="70"/>
      <c r="CC74" s="70"/>
      <c r="CD74" s="70"/>
      <c r="CE74" s="70"/>
      <c r="CF74" s="70"/>
      <c r="CG74" s="70"/>
      <c r="CH74" s="70"/>
      <c r="CI74" s="70"/>
      <c r="CJ74" s="70"/>
      <c r="CK74" s="70"/>
    </row>
    <row r="75" spans="1:89">
      <c r="A75" s="70"/>
      <c r="B75" s="70"/>
      <c r="C75" s="70"/>
      <c r="D75" s="38" t="str">
        <f t="shared" si="19"/>
        <v>Total</v>
      </c>
      <c r="E75" s="36" t="str">
        <f t="shared" si="21"/>
        <v>Option 3</v>
      </c>
      <c r="F75" s="90" t="s">
        <v>81</v>
      </c>
      <c r="G75" s="90" t="s">
        <v>63</v>
      </c>
      <c r="H75" s="38" t="s">
        <v>63</v>
      </c>
      <c r="I75" s="8" t="s">
        <v>82</v>
      </c>
      <c r="J75" s="70"/>
      <c r="K75" s="109">
        <f t="shared" ref="K75:Q75" si="24">SUM(K69:K74)</f>
        <v>345.17142857142846</v>
      </c>
      <c r="L75" s="123">
        <f t="shared" si="24"/>
        <v>387.67199999999997</v>
      </c>
      <c r="M75" s="109">
        <f t="shared" si="24"/>
        <v>717.4799999999999</v>
      </c>
      <c r="N75" s="109">
        <f t="shared" si="24"/>
        <v>709.56</v>
      </c>
      <c r="O75" s="109">
        <f t="shared" si="24"/>
        <v>717.4799999999999</v>
      </c>
      <c r="P75" s="109">
        <f t="shared" si="24"/>
        <v>709.56</v>
      </c>
      <c r="Q75" s="109">
        <f t="shared" si="24"/>
        <v>717.4799999999999</v>
      </c>
      <c r="R75" s="121">
        <f>SUM(R69:R74)</f>
        <v>3571.5599999999995</v>
      </c>
      <c r="S75" s="70"/>
      <c r="T75" s="70"/>
      <c r="U75" s="70"/>
      <c r="V75" s="70"/>
      <c r="W75" s="70"/>
      <c r="X75" s="70"/>
      <c r="Y75" s="70"/>
      <c r="Z75" s="70"/>
      <c r="AA75" s="70"/>
      <c r="AB75" s="70"/>
      <c r="AC75" s="70"/>
      <c r="AD75" s="70"/>
      <c r="AE75" s="70"/>
      <c r="AF75" s="70"/>
      <c r="AG75" s="70"/>
      <c r="AH75" s="70"/>
      <c r="AI75" s="70"/>
      <c r="AJ75" s="70"/>
      <c r="AK75" s="70"/>
      <c r="AL75" s="70"/>
      <c r="AM75" s="70"/>
      <c r="AN75" s="70"/>
      <c r="AO75" s="70"/>
      <c r="AP75" s="70"/>
      <c r="AQ75" s="70"/>
      <c r="AR75" s="70"/>
      <c r="AS75" s="70"/>
      <c r="AT75" s="70"/>
      <c r="AU75" s="70"/>
      <c r="AV75" s="70"/>
      <c r="AW75" s="70"/>
      <c r="AX75" s="70"/>
      <c r="AY75" s="70"/>
      <c r="AZ75" s="70"/>
      <c r="BA75" s="70"/>
      <c r="BB75" s="70"/>
      <c r="BC75" s="70"/>
      <c r="BD75" s="70"/>
      <c r="BE75" s="70"/>
      <c r="BF75" s="70"/>
      <c r="BG75" s="70"/>
      <c r="BH75" s="70"/>
      <c r="BI75" s="70"/>
      <c r="BJ75" s="70"/>
      <c r="BK75" s="70"/>
      <c r="BL75" s="70"/>
      <c r="BM75" s="70"/>
      <c r="BN75" s="70"/>
      <c r="BO75" s="70"/>
      <c r="BP75" s="70"/>
      <c r="BQ75" s="70"/>
      <c r="BR75" s="70"/>
      <c r="BS75" s="70"/>
      <c r="BT75" s="70"/>
      <c r="BU75" s="70"/>
      <c r="BV75" s="70"/>
      <c r="BW75" s="70"/>
      <c r="BX75" s="70"/>
      <c r="BY75" s="70"/>
      <c r="BZ75" s="70"/>
      <c r="CA75" s="70"/>
      <c r="CB75" s="70"/>
      <c r="CC75" s="70"/>
      <c r="CD75" s="70"/>
      <c r="CE75" s="70"/>
      <c r="CF75" s="70"/>
      <c r="CG75" s="70"/>
      <c r="CH75" s="70"/>
      <c r="CI75" s="70"/>
      <c r="CJ75" s="70"/>
      <c r="CK75" s="70"/>
    </row>
    <row r="76" spans="1:89">
      <c r="A76" s="70"/>
      <c r="B76" s="70"/>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0"/>
      <c r="AS76" s="70"/>
      <c r="AT76" s="70"/>
      <c r="AU76" s="70"/>
      <c r="AV76" s="70"/>
      <c r="AW76" s="70"/>
      <c r="AX76" s="70"/>
      <c r="AY76" s="70"/>
      <c r="AZ76" s="70"/>
      <c r="BA76" s="70"/>
      <c r="BB76" s="70"/>
      <c r="BC76" s="70"/>
      <c r="BD76" s="70"/>
      <c r="BE76" s="70"/>
      <c r="BF76" s="70"/>
      <c r="BG76" s="70"/>
      <c r="BH76" s="70"/>
      <c r="BI76" s="70"/>
      <c r="BJ76" s="70"/>
      <c r="BK76" s="70"/>
      <c r="BL76" s="70"/>
      <c r="BM76" s="70"/>
      <c r="BN76" s="70"/>
      <c r="BO76" s="70"/>
      <c r="BP76" s="70"/>
      <c r="BQ76" s="70"/>
      <c r="BR76" s="70"/>
      <c r="BS76" s="70"/>
      <c r="BT76" s="70"/>
      <c r="BU76" s="70"/>
      <c r="BV76" s="70"/>
      <c r="BW76" s="70"/>
      <c r="BX76" s="70"/>
      <c r="BY76" s="70"/>
      <c r="BZ76" s="70"/>
      <c r="CA76" s="70"/>
      <c r="CB76" s="70"/>
      <c r="CC76" s="70"/>
      <c r="CD76" s="70"/>
      <c r="CE76" s="70"/>
      <c r="CF76" s="70"/>
      <c r="CG76" s="70"/>
      <c r="CH76" s="70"/>
      <c r="CI76" s="70"/>
      <c r="CJ76" s="70"/>
      <c r="CK76" s="70"/>
    </row>
    <row r="77" spans="1:89" ht="10.5">
      <c r="A77" s="85"/>
      <c r="B77" s="85"/>
      <c r="C77" s="86" t="s">
        <v>108</v>
      </c>
      <c r="D77" s="85"/>
      <c r="E77" s="85"/>
      <c r="F77" s="87"/>
      <c r="G77" s="85"/>
      <c r="H77" s="85"/>
      <c r="I77" s="85"/>
      <c r="J77" s="85"/>
      <c r="K77" s="85"/>
      <c r="L77" s="85"/>
      <c r="M77" s="85"/>
      <c r="N77" s="85"/>
      <c r="O77" s="85"/>
      <c r="P77" s="85"/>
      <c r="Q77" s="85"/>
      <c r="R77" s="85"/>
      <c r="S77" s="85"/>
      <c r="T77" s="85"/>
      <c r="U77" s="85"/>
      <c r="V77" s="85"/>
      <c r="W77" s="85"/>
      <c r="X77" s="85"/>
      <c r="Y77" s="85"/>
      <c r="Z77" s="85"/>
      <c r="AA77" s="85"/>
      <c r="AB77" s="85"/>
      <c r="AC77" s="85"/>
      <c r="AD77" s="85"/>
      <c r="AE77" s="85"/>
      <c r="AF77" s="85"/>
      <c r="AG77" s="85"/>
      <c r="AH77" s="85"/>
      <c r="AI77" s="85"/>
      <c r="AJ77" s="85"/>
      <c r="AK77" s="85"/>
      <c r="AL77" s="85"/>
      <c r="AM77" s="85"/>
      <c r="AN77" s="85"/>
      <c r="AO77" s="85"/>
      <c r="AP77" s="85"/>
      <c r="AQ77" s="85"/>
      <c r="AR77" s="85"/>
      <c r="AS77" s="85"/>
      <c r="AT77" s="85"/>
      <c r="AU77" s="85"/>
      <c r="AV77" s="85"/>
      <c r="AW77" s="85"/>
      <c r="AX77" s="85"/>
      <c r="AY77" s="85"/>
      <c r="AZ77" s="85"/>
      <c r="BA77" s="85"/>
      <c r="BB77" s="85"/>
      <c r="BC77" s="85"/>
      <c r="BD77" s="85"/>
      <c r="BE77" s="85"/>
      <c r="BF77" s="85"/>
      <c r="BG77" s="85"/>
      <c r="BH77" s="85"/>
      <c r="BI77" s="85"/>
      <c r="BJ77" s="85"/>
      <c r="BK77" s="85"/>
      <c r="BL77" s="85"/>
      <c r="BM77" s="85"/>
      <c r="BN77" s="85"/>
      <c r="BO77" s="85"/>
      <c r="BP77" s="85"/>
      <c r="BQ77" s="85"/>
      <c r="BR77" s="85"/>
      <c r="BS77" s="85"/>
      <c r="BT77" s="85"/>
      <c r="BU77" s="85"/>
      <c r="BV77" s="85"/>
      <c r="BW77" s="85"/>
      <c r="BX77" s="85"/>
      <c r="BY77" s="85"/>
      <c r="BZ77" s="85"/>
      <c r="CA77" s="85"/>
      <c r="CB77" s="85"/>
      <c r="CC77" s="85"/>
      <c r="CD77" s="85"/>
      <c r="CE77" s="85"/>
      <c r="CF77" s="85"/>
      <c r="CG77" s="85"/>
      <c r="CH77" s="85"/>
      <c r="CI77" s="85"/>
      <c r="CJ77" s="85"/>
      <c r="CK77" s="85"/>
    </row>
    <row r="78" spans="1:89">
      <c r="A78" s="70"/>
      <c r="B78" s="70"/>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c r="AL78" s="70"/>
      <c r="AM78" s="70"/>
      <c r="AN78" s="70"/>
      <c r="AO78" s="70"/>
      <c r="AP78" s="70"/>
      <c r="AQ78" s="70"/>
      <c r="AR78" s="70"/>
      <c r="AS78" s="70"/>
      <c r="AT78" s="70"/>
      <c r="AU78" s="70"/>
      <c r="AV78" s="70"/>
      <c r="AW78" s="70"/>
      <c r="AX78" s="70"/>
      <c r="AY78" s="70"/>
      <c r="AZ78" s="70"/>
      <c r="BA78" s="70"/>
      <c r="BB78" s="70"/>
      <c r="BC78" s="70"/>
      <c r="BD78" s="70"/>
      <c r="BE78" s="70"/>
      <c r="BF78" s="70"/>
      <c r="BG78" s="70"/>
      <c r="BH78" s="70"/>
      <c r="BI78" s="70"/>
      <c r="BJ78" s="70"/>
      <c r="BK78" s="70"/>
      <c r="BL78" s="70"/>
      <c r="BM78" s="70"/>
      <c r="BN78" s="70"/>
      <c r="BO78" s="70"/>
      <c r="BP78" s="70"/>
      <c r="BQ78" s="70"/>
      <c r="BR78" s="70"/>
      <c r="BS78" s="70"/>
      <c r="BT78" s="70"/>
      <c r="BU78" s="70"/>
      <c r="BV78" s="70"/>
      <c r="BW78" s="70"/>
      <c r="BX78" s="70"/>
      <c r="BY78" s="70"/>
      <c r="BZ78" s="70"/>
      <c r="CA78" s="70"/>
      <c r="CB78" s="70"/>
      <c r="CC78" s="70"/>
      <c r="CD78" s="70"/>
      <c r="CE78" s="70"/>
      <c r="CF78" s="70"/>
      <c r="CG78" s="70"/>
      <c r="CH78" s="70"/>
      <c r="CI78" s="70"/>
      <c r="CJ78" s="70"/>
      <c r="CK78" s="70"/>
    </row>
    <row r="79" spans="1:89" ht="10.5">
      <c r="A79" s="70"/>
      <c r="B79" s="70"/>
      <c r="C79" s="70"/>
      <c r="D79" s="74" t="str">
        <f>C77</f>
        <v>Replacement Expenditure</v>
      </c>
      <c r="E79" s="75" t="str">
        <f>E$4</f>
        <v>Option</v>
      </c>
      <c r="F79" s="75" t="str">
        <f>F$4</f>
        <v>Unit</v>
      </c>
      <c r="G79" s="75" t="str">
        <f>G$4</f>
        <v>Basis</v>
      </c>
      <c r="H79" s="94" t="s">
        <v>79</v>
      </c>
      <c r="I79" s="94" t="s">
        <v>80</v>
      </c>
      <c r="J79" s="70"/>
      <c r="K79" s="88" t="str">
        <f>K$3</f>
        <v>2024-25</v>
      </c>
      <c r="L79" s="88" t="str">
        <f t="shared" ref="L79:R79" si="25">L$3</f>
        <v>2025-26</v>
      </c>
      <c r="M79" s="88" t="str">
        <f t="shared" si="25"/>
        <v>2026-27</v>
      </c>
      <c r="N79" s="88" t="str">
        <f t="shared" si="25"/>
        <v>2027-28</v>
      </c>
      <c r="O79" s="88" t="str">
        <f t="shared" si="25"/>
        <v>2028-29</v>
      </c>
      <c r="P79" s="88" t="str">
        <f t="shared" si="25"/>
        <v>2029-30</v>
      </c>
      <c r="Q79" s="88" t="str">
        <f t="shared" si="25"/>
        <v>2030-31</v>
      </c>
      <c r="R79" s="88" t="str">
        <f t="shared" si="25"/>
        <v>EDPR Total</v>
      </c>
      <c r="S79" s="70"/>
      <c r="T79" s="70"/>
      <c r="U79" s="70"/>
      <c r="V79" s="70"/>
      <c r="W79" s="70"/>
      <c r="X79" s="70"/>
      <c r="Y79" s="70"/>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0"/>
      <c r="AZ79" s="70"/>
      <c r="BA79" s="70"/>
      <c r="BB79" s="70"/>
      <c r="BC79" s="70"/>
      <c r="BD79" s="70"/>
      <c r="BE79" s="70"/>
      <c r="BF79" s="70"/>
      <c r="BG79" s="70"/>
      <c r="BH79" s="70"/>
      <c r="BI79" s="70"/>
      <c r="BJ79" s="70"/>
      <c r="BK79" s="70"/>
      <c r="BL79" s="70"/>
      <c r="BM79" s="70"/>
      <c r="BN79" s="70"/>
      <c r="BO79" s="70"/>
      <c r="BP79" s="70"/>
      <c r="BQ79" s="70"/>
      <c r="BR79" s="70"/>
      <c r="BS79" s="70"/>
      <c r="BT79" s="70"/>
      <c r="BU79" s="70"/>
      <c r="BV79" s="70"/>
      <c r="BW79" s="70"/>
      <c r="BX79" s="70"/>
      <c r="BY79" s="70"/>
      <c r="BZ79" s="70"/>
      <c r="CA79" s="70"/>
      <c r="CB79" s="70"/>
      <c r="CC79" s="70"/>
      <c r="CD79" s="70"/>
      <c r="CE79" s="70"/>
      <c r="CF79" s="70"/>
      <c r="CG79" s="70"/>
      <c r="CH79" s="70"/>
      <c r="CI79" s="70"/>
      <c r="CJ79" s="70"/>
      <c r="CK79" s="70"/>
    </row>
    <row r="80" spans="1:89">
      <c r="A80" s="70"/>
      <c r="B80" s="70"/>
      <c r="C80" s="70"/>
      <c r="D80" s="70"/>
      <c r="E80" s="70"/>
      <c r="F80" s="70"/>
      <c r="G80" s="70"/>
      <c r="H80" s="70"/>
      <c r="J80" s="70"/>
      <c r="K80" s="70"/>
      <c r="L80" s="70"/>
      <c r="M80" s="70"/>
      <c r="N80" s="70"/>
      <c r="O80" s="70"/>
      <c r="P80" s="70"/>
      <c r="Q80" s="70"/>
      <c r="R80" s="70"/>
      <c r="S80" s="70"/>
      <c r="T80" s="70"/>
      <c r="V80" s="70"/>
      <c r="W80" s="70"/>
      <c r="X80" s="70"/>
      <c r="Y80" s="70"/>
      <c r="Z80" s="70"/>
      <c r="AA80" s="70"/>
      <c r="AB80" s="70"/>
      <c r="AC80" s="70"/>
      <c r="AD80" s="70"/>
      <c r="AE80" s="70"/>
      <c r="AF80" s="70"/>
      <c r="AG80" s="70"/>
      <c r="AH80" s="70"/>
      <c r="AI80" s="70"/>
      <c r="AJ80" s="70"/>
      <c r="AK80" s="70"/>
      <c r="AL80" s="70"/>
      <c r="AM80" s="70"/>
      <c r="AN80" s="70"/>
      <c r="AO80" s="70"/>
      <c r="AP80" s="70"/>
      <c r="AQ80" s="70"/>
      <c r="AR80" s="70"/>
      <c r="AS80" s="70"/>
      <c r="AT80" s="70"/>
      <c r="AU80" s="70"/>
      <c r="AV80" s="70"/>
      <c r="AW80" s="70"/>
      <c r="AX80" s="70"/>
      <c r="AY80" s="70"/>
      <c r="AZ80" s="70"/>
      <c r="BA80" s="70"/>
      <c r="BB80" s="70"/>
      <c r="BC80" s="70"/>
      <c r="BD80" s="70"/>
      <c r="BE80" s="70"/>
      <c r="BF80" s="70"/>
      <c r="BG80" s="70"/>
      <c r="BH80" s="70"/>
      <c r="BI80" s="70"/>
      <c r="BJ80" s="70"/>
      <c r="BK80" s="70"/>
      <c r="BL80" s="70"/>
      <c r="BM80" s="70"/>
      <c r="BN80" s="70"/>
      <c r="BO80" s="70"/>
      <c r="BP80" s="70"/>
      <c r="BQ80" s="70"/>
      <c r="BR80" s="70"/>
      <c r="BS80" s="70"/>
      <c r="BT80" s="70"/>
      <c r="BU80" s="70"/>
      <c r="BV80" s="70"/>
      <c r="BW80" s="70"/>
      <c r="BX80" s="70"/>
      <c r="BY80" s="70"/>
      <c r="BZ80" s="70"/>
      <c r="CA80" s="70"/>
      <c r="CB80" s="70"/>
      <c r="CC80" s="70"/>
      <c r="CD80" s="70"/>
      <c r="CE80" s="70"/>
      <c r="CF80" s="70"/>
      <c r="CG80" s="70"/>
      <c r="CH80" s="70"/>
      <c r="CI80" s="70"/>
      <c r="CJ80" s="70"/>
      <c r="CK80" s="70"/>
    </row>
    <row r="81" spans="1:89" ht="10.5">
      <c r="A81" s="70"/>
      <c r="B81" s="70"/>
      <c r="C81" s="70"/>
      <c r="D81" s="89" t="s">
        <v>98</v>
      </c>
      <c r="E81" s="36" t="str">
        <f>$E$13</f>
        <v>Option 2</v>
      </c>
      <c r="F81" s="90" t="s">
        <v>87</v>
      </c>
      <c r="G81" s="90" t="s">
        <v>88</v>
      </c>
      <c r="H81" s="38" t="s">
        <v>63</v>
      </c>
      <c r="I81" s="8" t="s">
        <v>83</v>
      </c>
      <c r="J81" s="70"/>
      <c r="K81" s="102">
        <f t="shared" ref="K81:Q81" si="26">K57*(1+$J$65)</f>
        <v>465575.00783132389</v>
      </c>
      <c r="L81" s="122">
        <f t="shared" si="26"/>
        <v>0</v>
      </c>
      <c r="M81" s="102">
        <f t="shared" si="26"/>
        <v>0</v>
      </c>
      <c r="N81" s="102">
        <f t="shared" si="26"/>
        <v>1459751.2201439228</v>
      </c>
      <c r="O81" s="102">
        <f t="shared" si="26"/>
        <v>1024400.0880782264</v>
      </c>
      <c r="P81" s="102">
        <f t="shared" si="26"/>
        <v>1059810.3151460427</v>
      </c>
      <c r="Q81" s="102">
        <f t="shared" si="26"/>
        <v>473289.80671921675</v>
      </c>
      <c r="R81" s="127">
        <f>SUM(M81:Q81)</f>
        <v>4017251.430087409</v>
      </c>
      <c r="S81" s="70"/>
      <c r="T81" s="70"/>
      <c r="V81" s="70"/>
      <c r="W81" s="70"/>
      <c r="X81" s="70"/>
      <c r="Y81" s="70"/>
      <c r="Z81" s="70"/>
      <c r="AA81" s="70"/>
      <c r="AB81" s="70"/>
      <c r="AC81" s="70"/>
      <c r="AD81" s="70"/>
      <c r="AE81" s="70"/>
      <c r="AF81" s="70"/>
      <c r="AG81" s="70"/>
      <c r="AH81" s="70"/>
      <c r="AI81" s="70"/>
      <c r="AJ81" s="70"/>
      <c r="AK81" s="70"/>
      <c r="AL81" s="70"/>
      <c r="AM81" s="70"/>
      <c r="AN81" s="70"/>
      <c r="AO81" s="70"/>
      <c r="AP81" s="70"/>
      <c r="AQ81" s="70"/>
      <c r="AR81" s="70"/>
      <c r="AS81" s="70"/>
      <c r="AT81" s="70"/>
      <c r="AU81" s="70"/>
      <c r="AV81" s="70"/>
      <c r="AW81" s="70"/>
      <c r="AX81" s="70"/>
      <c r="AY81" s="70"/>
      <c r="AZ81" s="70"/>
      <c r="BA81" s="70"/>
      <c r="BB81" s="70"/>
      <c r="BC81" s="70"/>
      <c r="BD81" s="70"/>
      <c r="BE81" s="70"/>
      <c r="BF81" s="70"/>
      <c r="BG81" s="70"/>
      <c r="BH81" s="70"/>
      <c r="BI81" s="70"/>
      <c r="BJ81" s="70"/>
      <c r="BK81" s="70"/>
      <c r="BL81" s="70"/>
      <c r="BM81" s="70"/>
      <c r="BN81" s="70"/>
      <c r="BO81" s="70"/>
      <c r="BP81" s="70"/>
      <c r="BQ81" s="70"/>
      <c r="BR81" s="70"/>
      <c r="BS81" s="70"/>
      <c r="BT81" s="70"/>
      <c r="BU81" s="70"/>
      <c r="BV81" s="70"/>
      <c r="BW81" s="70"/>
      <c r="BX81" s="70"/>
      <c r="BY81" s="70"/>
      <c r="BZ81" s="70"/>
      <c r="CA81" s="70"/>
      <c r="CB81" s="70"/>
      <c r="CC81" s="70"/>
      <c r="CD81" s="70"/>
      <c r="CE81" s="70"/>
      <c r="CF81" s="70"/>
      <c r="CG81" s="70"/>
      <c r="CH81" s="70"/>
      <c r="CI81" s="70"/>
      <c r="CJ81" s="70"/>
      <c r="CK81" s="70"/>
    </row>
    <row r="82" spans="1:89">
      <c r="A82" s="70"/>
      <c r="B82" s="70"/>
      <c r="C82" s="70"/>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G82" s="70"/>
      <c r="AH82" s="70"/>
      <c r="AI82" s="70"/>
      <c r="AJ82" s="70"/>
      <c r="AK82" s="70"/>
      <c r="AL82" s="70"/>
      <c r="AM82" s="70"/>
      <c r="AN82" s="70"/>
      <c r="AO82" s="70"/>
      <c r="AP82" s="70"/>
      <c r="AQ82" s="70"/>
      <c r="AR82" s="70"/>
      <c r="AS82" s="70"/>
      <c r="AT82" s="70"/>
      <c r="AU82" s="70"/>
      <c r="AV82" s="70"/>
      <c r="AW82" s="70"/>
      <c r="AX82" s="70"/>
      <c r="AY82" s="70"/>
      <c r="AZ82" s="70"/>
      <c r="BA82" s="70"/>
      <c r="BB82" s="70"/>
      <c r="BC82" s="70"/>
      <c r="BD82" s="70"/>
      <c r="BE82" s="70"/>
      <c r="BF82" s="70"/>
      <c r="BG82" s="70"/>
      <c r="BH82" s="70"/>
      <c r="BI82" s="70"/>
      <c r="BJ82" s="70"/>
      <c r="BK82" s="70"/>
      <c r="BL82" s="70"/>
      <c r="BM82" s="70"/>
      <c r="BN82" s="70"/>
      <c r="BO82" s="70"/>
      <c r="BP82" s="70"/>
      <c r="BQ82" s="70"/>
      <c r="BR82" s="70"/>
      <c r="BS82" s="70"/>
      <c r="BT82" s="70"/>
      <c r="BU82" s="70"/>
      <c r="BV82" s="70"/>
      <c r="BW82" s="70"/>
      <c r="BX82" s="70"/>
      <c r="BY82" s="70"/>
      <c r="BZ82" s="70"/>
      <c r="CA82" s="70"/>
      <c r="CB82" s="70"/>
      <c r="CC82" s="70"/>
      <c r="CD82" s="70"/>
      <c r="CE82" s="70"/>
      <c r="CF82" s="70"/>
      <c r="CG82" s="70"/>
      <c r="CH82" s="70"/>
      <c r="CI82" s="70"/>
      <c r="CJ82" s="70"/>
      <c r="CK82" s="70"/>
    </row>
    <row r="83" spans="1:89">
      <c r="A83" s="70"/>
      <c r="B83" s="70"/>
      <c r="C83" s="70"/>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c r="BK83" s="70"/>
      <c r="BL83" s="70"/>
      <c r="BM83" s="70"/>
      <c r="BN83" s="70"/>
      <c r="BO83" s="70"/>
      <c r="BP83" s="70"/>
      <c r="BQ83" s="70"/>
      <c r="BR83" s="70"/>
      <c r="BS83" s="70"/>
      <c r="BT83" s="70"/>
      <c r="BU83" s="70"/>
      <c r="BV83" s="70"/>
      <c r="BW83" s="70"/>
      <c r="BX83" s="70"/>
      <c r="BY83" s="70"/>
      <c r="BZ83" s="70"/>
      <c r="CA83" s="70"/>
      <c r="CB83" s="70"/>
      <c r="CC83" s="70"/>
      <c r="CD83" s="70"/>
      <c r="CE83" s="70"/>
      <c r="CF83" s="70"/>
      <c r="CG83" s="70"/>
      <c r="CH83" s="70"/>
      <c r="CI83" s="70"/>
      <c r="CJ83" s="70"/>
      <c r="CK83" s="70"/>
    </row>
    <row r="84" spans="1:89" ht="10.5">
      <c r="A84" s="56"/>
      <c r="B84" s="72" t="s">
        <v>44</v>
      </c>
      <c r="C84" s="56"/>
      <c r="D84" s="56"/>
      <c r="E84" s="56"/>
      <c r="F84" s="56"/>
      <c r="G84" s="56"/>
      <c r="H84" s="56"/>
      <c r="I84" s="56"/>
      <c r="J84" s="56"/>
      <c r="K84" s="56"/>
      <c r="L84" s="56"/>
      <c r="M84" s="56"/>
      <c r="N84" s="56"/>
      <c r="O84" s="56"/>
      <c r="P84" s="56"/>
      <c r="Q84" s="56"/>
      <c r="R84" s="56"/>
      <c r="S84" s="56"/>
      <c r="T84" s="56"/>
      <c r="U84" s="56"/>
      <c r="V84" s="56"/>
      <c r="W84" s="56"/>
      <c r="X84" s="56"/>
      <c r="Y84" s="56"/>
      <c r="Z84" s="56"/>
      <c r="AA84" s="56"/>
      <c r="AB84" s="56"/>
      <c r="AC84" s="56"/>
      <c r="AD84" s="56"/>
      <c r="AE84" s="56"/>
      <c r="AF84" s="56"/>
      <c r="AG84" s="56"/>
      <c r="AH84" s="56"/>
      <c r="AI84" s="56"/>
      <c r="AJ84" s="56"/>
      <c r="AK84" s="56"/>
      <c r="AL84" s="56"/>
      <c r="AM84" s="56"/>
      <c r="AN84" s="56"/>
      <c r="AO84" s="56"/>
      <c r="AP84" s="56"/>
      <c r="AQ84" s="56"/>
      <c r="AR84" s="56"/>
      <c r="AS84" s="56"/>
      <c r="AT84" s="56"/>
      <c r="AU84" s="56"/>
      <c r="AV84" s="56"/>
      <c r="AW84" s="56"/>
      <c r="AX84" s="56"/>
      <c r="AY84" s="56"/>
      <c r="AZ84" s="56"/>
      <c r="BA84" s="56"/>
      <c r="BB84" s="56"/>
      <c r="BC84" s="56"/>
      <c r="BD84" s="56"/>
      <c r="BE84" s="56"/>
      <c r="BF84" s="56"/>
      <c r="BG84" s="56"/>
      <c r="BH84" s="56"/>
      <c r="BI84" s="56"/>
      <c r="BJ84" s="56"/>
      <c r="BK84" s="56"/>
      <c r="BL84" s="56"/>
      <c r="BM84" s="56"/>
      <c r="BN84" s="56"/>
      <c r="BO84" s="56"/>
      <c r="BP84" s="56"/>
      <c r="BQ84" s="56"/>
      <c r="BR84" s="56"/>
      <c r="BS84" s="56"/>
      <c r="BT84" s="56"/>
      <c r="BU84" s="56"/>
      <c r="BV84" s="56"/>
      <c r="BW84" s="56"/>
      <c r="BX84" s="56"/>
      <c r="BY84" s="56"/>
      <c r="BZ84" s="56"/>
      <c r="CA84" s="56"/>
      <c r="CB84" s="56"/>
      <c r="CC84" s="56"/>
      <c r="CD84" s="56"/>
      <c r="CE84" s="56"/>
      <c r="CF84" s="56"/>
      <c r="CG84" s="56"/>
      <c r="CH84" s="56"/>
      <c r="CI84" s="56"/>
      <c r="CJ84" s="56"/>
      <c r="CK84" s="56"/>
    </row>
  </sheetData>
  <sheetProtection formatCells="0" formatColumns="0" formatRows="0"/>
  <mergeCells count="10">
    <mergeCell ref="J15:N15"/>
    <mergeCell ref="O15:R15"/>
    <mergeCell ref="J16:N16"/>
    <mergeCell ref="O16:R16"/>
    <mergeCell ref="J12:N12"/>
    <mergeCell ref="O12:R12"/>
    <mergeCell ref="J13:N13"/>
    <mergeCell ref="O13:R13"/>
    <mergeCell ref="J14:N14"/>
    <mergeCell ref="O14:R14"/>
  </mergeCells>
  <conditionalFormatting sqref="K1">
    <cfRule type="cellIs" dxfId="15" priority="3" operator="equal">
      <formula>"Check"</formula>
    </cfRule>
    <cfRule type="cellIs" dxfId="14" priority="4" operator="equal">
      <formula>"Ok"</formula>
    </cfRule>
  </conditionalFormatting>
  <conditionalFormatting sqref="N1">
    <cfRule type="cellIs" dxfId="13" priority="1" operator="equal">
      <formula>"Check"</formula>
    </cfRule>
    <cfRule type="cellIs" dxfId="12" priority="2" operator="equal">
      <formula>"Ok"</formula>
    </cfRule>
  </conditionalFormatting>
  <dataValidations count="4">
    <dataValidation allowBlank="1" showInputMessage="1" showErrorMessage="1" promptTitle="Dollar Basis" prompt="&quot;Nominal&quot;: no inflation escalation will be added to the costs in the calculation._x000a_&quot;Real&quot;: costs will be escalated by inflation in the calculation." sqref="G32 G43 G55 G67 G63 G22 G79" xr:uid="{F31A3C2B-BD54-4E59-B9EC-70079FBF49D2}"/>
    <dataValidation type="decimal" operator="greaterThanOrEqual" allowBlank="1" showInputMessage="1" showErrorMessage="1" errorTitle="Value" error="Please enter positive values here. _x000a__x000a_For cost savings, please enter the original cost in the 'Do Nothing' option, then the reduced cost in the subsequent options." sqref="M40:BR40" xr:uid="{E2D23654-14E0-47AA-B4D2-E04D1F905967}">
      <formula1>0</formula1>
    </dataValidation>
    <dataValidation type="decimal" operator="greaterThanOrEqual" allowBlank="1" showInputMessage="1" showErrorMessage="1" errorTitle="Value" error="Please enter positive values here. _x000a__x000a_For cost savings, please enter the original cost in the 'Status Quo' option, then the reduced cost in the subsequent options." sqref="J34:J39 K45:Q50 K57:Q57 K24:Q24 K81:Q81" xr:uid="{CFB488E7-276B-4BA5-B4B9-E5C808402547}">
      <formula1>0</formula1>
    </dataValidation>
    <dataValidation type="decimal" allowBlank="1" showInputMessage="1" showErrorMessage="1" errorTitle="Value" error="Please enter a percentage between 0% and 100%" promptTitle="Customer benefits overestimate" prompt="This input is used in the scenario when we could be overestimating the customer benefits. The output measures the customer NPV if actual benefits are x% lower." sqref="J65" xr:uid="{C400E273-79AA-43A1-8BAF-E0A98AF17CBC}">
      <formula1>0</formula1>
      <formula2>1</formula2>
    </dataValidation>
  </dataValidations>
  <pageMargins left="0.7" right="0.7" top="0.75" bottom="0.75" header="0.3" footer="0.3"/>
  <pageSetup paperSize="9" orientation="portrait" horizontalDpi="300" verticalDpi="300" r:id="rId1"/>
  <ignoredErrors>
    <ignoredError sqref="R45:R50 R57" formulaRange="1"/>
    <ignoredError sqref="K81:Q81"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7DFBD-D7D6-4555-B214-85DFE3B957FA}">
  <sheetPr codeName="Sheet4">
    <tabColor rgb="FFF8F5A4"/>
  </sheetPr>
  <dimension ref="A1:CK224"/>
  <sheetViews>
    <sheetView showGridLines="0" zoomScaleNormal="100" workbookViewId="0">
      <pane xSplit="4" ySplit="4" topLeftCell="E52" activePane="bottomRight" state="frozen"/>
      <selection pane="bottomRight" activeCell="E5" sqref="E5"/>
      <selection pane="bottomLeft" activeCell="A5" sqref="A5"/>
      <selection pane="topRight" activeCell="E1" sqref="E1"/>
    </sheetView>
  </sheetViews>
  <sheetFormatPr defaultColWidth="0" defaultRowHeight="9.9499999999999993"/>
  <cols>
    <col min="1" max="1" width="2.7109375" style="8" customWidth="1"/>
    <col min="2" max="3" width="0.85546875" style="8" customWidth="1"/>
    <col min="4" max="4" width="47.140625" style="8" customWidth="1"/>
    <col min="5" max="8" width="10.7109375" style="8" customWidth="1"/>
    <col min="9" max="9" width="34.140625" style="8" customWidth="1"/>
    <col min="10" max="18" width="12.7109375" style="8" customWidth="1"/>
    <col min="19" max="41" width="9.28515625" style="8" customWidth="1"/>
    <col min="42" max="70" width="8" style="8" customWidth="1"/>
    <col min="71" max="71" width="3.42578125" style="8" customWidth="1"/>
    <col min="72" max="75" width="8" style="8" customWidth="1"/>
    <col min="76" max="89" width="7.7109375" style="8" customWidth="1"/>
    <col min="90" max="16384" width="7.7109375" style="8" hidden="1"/>
  </cols>
  <sheetData>
    <row r="1" spans="1:89" ht="15.6">
      <c r="A1" s="52"/>
      <c r="B1" s="52"/>
      <c r="C1" s="52"/>
      <c r="D1" s="53" t="str">
        <f>Model_Name</f>
        <v>Cost Benefit Analysis</v>
      </c>
      <c r="E1" s="54"/>
      <c r="F1" s="55"/>
      <c r="G1" s="56"/>
      <c r="H1" s="56"/>
      <c r="I1" s="56"/>
      <c r="J1" s="57" t="s">
        <v>45</v>
      </c>
      <c r="K1" s="58" t="str">
        <f>IF(COUNTA($A$8:$A$224)=COUNTIF($A$8:$A$224,0),"Ok","Check")</f>
        <v>Ok</v>
      </c>
      <c r="L1" s="56"/>
      <c r="M1" s="57" t="s">
        <v>46</v>
      </c>
      <c r="N1" s="59" t="str">
        <f>Overall_Check</f>
        <v>Ok</v>
      </c>
      <c r="O1" s="56"/>
      <c r="P1" s="57" t="s">
        <v>47</v>
      </c>
      <c r="Q1" s="60" t="s">
        <v>21</v>
      </c>
      <c r="R1" s="61" t="s">
        <v>48</v>
      </c>
      <c r="S1" s="62" t="s">
        <v>49</v>
      </c>
      <c r="T1" s="63" t="s">
        <v>28</v>
      </c>
      <c r="U1" s="56"/>
      <c r="V1" s="57"/>
      <c r="W1" s="57"/>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row>
    <row r="2" spans="1:89" ht="11.1" thickBot="1">
      <c r="A2" s="56"/>
      <c r="B2" s="56"/>
      <c r="C2" s="56"/>
      <c r="D2" s="64" t="e">
        <f ca="1">RIGHT(CELL("filename",D1),LEN(CELL("filename",D1))-FIND("]",CELL("filename",D1)))</f>
        <v>#VALUE!</v>
      </c>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row>
    <row r="3" spans="1:89" ht="11.1" thickBot="1">
      <c r="A3" s="65"/>
      <c r="B3" s="65"/>
      <c r="C3" s="65"/>
      <c r="D3" s="65"/>
      <c r="E3" s="66"/>
      <c r="F3" s="66"/>
      <c r="G3" s="66"/>
      <c r="H3" s="66"/>
      <c r="I3" s="65"/>
      <c r="J3" s="67" t="s">
        <v>50</v>
      </c>
      <c r="K3" s="68" t="str">
        <f>K$4
&amp;"-"
&amp;RIGHT(L$4,2)</f>
        <v>2024-25</v>
      </c>
      <c r="L3" s="69" t="str">
        <f t="shared" ref="L3:Q3" si="0">L$4
&amp;"-"
&amp;RIGHT(M$4,2)</f>
        <v>2025-26</v>
      </c>
      <c r="M3" s="69" t="str">
        <f t="shared" si="0"/>
        <v>2026-27</v>
      </c>
      <c r="N3" s="69" t="str">
        <f t="shared" si="0"/>
        <v>2027-28</v>
      </c>
      <c r="O3" s="69" t="str">
        <f t="shared" si="0"/>
        <v>2028-29</v>
      </c>
      <c r="P3" s="69" t="str">
        <f t="shared" si="0"/>
        <v>2029-30</v>
      </c>
      <c r="Q3" s="69" t="str">
        <f t="shared" si="0"/>
        <v>2030-31</v>
      </c>
      <c r="R3" s="68" t="s">
        <v>51</v>
      </c>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5"/>
      <c r="BV3" s="65"/>
      <c r="BW3" s="65"/>
      <c r="BX3" s="65"/>
      <c r="BY3" s="65"/>
      <c r="BZ3" s="65"/>
      <c r="CA3" s="65"/>
      <c r="CB3" s="65"/>
      <c r="CC3" s="65"/>
      <c r="CD3" s="65"/>
      <c r="CE3" s="65"/>
      <c r="CF3" s="65"/>
      <c r="CG3" s="65"/>
      <c r="CH3" s="65"/>
      <c r="CI3" s="65"/>
      <c r="CJ3" s="65"/>
      <c r="CK3" s="65"/>
    </row>
    <row r="4" spans="1:89" ht="10.5">
      <c r="A4" s="65"/>
      <c r="B4" s="65"/>
      <c r="C4" s="65"/>
      <c r="D4" s="65"/>
      <c r="E4" s="66" t="s">
        <v>52</v>
      </c>
      <c r="F4" s="66" t="s">
        <v>53</v>
      </c>
      <c r="G4" s="66" t="s">
        <v>54</v>
      </c>
      <c r="H4" s="66" t="s">
        <v>55</v>
      </c>
      <c r="I4" s="65"/>
      <c r="J4" s="67" t="s">
        <v>56</v>
      </c>
      <c r="K4" s="68">
        <f>YEAR(Start_Date)</f>
        <v>2024</v>
      </c>
      <c r="L4" s="69">
        <f>K4+1</f>
        <v>2025</v>
      </c>
      <c r="M4" s="69">
        <f t="shared" ref="M4:R4" si="1">L4+1</f>
        <v>2026</v>
      </c>
      <c r="N4" s="69">
        <f t="shared" si="1"/>
        <v>2027</v>
      </c>
      <c r="O4" s="69">
        <f t="shared" si="1"/>
        <v>2028</v>
      </c>
      <c r="P4" s="69">
        <f t="shared" si="1"/>
        <v>2029</v>
      </c>
      <c r="Q4" s="69">
        <f t="shared" si="1"/>
        <v>2030</v>
      </c>
      <c r="R4" s="69">
        <f t="shared" si="1"/>
        <v>2031</v>
      </c>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5"/>
      <c r="BV4" s="65"/>
      <c r="BW4" s="65"/>
      <c r="BX4" s="65"/>
      <c r="BY4" s="65"/>
      <c r="BZ4" s="65"/>
      <c r="CA4" s="65"/>
      <c r="CB4" s="65"/>
      <c r="CC4" s="65"/>
      <c r="CD4" s="65"/>
      <c r="CE4" s="65"/>
      <c r="CF4" s="65"/>
      <c r="CG4" s="65"/>
      <c r="CH4" s="65"/>
      <c r="CI4" s="65"/>
      <c r="CJ4" s="65"/>
      <c r="CK4" s="65"/>
    </row>
    <row r="5" spans="1:89">
      <c r="A5" s="70"/>
      <c r="B5" s="70"/>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70"/>
      <c r="CB5" s="70"/>
      <c r="CC5" s="70"/>
      <c r="CD5" s="70"/>
      <c r="CE5" s="70"/>
      <c r="CF5" s="70"/>
      <c r="CG5" s="70"/>
      <c r="CH5" s="70"/>
      <c r="CI5" s="70"/>
      <c r="CJ5" s="70"/>
      <c r="CK5" s="70"/>
    </row>
    <row r="6" spans="1:89">
      <c r="A6" s="70"/>
      <c r="B6" s="71" t="s">
        <v>57</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row>
    <row r="7" spans="1:89">
      <c r="A7" s="70"/>
      <c r="B7" s="70"/>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row>
    <row r="8" spans="1:89" ht="10.5">
      <c r="A8" s="56"/>
      <c r="B8" s="72" t="s">
        <v>112</v>
      </c>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c r="AT8" s="56"/>
      <c r="AU8" s="56"/>
      <c r="AV8" s="56"/>
      <c r="AW8" s="56"/>
      <c r="AX8" s="56"/>
      <c r="AY8" s="56"/>
      <c r="AZ8" s="56"/>
      <c r="BA8" s="56"/>
      <c r="BB8" s="56"/>
      <c r="BC8" s="56"/>
      <c r="BD8" s="56"/>
      <c r="BE8" s="56"/>
      <c r="BF8" s="56"/>
      <c r="BG8" s="56"/>
      <c r="BH8" s="56"/>
      <c r="BI8" s="56"/>
      <c r="BJ8" s="56"/>
      <c r="BK8" s="56"/>
      <c r="BL8" s="56"/>
      <c r="BM8" s="56"/>
      <c r="BN8" s="56"/>
      <c r="BO8" s="56"/>
      <c r="BP8" s="56"/>
      <c r="BQ8" s="56"/>
      <c r="BR8" s="56"/>
      <c r="BS8" s="56"/>
      <c r="BT8" s="56"/>
      <c r="BU8" s="56"/>
      <c r="BV8" s="56"/>
      <c r="BW8" s="56"/>
      <c r="BX8" s="56"/>
      <c r="BY8" s="56"/>
      <c r="BZ8" s="56"/>
      <c r="CA8" s="56"/>
      <c r="CB8" s="56"/>
      <c r="CC8" s="56"/>
      <c r="CD8" s="56"/>
      <c r="CE8" s="56"/>
      <c r="CF8" s="56"/>
      <c r="CG8" s="56"/>
      <c r="CH8" s="56"/>
      <c r="CI8" s="56"/>
      <c r="CJ8" s="56"/>
      <c r="CK8" s="56"/>
    </row>
    <row r="9" spans="1:89">
      <c r="A9" s="70"/>
      <c r="B9" s="70"/>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0"/>
      <c r="CH9" s="70"/>
      <c r="CI9" s="70"/>
      <c r="CJ9" s="70"/>
      <c r="CK9" s="70"/>
    </row>
    <row r="10" spans="1:89" ht="10.5">
      <c r="A10" s="85"/>
      <c r="B10" s="85"/>
      <c r="C10" s="86" t="str">
        <f>'Input|Costs'!$D$13</f>
        <v>Option 2 - Replacement based on historical trend</v>
      </c>
      <c r="D10" s="85"/>
      <c r="E10" s="85"/>
      <c r="F10" s="87"/>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row>
    <row r="11" spans="1:89">
      <c r="A11" s="70"/>
      <c r="B11" s="70"/>
      <c r="C11" s="70"/>
      <c r="D11" s="70"/>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c r="BY11" s="70"/>
      <c r="BZ11" s="70"/>
      <c r="CA11" s="70"/>
      <c r="CB11" s="70"/>
      <c r="CC11" s="70"/>
      <c r="CD11" s="70"/>
      <c r="CE11" s="70"/>
      <c r="CF11" s="70"/>
      <c r="CG11" s="70"/>
      <c r="CH11" s="70"/>
      <c r="CI11" s="70"/>
      <c r="CJ11" s="70"/>
      <c r="CK11" s="70"/>
    </row>
    <row r="12" spans="1:89" ht="10.5">
      <c r="A12" s="70"/>
      <c r="B12" s="70"/>
      <c r="C12" s="70"/>
      <c r="D12" s="74" t="s">
        <v>113</v>
      </c>
      <c r="E12" s="75" t="str">
        <f>E$4</f>
        <v>Option</v>
      </c>
      <c r="F12" s="75" t="str">
        <f>F$4</f>
        <v>Unit</v>
      </c>
      <c r="G12" s="75" t="str">
        <f>G$4</f>
        <v>Basis</v>
      </c>
      <c r="H12" s="75" t="s">
        <v>80</v>
      </c>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70"/>
      <c r="BZ12" s="70"/>
      <c r="CA12" s="70"/>
      <c r="CB12" s="70"/>
      <c r="CC12" s="70"/>
      <c r="CD12" s="70"/>
      <c r="CE12" s="70"/>
      <c r="CF12" s="70"/>
      <c r="CG12" s="70"/>
      <c r="CH12" s="70"/>
      <c r="CI12" s="70"/>
      <c r="CJ12" s="70"/>
      <c r="CK12" s="70"/>
    </row>
    <row r="13" spans="1:89">
      <c r="A13" s="70"/>
      <c r="B13" s="70"/>
      <c r="C13" s="70"/>
      <c r="D13" s="70"/>
      <c r="E13" s="70"/>
      <c r="F13" s="70"/>
      <c r="G13" s="70"/>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c r="CC13" s="70"/>
      <c r="CD13" s="70"/>
      <c r="CE13" s="70"/>
      <c r="CF13" s="70"/>
      <c r="CG13" s="70"/>
      <c r="CH13" s="70"/>
      <c r="CI13" s="70"/>
      <c r="CJ13" s="70"/>
      <c r="CK13" s="70"/>
    </row>
    <row r="14" spans="1:89">
      <c r="A14" s="70"/>
      <c r="B14" s="70"/>
      <c r="C14" s="70"/>
      <c r="D14" s="38" t="s">
        <v>114</v>
      </c>
      <c r="E14" s="36" t="str">
        <f>'Input|Costs'!$E$13</f>
        <v>Option 2</v>
      </c>
      <c r="F14" s="90" t="s">
        <v>115</v>
      </c>
      <c r="G14" s="90" t="s">
        <v>63</v>
      </c>
      <c r="H14" s="114" t="s">
        <v>80</v>
      </c>
      <c r="I14" s="70"/>
      <c r="J14" s="102">
        <f>'Input|Customers'!$E$12</f>
        <v>1646</v>
      </c>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row>
    <row r="15" spans="1:89">
      <c r="A15" s="70"/>
      <c r="B15" s="70"/>
      <c r="C15" s="70"/>
      <c r="D15" s="38" t="s">
        <v>116</v>
      </c>
      <c r="E15" s="36" t="str">
        <f>'Input|Costs'!$E$13</f>
        <v>Option 2</v>
      </c>
      <c r="F15" s="90" t="s">
        <v>117</v>
      </c>
      <c r="G15" s="90" t="s">
        <v>63</v>
      </c>
      <c r="H15" s="114" t="s">
        <v>80</v>
      </c>
      <c r="I15" s="70"/>
      <c r="J15" s="91">
        <f>230.18/60</f>
        <v>3.8363333333333336</v>
      </c>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c r="CA15" s="70"/>
      <c r="CB15" s="70"/>
      <c r="CC15" s="70"/>
      <c r="CD15" s="70"/>
      <c r="CE15" s="70"/>
      <c r="CF15" s="70"/>
      <c r="CG15" s="70"/>
      <c r="CH15" s="70"/>
      <c r="CI15" s="70"/>
      <c r="CJ15" s="70"/>
      <c r="CK15" s="70"/>
    </row>
    <row r="16" spans="1:89">
      <c r="A16" s="70"/>
      <c r="B16" s="70"/>
      <c r="C16" s="70"/>
      <c r="D16" s="38" t="s">
        <v>118</v>
      </c>
      <c r="E16" s="36" t="str">
        <f>'Input|Costs'!$E$13</f>
        <v>Option 2</v>
      </c>
      <c r="F16" s="90" t="s">
        <v>117</v>
      </c>
      <c r="G16" s="90" t="s">
        <v>63</v>
      </c>
      <c r="H16" s="114" t="s">
        <v>80</v>
      </c>
      <c r="I16" s="70"/>
      <c r="J16" s="102">
        <f>J14*J15</f>
        <v>6314.6046666666671</v>
      </c>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c r="CA16" s="70"/>
      <c r="CB16" s="70"/>
      <c r="CC16" s="70"/>
      <c r="CD16" s="70"/>
      <c r="CE16" s="70"/>
      <c r="CF16" s="70"/>
      <c r="CG16" s="70"/>
      <c r="CH16" s="70"/>
      <c r="CI16" s="70"/>
      <c r="CJ16" s="70"/>
      <c r="CK16" s="70"/>
    </row>
    <row r="17" spans="1:89">
      <c r="A17" s="70"/>
      <c r="B17" s="70"/>
      <c r="C17" s="70"/>
      <c r="D17" s="70"/>
      <c r="E17" s="70"/>
      <c r="F17" s="70"/>
      <c r="G17" s="70"/>
      <c r="H17" s="70"/>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c r="BW17" s="70"/>
      <c r="BX17" s="70"/>
      <c r="BY17" s="70"/>
      <c r="BZ17" s="70"/>
      <c r="CA17" s="70"/>
      <c r="CB17" s="70"/>
      <c r="CC17" s="70"/>
      <c r="CD17" s="70"/>
      <c r="CE17" s="70"/>
      <c r="CF17" s="70"/>
      <c r="CG17" s="70"/>
      <c r="CH17" s="70"/>
      <c r="CI17" s="70"/>
      <c r="CJ17" s="70"/>
      <c r="CK17" s="70"/>
    </row>
    <row r="18" spans="1:89" ht="10.5">
      <c r="A18" s="70"/>
      <c r="B18" s="70"/>
      <c r="C18" s="70"/>
      <c r="D18" s="74" t="s">
        <v>119</v>
      </c>
      <c r="E18" s="75" t="str">
        <f>E$4</f>
        <v>Option</v>
      </c>
      <c r="F18" s="75" t="str">
        <f>F$4</f>
        <v>Unit</v>
      </c>
      <c r="G18" s="75" t="str">
        <f>G$4</f>
        <v>Basis</v>
      </c>
      <c r="H18" s="75" t="s">
        <v>80</v>
      </c>
      <c r="I18" s="70"/>
      <c r="J18" s="75" t="s">
        <v>120</v>
      </c>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c r="BY18" s="70"/>
      <c r="BZ18" s="70"/>
      <c r="CA18" s="70"/>
      <c r="CB18" s="70"/>
      <c r="CC18" s="70"/>
      <c r="CD18" s="70"/>
      <c r="CE18" s="70"/>
      <c r="CF18" s="70"/>
      <c r="CG18" s="70"/>
      <c r="CH18" s="70"/>
      <c r="CI18" s="70"/>
      <c r="CJ18" s="70"/>
      <c r="CK18" s="70"/>
    </row>
    <row r="19" spans="1:89">
      <c r="A19" s="70"/>
      <c r="B19" s="70"/>
      <c r="C19" s="70"/>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A19" s="70"/>
      <c r="CB19" s="70"/>
      <c r="CC19" s="70"/>
      <c r="CD19" s="70"/>
      <c r="CE19" s="70"/>
      <c r="CF19" s="70"/>
      <c r="CG19" s="70"/>
      <c r="CH19" s="70"/>
      <c r="CI19" s="70"/>
      <c r="CJ19" s="70"/>
      <c r="CK19" s="70"/>
    </row>
    <row r="20" spans="1:89">
      <c r="A20" s="70"/>
      <c r="B20" s="70"/>
      <c r="C20" s="70"/>
      <c r="D20" s="38" t="s">
        <v>121</v>
      </c>
      <c r="E20" s="36" t="str">
        <f>'Input|Costs'!$E$13</f>
        <v>Option 2</v>
      </c>
      <c r="F20" s="90" t="s">
        <v>110</v>
      </c>
      <c r="G20" s="90" t="s">
        <v>63</v>
      </c>
      <c r="H20" s="114" t="s">
        <v>80</v>
      </c>
      <c r="I20" s="70"/>
      <c r="J20" s="103">
        <v>0.8</v>
      </c>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c r="CA20" s="70"/>
      <c r="CB20" s="70"/>
      <c r="CC20" s="70"/>
      <c r="CD20" s="70"/>
      <c r="CE20" s="70"/>
      <c r="CF20" s="70"/>
      <c r="CG20" s="70"/>
      <c r="CH20" s="70"/>
      <c r="CI20" s="70"/>
      <c r="CJ20" s="70"/>
      <c r="CK20" s="70"/>
    </row>
    <row r="21" spans="1:89">
      <c r="A21" s="70"/>
      <c r="B21" s="70"/>
      <c r="C21" s="70"/>
      <c r="D21" s="38" t="s">
        <v>122</v>
      </c>
      <c r="E21" s="36" t="str">
        <f>'Input|Costs'!$E$13</f>
        <v>Option 2</v>
      </c>
      <c r="F21" s="90" t="s">
        <v>110</v>
      </c>
      <c r="G21" s="90" t="s">
        <v>63</v>
      </c>
      <c r="H21" s="114" t="s">
        <v>80</v>
      </c>
      <c r="I21" s="70"/>
      <c r="J21" s="103">
        <v>0.15</v>
      </c>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c r="BY21" s="70"/>
      <c r="BZ21" s="70"/>
      <c r="CA21" s="70"/>
      <c r="CB21" s="70"/>
      <c r="CC21" s="70"/>
      <c r="CD21" s="70"/>
      <c r="CE21" s="70"/>
      <c r="CF21" s="70"/>
      <c r="CG21" s="70"/>
      <c r="CH21" s="70"/>
      <c r="CI21" s="70"/>
      <c r="CJ21" s="70"/>
      <c r="CK21" s="70"/>
    </row>
    <row r="22" spans="1:89">
      <c r="A22" s="70"/>
      <c r="B22" s="70"/>
      <c r="C22" s="70"/>
      <c r="D22" s="38" t="s">
        <v>123</v>
      </c>
      <c r="E22" s="36" t="str">
        <f>'Input|Costs'!$E$13</f>
        <v>Option 2</v>
      </c>
      <c r="F22" s="90" t="s">
        <v>110</v>
      </c>
      <c r="G22" s="90" t="s">
        <v>63</v>
      </c>
      <c r="H22" s="114" t="s">
        <v>80</v>
      </c>
      <c r="I22" s="70"/>
      <c r="J22" s="104">
        <v>0.05</v>
      </c>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row>
    <row r="23" spans="1:89" ht="10.5">
      <c r="A23" s="106">
        <f>IF(ROUND(J23,2)&lt;&gt;1,1,0)</f>
        <v>0</v>
      </c>
      <c r="B23" s="70"/>
      <c r="C23" s="70"/>
      <c r="D23" s="38" t="s">
        <v>124</v>
      </c>
      <c r="E23" s="36" t="str">
        <f>'Input|Costs'!$E$13</f>
        <v>Option 2</v>
      </c>
      <c r="F23" s="90" t="s">
        <v>110</v>
      </c>
      <c r="G23" s="90" t="s">
        <v>63</v>
      </c>
      <c r="H23" s="114" t="s">
        <v>80</v>
      </c>
      <c r="I23" s="70"/>
      <c r="J23" s="105">
        <f>SUM(J20:J22)</f>
        <v>1</v>
      </c>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row>
    <row r="24" spans="1:89">
      <c r="A24" s="70"/>
      <c r="B24" s="70"/>
      <c r="C24" s="70"/>
      <c r="D24" s="70"/>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row>
    <row r="25" spans="1:89" ht="10.5">
      <c r="A25" s="70"/>
      <c r="B25" s="70"/>
      <c r="C25" s="70"/>
      <c r="D25" s="74" t="s">
        <v>125</v>
      </c>
      <c r="E25" s="75" t="str">
        <f>E$4</f>
        <v>Option</v>
      </c>
      <c r="F25" s="75" t="str">
        <f>F$4</f>
        <v>Unit</v>
      </c>
      <c r="G25" s="75" t="str">
        <f>G$4</f>
        <v>Basis</v>
      </c>
      <c r="H25" s="75" t="s">
        <v>80</v>
      </c>
      <c r="I25" s="70"/>
      <c r="J25" s="75" t="s">
        <v>126</v>
      </c>
      <c r="K25" s="75" t="s">
        <v>127</v>
      </c>
      <c r="L25" s="75" t="s">
        <v>125</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row>
    <row r="26" spans="1:89">
      <c r="A26" s="70"/>
      <c r="B26" s="70"/>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row>
    <row r="27" spans="1:89">
      <c r="A27" s="70"/>
      <c r="B27" s="70"/>
      <c r="C27" s="70"/>
      <c r="D27" s="38" t="s">
        <v>121</v>
      </c>
      <c r="E27" s="36" t="str">
        <f>'Input|Costs'!$E$13</f>
        <v>Option 2</v>
      </c>
      <c r="F27" s="90" t="s">
        <v>128</v>
      </c>
      <c r="G27" s="90" t="s">
        <v>63</v>
      </c>
      <c r="H27" s="114" t="s">
        <v>80</v>
      </c>
      <c r="I27" s="70"/>
      <c r="J27" s="95">
        <v>6100</v>
      </c>
      <c r="K27" s="95">
        <f t="shared" ref="K27:K29" si="2">365*24</f>
        <v>8760</v>
      </c>
      <c r="L27" s="108">
        <f>J27/K27</f>
        <v>0.69634703196347036</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row>
    <row r="28" spans="1:89">
      <c r="A28" s="70"/>
      <c r="B28" s="70"/>
      <c r="C28" s="70"/>
      <c r="D28" s="38" t="s">
        <v>122</v>
      </c>
      <c r="E28" s="36" t="str">
        <f>'Input|Costs'!$E$13</f>
        <v>Option 2</v>
      </c>
      <c r="F28" s="90" t="s">
        <v>128</v>
      </c>
      <c r="G28" s="90" t="s">
        <v>63</v>
      </c>
      <c r="H28" s="114" t="s">
        <v>80</v>
      </c>
      <c r="I28" s="70"/>
      <c r="J28" s="95">
        <v>14600</v>
      </c>
      <c r="K28" s="95">
        <f t="shared" si="2"/>
        <v>8760</v>
      </c>
      <c r="L28" s="108">
        <f t="shared" ref="L28:L29" si="3">J28/K28</f>
        <v>1.6666666666666667</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row>
    <row r="29" spans="1:89">
      <c r="A29" s="70"/>
      <c r="B29" s="70"/>
      <c r="C29" s="70"/>
      <c r="D29" s="38" t="s">
        <v>123</v>
      </c>
      <c r="E29" s="36" t="str">
        <f>'Input|Costs'!$E$13</f>
        <v>Option 2</v>
      </c>
      <c r="F29" s="90" t="s">
        <v>128</v>
      </c>
      <c r="G29" s="90" t="s">
        <v>63</v>
      </c>
      <c r="H29" s="114" t="s">
        <v>80</v>
      </c>
      <c r="I29" s="70"/>
      <c r="J29" s="95">
        <f>J28*10</f>
        <v>146000</v>
      </c>
      <c r="K29" s="95">
        <f t="shared" si="2"/>
        <v>8760</v>
      </c>
      <c r="L29" s="108">
        <f t="shared" si="3"/>
        <v>16.666666666666668</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row>
    <row r="30" spans="1:89">
      <c r="A30" s="70"/>
      <c r="B30" s="70"/>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row>
    <row r="31" spans="1:89" ht="10.5">
      <c r="A31" s="70"/>
      <c r="B31" s="70"/>
      <c r="C31" s="70"/>
      <c r="D31" s="74" t="s">
        <v>129</v>
      </c>
      <c r="E31" s="75" t="str">
        <f>E$4</f>
        <v>Option</v>
      </c>
      <c r="F31" s="75" t="str">
        <f>F$4</f>
        <v>Unit</v>
      </c>
      <c r="G31" s="75" t="str">
        <f>G$4</f>
        <v>Basis</v>
      </c>
      <c r="H31" s="75" t="s">
        <v>80</v>
      </c>
      <c r="I31" s="70"/>
      <c r="J31" s="75" t="s">
        <v>130</v>
      </c>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row>
    <row r="32" spans="1:89">
      <c r="A32" s="70"/>
      <c r="B32" s="7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row>
    <row r="33" spans="1:89">
      <c r="A33" s="70"/>
      <c r="B33" s="70"/>
      <c r="C33" s="70"/>
      <c r="D33" s="38" t="s">
        <v>121</v>
      </c>
      <c r="E33" s="36" t="str">
        <f>'Input|Costs'!$E$13</f>
        <v>Option 2</v>
      </c>
      <c r="F33" s="90" t="s">
        <v>130</v>
      </c>
      <c r="G33" s="112" t="s">
        <v>88</v>
      </c>
      <c r="H33" s="8" t="s">
        <v>131</v>
      </c>
      <c r="I33" s="70"/>
      <c r="J33" s="91">
        <v>54.408417496501805</v>
      </c>
      <c r="K33" s="70"/>
      <c r="L33" s="113" t="s">
        <v>132</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row>
    <row r="34" spans="1:89">
      <c r="A34" s="70"/>
      <c r="B34" s="70"/>
      <c r="C34" s="70"/>
      <c r="D34" s="38" t="s">
        <v>122</v>
      </c>
      <c r="E34" s="36" t="str">
        <f>'Input|Costs'!$E$13</f>
        <v>Option 2</v>
      </c>
      <c r="F34" s="90" t="s">
        <v>130</v>
      </c>
      <c r="G34" s="112" t="s">
        <v>88</v>
      </c>
      <c r="H34" s="8" t="s">
        <v>131</v>
      </c>
      <c r="I34" s="70"/>
      <c r="J34" s="91">
        <v>34.39</v>
      </c>
      <c r="K34" s="70"/>
      <c r="L34" s="113" t="s">
        <v>132</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row>
    <row r="35" spans="1:89">
      <c r="A35" s="70"/>
      <c r="B35" s="70"/>
      <c r="C35" s="70"/>
      <c r="D35" s="38" t="s">
        <v>123</v>
      </c>
      <c r="E35" s="36" t="str">
        <f>'Input|Costs'!$E$13</f>
        <v>Option 2</v>
      </c>
      <c r="F35" s="90" t="s">
        <v>130</v>
      </c>
      <c r="G35" s="112" t="s">
        <v>88</v>
      </c>
      <c r="H35" s="8" t="s">
        <v>131</v>
      </c>
      <c r="I35" s="70"/>
      <c r="J35" s="91">
        <v>33.49</v>
      </c>
      <c r="K35" s="70"/>
      <c r="L35" s="113" t="s">
        <v>132</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row>
    <row r="36" spans="1:89">
      <c r="A36" s="70"/>
      <c r="B36" s="70"/>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row>
    <row r="37" spans="1:89" ht="10.5">
      <c r="A37" s="70"/>
      <c r="B37" s="70"/>
      <c r="C37" s="70"/>
      <c r="D37" s="74" t="s">
        <v>133</v>
      </c>
      <c r="E37" s="75" t="str">
        <f>E$4</f>
        <v>Option</v>
      </c>
      <c r="F37" s="75" t="str">
        <f>F$4</f>
        <v>Unit</v>
      </c>
      <c r="G37" s="75" t="str">
        <f>G$4</f>
        <v>Basis</v>
      </c>
      <c r="H37" s="75" t="s">
        <v>80</v>
      </c>
      <c r="I37" s="70"/>
      <c r="J37" s="75" t="s">
        <v>134</v>
      </c>
      <c r="K37" s="75" t="s">
        <v>135</v>
      </c>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0"/>
    </row>
    <row r="38" spans="1:89">
      <c r="A38" s="70"/>
      <c r="B38" s="70"/>
      <c r="C38" s="70"/>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c r="CC38" s="70"/>
      <c r="CD38" s="70"/>
      <c r="CE38" s="70"/>
      <c r="CF38" s="70"/>
      <c r="CG38" s="70"/>
      <c r="CH38" s="70"/>
      <c r="CI38" s="70"/>
      <c r="CJ38" s="70"/>
      <c r="CK38" s="70"/>
    </row>
    <row r="39" spans="1:89">
      <c r="A39" s="70"/>
      <c r="B39" s="70"/>
      <c r="C39" s="70"/>
      <c r="D39" s="38" t="s">
        <v>121</v>
      </c>
      <c r="E39" s="36" t="str">
        <f>'Input|Costs'!$E$13</f>
        <v>Option 2</v>
      </c>
      <c r="F39" s="90" t="s">
        <v>128</v>
      </c>
      <c r="G39" s="90" t="s">
        <v>63</v>
      </c>
      <c r="H39" s="114" t="s">
        <v>80</v>
      </c>
      <c r="I39" s="70"/>
      <c r="J39" s="102">
        <f>J$16*J20*L27</f>
        <v>3517.7249741248106</v>
      </c>
      <c r="K39" s="102">
        <f>J39*J33</f>
        <v>191393.84903005371</v>
      </c>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row>
    <row r="40" spans="1:89">
      <c r="A40" s="70"/>
      <c r="B40" s="70"/>
      <c r="C40" s="70"/>
      <c r="D40" s="38" t="s">
        <v>122</v>
      </c>
      <c r="E40" s="36" t="str">
        <f>'Input|Costs'!$E$13</f>
        <v>Option 2</v>
      </c>
      <c r="F40" s="90" t="s">
        <v>128</v>
      </c>
      <c r="G40" s="90" t="s">
        <v>63</v>
      </c>
      <c r="H40" s="114" t="s">
        <v>80</v>
      </c>
      <c r="I40" s="70"/>
      <c r="J40" s="102">
        <f>J$16*J21*L28</f>
        <v>1578.6511666666668</v>
      </c>
      <c r="K40" s="102">
        <f t="shared" ref="K40:K41" si="4">J40*J34</f>
        <v>54289.813621666668</v>
      </c>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row>
    <row r="41" spans="1:89">
      <c r="A41" s="70"/>
      <c r="B41" s="70"/>
      <c r="C41" s="70"/>
      <c r="D41" s="38" t="s">
        <v>123</v>
      </c>
      <c r="E41" s="36" t="str">
        <f>'Input|Costs'!$E$13</f>
        <v>Option 2</v>
      </c>
      <c r="F41" s="90" t="s">
        <v>128</v>
      </c>
      <c r="G41" s="90" t="s">
        <v>63</v>
      </c>
      <c r="H41" s="114" t="s">
        <v>80</v>
      </c>
      <c r="I41" s="70"/>
      <c r="J41" s="102">
        <f>J$16*J22*L29</f>
        <v>5262.1705555555573</v>
      </c>
      <c r="K41" s="102">
        <f t="shared" si="4"/>
        <v>176230.09190555563</v>
      </c>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row>
    <row r="42" spans="1:89" ht="10.5">
      <c r="A42" s="70"/>
      <c r="B42" s="70"/>
      <c r="C42" s="70"/>
      <c r="D42" s="38" t="s">
        <v>136</v>
      </c>
      <c r="E42" s="36" t="str">
        <f>'Input|Costs'!$E$13</f>
        <v>Option 2</v>
      </c>
      <c r="F42" s="90" t="s">
        <v>137</v>
      </c>
      <c r="G42" s="90" t="s">
        <v>88</v>
      </c>
      <c r="H42" s="8" t="s">
        <v>82</v>
      </c>
      <c r="I42" s="70"/>
      <c r="J42" s="70"/>
      <c r="K42" s="110">
        <f>SUM(K39:K41)</f>
        <v>421913.75455727603</v>
      </c>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row>
    <row r="43" spans="1:89" ht="10.5">
      <c r="A43" s="70"/>
      <c r="B43" s="70"/>
      <c r="C43" s="70"/>
      <c r="D43" s="70"/>
      <c r="E43" s="70"/>
      <c r="F43" s="70"/>
      <c r="G43" s="70"/>
      <c r="H43" s="70"/>
      <c r="I43" s="70"/>
      <c r="J43" s="70"/>
      <c r="K43" s="111"/>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row>
    <row r="44" spans="1:89" ht="10.5">
      <c r="A44" s="70"/>
      <c r="B44" s="70"/>
      <c r="C44" s="70"/>
      <c r="D44" s="74" t="s">
        <v>138</v>
      </c>
      <c r="E44" s="75" t="str">
        <f>E$4</f>
        <v>Option</v>
      </c>
      <c r="F44" s="75" t="str">
        <f>F$4</f>
        <v>Unit</v>
      </c>
      <c r="G44" s="75" t="str">
        <f>G$4</f>
        <v>Basis</v>
      </c>
      <c r="H44" s="75" t="s">
        <v>80</v>
      </c>
      <c r="I44" s="70"/>
      <c r="J44" s="75">
        <v>2019</v>
      </c>
      <c r="K44" s="75">
        <v>2020</v>
      </c>
      <c r="L44" s="75">
        <v>2021</v>
      </c>
      <c r="M44" s="75">
        <v>2022</v>
      </c>
      <c r="N44" s="75">
        <v>2023</v>
      </c>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row>
    <row r="45" spans="1:89">
      <c r="A45" s="70"/>
      <c r="B45" s="70"/>
      <c r="C45" s="70"/>
      <c r="D45" s="70"/>
      <c r="E45" s="70"/>
      <c r="F45" s="70"/>
      <c r="G45" s="70"/>
      <c r="H45" s="70"/>
      <c r="I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row>
    <row r="46" spans="1:89">
      <c r="A46" s="70"/>
      <c r="B46" s="70"/>
      <c r="C46" s="70"/>
      <c r="D46" s="38" t="s">
        <v>139</v>
      </c>
      <c r="E46" s="36" t="str">
        <f>'Input|Costs'!$E$13</f>
        <v>Option 2</v>
      </c>
      <c r="F46" s="90" t="s">
        <v>115</v>
      </c>
      <c r="G46" s="90" t="s">
        <v>63</v>
      </c>
      <c r="H46" s="114" t="s">
        <v>80</v>
      </c>
      <c r="I46" s="70"/>
      <c r="J46" s="95">
        <v>9</v>
      </c>
      <c r="K46" s="95">
        <v>6</v>
      </c>
      <c r="L46" s="95">
        <v>7</v>
      </c>
      <c r="M46" s="95">
        <v>2</v>
      </c>
      <c r="N46" s="95">
        <v>8</v>
      </c>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row>
    <row r="47" spans="1:89">
      <c r="A47" s="70"/>
      <c r="B47" s="70"/>
      <c r="C47" s="70"/>
      <c r="D47" s="38" t="s">
        <v>140</v>
      </c>
      <c r="E47" s="36" t="str">
        <f>'Input|Costs'!$E$13</f>
        <v>Option 2</v>
      </c>
      <c r="F47" s="90" t="s">
        <v>115</v>
      </c>
      <c r="G47" s="90" t="s">
        <v>63</v>
      </c>
      <c r="H47" s="114" t="s">
        <v>80</v>
      </c>
      <c r="I47" s="70"/>
      <c r="J47" s="95">
        <v>43</v>
      </c>
      <c r="K47" s="95">
        <v>7</v>
      </c>
      <c r="L47" s="95">
        <v>6</v>
      </c>
      <c r="M47" s="95">
        <v>7</v>
      </c>
      <c r="N47" s="95">
        <v>11</v>
      </c>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row>
    <row r="48" spans="1:89" ht="10.5">
      <c r="A48" s="70"/>
      <c r="B48" s="70"/>
      <c r="C48" s="70"/>
      <c r="D48" s="38" t="s">
        <v>141</v>
      </c>
      <c r="E48" s="36" t="str">
        <f>'Input|Costs'!$E$13</f>
        <v>Option 2</v>
      </c>
      <c r="F48" s="90" t="s">
        <v>115</v>
      </c>
      <c r="G48" s="90" t="s">
        <v>63</v>
      </c>
      <c r="H48" s="8" t="s">
        <v>82</v>
      </c>
      <c r="I48" s="70"/>
      <c r="J48" s="111">
        <f>SUM(J46:J47)</f>
        <v>52</v>
      </c>
      <c r="K48" s="111">
        <f t="shared" ref="K48:N48" si="5">SUM(K46:K47)</f>
        <v>13</v>
      </c>
      <c r="L48" s="111">
        <f t="shared" si="5"/>
        <v>13</v>
      </c>
      <c r="M48" s="111">
        <f t="shared" si="5"/>
        <v>9</v>
      </c>
      <c r="N48" s="111">
        <f t="shared" si="5"/>
        <v>19</v>
      </c>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row>
    <row r="49" spans="1:89" ht="10.5">
      <c r="A49" s="70"/>
      <c r="B49" s="70"/>
      <c r="C49" s="70"/>
      <c r="D49" s="38" t="str">
        <f>"Average Fault Levels "&amp;K44&amp;"-"&amp;N44</f>
        <v>Average Fault Levels 2020-2023</v>
      </c>
      <c r="E49" s="36" t="str">
        <f>'Input|Costs'!$E$13</f>
        <v>Option 2</v>
      </c>
      <c r="F49" s="90" t="s">
        <v>115</v>
      </c>
      <c r="G49" s="90" t="s">
        <v>63</v>
      </c>
      <c r="H49" s="8" t="s">
        <v>82</v>
      </c>
      <c r="I49" s="70"/>
      <c r="J49" s="115">
        <f>AVERAGE(K48:N48)</f>
        <v>13.5</v>
      </c>
      <c r="K49" s="116" t="s">
        <v>142</v>
      </c>
      <c r="L49" s="70"/>
      <c r="M49" s="70"/>
      <c r="N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row>
    <row r="50" spans="1:89" ht="10.5">
      <c r="A50" s="70"/>
      <c r="B50" s="70"/>
      <c r="C50" s="70"/>
      <c r="D50" s="38"/>
      <c r="E50" s="36"/>
      <c r="F50" s="90"/>
      <c r="G50" s="90"/>
      <c r="I50" s="70"/>
      <c r="J50" s="111"/>
      <c r="K50" s="116"/>
      <c r="L50" s="70"/>
      <c r="M50" s="70"/>
      <c r="N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row>
    <row r="51" spans="1:89" ht="10.5">
      <c r="A51" s="70"/>
      <c r="B51" s="70"/>
      <c r="C51" s="70"/>
      <c r="D51" s="74" t="s">
        <v>143</v>
      </c>
      <c r="E51" s="75" t="str">
        <f>E$4</f>
        <v>Option</v>
      </c>
      <c r="F51" s="75" t="str">
        <f>F$4</f>
        <v>Unit</v>
      </c>
      <c r="G51" s="75" t="str">
        <f>G$4</f>
        <v>Basis</v>
      </c>
      <c r="H51" s="75" t="s">
        <v>80</v>
      </c>
      <c r="I51" s="70"/>
      <c r="J51" s="75" t="s">
        <v>144</v>
      </c>
      <c r="K51" s="116"/>
      <c r="L51" s="70"/>
      <c r="M51" s="70"/>
      <c r="N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row>
    <row r="52" spans="1:89" ht="10.5">
      <c r="A52" s="70"/>
      <c r="B52" s="70"/>
      <c r="C52" s="70"/>
      <c r="D52" s="38"/>
      <c r="E52" s="36"/>
      <c r="F52" s="90"/>
      <c r="G52" s="90"/>
      <c r="I52" s="70"/>
      <c r="J52" s="111"/>
      <c r="K52" s="116"/>
      <c r="L52" s="70"/>
      <c r="M52" s="70"/>
      <c r="N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row>
    <row r="53" spans="1:89">
      <c r="A53" s="70"/>
      <c r="B53" s="70"/>
      <c r="C53" s="70"/>
      <c r="D53" s="38" t="s">
        <v>144</v>
      </c>
      <c r="E53" s="36" t="str">
        <f>'Input|Costs'!$E$13</f>
        <v>Option 2</v>
      </c>
      <c r="F53" s="90" t="s">
        <v>110</v>
      </c>
      <c r="G53" s="90" t="s">
        <v>63</v>
      </c>
      <c r="H53" s="114" t="s">
        <v>80</v>
      </c>
      <c r="I53" s="70"/>
      <c r="J53" s="103">
        <v>0.33</v>
      </c>
      <c r="K53" s="116" t="s">
        <v>145</v>
      </c>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70"/>
      <c r="AV53" s="70"/>
      <c r="AW53" s="70"/>
      <c r="AX53" s="70"/>
      <c r="AY53" s="70"/>
      <c r="AZ53" s="70"/>
      <c r="BA53" s="70"/>
      <c r="BB53" s="70"/>
      <c r="BC53" s="70"/>
      <c r="BD53" s="70"/>
      <c r="BE53" s="70"/>
      <c r="BF53" s="70"/>
      <c r="BG53" s="70"/>
      <c r="BH53" s="70"/>
      <c r="BI53" s="70"/>
      <c r="BJ53" s="70"/>
      <c r="BK53" s="70"/>
      <c r="BL53" s="70"/>
      <c r="BM53" s="70"/>
      <c r="BN53" s="70"/>
      <c r="BO53" s="70"/>
      <c r="BP53" s="70"/>
      <c r="BQ53" s="70"/>
      <c r="BR53" s="70"/>
      <c r="BS53" s="70"/>
      <c r="BT53" s="70"/>
      <c r="BU53" s="70"/>
      <c r="BV53" s="70"/>
      <c r="BW53" s="70"/>
      <c r="BX53" s="70"/>
      <c r="BY53" s="70"/>
      <c r="BZ53" s="70"/>
      <c r="CA53" s="70"/>
      <c r="CB53" s="70"/>
      <c r="CC53" s="70"/>
      <c r="CD53" s="70"/>
      <c r="CE53" s="70"/>
      <c r="CF53" s="70"/>
      <c r="CG53" s="70"/>
      <c r="CH53" s="70"/>
      <c r="CI53" s="70"/>
      <c r="CJ53" s="70"/>
      <c r="CK53" s="70"/>
    </row>
    <row r="54" spans="1:89">
      <c r="A54" s="70"/>
      <c r="B54" s="70"/>
      <c r="C54" s="70"/>
      <c r="D54" s="38" t="s">
        <v>146</v>
      </c>
      <c r="E54" s="36" t="str">
        <f>'Input|Costs'!$E$13</f>
        <v>Option 2</v>
      </c>
      <c r="F54" s="90" t="s">
        <v>115</v>
      </c>
      <c r="G54" s="90" t="s">
        <v>63</v>
      </c>
      <c r="H54" s="8" t="s">
        <v>82</v>
      </c>
      <c r="I54" s="70"/>
      <c r="J54" s="107">
        <f>J49*J53</f>
        <v>4.4550000000000001</v>
      </c>
      <c r="K54" s="116" t="s">
        <v>147</v>
      </c>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0"/>
      <c r="BS54" s="70"/>
      <c r="BT54" s="70"/>
      <c r="BU54" s="70"/>
      <c r="BV54" s="70"/>
      <c r="BW54" s="70"/>
      <c r="BX54" s="70"/>
      <c r="BY54" s="70"/>
      <c r="BZ54" s="70"/>
      <c r="CA54" s="70"/>
      <c r="CB54" s="70"/>
      <c r="CC54" s="70"/>
      <c r="CD54" s="70"/>
      <c r="CE54" s="70"/>
      <c r="CF54" s="70"/>
      <c r="CG54" s="70"/>
      <c r="CH54" s="70"/>
      <c r="CI54" s="70"/>
      <c r="CJ54" s="70"/>
      <c r="CK54" s="70"/>
    </row>
    <row r="55" spans="1:89">
      <c r="A55" s="70"/>
      <c r="B55" s="70"/>
      <c r="C55" s="70"/>
      <c r="D55" s="38" t="s">
        <v>148</v>
      </c>
      <c r="E55" s="36" t="str">
        <f>'Input|Costs'!$E$13</f>
        <v>Option 2</v>
      </c>
      <c r="F55" s="90" t="s">
        <v>137</v>
      </c>
      <c r="G55" s="90" t="s">
        <v>88</v>
      </c>
      <c r="H55" s="8" t="s">
        <v>82</v>
      </c>
      <c r="I55" s="70"/>
      <c r="J55" s="102">
        <f>$K$42*J54</f>
        <v>1879625.7765526648</v>
      </c>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70"/>
      <c r="BI55" s="70"/>
      <c r="BJ55" s="70"/>
      <c r="BK55" s="70"/>
      <c r="BL55" s="70"/>
      <c r="BM55" s="70"/>
      <c r="BN55" s="70"/>
      <c r="BO55" s="70"/>
      <c r="BP55" s="70"/>
      <c r="BQ55" s="70"/>
      <c r="BR55" s="70"/>
      <c r="BS55" s="70"/>
      <c r="BT55" s="70"/>
      <c r="BU55" s="70"/>
      <c r="BV55" s="70"/>
      <c r="BW55" s="70"/>
      <c r="BX55" s="70"/>
      <c r="BY55" s="70"/>
      <c r="BZ55" s="70"/>
      <c r="CA55" s="70"/>
      <c r="CB55" s="70"/>
      <c r="CC55" s="70"/>
      <c r="CD55" s="70"/>
      <c r="CE55" s="70"/>
      <c r="CF55" s="70"/>
      <c r="CG55" s="70"/>
      <c r="CH55" s="70"/>
      <c r="CI55" s="70"/>
      <c r="CJ55" s="70"/>
      <c r="CK55" s="70"/>
    </row>
    <row r="56" spans="1:89">
      <c r="A56" s="70"/>
      <c r="B56" s="70"/>
      <c r="C56" s="70"/>
      <c r="D56" s="38" t="s">
        <v>149</v>
      </c>
      <c r="E56" s="36" t="str">
        <f>'Input|Costs'!$E$13</f>
        <v>Option 2</v>
      </c>
      <c r="F56" s="90" t="s">
        <v>150</v>
      </c>
      <c r="G56" s="90" t="s">
        <v>63</v>
      </c>
      <c r="H56" s="8" t="s">
        <v>21</v>
      </c>
      <c r="I56" s="70"/>
      <c r="J56" s="117">
        <v>5</v>
      </c>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row>
    <row r="57" spans="1:89" ht="10.5">
      <c r="A57" s="70"/>
      <c r="B57" s="70"/>
      <c r="C57" s="70"/>
      <c r="D57" s="38" t="s">
        <v>151</v>
      </c>
      <c r="E57" s="36" t="str">
        <f>'Input|Costs'!$E$13</f>
        <v>Option 2</v>
      </c>
      <c r="F57" s="90" t="s">
        <v>137</v>
      </c>
      <c r="G57" s="90" t="s">
        <v>88</v>
      </c>
      <c r="H57" s="8" t="s">
        <v>82</v>
      </c>
      <c r="I57" s="70"/>
      <c r="J57" s="118">
        <f>J55*J56</f>
        <v>9398128.8827633243</v>
      </c>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row>
    <row r="58" spans="1:89">
      <c r="A58" s="70"/>
      <c r="B58" s="70"/>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row>
    <row r="59" spans="1:89" ht="10.5">
      <c r="A59" s="85"/>
      <c r="B59" s="85"/>
      <c r="C59" s="86" t="str">
        <f>'Input|Costs'!$D$14</f>
        <v>Option 3 - Option 2 plus additional 20% opportunistic replacement</v>
      </c>
      <c r="D59" s="85"/>
      <c r="E59" s="85"/>
      <c r="F59" s="87"/>
      <c r="G59" s="85"/>
      <c r="H59" s="85"/>
      <c r="I59" s="85"/>
      <c r="J59" s="85"/>
      <c r="K59" s="85"/>
      <c r="L59" s="85"/>
      <c r="M59" s="85"/>
      <c r="N59" s="85"/>
      <c r="O59" s="85"/>
      <c r="P59" s="85"/>
      <c r="Q59" s="85"/>
      <c r="R59" s="85"/>
      <c r="S59" s="85"/>
      <c r="T59" s="85"/>
      <c r="U59" s="85"/>
      <c r="V59" s="85"/>
      <c r="W59" s="85"/>
      <c r="X59" s="85"/>
      <c r="Y59" s="85"/>
      <c r="Z59" s="85"/>
      <c r="AA59" s="85"/>
      <c r="AB59" s="85"/>
      <c r="AC59" s="85"/>
      <c r="AD59" s="85"/>
      <c r="AE59" s="85"/>
      <c r="AF59" s="85"/>
      <c r="AG59" s="85"/>
      <c r="AH59" s="85"/>
      <c r="AI59" s="85"/>
      <c r="AJ59" s="85"/>
      <c r="AK59" s="85"/>
      <c r="AL59" s="85"/>
      <c r="AM59" s="85"/>
      <c r="AN59" s="85"/>
      <c r="AO59" s="85"/>
      <c r="AP59" s="85"/>
      <c r="AQ59" s="85"/>
      <c r="AR59" s="85"/>
      <c r="AS59" s="85"/>
      <c r="AT59" s="85"/>
      <c r="AU59" s="85"/>
      <c r="AV59" s="85"/>
      <c r="AW59" s="85"/>
      <c r="AX59" s="85"/>
      <c r="AY59" s="85"/>
      <c r="AZ59" s="85"/>
      <c r="BA59" s="85"/>
      <c r="BB59" s="85"/>
      <c r="BC59" s="85"/>
      <c r="BD59" s="85"/>
      <c r="BE59" s="85"/>
      <c r="BF59" s="85"/>
      <c r="BG59" s="85"/>
      <c r="BH59" s="85"/>
      <c r="BI59" s="85"/>
      <c r="BJ59" s="85"/>
      <c r="BK59" s="85"/>
      <c r="BL59" s="85"/>
      <c r="BM59" s="85"/>
      <c r="BN59" s="85"/>
      <c r="BO59" s="85"/>
      <c r="BP59" s="85"/>
      <c r="BQ59" s="85"/>
      <c r="BR59" s="85"/>
      <c r="BS59" s="85"/>
      <c r="BT59" s="85"/>
      <c r="BU59" s="85"/>
      <c r="BV59" s="85"/>
      <c r="BW59" s="85"/>
      <c r="BX59" s="85"/>
      <c r="BY59" s="85"/>
      <c r="BZ59" s="85"/>
      <c r="CA59" s="85"/>
      <c r="CB59" s="85"/>
      <c r="CC59" s="85"/>
      <c r="CD59" s="85"/>
      <c r="CE59" s="85"/>
      <c r="CF59" s="85"/>
      <c r="CG59" s="85"/>
      <c r="CH59" s="85"/>
      <c r="CI59" s="85"/>
      <c r="CJ59" s="85"/>
      <c r="CK59" s="85"/>
    </row>
    <row r="60" spans="1:89">
      <c r="A60" s="70"/>
      <c r="B60" s="70"/>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row>
    <row r="61" spans="1:89" ht="14.45">
      <c r="A61" s="70"/>
      <c r="B61" s="70"/>
      <c r="C61" s="70"/>
      <c r="D61" s="74" t="s">
        <v>152</v>
      </c>
      <c r="E61" s="75" t="str">
        <f>E$4</f>
        <v>Option</v>
      </c>
      <c r="F61" s="75" t="str">
        <f>F$4</f>
        <v>Unit</v>
      </c>
      <c r="G61" s="75" t="str">
        <f>G$4</f>
        <v>Basis</v>
      </c>
      <c r="H61" s="75" t="s">
        <v>80</v>
      </c>
      <c r="I61" s="70"/>
      <c r="J61" s="88" t="str">
        <f>'Input|Costs'!J43</f>
        <v>Unique code</v>
      </c>
      <c r="K61" s="88" t="str">
        <f>'Input|Costs'!K43</f>
        <v>2024-25</v>
      </c>
      <c r="L61" s="88" t="str">
        <f>'Input|Costs'!L43</f>
        <v>2025-26</v>
      </c>
      <c r="M61" s="88" t="str">
        <f>'Input|Costs'!M43</f>
        <v>2026-27</v>
      </c>
      <c r="N61" s="88" t="str">
        <f>'Input|Costs'!N43</f>
        <v>2027-28</v>
      </c>
      <c r="O61" s="88" t="str">
        <f>'Input|Costs'!O43</f>
        <v>2028-29</v>
      </c>
      <c r="P61" s="88" t="str">
        <f>'Input|Costs'!P43</f>
        <v>2029-30</v>
      </c>
      <c r="Q61" s="88" t="str">
        <f>'Input|Costs'!Q43</f>
        <v>2030-31</v>
      </c>
      <c r="R61" s="88" t="str">
        <f>'Input|Costs'!R43</f>
        <v>EDPR Total</v>
      </c>
      <c r="S61" s="70"/>
      <c r="T61" s="4" t="s">
        <v>153</v>
      </c>
      <c r="U61" s="4"/>
      <c r="V61" s="4"/>
      <c r="W61" s="4"/>
      <c r="X61" s="4"/>
      <c r="Y61" s="4"/>
      <c r="Z61" s="4"/>
      <c r="AA61" s="4"/>
      <c r="AB61" s="4"/>
      <c r="AC61" s="4"/>
      <c r="AD61" s="4"/>
      <c r="AE61" s="4"/>
      <c r="AF61" s="4"/>
      <c r="AG61" s="4"/>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row>
    <row r="62" spans="1:89">
      <c r="A62" s="70"/>
      <c r="B62" s="70"/>
      <c r="C62" s="70"/>
      <c r="D62" s="70"/>
      <c r="E62" s="70"/>
      <c r="F62" s="70"/>
      <c r="G62" s="70"/>
      <c r="H62" s="70"/>
      <c r="I62" s="70"/>
      <c r="J62" s="70"/>
      <c r="K62" s="70"/>
      <c r="L62" s="70"/>
      <c r="M62" s="70"/>
      <c r="N62" s="70"/>
      <c r="O62" s="70"/>
      <c r="P62" s="70"/>
      <c r="Q62" s="70"/>
      <c r="R62" s="70"/>
      <c r="S62" s="70"/>
      <c r="T62" s="25"/>
      <c r="U62" s="25"/>
      <c r="V62" s="25"/>
      <c r="W62" s="25"/>
      <c r="X62" s="25"/>
      <c r="Y62" s="25"/>
      <c r="Z62" s="25"/>
      <c r="AA62" s="25"/>
      <c r="AB62" s="25"/>
      <c r="AC62" s="25"/>
      <c r="AD62" s="25"/>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row>
    <row r="63" spans="1:89">
      <c r="A63" s="70"/>
      <c r="B63" s="70"/>
      <c r="C63" s="70"/>
      <c r="D63" s="38" t="str">
        <f>'Input|Costs'!D45</f>
        <v>HV U/G Cable Replacement</v>
      </c>
      <c r="E63" s="36" t="str">
        <f>'Input|Costs'!E45</f>
        <v>Option 2</v>
      </c>
      <c r="F63" s="90" t="str">
        <f>'Input|Costs'!F45</f>
        <v>Volume</v>
      </c>
      <c r="G63" s="90" t="s">
        <v>63</v>
      </c>
      <c r="H63" s="8" t="str">
        <f>'Input|Costs'!$I$45</f>
        <v>Capex model submitted to the AER</v>
      </c>
      <c r="I63" s="70"/>
      <c r="J63" s="119" t="str">
        <f>'Input|Costs'!J45</f>
        <v>A208</v>
      </c>
      <c r="K63" s="102">
        <f>'Input|Costs'!K45</f>
        <v>37.685714285714283</v>
      </c>
      <c r="L63" s="122">
        <f>'Input|Costs'!L45</f>
        <v>42.8</v>
      </c>
      <c r="M63" s="102">
        <f>'Input|Costs'!M45</f>
        <v>327.9</v>
      </c>
      <c r="N63" s="102">
        <f>'Input|Costs'!N45</f>
        <v>321.3</v>
      </c>
      <c r="O63" s="102">
        <f>'Input|Costs'!O45</f>
        <v>327.9</v>
      </c>
      <c r="P63" s="102">
        <f>'Input|Costs'!P45</f>
        <v>321.3</v>
      </c>
      <c r="Q63" s="102">
        <f>'Input|Costs'!Q45</f>
        <v>327.9</v>
      </c>
      <c r="R63" s="120">
        <f>'Input|Costs'!R45</f>
        <v>1626.3000000000002</v>
      </c>
      <c r="S63" s="70"/>
      <c r="T63" s="116" t="s">
        <v>154</v>
      </c>
      <c r="U63" s="25"/>
      <c r="V63" s="25"/>
      <c r="W63" s="25"/>
      <c r="X63" s="25"/>
      <c r="Y63" s="25"/>
      <c r="Z63" s="25"/>
      <c r="AA63" s="25"/>
      <c r="AB63" s="25"/>
      <c r="AC63" s="25"/>
      <c r="AD63" s="25"/>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row>
    <row r="64" spans="1:89">
      <c r="A64" s="70"/>
      <c r="B64" s="70"/>
      <c r="C64" s="70"/>
      <c r="D64" s="38" t="str">
        <f>'Input|Costs'!D46</f>
        <v>LV U/G Cable Replacement</v>
      </c>
      <c r="E64" s="36" t="str">
        <f>'Input|Costs'!E46</f>
        <v>Option 2</v>
      </c>
      <c r="F64" s="90" t="str">
        <f>'Input|Costs'!F46</f>
        <v>Volume</v>
      </c>
      <c r="G64" s="90" t="s">
        <v>63</v>
      </c>
      <c r="H64" s="8" t="str">
        <f>'Input|Costs'!$I$45</f>
        <v>Capex model submitted to the AER</v>
      </c>
      <c r="I64" s="70"/>
      <c r="J64" s="119" t="str">
        <f>'Input|Costs'!J46</f>
        <v>A210</v>
      </c>
      <c r="K64" s="102">
        <f>'Input|Costs'!K46</f>
        <v>179.00714285714281</v>
      </c>
      <c r="L64" s="122">
        <f>'Input|Costs'!L46</f>
        <v>203.89999999999998</v>
      </c>
      <c r="M64" s="102">
        <f>'Input|Costs'!M46</f>
        <v>199.99999999999997</v>
      </c>
      <c r="N64" s="102">
        <f>'Input|Costs'!N46</f>
        <v>199.99999999999997</v>
      </c>
      <c r="O64" s="102">
        <f>'Input|Costs'!O46</f>
        <v>199.99999999999997</v>
      </c>
      <c r="P64" s="102">
        <f>'Input|Costs'!P46</f>
        <v>199.99999999999997</v>
      </c>
      <c r="Q64" s="102">
        <f>'Input|Costs'!Q46</f>
        <v>199.99999999999997</v>
      </c>
      <c r="R64" s="120">
        <f>'Input|Costs'!R46</f>
        <v>999.99999999999989</v>
      </c>
      <c r="S64" s="70"/>
      <c r="T64" s="116" t="s">
        <v>155</v>
      </c>
      <c r="U64" s="25"/>
      <c r="V64" s="25"/>
      <c r="W64" s="25"/>
      <c r="X64" s="25"/>
      <c r="Y64" s="25"/>
      <c r="Z64" s="25"/>
      <c r="AA64" s="25"/>
      <c r="AB64" s="25"/>
      <c r="AC64" s="25"/>
      <c r="AD64" s="25"/>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row>
    <row r="65" spans="1:89">
      <c r="A65" s="70"/>
      <c r="B65" s="70"/>
      <c r="C65" s="70"/>
      <c r="D65" s="38" t="str">
        <f>'Input|Costs'!D47</f>
        <v>Pillar to Pillar</v>
      </c>
      <c r="E65" s="36" t="str">
        <f>'Input|Costs'!E47</f>
        <v>Option 2</v>
      </c>
      <c r="F65" s="90" t="str">
        <f>'Input|Costs'!F47</f>
        <v>Volume</v>
      </c>
      <c r="G65" s="90" t="s">
        <v>63</v>
      </c>
      <c r="H65" s="8" t="str">
        <f>'Input|Costs'!$I$45</f>
        <v>Capex model submitted to the AER</v>
      </c>
      <c r="I65" s="70"/>
      <c r="J65" s="119" t="str">
        <f>'Input|Costs'!J47</f>
        <v>A211</v>
      </c>
      <c r="K65" s="102">
        <f>'Input|Costs'!K47</f>
        <v>5</v>
      </c>
      <c r="L65" s="122">
        <f>'Input|Costs'!L47</f>
        <v>5.3899999999999988</v>
      </c>
      <c r="M65" s="102">
        <f>'Input|Costs'!M47</f>
        <v>4.9999999999999991</v>
      </c>
      <c r="N65" s="102">
        <f>'Input|Costs'!N47</f>
        <v>4.9999999999999991</v>
      </c>
      <c r="O65" s="102">
        <f>'Input|Costs'!O47</f>
        <v>4.9999999999999991</v>
      </c>
      <c r="P65" s="102">
        <f>'Input|Costs'!P47</f>
        <v>4.9999999999999991</v>
      </c>
      <c r="Q65" s="102">
        <f>'Input|Costs'!Q47</f>
        <v>4.9999999999999991</v>
      </c>
      <c r="R65" s="120">
        <f>'Input|Costs'!R47</f>
        <v>24.999999999999996</v>
      </c>
      <c r="S65" s="70"/>
      <c r="T65" s="116" t="s">
        <v>156</v>
      </c>
      <c r="U65" s="25"/>
      <c r="V65" s="25"/>
      <c r="W65" s="25"/>
      <c r="X65" s="25"/>
      <c r="Y65" s="25"/>
      <c r="Z65" s="25"/>
      <c r="AA65" s="25"/>
      <c r="AB65" s="25"/>
      <c r="AC65" s="25"/>
      <c r="AD65" s="25"/>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row>
    <row r="66" spans="1:89">
      <c r="A66" s="70"/>
      <c r="B66" s="70"/>
      <c r="C66" s="70"/>
      <c r="D66" s="38" t="str">
        <f>'Input|Costs'!D48</f>
        <v>HV U/G Termination Replacement</v>
      </c>
      <c r="E66" s="36" t="str">
        <f>'Input|Costs'!E48</f>
        <v>Option 2</v>
      </c>
      <c r="F66" s="90" t="str">
        <f>'Input|Costs'!F48</f>
        <v>Volume</v>
      </c>
      <c r="G66" s="90" t="s">
        <v>63</v>
      </c>
      <c r="H66" s="8" t="str">
        <f>'Input|Costs'!$I$45</f>
        <v>Capex model submitted to the AER</v>
      </c>
      <c r="I66" s="70"/>
      <c r="J66" s="119" t="str">
        <f>'Input|Costs'!J48</f>
        <v>A239</v>
      </c>
      <c r="K66" s="102">
        <f>'Input|Costs'!K48</f>
        <v>23.553571428571441</v>
      </c>
      <c r="L66" s="122">
        <f>'Input|Costs'!L48</f>
        <v>23.809999999999995</v>
      </c>
      <c r="M66" s="102">
        <f>'Input|Costs'!M48</f>
        <v>19.999999999999996</v>
      </c>
      <c r="N66" s="102">
        <f>'Input|Costs'!N48</f>
        <v>19.999999999999996</v>
      </c>
      <c r="O66" s="102">
        <f>'Input|Costs'!O48</f>
        <v>19.999999999999996</v>
      </c>
      <c r="P66" s="102">
        <f>'Input|Costs'!P48</f>
        <v>19.999999999999996</v>
      </c>
      <c r="Q66" s="102">
        <f>'Input|Costs'!Q48</f>
        <v>19.999999999999996</v>
      </c>
      <c r="R66" s="120">
        <f>'Input|Costs'!R48</f>
        <v>99.999999999999986</v>
      </c>
      <c r="S66" s="70"/>
      <c r="T66" s="116" t="s">
        <v>157</v>
      </c>
      <c r="U66" s="25"/>
      <c r="V66" s="25"/>
      <c r="W66" s="25"/>
      <c r="X66" s="25"/>
      <c r="Y66" s="25"/>
      <c r="Z66" s="25"/>
      <c r="AA66" s="25"/>
      <c r="AB66" s="25"/>
      <c r="AC66" s="25"/>
      <c r="AD66" s="25"/>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row>
    <row r="67" spans="1:89">
      <c r="A67" s="70"/>
      <c r="B67" s="70"/>
      <c r="C67" s="70"/>
      <c r="D67" s="38" t="str">
        <f>'Input|Costs'!D49</f>
        <v>LV U/G Termination Replacement</v>
      </c>
      <c r="E67" s="36" t="str">
        <f>'Input|Costs'!E49</f>
        <v>Option 2</v>
      </c>
      <c r="F67" s="90" t="str">
        <f>'Input|Costs'!F49</f>
        <v>Volume</v>
      </c>
      <c r="G67" s="90" t="s">
        <v>63</v>
      </c>
      <c r="H67" s="8" t="str">
        <f>'Input|Costs'!$I$45</f>
        <v>Capex model submitted to the AER</v>
      </c>
      <c r="I67" s="70"/>
      <c r="J67" s="119" t="str">
        <f>'Input|Costs'!J49</f>
        <v>A213</v>
      </c>
      <c r="K67" s="102">
        <f>'Input|Costs'!K49</f>
        <v>42.396428571428558</v>
      </c>
      <c r="L67" s="122">
        <f>'Input|Costs'!L49</f>
        <v>47.159999999999989</v>
      </c>
      <c r="M67" s="102">
        <f>'Input|Costs'!M49</f>
        <v>44.999999999999993</v>
      </c>
      <c r="N67" s="102">
        <f>'Input|Costs'!N49</f>
        <v>44.999999999999993</v>
      </c>
      <c r="O67" s="102">
        <f>'Input|Costs'!O49</f>
        <v>44.999999999999993</v>
      </c>
      <c r="P67" s="102">
        <f>'Input|Costs'!P49</f>
        <v>44.999999999999993</v>
      </c>
      <c r="Q67" s="102">
        <f>'Input|Costs'!Q49</f>
        <v>44.999999999999993</v>
      </c>
      <c r="R67" s="120">
        <f>'Input|Costs'!R49</f>
        <v>224.99999999999997</v>
      </c>
      <c r="S67" s="70"/>
      <c r="T67" s="116" t="s">
        <v>158</v>
      </c>
      <c r="U67" s="25"/>
      <c r="V67" s="25"/>
      <c r="W67" s="25"/>
      <c r="X67" s="25"/>
      <c r="Y67" s="25"/>
      <c r="Z67" s="25"/>
      <c r="AA67" s="25"/>
      <c r="AB67" s="25"/>
      <c r="AC67" s="25"/>
      <c r="AD67" s="25"/>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row>
    <row r="68" spans="1:89">
      <c r="A68" s="70"/>
      <c r="B68" s="70"/>
      <c r="C68" s="70"/>
      <c r="D68" s="38" t="str">
        <f>'Input|Costs'!D50</f>
        <v>Replace Metal Trifurcating Boxes</v>
      </c>
      <c r="E68" s="36" t="str">
        <f>'Input|Costs'!E50</f>
        <v>Option 2</v>
      </c>
      <c r="F68" s="90" t="str">
        <f>'Input|Costs'!F50</f>
        <v>Volume</v>
      </c>
      <c r="G68" s="90" t="s">
        <v>63</v>
      </c>
      <c r="H68" s="8" t="str">
        <f>'Input|Costs'!$I$45</f>
        <v>Capex model submitted to the AER</v>
      </c>
      <c r="I68" s="70"/>
      <c r="J68" s="119" t="str">
        <f>'Input|Costs'!J50</f>
        <v>A209</v>
      </c>
      <c r="K68" s="102">
        <f>'Input|Costs'!K50</f>
        <v>0</v>
      </c>
      <c r="L68" s="122">
        <f>'Input|Costs'!L50</f>
        <v>0</v>
      </c>
      <c r="M68" s="102">
        <f>'Input|Costs'!M50</f>
        <v>0</v>
      </c>
      <c r="N68" s="102">
        <f>'Input|Costs'!N50</f>
        <v>0</v>
      </c>
      <c r="O68" s="102">
        <f>'Input|Costs'!O50</f>
        <v>0</v>
      </c>
      <c r="P68" s="102">
        <f>'Input|Costs'!P50</f>
        <v>0</v>
      </c>
      <c r="Q68" s="102">
        <f>'Input|Costs'!Q50</f>
        <v>0</v>
      </c>
      <c r="R68" s="120">
        <f>'Input|Costs'!R50</f>
        <v>0</v>
      </c>
      <c r="S68" s="70"/>
      <c r="T68" s="116" t="s">
        <v>159</v>
      </c>
      <c r="U68" s="25"/>
      <c r="V68" s="25"/>
      <c r="W68" s="25"/>
      <c r="X68" s="25"/>
      <c r="Y68" s="25"/>
      <c r="Z68" s="25"/>
      <c r="AA68" s="25"/>
      <c r="AB68" s="25"/>
      <c r="AC68" s="25"/>
      <c r="AD68" s="25"/>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row>
    <row r="69" spans="1:89">
      <c r="A69" s="70"/>
      <c r="B69" s="70"/>
      <c r="C69" s="70"/>
      <c r="D69" s="38" t="str">
        <f>'Input|Costs'!D51</f>
        <v>Total</v>
      </c>
      <c r="E69" s="36" t="str">
        <f>'Input|Costs'!E51</f>
        <v>Option 2</v>
      </c>
      <c r="F69" s="90" t="str">
        <f>'Input|Costs'!F51</f>
        <v>Volume</v>
      </c>
      <c r="G69" s="90" t="s">
        <v>63</v>
      </c>
      <c r="H69" s="8" t="str">
        <f>'Input|Costs'!$I$45</f>
        <v>Capex model submitted to the AER</v>
      </c>
      <c r="I69" s="70"/>
      <c r="J69" s="70"/>
      <c r="K69" s="109">
        <f>'Input|Costs'!K51</f>
        <v>287.64285714285711</v>
      </c>
      <c r="L69" s="123">
        <f>'Input|Costs'!L51</f>
        <v>323.05999999999995</v>
      </c>
      <c r="M69" s="109">
        <f>'Input|Costs'!M51</f>
        <v>597.9</v>
      </c>
      <c r="N69" s="109">
        <f>'Input|Costs'!N51</f>
        <v>591.29999999999995</v>
      </c>
      <c r="O69" s="109">
        <f>'Input|Costs'!O51</f>
        <v>597.9</v>
      </c>
      <c r="P69" s="109">
        <f>'Input|Costs'!P51</f>
        <v>591.29999999999995</v>
      </c>
      <c r="Q69" s="109">
        <f>'Input|Costs'!Q51</f>
        <v>597.9</v>
      </c>
      <c r="R69" s="121">
        <f>'Input|Costs'!R51</f>
        <v>2976.3</v>
      </c>
      <c r="S69" s="70"/>
      <c r="T69" s="116" t="s">
        <v>160</v>
      </c>
      <c r="U69" s="25"/>
      <c r="V69" s="25"/>
      <c r="W69" s="25"/>
      <c r="X69" s="25"/>
      <c r="Y69" s="25"/>
      <c r="Z69" s="25"/>
      <c r="AA69" s="25"/>
      <c r="AB69" s="25"/>
      <c r="AC69" s="25"/>
      <c r="AD69" s="25"/>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row>
    <row r="70" spans="1:89">
      <c r="A70" s="70"/>
      <c r="B70" s="70"/>
      <c r="C70" s="70"/>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c r="AT70" s="70"/>
      <c r="AU70" s="70"/>
      <c r="AV70" s="70"/>
      <c r="AW70" s="70"/>
      <c r="AX70" s="70"/>
      <c r="AY70" s="70"/>
      <c r="AZ70" s="70"/>
      <c r="BA70" s="70"/>
      <c r="BB70" s="70"/>
      <c r="BC70" s="70"/>
      <c r="BD70" s="70"/>
      <c r="BE70" s="70"/>
      <c r="BF70" s="70"/>
      <c r="BG70" s="70"/>
      <c r="BH70" s="70"/>
      <c r="BI70" s="70"/>
      <c r="BJ70" s="70"/>
      <c r="BK70" s="70"/>
      <c r="BL70" s="70"/>
      <c r="BM70" s="70"/>
      <c r="BN70" s="70"/>
      <c r="BO70" s="70"/>
      <c r="BP70" s="70"/>
      <c r="BQ70" s="70"/>
      <c r="BR70" s="70"/>
      <c r="BS70" s="70"/>
      <c r="BT70" s="70"/>
      <c r="BU70" s="70"/>
      <c r="BV70" s="70"/>
      <c r="BW70" s="70"/>
      <c r="BX70" s="70"/>
      <c r="BY70" s="70"/>
      <c r="BZ70" s="70"/>
      <c r="CA70" s="70"/>
      <c r="CB70" s="70"/>
      <c r="CC70" s="70"/>
      <c r="CD70" s="70"/>
      <c r="CE70" s="70"/>
      <c r="CF70" s="70"/>
      <c r="CG70" s="70"/>
      <c r="CH70" s="70"/>
      <c r="CI70" s="70"/>
      <c r="CJ70" s="70"/>
      <c r="CK70" s="70"/>
    </row>
    <row r="71" spans="1:89">
      <c r="A71" s="70"/>
      <c r="B71" s="70"/>
      <c r="C71" s="70"/>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0"/>
      <c r="AL71" s="70"/>
      <c r="AM71" s="70"/>
      <c r="AN71" s="70"/>
      <c r="AO71" s="70"/>
      <c r="AP71" s="70"/>
      <c r="AQ71" s="70"/>
      <c r="AR71" s="70"/>
      <c r="AS71" s="70"/>
      <c r="AT71" s="70"/>
      <c r="AU71" s="70"/>
      <c r="AV71" s="70"/>
      <c r="AW71" s="70"/>
      <c r="AX71" s="70"/>
      <c r="AY71" s="70"/>
      <c r="AZ71" s="70"/>
      <c r="BA71" s="70"/>
      <c r="BB71" s="70"/>
      <c r="BC71" s="70"/>
      <c r="BD71" s="70"/>
      <c r="BE71" s="70"/>
      <c r="BF71" s="70"/>
      <c r="BG71" s="70"/>
      <c r="BH71" s="70"/>
      <c r="BI71" s="70"/>
      <c r="BJ71" s="70"/>
      <c r="BK71" s="70"/>
      <c r="BL71" s="70"/>
      <c r="BM71" s="70"/>
      <c r="BN71" s="70"/>
      <c r="BO71" s="70"/>
      <c r="BP71" s="70"/>
      <c r="BQ71" s="70"/>
      <c r="BR71" s="70"/>
      <c r="BS71" s="70"/>
      <c r="BT71" s="70"/>
      <c r="BU71" s="70"/>
      <c r="BV71" s="70"/>
      <c r="BW71" s="70"/>
      <c r="BX71" s="70"/>
      <c r="BY71" s="70"/>
      <c r="BZ71" s="70"/>
      <c r="CA71" s="70"/>
      <c r="CB71" s="70"/>
      <c r="CC71" s="70"/>
      <c r="CD71" s="70"/>
      <c r="CE71" s="70"/>
      <c r="CF71" s="70"/>
      <c r="CG71" s="70"/>
      <c r="CH71" s="70"/>
      <c r="CI71" s="70"/>
      <c r="CJ71" s="70"/>
      <c r="CK71" s="70"/>
    </row>
    <row r="72" spans="1:89" ht="10.5">
      <c r="A72" s="70"/>
      <c r="B72" s="70"/>
      <c r="C72" s="70"/>
      <c r="D72" s="74" t="s">
        <v>161</v>
      </c>
      <c r="E72" s="75" t="str">
        <f>E$4</f>
        <v>Option</v>
      </c>
      <c r="F72" s="75" t="str">
        <f>F$4</f>
        <v>Unit</v>
      </c>
      <c r="G72" s="75" t="str">
        <f>G$4</f>
        <v>Basis</v>
      </c>
      <c r="H72" s="75" t="s">
        <v>80</v>
      </c>
      <c r="I72" s="70"/>
      <c r="J72" s="88" t="str">
        <f>J61</f>
        <v>Unique code</v>
      </c>
      <c r="K72" s="88" t="str">
        <f t="shared" ref="K72:R72" si="6">K61</f>
        <v>2024-25</v>
      </c>
      <c r="L72" s="88" t="str">
        <f t="shared" si="6"/>
        <v>2025-26</v>
      </c>
      <c r="M72" s="88" t="str">
        <f t="shared" si="6"/>
        <v>2026-27</v>
      </c>
      <c r="N72" s="88" t="str">
        <f t="shared" si="6"/>
        <v>2027-28</v>
      </c>
      <c r="O72" s="88" t="str">
        <f t="shared" si="6"/>
        <v>2028-29</v>
      </c>
      <c r="P72" s="88" t="str">
        <f t="shared" si="6"/>
        <v>2029-30</v>
      </c>
      <c r="Q72" s="88" t="str">
        <f t="shared" si="6"/>
        <v>2030-31</v>
      </c>
      <c r="R72" s="88" t="str">
        <f t="shared" si="6"/>
        <v>EDPR Total</v>
      </c>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c r="AX72" s="70"/>
      <c r="AY72" s="70"/>
      <c r="AZ72" s="70"/>
      <c r="BA72" s="70"/>
      <c r="BB72" s="70"/>
      <c r="BC72" s="70"/>
      <c r="BD72" s="70"/>
      <c r="BE72" s="70"/>
      <c r="BF72" s="70"/>
      <c r="BG72" s="70"/>
      <c r="BH72" s="70"/>
      <c r="BI72" s="70"/>
      <c r="BJ72" s="70"/>
      <c r="BK72" s="70"/>
      <c r="BL72" s="70"/>
      <c r="BM72" s="70"/>
      <c r="BN72" s="70"/>
      <c r="BO72" s="70"/>
      <c r="BP72" s="70"/>
      <c r="BQ72" s="70"/>
      <c r="BR72" s="70"/>
      <c r="BS72" s="70"/>
      <c r="BT72" s="70"/>
      <c r="BU72" s="70"/>
      <c r="BV72" s="70"/>
      <c r="BW72" s="70"/>
      <c r="BX72" s="70"/>
      <c r="BY72" s="70"/>
      <c r="BZ72" s="70"/>
      <c r="CA72" s="70"/>
      <c r="CB72" s="70"/>
      <c r="CC72" s="70"/>
      <c r="CD72" s="70"/>
      <c r="CE72" s="70"/>
      <c r="CF72" s="70"/>
      <c r="CG72" s="70"/>
      <c r="CH72" s="70"/>
      <c r="CI72" s="70"/>
      <c r="CJ72" s="70"/>
      <c r="CK72" s="70"/>
    </row>
    <row r="73" spans="1:89">
      <c r="A73" s="70"/>
      <c r="B73" s="70"/>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c r="AI73" s="70"/>
      <c r="AJ73" s="70"/>
      <c r="AK73" s="70"/>
      <c r="AL73" s="70"/>
      <c r="AM73" s="70"/>
      <c r="AN73" s="70"/>
      <c r="AO73" s="70"/>
      <c r="AP73" s="70"/>
      <c r="AQ73" s="70"/>
      <c r="AR73" s="70"/>
      <c r="AS73" s="70"/>
      <c r="AT73" s="70"/>
      <c r="AU73" s="70"/>
      <c r="AV73" s="70"/>
      <c r="AW73" s="70"/>
      <c r="AX73" s="70"/>
      <c r="AY73" s="70"/>
      <c r="AZ73" s="70"/>
      <c r="BA73" s="70"/>
      <c r="BB73" s="70"/>
      <c r="BC73" s="70"/>
      <c r="BD73" s="70"/>
      <c r="BE73" s="70"/>
      <c r="BF73" s="70"/>
      <c r="BG73" s="70"/>
      <c r="BH73" s="70"/>
      <c r="BI73" s="70"/>
      <c r="BJ73" s="70"/>
      <c r="BK73" s="70"/>
      <c r="BL73" s="70"/>
      <c r="BM73" s="70"/>
      <c r="BN73" s="70"/>
      <c r="BO73" s="70"/>
      <c r="BP73" s="70"/>
      <c r="BQ73" s="70"/>
      <c r="BR73" s="70"/>
      <c r="BS73" s="70"/>
      <c r="BT73" s="70"/>
      <c r="BU73" s="70"/>
      <c r="BV73" s="70"/>
      <c r="BW73" s="70"/>
      <c r="BX73" s="70"/>
      <c r="BY73" s="70"/>
      <c r="BZ73" s="70"/>
      <c r="CA73" s="70"/>
      <c r="CB73" s="70"/>
      <c r="CC73" s="70"/>
      <c r="CD73" s="70"/>
      <c r="CE73" s="70"/>
      <c r="CF73" s="70"/>
      <c r="CG73" s="70"/>
      <c r="CH73" s="70"/>
      <c r="CI73" s="70"/>
      <c r="CJ73" s="70"/>
      <c r="CK73" s="70"/>
    </row>
    <row r="74" spans="1:89">
      <c r="A74" s="70"/>
      <c r="B74" s="70"/>
      <c r="C74" s="70"/>
      <c r="D74" s="38" t="str">
        <f>D63</f>
        <v>HV U/G Cable Replacement</v>
      </c>
      <c r="E74" s="36" t="str">
        <f>'Input|Costs'!$E$14</f>
        <v>Option 3</v>
      </c>
      <c r="F74" s="90" t="s">
        <v>81</v>
      </c>
      <c r="G74" s="90" t="s">
        <v>63</v>
      </c>
      <c r="H74" s="8" t="s">
        <v>82</v>
      </c>
      <c r="I74" s="70"/>
      <c r="J74" s="119" t="str">
        <f>J63</f>
        <v>A208</v>
      </c>
      <c r="K74" s="102">
        <f>'Input|Costs'!K69</f>
        <v>45.222857142857137</v>
      </c>
      <c r="L74" s="122">
        <f>'Input|Costs'!L69</f>
        <v>51.359999999999992</v>
      </c>
      <c r="M74" s="102">
        <f>'Input|Costs'!M69</f>
        <v>393.47999999999996</v>
      </c>
      <c r="N74" s="102">
        <f>'Input|Costs'!N69</f>
        <v>385.56</v>
      </c>
      <c r="O74" s="102">
        <f>'Input|Costs'!O69</f>
        <v>393.47999999999996</v>
      </c>
      <c r="P74" s="102">
        <f>'Input|Costs'!P69</f>
        <v>385.56</v>
      </c>
      <c r="Q74" s="102">
        <f>'Input|Costs'!Q69</f>
        <v>393.47999999999996</v>
      </c>
      <c r="R74" s="120">
        <f>'Input|Costs'!R69</f>
        <v>1951.56</v>
      </c>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0"/>
      <c r="AS74" s="70"/>
      <c r="AT74" s="70"/>
      <c r="AU74" s="70"/>
      <c r="AV74" s="70"/>
      <c r="AW74" s="70"/>
      <c r="AX74" s="70"/>
      <c r="AY74" s="70"/>
      <c r="AZ74" s="70"/>
      <c r="BA74" s="70"/>
      <c r="BB74" s="70"/>
      <c r="BC74" s="70"/>
      <c r="BD74" s="70"/>
      <c r="BE74" s="70"/>
      <c r="BF74" s="70"/>
      <c r="BG74" s="70"/>
      <c r="BH74" s="70"/>
      <c r="BI74" s="70"/>
      <c r="BJ74" s="70"/>
      <c r="BK74" s="70"/>
      <c r="BL74" s="70"/>
      <c r="BM74" s="70"/>
      <c r="BN74" s="70"/>
      <c r="BO74" s="70"/>
      <c r="BP74" s="70"/>
      <c r="BQ74" s="70"/>
      <c r="BR74" s="70"/>
      <c r="BS74" s="70"/>
      <c r="BT74" s="70"/>
      <c r="BU74" s="70"/>
      <c r="BV74" s="70"/>
      <c r="BW74" s="70"/>
      <c r="BX74" s="70"/>
      <c r="BY74" s="70"/>
      <c r="BZ74" s="70"/>
      <c r="CA74" s="70"/>
      <c r="CB74" s="70"/>
      <c r="CC74" s="70"/>
      <c r="CD74" s="70"/>
      <c r="CE74" s="70"/>
      <c r="CF74" s="70"/>
      <c r="CG74" s="70"/>
      <c r="CH74" s="70"/>
      <c r="CI74" s="70"/>
      <c r="CJ74" s="70"/>
      <c r="CK74" s="70"/>
    </row>
    <row r="75" spans="1:89">
      <c r="A75" s="70"/>
      <c r="B75" s="70"/>
      <c r="C75" s="70"/>
      <c r="D75" s="38" t="str">
        <f t="shared" ref="D75:D80" si="7">D64</f>
        <v>LV U/G Cable Replacement</v>
      </c>
      <c r="E75" s="36" t="str">
        <f>'Input|Costs'!$E$14</f>
        <v>Option 3</v>
      </c>
      <c r="F75" s="90" t="s">
        <v>81</v>
      </c>
      <c r="G75" s="90" t="s">
        <v>63</v>
      </c>
      <c r="H75" s="8" t="s">
        <v>82</v>
      </c>
      <c r="I75" s="70"/>
      <c r="J75" s="119" t="str">
        <f t="shared" ref="J75:J79" si="8">J64</f>
        <v>A210</v>
      </c>
      <c r="K75" s="102">
        <f>'Input|Costs'!K70</f>
        <v>214.80857142857135</v>
      </c>
      <c r="L75" s="122">
        <f>'Input|Costs'!L70</f>
        <v>244.67999999999995</v>
      </c>
      <c r="M75" s="102">
        <f>'Input|Costs'!M70</f>
        <v>239.99999999999994</v>
      </c>
      <c r="N75" s="102">
        <f>'Input|Costs'!N70</f>
        <v>239.99999999999994</v>
      </c>
      <c r="O75" s="102">
        <f>'Input|Costs'!O70</f>
        <v>239.99999999999994</v>
      </c>
      <c r="P75" s="102">
        <f>'Input|Costs'!P70</f>
        <v>239.99999999999994</v>
      </c>
      <c r="Q75" s="102">
        <f>'Input|Costs'!Q70</f>
        <v>239.99999999999994</v>
      </c>
      <c r="R75" s="120">
        <f>'Input|Costs'!R70</f>
        <v>1199.9999999999998</v>
      </c>
      <c r="S75" s="70"/>
      <c r="T75" s="70"/>
      <c r="U75" s="70"/>
      <c r="V75" s="70"/>
      <c r="W75" s="70"/>
      <c r="X75" s="70"/>
      <c r="Y75" s="70"/>
      <c r="Z75" s="70"/>
      <c r="AA75" s="70"/>
      <c r="AB75" s="70"/>
      <c r="AC75" s="70"/>
      <c r="AD75" s="70"/>
      <c r="AE75" s="70"/>
      <c r="AF75" s="70"/>
      <c r="AG75" s="70"/>
      <c r="AH75" s="70"/>
      <c r="AI75" s="70"/>
      <c r="AJ75" s="70"/>
      <c r="AK75" s="70"/>
      <c r="AL75" s="70"/>
      <c r="AM75" s="70"/>
      <c r="AN75" s="70"/>
      <c r="AO75" s="70"/>
      <c r="AP75" s="70"/>
      <c r="AQ75" s="70"/>
      <c r="AR75" s="70"/>
      <c r="AS75" s="70"/>
      <c r="AT75" s="70"/>
      <c r="AU75" s="70"/>
      <c r="AV75" s="70"/>
      <c r="AW75" s="70"/>
      <c r="AX75" s="70"/>
      <c r="AY75" s="70"/>
      <c r="AZ75" s="70"/>
      <c r="BA75" s="70"/>
      <c r="BB75" s="70"/>
      <c r="BC75" s="70"/>
      <c r="BD75" s="70"/>
      <c r="BE75" s="70"/>
      <c r="BF75" s="70"/>
      <c r="BG75" s="70"/>
      <c r="BH75" s="70"/>
      <c r="BI75" s="70"/>
      <c r="BJ75" s="70"/>
      <c r="BK75" s="70"/>
      <c r="BL75" s="70"/>
      <c r="BM75" s="70"/>
      <c r="BN75" s="70"/>
      <c r="BO75" s="70"/>
      <c r="BP75" s="70"/>
      <c r="BQ75" s="70"/>
      <c r="BR75" s="70"/>
      <c r="BS75" s="70"/>
      <c r="BT75" s="70"/>
      <c r="BU75" s="70"/>
      <c r="BV75" s="70"/>
      <c r="BW75" s="70"/>
      <c r="BX75" s="70"/>
      <c r="BY75" s="70"/>
      <c r="BZ75" s="70"/>
      <c r="CA75" s="70"/>
      <c r="CB75" s="70"/>
      <c r="CC75" s="70"/>
      <c r="CD75" s="70"/>
      <c r="CE75" s="70"/>
      <c r="CF75" s="70"/>
      <c r="CG75" s="70"/>
      <c r="CH75" s="70"/>
      <c r="CI75" s="70"/>
      <c r="CJ75" s="70"/>
      <c r="CK75" s="70"/>
    </row>
    <row r="76" spans="1:89">
      <c r="A76" s="70"/>
      <c r="B76" s="70"/>
      <c r="C76" s="70"/>
      <c r="D76" s="38" t="str">
        <f t="shared" si="7"/>
        <v>Pillar to Pillar</v>
      </c>
      <c r="E76" s="36" t="str">
        <f>'Input|Costs'!$E$14</f>
        <v>Option 3</v>
      </c>
      <c r="F76" s="90" t="s">
        <v>81</v>
      </c>
      <c r="G76" s="90" t="s">
        <v>63</v>
      </c>
      <c r="H76" s="8" t="s">
        <v>82</v>
      </c>
      <c r="I76" s="70"/>
      <c r="J76" s="119" t="str">
        <f t="shared" si="8"/>
        <v>A211</v>
      </c>
      <c r="K76" s="102">
        <f>'Input|Costs'!K71</f>
        <v>6</v>
      </c>
      <c r="L76" s="122">
        <f>'Input|Costs'!L71</f>
        <v>6.4679999999999982</v>
      </c>
      <c r="M76" s="102">
        <f>'Input|Costs'!M71</f>
        <v>5.9999999999999991</v>
      </c>
      <c r="N76" s="102">
        <f>'Input|Costs'!N71</f>
        <v>5.9999999999999991</v>
      </c>
      <c r="O76" s="102">
        <f>'Input|Costs'!O71</f>
        <v>5.9999999999999991</v>
      </c>
      <c r="P76" s="102">
        <f>'Input|Costs'!P71</f>
        <v>5.9999999999999991</v>
      </c>
      <c r="Q76" s="102">
        <f>'Input|Costs'!Q71</f>
        <v>5.9999999999999991</v>
      </c>
      <c r="R76" s="120">
        <f>'Input|Costs'!R71</f>
        <v>29.999999999999996</v>
      </c>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0"/>
      <c r="AS76" s="70"/>
      <c r="AT76" s="70"/>
      <c r="AU76" s="70"/>
      <c r="AV76" s="70"/>
      <c r="AW76" s="70"/>
      <c r="AX76" s="70"/>
      <c r="AY76" s="70"/>
      <c r="AZ76" s="70"/>
      <c r="BA76" s="70"/>
      <c r="BB76" s="70"/>
      <c r="BC76" s="70"/>
      <c r="BD76" s="70"/>
      <c r="BE76" s="70"/>
      <c r="BF76" s="70"/>
      <c r="BG76" s="70"/>
      <c r="BH76" s="70"/>
      <c r="BI76" s="70"/>
      <c r="BJ76" s="70"/>
      <c r="BK76" s="70"/>
      <c r="BL76" s="70"/>
      <c r="BM76" s="70"/>
      <c r="BN76" s="70"/>
      <c r="BO76" s="70"/>
      <c r="BP76" s="70"/>
      <c r="BQ76" s="70"/>
      <c r="BR76" s="70"/>
      <c r="BS76" s="70"/>
      <c r="BT76" s="70"/>
      <c r="BU76" s="70"/>
      <c r="BV76" s="70"/>
      <c r="BW76" s="70"/>
      <c r="BX76" s="70"/>
      <c r="BY76" s="70"/>
      <c r="BZ76" s="70"/>
      <c r="CA76" s="70"/>
      <c r="CB76" s="70"/>
      <c r="CC76" s="70"/>
      <c r="CD76" s="70"/>
      <c r="CE76" s="70"/>
      <c r="CF76" s="70"/>
      <c r="CG76" s="70"/>
      <c r="CH76" s="70"/>
      <c r="CI76" s="70"/>
      <c r="CJ76" s="70"/>
      <c r="CK76" s="70"/>
    </row>
    <row r="77" spans="1:89">
      <c r="A77" s="70"/>
      <c r="B77" s="70"/>
      <c r="C77" s="70"/>
      <c r="D77" s="38" t="str">
        <f t="shared" si="7"/>
        <v>HV U/G Termination Replacement</v>
      </c>
      <c r="E77" s="36" t="str">
        <f>'Input|Costs'!$E$14</f>
        <v>Option 3</v>
      </c>
      <c r="F77" s="90" t="s">
        <v>81</v>
      </c>
      <c r="G77" s="90" t="s">
        <v>63</v>
      </c>
      <c r="H77" s="8" t="s">
        <v>82</v>
      </c>
      <c r="I77" s="70"/>
      <c r="J77" s="119" t="str">
        <f t="shared" si="8"/>
        <v>A239</v>
      </c>
      <c r="K77" s="102">
        <f>'Input|Costs'!K72</f>
        <v>28.26428571428573</v>
      </c>
      <c r="L77" s="122">
        <f>'Input|Costs'!L72</f>
        <v>28.571999999999992</v>
      </c>
      <c r="M77" s="102">
        <f>'Input|Costs'!M72</f>
        <v>23.999999999999996</v>
      </c>
      <c r="N77" s="102">
        <f>'Input|Costs'!N72</f>
        <v>23.999999999999996</v>
      </c>
      <c r="O77" s="102">
        <f>'Input|Costs'!O72</f>
        <v>23.999999999999996</v>
      </c>
      <c r="P77" s="102">
        <f>'Input|Costs'!P72</f>
        <v>23.999999999999996</v>
      </c>
      <c r="Q77" s="102">
        <f>'Input|Costs'!Q72</f>
        <v>23.999999999999996</v>
      </c>
      <c r="R77" s="120">
        <f>'Input|Costs'!R72</f>
        <v>119.99999999999999</v>
      </c>
      <c r="S77" s="70"/>
      <c r="T77" s="70"/>
      <c r="U77" s="70"/>
      <c r="V77" s="70"/>
      <c r="W77" s="70"/>
      <c r="X77" s="70"/>
      <c r="Y77" s="70"/>
      <c r="Z77" s="70"/>
      <c r="AA77" s="70"/>
      <c r="AB77" s="70"/>
      <c r="AC77" s="70"/>
      <c r="AD77" s="70"/>
      <c r="AE77" s="70"/>
      <c r="AF77" s="70"/>
      <c r="AG77" s="70"/>
      <c r="AH77" s="70"/>
      <c r="AI77" s="70"/>
      <c r="AJ77" s="70"/>
      <c r="AK77" s="70"/>
      <c r="AL77" s="70"/>
      <c r="AM77" s="70"/>
      <c r="AN77" s="70"/>
      <c r="AO77" s="70"/>
      <c r="AP77" s="70"/>
      <c r="AQ77" s="70"/>
      <c r="AR77" s="70"/>
      <c r="AS77" s="70"/>
      <c r="AT77" s="70"/>
      <c r="AU77" s="70"/>
      <c r="AV77" s="70"/>
      <c r="AW77" s="70"/>
      <c r="AX77" s="70"/>
      <c r="AY77" s="70"/>
      <c r="AZ77" s="70"/>
      <c r="BA77" s="70"/>
      <c r="BB77" s="70"/>
      <c r="BC77" s="70"/>
      <c r="BD77" s="70"/>
      <c r="BE77" s="70"/>
      <c r="BF77" s="70"/>
      <c r="BG77" s="70"/>
      <c r="BH77" s="70"/>
      <c r="BI77" s="70"/>
      <c r="BJ77" s="70"/>
      <c r="BK77" s="70"/>
      <c r="BL77" s="70"/>
      <c r="BM77" s="70"/>
      <c r="BN77" s="70"/>
      <c r="BO77" s="70"/>
      <c r="BP77" s="70"/>
      <c r="BQ77" s="70"/>
      <c r="BR77" s="70"/>
      <c r="BS77" s="70"/>
      <c r="BT77" s="70"/>
      <c r="BU77" s="70"/>
      <c r="BV77" s="70"/>
      <c r="BW77" s="70"/>
      <c r="BX77" s="70"/>
      <c r="BY77" s="70"/>
      <c r="BZ77" s="70"/>
      <c r="CA77" s="70"/>
      <c r="CB77" s="70"/>
      <c r="CC77" s="70"/>
      <c r="CD77" s="70"/>
      <c r="CE77" s="70"/>
      <c r="CF77" s="70"/>
      <c r="CG77" s="70"/>
      <c r="CH77" s="70"/>
      <c r="CI77" s="70"/>
      <c r="CJ77" s="70"/>
      <c r="CK77" s="70"/>
    </row>
    <row r="78" spans="1:89">
      <c r="A78" s="70"/>
      <c r="B78" s="70"/>
      <c r="C78" s="70"/>
      <c r="D78" s="38" t="str">
        <f t="shared" si="7"/>
        <v>LV U/G Termination Replacement</v>
      </c>
      <c r="E78" s="36" t="str">
        <f>'Input|Costs'!$E$14</f>
        <v>Option 3</v>
      </c>
      <c r="F78" s="90" t="s">
        <v>81</v>
      </c>
      <c r="G78" s="90" t="s">
        <v>63</v>
      </c>
      <c r="H78" s="8" t="s">
        <v>82</v>
      </c>
      <c r="I78" s="70"/>
      <c r="J78" s="119" t="str">
        <f t="shared" si="8"/>
        <v>A213</v>
      </c>
      <c r="K78" s="102">
        <f>'Input|Costs'!K73</f>
        <v>50.875714285714267</v>
      </c>
      <c r="L78" s="122">
        <f>'Input|Costs'!L73</f>
        <v>56.591999999999985</v>
      </c>
      <c r="M78" s="102">
        <f>'Input|Costs'!M73</f>
        <v>53.999999999999993</v>
      </c>
      <c r="N78" s="102">
        <f>'Input|Costs'!N73</f>
        <v>53.999999999999993</v>
      </c>
      <c r="O78" s="102">
        <f>'Input|Costs'!O73</f>
        <v>53.999999999999993</v>
      </c>
      <c r="P78" s="102">
        <f>'Input|Costs'!P73</f>
        <v>53.999999999999993</v>
      </c>
      <c r="Q78" s="102">
        <f>'Input|Costs'!Q73</f>
        <v>53.999999999999993</v>
      </c>
      <c r="R78" s="120">
        <f>'Input|Costs'!R73</f>
        <v>269.99999999999994</v>
      </c>
      <c r="S78" s="70"/>
      <c r="T78" s="70"/>
      <c r="U78" s="70"/>
      <c r="V78" s="70"/>
      <c r="W78" s="70"/>
      <c r="X78" s="70"/>
      <c r="Y78" s="70"/>
      <c r="Z78" s="70"/>
      <c r="AA78" s="70"/>
      <c r="AB78" s="70"/>
      <c r="AC78" s="70"/>
      <c r="AD78" s="70"/>
      <c r="AE78" s="70"/>
      <c r="AF78" s="70"/>
      <c r="AG78" s="70"/>
      <c r="AH78" s="70"/>
      <c r="AI78" s="70"/>
      <c r="AJ78" s="70"/>
      <c r="AK78" s="70"/>
      <c r="AL78" s="70"/>
      <c r="AM78" s="70"/>
      <c r="AN78" s="70"/>
      <c r="AO78" s="70"/>
      <c r="AP78" s="70"/>
      <c r="AQ78" s="70"/>
      <c r="AR78" s="70"/>
      <c r="AS78" s="70"/>
      <c r="AT78" s="70"/>
      <c r="AU78" s="70"/>
      <c r="AV78" s="70"/>
      <c r="AW78" s="70"/>
      <c r="AX78" s="70"/>
      <c r="AY78" s="70"/>
      <c r="AZ78" s="70"/>
      <c r="BA78" s="70"/>
      <c r="BB78" s="70"/>
      <c r="BC78" s="70"/>
      <c r="BD78" s="70"/>
      <c r="BE78" s="70"/>
      <c r="BF78" s="70"/>
      <c r="BG78" s="70"/>
      <c r="BH78" s="70"/>
      <c r="BI78" s="70"/>
      <c r="BJ78" s="70"/>
      <c r="BK78" s="70"/>
      <c r="BL78" s="70"/>
      <c r="BM78" s="70"/>
      <c r="BN78" s="70"/>
      <c r="BO78" s="70"/>
      <c r="BP78" s="70"/>
      <c r="BQ78" s="70"/>
      <c r="BR78" s="70"/>
      <c r="BS78" s="70"/>
      <c r="BT78" s="70"/>
      <c r="BU78" s="70"/>
      <c r="BV78" s="70"/>
      <c r="BW78" s="70"/>
      <c r="BX78" s="70"/>
      <c r="BY78" s="70"/>
      <c r="BZ78" s="70"/>
      <c r="CA78" s="70"/>
      <c r="CB78" s="70"/>
      <c r="CC78" s="70"/>
      <c r="CD78" s="70"/>
      <c r="CE78" s="70"/>
      <c r="CF78" s="70"/>
      <c r="CG78" s="70"/>
      <c r="CH78" s="70"/>
      <c r="CI78" s="70"/>
      <c r="CJ78" s="70"/>
      <c r="CK78" s="70"/>
    </row>
    <row r="79" spans="1:89">
      <c r="A79" s="70"/>
      <c r="B79" s="70"/>
      <c r="C79" s="70"/>
      <c r="D79" s="38" t="str">
        <f t="shared" si="7"/>
        <v>Replace Metal Trifurcating Boxes</v>
      </c>
      <c r="E79" s="36" t="str">
        <f>'Input|Costs'!$E$14</f>
        <v>Option 3</v>
      </c>
      <c r="F79" s="90" t="s">
        <v>81</v>
      </c>
      <c r="G79" s="90" t="s">
        <v>63</v>
      </c>
      <c r="H79" s="8" t="s">
        <v>82</v>
      </c>
      <c r="I79" s="70"/>
      <c r="J79" s="119" t="str">
        <f t="shared" si="8"/>
        <v>A209</v>
      </c>
      <c r="K79" s="102">
        <f>'Input|Costs'!K74</f>
        <v>0</v>
      </c>
      <c r="L79" s="122">
        <f>'Input|Costs'!L74</f>
        <v>0</v>
      </c>
      <c r="M79" s="102">
        <f>'Input|Costs'!M74</f>
        <v>0</v>
      </c>
      <c r="N79" s="102">
        <f>'Input|Costs'!N74</f>
        <v>0</v>
      </c>
      <c r="O79" s="102">
        <f>'Input|Costs'!O74</f>
        <v>0</v>
      </c>
      <c r="P79" s="102">
        <f>'Input|Costs'!P74</f>
        <v>0</v>
      </c>
      <c r="Q79" s="102">
        <f>'Input|Costs'!Q74</f>
        <v>0</v>
      </c>
      <c r="R79" s="120">
        <f>'Input|Costs'!R74</f>
        <v>0</v>
      </c>
      <c r="S79" s="70"/>
      <c r="T79" s="70"/>
      <c r="U79" s="70"/>
      <c r="V79" s="70"/>
      <c r="W79" s="70"/>
      <c r="X79" s="70"/>
      <c r="Y79" s="70"/>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0"/>
      <c r="AZ79" s="70"/>
      <c r="BA79" s="70"/>
      <c r="BB79" s="70"/>
      <c r="BC79" s="70"/>
      <c r="BD79" s="70"/>
      <c r="BE79" s="70"/>
      <c r="BF79" s="70"/>
      <c r="BG79" s="70"/>
      <c r="BH79" s="70"/>
      <c r="BI79" s="70"/>
      <c r="BJ79" s="70"/>
      <c r="BK79" s="70"/>
      <c r="BL79" s="70"/>
      <c r="BM79" s="70"/>
      <c r="BN79" s="70"/>
      <c r="BO79" s="70"/>
      <c r="BP79" s="70"/>
      <c r="BQ79" s="70"/>
      <c r="BR79" s="70"/>
      <c r="BS79" s="70"/>
      <c r="BT79" s="70"/>
      <c r="BU79" s="70"/>
      <c r="BV79" s="70"/>
      <c r="BW79" s="70"/>
      <c r="BX79" s="70"/>
      <c r="BY79" s="70"/>
      <c r="BZ79" s="70"/>
      <c r="CA79" s="70"/>
      <c r="CB79" s="70"/>
      <c r="CC79" s="70"/>
      <c r="CD79" s="70"/>
      <c r="CE79" s="70"/>
      <c r="CF79" s="70"/>
      <c r="CG79" s="70"/>
      <c r="CH79" s="70"/>
      <c r="CI79" s="70"/>
      <c r="CJ79" s="70"/>
      <c r="CK79" s="70"/>
    </row>
    <row r="80" spans="1:89">
      <c r="A80" s="70"/>
      <c r="B80" s="70"/>
      <c r="C80" s="70"/>
      <c r="D80" s="38" t="str">
        <f t="shared" si="7"/>
        <v>Total</v>
      </c>
      <c r="E80" s="36" t="str">
        <f>'Input|Costs'!$E$14</f>
        <v>Option 3</v>
      </c>
      <c r="F80" s="90" t="s">
        <v>81</v>
      </c>
      <c r="G80" s="90" t="s">
        <v>63</v>
      </c>
      <c r="H80" s="8" t="s">
        <v>82</v>
      </c>
      <c r="I80" s="70"/>
      <c r="J80" s="70"/>
      <c r="K80" s="109">
        <f>'Input|Costs'!K75</f>
        <v>345.17142857142846</v>
      </c>
      <c r="L80" s="123">
        <f>'Input|Costs'!L75</f>
        <v>387.67199999999997</v>
      </c>
      <c r="M80" s="109">
        <f>'Input|Costs'!M75</f>
        <v>717.4799999999999</v>
      </c>
      <c r="N80" s="109">
        <f>'Input|Costs'!N75</f>
        <v>709.56</v>
      </c>
      <c r="O80" s="109">
        <f>'Input|Costs'!O75</f>
        <v>717.4799999999999</v>
      </c>
      <c r="P80" s="109">
        <f>'Input|Costs'!P75</f>
        <v>709.56</v>
      </c>
      <c r="Q80" s="109">
        <f>'Input|Costs'!Q75</f>
        <v>717.4799999999999</v>
      </c>
      <c r="R80" s="121">
        <f>'Input|Costs'!R75</f>
        <v>3571.5599999999995</v>
      </c>
      <c r="S80" s="70"/>
      <c r="T80" s="70"/>
      <c r="U80" s="70"/>
      <c r="V80" s="70"/>
      <c r="W80" s="70"/>
      <c r="X80" s="70"/>
      <c r="Y80" s="70"/>
      <c r="Z80" s="70"/>
      <c r="AA80" s="70"/>
      <c r="AB80" s="70"/>
      <c r="AC80" s="70"/>
      <c r="AD80" s="70"/>
      <c r="AE80" s="70"/>
      <c r="AF80" s="70"/>
      <c r="AG80" s="70"/>
      <c r="AH80" s="70"/>
      <c r="AI80" s="70"/>
      <c r="AJ80" s="70"/>
      <c r="AK80" s="70"/>
      <c r="AL80" s="70"/>
      <c r="AM80" s="70"/>
      <c r="AN80" s="70"/>
      <c r="AO80" s="70"/>
      <c r="AP80" s="70"/>
      <c r="AQ80" s="70"/>
      <c r="AR80" s="70"/>
      <c r="AS80" s="70"/>
      <c r="AT80" s="70"/>
      <c r="AU80" s="70"/>
      <c r="AV80" s="70"/>
      <c r="AW80" s="70"/>
      <c r="AX80" s="70"/>
      <c r="AY80" s="70"/>
      <c r="AZ80" s="70"/>
      <c r="BA80" s="70"/>
      <c r="BB80" s="70"/>
      <c r="BC80" s="70"/>
      <c r="BD80" s="70"/>
      <c r="BE80" s="70"/>
      <c r="BF80" s="70"/>
      <c r="BG80" s="70"/>
      <c r="BH80" s="70"/>
      <c r="BI80" s="70"/>
      <c r="BJ80" s="70"/>
      <c r="BK80" s="70"/>
      <c r="BL80" s="70"/>
      <c r="BM80" s="70"/>
      <c r="BN80" s="70"/>
      <c r="BO80" s="70"/>
      <c r="BP80" s="70"/>
      <c r="BQ80" s="70"/>
      <c r="BR80" s="70"/>
      <c r="BS80" s="70"/>
      <c r="BT80" s="70"/>
      <c r="BU80" s="70"/>
      <c r="BV80" s="70"/>
      <c r="BW80" s="70"/>
      <c r="BX80" s="70"/>
      <c r="BY80" s="70"/>
      <c r="BZ80" s="70"/>
      <c r="CA80" s="70"/>
      <c r="CB80" s="70"/>
      <c r="CC80" s="70"/>
      <c r="CD80" s="70"/>
      <c r="CE80" s="70"/>
      <c r="CF80" s="70"/>
      <c r="CG80" s="70"/>
      <c r="CH80" s="70"/>
      <c r="CI80" s="70"/>
      <c r="CJ80" s="70"/>
      <c r="CK80" s="70"/>
    </row>
    <row r="81" spans="1:89">
      <c r="A81" s="70"/>
      <c r="B81" s="70"/>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c r="AL81" s="70"/>
      <c r="AM81" s="70"/>
      <c r="AN81" s="70"/>
      <c r="AO81" s="70"/>
      <c r="AP81" s="70"/>
      <c r="AQ81" s="70"/>
      <c r="AR81" s="70"/>
      <c r="AS81" s="70"/>
      <c r="AT81" s="70"/>
      <c r="AU81" s="70"/>
      <c r="AV81" s="70"/>
      <c r="AW81" s="70"/>
      <c r="AX81" s="70"/>
      <c r="AY81" s="70"/>
      <c r="AZ81" s="70"/>
      <c r="BA81" s="70"/>
      <c r="BB81" s="70"/>
      <c r="BC81" s="70"/>
      <c r="BD81" s="70"/>
      <c r="BE81" s="70"/>
      <c r="BF81" s="70"/>
      <c r="BG81" s="70"/>
      <c r="BH81" s="70"/>
      <c r="BI81" s="70"/>
      <c r="BJ81" s="70"/>
      <c r="BK81" s="70"/>
      <c r="BL81" s="70"/>
      <c r="BM81" s="70"/>
      <c r="BN81" s="70"/>
      <c r="BO81" s="70"/>
      <c r="BP81" s="70"/>
      <c r="BQ81" s="70"/>
      <c r="BR81" s="70"/>
      <c r="BS81" s="70"/>
      <c r="BT81" s="70"/>
      <c r="BU81" s="70"/>
      <c r="BV81" s="70"/>
      <c r="BW81" s="70"/>
      <c r="BX81" s="70"/>
      <c r="BY81" s="70"/>
      <c r="BZ81" s="70"/>
      <c r="CA81" s="70"/>
      <c r="CB81" s="70"/>
      <c r="CC81" s="70"/>
      <c r="CD81" s="70"/>
      <c r="CE81" s="70"/>
      <c r="CF81" s="70"/>
      <c r="CG81" s="70"/>
      <c r="CH81" s="70"/>
      <c r="CI81" s="70"/>
      <c r="CJ81" s="70"/>
      <c r="CK81" s="70"/>
    </row>
    <row r="82" spans="1:89" ht="10.5">
      <c r="A82" s="70"/>
      <c r="B82" s="70"/>
      <c r="C82" s="70"/>
      <c r="D82" s="74" t="s">
        <v>143</v>
      </c>
      <c r="E82" s="75" t="str">
        <f>E$4</f>
        <v>Option</v>
      </c>
      <c r="F82" s="75" t="str">
        <f>F$4</f>
        <v>Unit</v>
      </c>
      <c r="G82" s="75" t="str">
        <f>G$4</f>
        <v>Basis</v>
      </c>
      <c r="H82" s="75" t="s">
        <v>80</v>
      </c>
      <c r="I82" s="70"/>
      <c r="J82" s="75" t="s">
        <v>144</v>
      </c>
      <c r="K82" s="116"/>
      <c r="L82" s="70"/>
      <c r="M82" s="70"/>
      <c r="N82" s="70"/>
      <c r="O82" s="70"/>
      <c r="P82" s="70"/>
      <c r="Q82" s="70"/>
      <c r="R82" s="70"/>
      <c r="S82" s="70"/>
      <c r="T82" s="70"/>
      <c r="U82" s="70"/>
      <c r="V82" s="70"/>
      <c r="W82" s="70"/>
      <c r="X82" s="70"/>
      <c r="Y82" s="70"/>
      <c r="Z82" s="70"/>
      <c r="AA82" s="70"/>
      <c r="AB82" s="70"/>
      <c r="AC82" s="70"/>
      <c r="AD82" s="70"/>
      <c r="AE82" s="70"/>
      <c r="AF82" s="70"/>
      <c r="AG82" s="70"/>
      <c r="AH82" s="70"/>
      <c r="AI82" s="70"/>
      <c r="AJ82" s="70"/>
      <c r="AK82" s="70"/>
      <c r="AL82" s="70"/>
      <c r="AM82" s="70"/>
      <c r="AN82" s="70"/>
      <c r="AO82" s="70"/>
      <c r="AP82" s="70"/>
      <c r="AQ82" s="70"/>
      <c r="AR82" s="70"/>
      <c r="AS82" s="70"/>
      <c r="AT82" s="70"/>
      <c r="AU82" s="70"/>
      <c r="AV82" s="70"/>
      <c r="AW82" s="70"/>
      <c r="AX82" s="70"/>
      <c r="AY82" s="70"/>
      <c r="AZ82" s="70"/>
      <c r="BA82" s="70"/>
      <c r="BB82" s="70"/>
      <c r="BC82" s="70"/>
      <c r="BD82" s="70"/>
      <c r="BE82" s="70"/>
      <c r="BF82" s="70"/>
      <c r="BG82" s="70"/>
      <c r="BH82" s="70"/>
      <c r="BI82" s="70"/>
      <c r="BJ82" s="70"/>
      <c r="BK82" s="70"/>
      <c r="BL82" s="70"/>
      <c r="BM82" s="70"/>
      <c r="BN82" s="70"/>
      <c r="BO82" s="70"/>
      <c r="BP82" s="70"/>
      <c r="BQ82" s="70"/>
      <c r="BR82" s="70"/>
      <c r="BS82" s="70"/>
      <c r="BT82" s="70"/>
      <c r="BU82" s="70"/>
      <c r="BV82" s="70"/>
      <c r="BW82" s="70"/>
      <c r="BX82" s="70"/>
      <c r="BY82" s="70"/>
      <c r="BZ82" s="70"/>
      <c r="CA82" s="70"/>
      <c r="CB82" s="70"/>
      <c r="CC82" s="70"/>
      <c r="CD82" s="70"/>
      <c r="CE82" s="70"/>
      <c r="CF82" s="70"/>
      <c r="CG82" s="70"/>
      <c r="CH82" s="70"/>
      <c r="CI82" s="70"/>
      <c r="CJ82" s="70"/>
      <c r="CK82" s="70"/>
    </row>
    <row r="83" spans="1:89" ht="10.5">
      <c r="A83" s="70"/>
      <c r="B83" s="70"/>
      <c r="C83" s="70"/>
      <c r="D83" s="38"/>
      <c r="E83" s="36"/>
      <c r="F83" s="90"/>
      <c r="G83" s="90"/>
      <c r="I83" s="70"/>
      <c r="J83" s="111"/>
      <c r="K83" s="116"/>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c r="BK83" s="70"/>
      <c r="BL83" s="70"/>
      <c r="BM83" s="70"/>
      <c r="BN83" s="70"/>
      <c r="BO83" s="70"/>
      <c r="BP83" s="70"/>
      <c r="BQ83" s="70"/>
      <c r="BR83" s="70"/>
      <c r="BS83" s="70"/>
      <c r="BT83" s="70"/>
      <c r="BU83" s="70"/>
      <c r="BV83" s="70"/>
      <c r="BW83" s="70"/>
      <c r="BX83" s="70"/>
      <c r="BY83" s="70"/>
      <c r="BZ83" s="70"/>
      <c r="CA83" s="70"/>
      <c r="CB83" s="70"/>
      <c r="CC83" s="70"/>
      <c r="CD83" s="70"/>
      <c r="CE83" s="70"/>
      <c r="CF83" s="70"/>
      <c r="CG83" s="70"/>
      <c r="CH83" s="70"/>
      <c r="CI83" s="70"/>
      <c r="CJ83" s="70"/>
      <c r="CK83" s="70"/>
    </row>
    <row r="84" spans="1:89">
      <c r="A84" s="70"/>
      <c r="B84" s="70"/>
      <c r="C84" s="70"/>
      <c r="D84" s="38" t="s">
        <v>144</v>
      </c>
      <c r="E84" s="36" t="str">
        <f>'Input|Costs'!$E$14</f>
        <v>Option 3</v>
      </c>
      <c r="F84" s="90" t="s">
        <v>110</v>
      </c>
      <c r="G84" s="90" t="s">
        <v>63</v>
      </c>
      <c r="H84" s="114" t="s">
        <v>80</v>
      </c>
      <c r="I84" s="70"/>
      <c r="J84" s="103">
        <v>0.33</v>
      </c>
      <c r="K84" s="116" t="s">
        <v>145</v>
      </c>
      <c r="L84" s="70"/>
      <c r="M84" s="70"/>
      <c r="N84" s="70"/>
      <c r="O84" s="70"/>
      <c r="P84" s="70"/>
      <c r="Q84" s="70"/>
      <c r="R84" s="70"/>
      <c r="S84" s="70"/>
      <c r="T84" s="70"/>
      <c r="U84" s="70"/>
      <c r="V84" s="70"/>
      <c r="W84" s="70"/>
      <c r="X84" s="70"/>
      <c r="Y84" s="70"/>
      <c r="Z84" s="70"/>
      <c r="AA84" s="70"/>
      <c r="AB84" s="70"/>
      <c r="AC84" s="70"/>
      <c r="AD84" s="70"/>
      <c r="AE84" s="70"/>
      <c r="AF84" s="70"/>
      <c r="AG84" s="70"/>
      <c r="AH84" s="70"/>
      <c r="AI84" s="70"/>
      <c r="AJ84" s="70"/>
      <c r="AK84" s="70"/>
      <c r="AL84" s="70"/>
      <c r="AM84" s="70"/>
      <c r="AN84" s="70"/>
      <c r="AO84" s="70"/>
      <c r="AP84" s="70"/>
      <c r="AQ84" s="70"/>
      <c r="AR84" s="70"/>
      <c r="AS84" s="70"/>
      <c r="AT84" s="70"/>
      <c r="AU84" s="70"/>
      <c r="AV84" s="70"/>
      <c r="AW84" s="70"/>
      <c r="AX84" s="70"/>
      <c r="AY84" s="70"/>
      <c r="AZ84" s="70"/>
      <c r="BA84" s="70"/>
      <c r="BB84" s="70"/>
      <c r="BC84" s="70"/>
      <c r="BD84" s="70"/>
      <c r="BE84" s="70"/>
      <c r="BF84" s="70"/>
      <c r="BG84" s="70"/>
      <c r="BH84" s="70"/>
      <c r="BI84" s="70"/>
      <c r="BJ84" s="70"/>
      <c r="BK84" s="70"/>
      <c r="BL84" s="70"/>
      <c r="BM84" s="70"/>
      <c r="BN84" s="70"/>
      <c r="BO84" s="70"/>
      <c r="BP84" s="70"/>
      <c r="BQ84" s="70"/>
      <c r="BR84" s="70"/>
      <c r="BS84" s="70"/>
      <c r="BT84" s="70"/>
      <c r="BU84" s="70"/>
      <c r="BV84" s="70"/>
      <c r="BW84" s="70"/>
      <c r="BX84" s="70"/>
      <c r="BY84" s="70"/>
      <c r="BZ84" s="70"/>
      <c r="CA84" s="70"/>
      <c r="CB84" s="70"/>
      <c r="CC84" s="70"/>
      <c r="CD84" s="70"/>
      <c r="CE84" s="70"/>
      <c r="CF84" s="70"/>
      <c r="CG84" s="70"/>
      <c r="CH84" s="70"/>
      <c r="CI84" s="70"/>
      <c r="CJ84" s="70"/>
      <c r="CK84" s="70"/>
    </row>
    <row r="85" spans="1:89">
      <c r="A85" s="70"/>
      <c r="B85" s="70"/>
      <c r="C85" s="70"/>
      <c r="D85" s="38" t="s">
        <v>162</v>
      </c>
      <c r="E85" s="36" t="str">
        <f>'Input|Costs'!$E$14</f>
        <v>Option 3</v>
      </c>
      <c r="F85" s="90" t="s">
        <v>81</v>
      </c>
      <c r="G85" s="90" t="s">
        <v>63</v>
      </c>
      <c r="H85" s="8" t="s">
        <v>82</v>
      </c>
      <c r="I85" s="70"/>
      <c r="J85" s="107">
        <f>AVERAGE(M69:Q69)</f>
        <v>595.26</v>
      </c>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row>
    <row r="86" spans="1:89">
      <c r="A86" s="70"/>
      <c r="B86" s="70"/>
      <c r="C86" s="70"/>
      <c r="D86" s="38" t="s">
        <v>163</v>
      </c>
      <c r="E86" s="36" t="str">
        <f>'Input|Costs'!$E$14</f>
        <v>Option 3</v>
      </c>
      <c r="F86" s="90" t="s">
        <v>81</v>
      </c>
      <c r="G86" s="90" t="s">
        <v>63</v>
      </c>
      <c r="H86" s="8" t="s">
        <v>82</v>
      </c>
      <c r="I86" s="70"/>
      <c r="J86" s="102">
        <f>AVERAGE(M80:Q80)</f>
        <v>714.31200000000001</v>
      </c>
      <c r="K86" s="70"/>
      <c r="L86" s="70"/>
      <c r="M86" s="70"/>
      <c r="N86" s="70"/>
      <c r="O86" s="70"/>
      <c r="P86" s="70"/>
      <c r="Q86" s="70"/>
      <c r="R86" s="70"/>
      <c r="S86" s="70"/>
      <c r="T86" s="70"/>
      <c r="U86" s="70"/>
      <c r="V86" s="70"/>
      <c r="W86" s="70"/>
      <c r="X86" s="70"/>
      <c r="Y86" s="70"/>
      <c r="Z86" s="70"/>
      <c r="AA86" s="70"/>
      <c r="AB86" s="70"/>
      <c r="AC86" s="70"/>
      <c r="AD86" s="70"/>
      <c r="AE86" s="70"/>
      <c r="AF86" s="70"/>
      <c r="AG86" s="70"/>
      <c r="AH86" s="70"/>
      <c r="AI86" s="70"/>
      <c r="AJ86" s="70"/>
      <c r="AK86" s="70"/>
      <c r="AL86" s="70"/>
      <c r="AM86" s="70"/>
      <c r="AN86" s="70"/>
      <c r="AO86" s="70"/>
      <c r="AP86" s="70"/>
      <c r="AQ86" s="70"/>
      <c r="AR86" s="70"/>
      <c r="AS86" s="70"/>
      <c r="AT86" s="70"/>
      <c r="AU86" s="70"/>
      <c r="AV86" s="70"/>
      <c r="AW86" s="70"/>
      <c r="AX86" s="70"/>
      <c r="AY86" s="70"/>
      <c r="AZ86" s="70"/>
      <c r="BA86" s="70"/>
      <c r="BB86" s="70"/>
      <c r="BC86" s="70"/>
      <c r="BD86" s="70"/>
      <c r="BE86" s="70"/>
      <c r="BF86" s="70"/>
      <c r="BG86" s="70"/>
      <c r="BH86" s="70"/>
      <c r="BI86" s="70"/>
      <c r="BJ86" s="70"/>
      <c r="BK86" s="70"/>
      <c r="BL86" s="70"/>
      <c r="BM86" s="70"/>
      <c r="BN86" s="70"/>
      <c r="BO86" s="70"/>
      <c r="BP86" s="70"/>
      <c r="BQ86" s="70"/>
      <c r="BR86" s="70"/>
      <c r="BS86" s="70"/>
      <c r="BT86" s="70"/>
      <c r="BU86" s="70"/>
      <c r="BV86" s="70"/>
      <c r="BW86" s="70"/>
      <c r="BX86" s="70"/>
      <c r="BY86" s="70"/>
      <c r="BZ86" s="70"/>
      <c r="CA86" s="70"/>
      <c r="CB86" s="70"/>
      <c r="CC86" s="70"/>
      <c r="CD86" s="70"/>
      <c r="CE86" s="70"/>
      <c r="CF86" s="70"/>
      <c r="CG86" s="70"/>
      <c r="CH86" s="70"/>
      <c r="CI86" s="70"/>
      <c r="CJ86" s="70"/>
      <c r="CK86" s="70"/>
    </row>
    <row r="87" spans="1:89">
      <c r="A87" s="70"/>
      <c r="B87" s="70"/>
      <c r="C87" s="70"/>
      <c r="D87" s="38" t="str">
        <f>D49</f>
        <v>Average Fault Levels 2020-2023</v>
      </c>
      <c r="E87" s="36" t="str">
        <f>'Input|Costs'!$E$14</f>
        <v>Option 3</v>
      </c>
      <c r="F87" s="90" t="s">
        <v>81</v>
      </c>
      <c r="G87" s="90" t="s">
        <v>63</v>
      </c>
      <c r="H87" s="8" t="s">
        <v>82</v>
      </c>
      <c r="I87" s="70"/>
      <c r="J87" s="107">
        <f>J49*J86/J85</f>
        <v>16.2</v>
      </c>
      <c r="K87" s="116" t="s">
        <v>164</v>
      </c>
      <c r="L87" s="70"/>
      <c r="M87" s="70"/>
      <c r="N87" s="70"/>
      <c r="O87" s="70"/>
      <c r="P87" s="70"/>
      <c r="Q87" s="70"/>
      <c r="R87" s="70"/>
      <c r="S87" s="70"/>
      <c r="T87" s="70"/>
      <c r="U87" s="70"/>
      <c r="V87" s="70"/>
      <c r="W87" s="70"/>
      <c r="X87" s="70"/>
      <c r="Y87" s="70"/>
      <c r="Z87" s="70"/>
      <c r="AA87" s="70"/>
      <c r="AB87" s="70"/>
      <c r="AC87" s="70"/>
      <c r="AD87" s="70"/>
      <c r="AE87" s="70"/>
      <c r="AF87" s="70"/>
      <c r="AG87" s="70"/>
      <c r="AH87" s="70"/>
      <c r="AI87" s="70"/>
      <c r="AJ87" s="70"/>
      <c r="AK87" s="70"/>
      <c r="AL87" s="70"/>
      <c r="AM87" s="70"/>
      <c r="AN87" s="70"/>
      <c r="AO87" s="70"/>
      <c r="AP87" s="70"/>
      <c r="AQ87" s="70"/>
      <c r="AR87" s="70"/>
      <c r="AS87" s="70"/>
      <c r="AT87" s="70"/>
      <c r="AU87" s="70"/>
      <c r="AV87" s="70"/>
      <c r="AW87" s="70"/>
      <c r="AX87" s="70"/>
      <c r="AY87" s="70"/>
      <c r="AZ87" s="70"/>
      <c r="BA87" s="70"/>
      <c r="BB87" s="70"/>
      <c r="BC87" s="70"/>
      <c r="BD87" s="70"/>
      <c r="BE87" s="70"/>
      <c r="BF87" s="70"/>
      <c r="BG87" s="70"/>
      <c r="BH87" s="70"/>
      <c r="BI87" s="70"/>
      <c r="BJ87" s="70"/>
      <c r="BK87" s="70"/>
      <c r="BL87" s="70"/>
      <c r="BM87" s="70"/>
      <c r="BN87" s="70"/>
      <c r="BO87" s="70"/>
      <c r="BP87" s="70"/>
      <c r="BQ87" s="70"/>
      <c r="BR87" s="70"/>
      <c r="BS87" s="70"/>
      <c r="BT87" s="70"/>
      <c r="BU87" s="70"/>
      <c r="BV87" s="70"/>
      <c r="BW87" s="70"/>
      <c r="BX87" s="70"/>
      <c r="BY87" s="70"/>
      <c r="BZ87" s="70"/>
      <c r="CA87" s="70"/>
      <c r="CB87" s="70"/>
      <c r="CC87" s="70"/>
      <c r="CD87" s="70"/>
      <c r="CE87" s="70"/>
      <c r="CF87" s="70"/>
      <c r="CG87" s="70"/>
      <c r="CH87" s="70"/>
      <c r="CI87" s="70"/>
      <c r="CJ87" s="70"/>
      <c r="CK87" s="70"/>
    </row>
    <row r="88" spans="1:89">
      <c r="A88" s="70"/>
      <c r="B88" s="70"/>
      <c r="C88" s="70"/>
      <c r="D88" s="38" t="s">
        <v>146</v>
      </c>
      <c r="E88" s="36" t="str">
        <f>'Input|Costs'!$E$14</f>
        <v>Option 3</v>
      </c>
      <c r="F88" s="90" t="s">
        <v>115</v>
      </c>
      <c r="G88" s="90" t="s">
        <v>63</v>
      </c>
      <c r="H88" s="8" t="s">
        <v>82</v>
      </c>
      <c r="I88" s="70"/>
      <c r="J88" s="107">
        <f>J84*J87</f>
        <v>5.3460000000000001</v>
      </c>
      <c r="K88" s="116" t="s">
        <v>147</v>
      </c>
      <c r="L88" s="70"/>
      <c r="M88" s="70"/>
      <c r="N88" s="70"/>
      <c r="O88" s="70"/>
      <c r="P88" s="70"/>
      <c r="Q88" s="70"/>
      <c r="R88" s="70"/>
      <c r="S88" s="70"/>
      <c r="T88" s="70"/>
      <c r="U88" s="70"/>
      <c r="V88" s="70"/>
      <c r="W88" s="70"/>
      <c r="X88" s="70"/>
      <c r="Y88" s="70"/>
      <c r="Z88" s="70"/>
      <c r="AA88" s="70"/>
      <c r="AB88" s="70"/>
      <c r="AC88" s="70"/>
      <c r="AD88" s="70"/>
      <c r="AE88" s="70"/>
      <c r="AF88" s="70"/>
      <c r="AG88" s="70"/>
      <c r="AH88" s="70"/>
      <c r="AI88" s="70"/>
      <c r="AJ88" s="70"/>
      <c r="AK88" s="70"/>
      <c r="AL88" s="70"/>
      <c r="AM88" s="70"/>
      <c r="AN88" s="70"/>
      <c r="AO88" s="70"/>
      <c r="AP88" s="70"/>
      <c r="AQ88" s="70"/>
      <c r="AR88" s="70"/>
      <c r="AS88" s="70"/>
      <c r="AT88" s="70"/>
      <c r="AU88" s="70"/>
      <c r="AV88" s="70"/>
      <c r="AW88" s="70"/>
      <c r="AX88" s="70"/>
      <c r="AY88" s="70"/>
      <c r="AZ88" s="70"/>
      <c r="BA88" s="70"/>
      <c r="BB88" s="70"/>
      <c r="BC88" s="70"/>
      <c r="BD88" s="70"/>
      <c r="BE88" s="70"/>
      <c r="BF88" s="70"/>
      <c r="BG88" s="70"/>
      <c r="BH88" s="70"/>
      <c r="BI88" s="70"/>
      <c r="BJ88" s="70"/>
      <c r="BK88" s="70"/>
      <c r="BL88" s="70"/>
      <c r="BM88" s="70"/>
      <c r="BN88" s="70"/>
      <c r="BO88" s="70"/>
      <c r="BP88" s="70"/>
      <c r="BQ88" s="70"/>
      <c r="BR88" s="70"/>
      <c r="BS88" s="70"/>
      <c r="BT88" s="70"/>
      <c r="BU88" s="70"/>
      <c r="BV88" s="70"/>
      <c r="BW88" s="70"/>
      <c r="BX88" s="70"/>
      <c r="BY88" s="70"/>
      <c r="BZ88" s="70"/>
      <c r="CA88" s="70"/>
      <c r="CB88" s="70"/>
      <c r="CC88" s="70"/>
      <c r="CD88" s="70"/>
      <c r="CE88" s="70"/>
      <c r="CF88" s="70"/>
      <c r="CG88" s="70"/>
      <c r="CH88" s="70"/>
      <c r="CI88" s="70"/>
      <c r="CJ88" s="70"/>
      <c r="CK88" s="70"/>
    </row>
    <row r="89" spans="1:89">
      <c r="A89" s="70"/>
      <c r="B89" s="70"/>
      <c r="C89" s="70"/>
      <c r="D89" s="38" t="s">
        <v>148</v>
      </c>
      <c r="E89" s="36" t="str">
        <f>'Input|Costs'!$E$14</f>
        <v>Option 3</v>
      </c>
      <c r="F89" s="90" t="s">
        <v>137</v>
      </c>
      <c r="G89" s="90" t="s">
        <v>88</v>
      </c>
      <c r="H89" s="8" t="s">
        <v>82</v>
      </c>
      <c r="I89" s="70"/>
      <c r="J89" s="102">
        <f>$K$42*J88</f>
        <v>2255550.9318631976</v>
      </c>
      <c r="K89" s="116"/>
      <c r="L89" s="70"/>
      <c r="M89" s="70"/>
      <c r="N89" s="70"/>
      <c r="O89" s="70"/>
      <c r="P89" s="70"/>
      <c r="Q89" s="70"/>
      <c r="R89" s="70"/>
      <c r="S89" s="70"/>
      <c r="T89" s="70"/>
      <c r="U89" s="70"/>
      <c r="V89" s="70"/>
      <c r="W89" s="70"/>
      <c r="X89" s="70"/>
      <c r="Y89" s="70"/>
      <c r="Z89" s="70"/>
      <c r="AA89" s="70"/>
      <c r="AB89" s="70"/>
      <c r="AC89" s="70"/>
      <c r="AD89" s="70"/>
      <c r="AE89" s="70"/>
      <c r="AF89" s="70"/>
      <c r="AG89" s="70"/>
      <c r="AH89" s="70"/>
      <c r="AI89" s="70"/>
      <c r="AJ89" s="70"/>
      <c r="AK89" s="70"/>
      <c r="AL89" s="70"/>
      <c r="AM89" s="70"/>
      <c r="AN89" s="70"/>
      <c r="AO89" s="70"/>
      <c r="AP89" s="70"/>
      <c r="AQ89" s="70"/>
      <c r="AR89" s="70"/>
      <c r="AS89" s="70"/>
      <c r="AT89" s="70"/>
      <c r="AU89" s="70"/>
      <c r="AV89" s="70"/>
      <c r="AW89" s="70"/>
      <c r="AX89" s="70"/>
      <c r="AY89" s="70"/>
      <c r="AZ89" s="70"/>
      <c r="BA89" s="70"/>
      <c r="BB89" s="70"/>
      <c r="BC89" s="70"/>
      <c r="BD89" s="70"/>
      <c r="BE89" s="70"/>
      <c r="BF89" s="70"/>
      <c r="BG89" s="70"/>
      <c r="BH89" s="70"/>
      <c r="BI89" s="70"/>
      <c r="BJ89" s="70"/>
      <c r="BK89" s="70"/>
      <c r="BL89" s="70"/>
      <c r="BM89" s="70"/>
      <c r="BN89" s="70"/>
      <c r="BO89" s="70"/>
      <c r="BP89" s="70"/>
      <c r="BQ89" s="70"/>
      <c r="BR89" s="70"/>
      <c r="BS89" s="70"/>
      <c r="BT89" s="70"/>
      <c r="BU89" s="70"/>
      <c r="BV89" s="70"/>
      <c r="BW89" s="70"/>
      <c r="BX89" s="70"/>
      <c r="BY89" s="70"/>
      <c r="BZ89" s="70"/>
      <c r="CA89" s="70"/>
      <c r="CB89" s="70"/>
      <c r="CC89" s="70"/>
      <c r="CD89" s="70"/>
      <c r="CE89" s="70"/>
      <c r="CF89" s="70"/>
      <c r="CG89" s="70"/>
      <c r="CH89" s="70"/>
      <c r="CI89" s="70"/>
      <c r="CJ89" s="70"/>
      <c r="CK89" s="70"/>
    </row>
    <row r="90" spans="1:89">
      <c r="A90" s="70"/>
      <c r="B90" s="70"/>
      <c r="C90" s="70"/>
      <c r="D90" s="38" t="s">
        <v>149</v>
      </c>
      <c r="E90" s="36" t="str">
        <f>'Input|Costs'!$E$14</f>
        <v>Option 3</v>
      </c>
      <c r="F90" s="90" t="s">
        <v>150</v>
      </c>
      <c r="G90" s="90" t="s">
        <v>63</v>
      </c>
      <c r="H90" s="8" t="s">
        <v>21</v>
      </c>
      <c r="I90" s="70"/>
      <c r="J90" s="117">
        <v>5</v>
      </c>
      <c r="K90" s="70"/>
      <c r="L90" s="70"/>
      <c r="M90" s="70"/>
      <c r="N90" s="70"/>
      <c r="O90" s="70"/>
      <c r="P90" s="70"/>
      <c r="Q90" s="70"/>
      <c r="R90" s="70"/>
      <c r="S90" s="70"/>
      <c r="T90" s="70"/>
      <c r="U90" s="70"/>
      <c r="V90" s="70"/>
      <c r="W90" s="70"/>
      <c r="X90" s="70"/>
      <c r="Y90" s="70"/>
      <c r="Z90" s="70"/>
      <c r="AA90" s="70"/>
      <c r="AB90" s="70"/>
      <c r="AC90" s="70"/>
      <c r="AD90" s="70"/>
      <c r="AE90" s="70"/>
      <c r="AF90" s="70"/>
      <c r="AG90" s="70"/>
      <c r="AH90" s="70"/>
      <c r="AI90" s="70"/>
      <c r="AJ90" s="70"/>
      <c r="AK90" s="70"/>
      <c r="AL90" s="70"/>
      <c r="AM90" s="70"/>
      <c r="AN90" s="70"/>
      <c r="AO90" s="70"/>
      <c r="AP90" s="70"/>
      <c r="AQ90" s="70"/>
      <c r="AR90" s="70"/>
      <c r="AS90" s="70"/>
      <c r="AT90" s="70"/>
      <c r="AU90" s="70"/>
      <c r="AV90" s="70"/>
      <c r="AW90" s="70"/>
      <c r="AX90" s="70"/>
      <c r="AY90" s="70"/>
      <c r="AZ90" s="70"/>
      <c r="BA90" s="70"/>
      <c r="BB90" s="70"/>
      <c r="BC90" s="70"/>
      <c r="BD90" s="70"/>
      <c r="BE90" s="70"/>
      <c r="BF90" s="70"/>
      <c r="BG90" s="70"/>
      <c r="BH90" s="70"/>
      <c r="BI90" s="70"/>
      <c r="BJ90" s="70"/>
      <c r="BK90" s="70"/>
      <c r="BL90" s="70"/>
      <c r="BM90" s="70"/>
      <c r="BN90" s="70"/>
      <c r="BO90" s="70"/>
      <c r="BP90" s="70"/>
      <c r="BQ90" s="70"/>
      <c r="BR90" s="70"/>
      <c r="BS90" s="70"/>
      <c r="BT90" s="70"/>
      <c r="BU90" s="70"/>
      <c r="BV90" s="70"/>
      <c r="BW90" s="70"/>
      <c r="BX90" s="70"/>
      <c r="BY90" s="70"/>
      <c r="BZ90" s="70"/>
      <c r="CA90" s="70"/>
      <c r="CB90" s="70"/>
      <c r="CC90" s="70"/>
      <c r="CD90" s="70"/>
      <c r="CE90" s="70"/>
      <c r="CF90" s="70"/>
      <c r="CG90" s="70"/>
      <c r="CH90" s="70"/>
      <c r="CI90" s="70"/>
      <c r="CJ90" s="70"/>
      <c r="CK90" s="70"/>
    </row>
    <row r="91" spans="1:89" ht="10.5">
      <c r="A91" s="70"/>
      <c r="B91" s="70"/>
      <c r="C91" s="70"/>
      <c r="D91" s="38" t="s">
        <v>151</v>
      </c>
      <c r="E91" s="36" t="str">
        <f>'Input|Costs'!$E$14</f>
        <v>Option 3</v>
      </c>
      <c r="F91" s="90" t="s">
        <v>137</v>
      </c>
      <c r="G91" s="90" t="s">
        <v>88</v>
      </c>
      <c r="H91" s="8" t="s">
        <v>82</v>
      </c>
      <c r="I91" s="70"/>
      <c r="J91" s="118">
        <f>J89*J90</f>
        <v>11277754.659315988</v>
      </c>
      <c r="K91" s="70"/>
      <c r="L91" s="70"/>
      <c r="M91" s="70"/>
      <c r="N91" s="70"/>
      <c r="O91" s="70"/>
      <c r="P91" s="70"/>
      <c r="Q91" s="70"/>
      <c r="R91" s="70"/>
      <c r="S91" s="70"/>
      <c r="T91" s="70"/>
      <c r="U91" s="70"/>
      <c r="V91" s="70"/>
      <c r="W91" s="70"/>
      <c r="X91" s="70"/>
      <c r="Y91" s="70"/>
      <c r="Z91" s="70"/>
      <c r="AA91" s="70"/>
      <c r="AB91" s="70"/>
      <c r="AC91" s="70"/>
      <c r="AD91" s="70"/>
      <c r="AE91" s="70"/>
      <c r="AF91" s="70"/>
      <c r="AG91" s="70"/>
      <c r="AH91" s="70"/>
      <c r="AI91" s="70"/>
      <c r="AJ91" s="70"/>
      <c r="AK91" s="70"/>
      <c r="AL91" s="70"/>
      <c r="AM91" s="70"/>
      <c r="AN91" s="70"/>
      <c r="AO91" s="70"/>
      <c r="AP91" s="70"/>
      <c r="AQ91" s="70"/>
      <c r="AR91" s="70"/>
      <c r="AS91" s="70"/>
      <c r="AT91" s="70"/>
      <c r="AU91" s="70"/>
      <c r="AV91" s="70"/>
      <c r="AW91" s="70"/>
      <c r="AX91" s="70"/>
      <c r="AY91" s="70"/>
      <c r="AZ91" s="70"/>
      <c r="BA91" s="70"/>
      <c r="BB91" s="70"/>
      <c r="BC91" s="70"/>
      <c r="BD91" s="70"/>
      <c r="BE91" s="70"/>
      <c r="BF91" s="70"/>
      <c r="BG91" s="70"/>
      <c r="BH91" s="70"/>
      <c r="BI91" s="70"/>
      <c r="BJ91" s="70"/>
      <c r="BK91" s="70"/>
      <c r="BL91" s="70"/>
      <c r="BM91" s="70"/>
      <c r="BN91" s="70"/>
      <c r="BO91" s="70"/>
      <c r="BP91" s="70"/>
      <c r="BQ91" s="70"/>
      <c r="BR91" s="70"/>
      <c r="BS91" s="70"/>
      <c r="BT91" s="70"/>
      <c r="BU91" s="70"/>
      <c r="BV91" s="70"/>
      <c r="BW91" s="70"/>
      <c r="BX91" s="70"/>
      <c r="BY91" s="70"/>
      <c r="BZ91" s="70"/>
      <c r="CA91" s="70"/>
      <c r="CB91" s="70"/>
      <c r="CC91" s="70"/>
      <c r="CD91" s="70"/>
      <c r="CE91" s="70"/>
      <c r="CF91" s="70"/>
      <c r="CG91" s="70"/>
      <c r="CH91" s="70"/>
      <c r="CI91" s="70"/>
      <c r="CJ91" s="70"/>
      <c r="CK91" s="70"/>
    </row>
    <row r="92" spans="1:89">
      <c r="A92" s="70"/>
      <c r="B92" s="70"/>
      <c r="C92" s="70"/>
      <c r="D92" s="70"/>
      <c r="E92" s="70"/>
      <c r="F92" s="70"/>
      <c r="G92" s="70"/>
      <c r="H92" s="70"/>
      <c r="I92" s="70"/>
      <c r="J92" s="70"/>
      <c r="K92" s="70"/>
      <c r="L92" s="70"/>
      <c r="M92" s="70"/>
      <c r="N92" s="70"/>
      <c r="O92" s="70"/>
      <c r="P92" s="70"/>
      <c r="Q92" s="70"/>
      <c r="R92" s="70"/>
      <c r="S92" s="70"/>
      <c r="T92" s="70"/>
      <c r="U92" s="70"/>
      <c r="V92" s="70"/>
      <c r="W92" s="70"/>
      <c r="X92" s="70"/>
      <c r="Y92" s="70"/>
      <c r="Z92" s="70"/>
      <c r="AA92" s="70"/>
      <c r="AB92" s="70"/>
      <c r="AC92" s="70"/>
      <c r="AD92" s="70"/>
      <c r="AE92" s="70"/>
      <c r="AF92" s="70"/>
      <c r="AG92" s="70"/>
      <c r="AH92" s="70"/>
      <c r="AI92" s="70"/>
      <c r="AJ92" s="70"/>
      <c r="AK92" s="70"/>
      <c r="AL92" s="70"/>
      <c r="AM92" s="70"/>
      <c r="AN92" s="70"/>
      <c r="AO92" s="70"/>
      <c r="AP92" s="70"/>
      <c r="AQ92" s="70"/>
      <c r="AR92" s="70"/>
      <c r="AS92" s="70"/>
      <c r="AT92" s="70"/>
      <c r="AU92" s="70"/>
      <c r="AV92" s="70"/>
      <c r="AW92" s="70"/>
      <c r="AX92" s="70"/>
      <c r="AY92" s="70"/>
      <c r="AZ92" s="70"/>
      <c r="BA92" s="70"/>
      <c r="BB92" s="70"/>
      <c r="BC92" s="70"/>
      <c r="BD92" s="70"/>
      <c r="BE92" s="70"/>
      <c r="BF92" s="70"/>
      <c r="BG92" s="70"/>
      <c r="BH92" s="70"/>
      <c r="BI92" s="70"/>
      <c r="BJ92" s="70"/>
      <c r="BK92" s="70"/>
      <c r="BL92" s="70"/>
      <c r="BM92" s="70"/>
      <c r="BN92" s="70"/>
      <c r="BO92" s="70"/>
      <c r="BP92" s="70"/>
      <c r="BQ92" s="70"/>
      <c r="BR92" s="70"/>
      <c r="BS92" s="70"/>
      <c r="BT92" s="70"/>
      <c r="BU92" s="70"/>
      <c r="BV92" s="70"/>
      <c r="BW92" s="70"/>
      <c r="BX92" s="70"/>
      <c r="BY92" s="70"/>
      <c r="BZ92" s="70"/>
      <c r="CA92" s="70"/>
      <c r="CB92" s="70"/>
      <c r="CC92" s="70"/>
      <c r="CD92" s="70"/>
      <c r="CE92" s="70"/>
      <c r="CF92" s="70"/>
      <c r="CG92" s="70"/>
      <c r="CH92" s="70"/>
      <c r="CI92" s="70"/>
      <c r="CJ92" s="70"/>
      <c r="CK92" s="70"/>
    </row>
    <row r="93" spans="1:89">
      <c r="A93" s="70"/>
      <c r="B93" s="70"/>
      <c r="C93" s="70"/>
      <c r="D93" s="70"/>
      <c r="E93" s="70"/>
      <c r="F93" s="70"/>
      <c r="G93" s="70"/>
      <c r="H93" s="70"/>
      <c r="I93" s="70"/>
      <c r="J93" s="70"/>
      <c r="K93" s="70"/>
      <c r="L93" s="70"/>
      <c r="M93" s="70"/>
      <c r="N93" s="70"/>
      <c r="O93" s="70"/>
      <c r="P93" s="70"/>
      <c r="Q93" s="70"/>
      <c r="R93" s="70"/>
      <c r="S93" s="70"/>
      <c r="T93" s="70"/>
      <c r="U93" s="70"/>
      <c r="V93" s="70"/>
      <c r="W93" s="70"/>
      <c r="X93" s="70"/>
      <c r="Y93" s="70"/>
      <c r="Z93" s="70"/>
      <c r="AA93" s="70"/>
      <c r="AB93" s="70"/>
      <c r="AC93" s="70"/>
      <c r="AD93" s="70"/>
      <c r="AE93" s="70"/>
      <c r="AF93" s="70"/>
      <c r="AG93" s="70"/>
      <c r="AH93" s="70"/>
      <c r="AI93" s="70"/>
      <c r="AJ93" s="70"/>
      <c r="AK93" s="70"/>
      <c r="AL93" s="70"/>
      <c r="AM93" s="70"/>
      <c r="AN93" s="70"/>
      <c r="AO93" s="70"/>
      <c r="AP93" s="70"/>
      <c r="AQ93" s="70"/>
      <c r="AR93" s="70"/>
      <c r="AS93" s="70"/>
      <c r="AT93" s="70"/>
      <c r="AU93" s="70"/>
      <c r="AV93" s="70"/>
      <c r="AW93" s="70"/>
      <c r="AX93" s="70"/>
      <c r="AY93" s="70"/>
      <c r="AZ93" s="70"/>
      <c r="BA93" s="70"/>
      <c r="BB93" s="70"/>
      <c r="BC93" s="70"/>
      <c r="BD93" s="70"/>
      <c r="BE93" s="70"/>
      <c r="BF93" s="70"/>
      <c r="BG93" s="70"/>
      <c r="BH93" s="70"/>
      <c r="BI93" s="70"/>
      <c r="BJ93" s="70"/>
      <c r="BK93" s="70"/>
      <c r="BL93" s="70"/>
      <c r="BM93" s="70"/>
      <c r="BN93" s="70"/>
      <c r="BO93" s="70"/>
      <c r="BP93" s="70"/>
      <c r="BQ93" s="70"/>
      <c r="BR93" s="70"/>
      <c r="BS93" s="70"/>
      <c r="BT93" s="70"/>
      <c r="BU93" s="70"/>
      <c r="BV93" s="70"/>
      <c r="BW93" s="70"/>
      <c r="BX93" s="70"/>
      <c r="BY93" s="70"/>
      <c r="BZ93" s="70"/>
      <c r="CA93" s="70"/>
      <c r="CB93" s="70"/>
      <c r="CC93" s="70"/>
      <c r="CD93" s="70"/>
      <c r="CE93" s="70"/>
      <c r="CF93" s="70"/>
      <c r="CG93" s="70"/>
      <c r="CH93" s="70"/>
      <c r="CI93" s="70"/>
      <c r="CJ93" s="70"/>
      <c r="CK93" s="70"/>
    </row>
    <row r="94" spans="1:89" ht="10.5">
      <c r="A94" s="56"/>
      <c r="B94" s="72" t="s">
        <v>44</v>
      </c>
      <c r="C94" s="56"/>
      <c r="D94" s="56"/>
      <c r="E94" s="56"/>
      <c r="F94" s="56"/>
      <c r="G94" s="56"/>
      <c r="H94" s="56"/>
      <c r="I94" s="56"/>
      <c r="J94" s="56"/>
      <c r="K94" s="56"/>
      <c r="L94" s="56"/>
      <c r="M94" s="56"/>
      <c r="N94" s="56"/>
      <c r="O94" s="56"/>
      <c r="P94" s="56"/>
      <c r="Q94" s="56"/>
      <c r="R94" s="56"/>
      <c r="S94" s="56"/>
      <c r="T94" s="56"/>
      <c r="U94" s="56"/>
      <c r="V94" s="56"/>
      <c r="W94" s="56"/>
      <c r="X94" s="56"/>
      <c r="Y94" s="56"/>
      <c r="Z94" s="56"/>
      <c r="AA94" s="56"/>
      <c r="AB94" s="56"/>
      <c r="AC94" s="56"/>
      <c r="AD94" s="56"/>
      <c r="AE94" s="56"/>
      <c r="AF94" s="56"/>
      <c r="AG94" s="56"/>
      <c r="AH94" s="56"/>
      <c r="AI94" s="56"/>
      <c r="AJ94" s="56"/>
      <c r="AK94" s="56"/>
      <c r="AL94" s="56"/>
      <c r="AM94" s="56"/>
      <c r="AN94" s="56"/>
      <c r="AO94" s="56"/>
      <c r="AP94" s="56"/>
      <c r="AQ94" s="56"/>
      <c r="AR94" s="56"/>
      <c r="AS94" s="56"/>
      <c r="AT94" s="56"/>
      <c r="AU94" s="56"/>
      <c r="AV94" s="56"/>
      <c r="AW94" s="56"/>
      <c r="AX94" s="56"/>
      <c r="AY94" s="56"/>
      <c r="AZ94" s="56"/>
      <c r="BA94" s="56"/>
      <c r="BB94" s="56"/>
      <c r="BC94" s="56"/>
      <c r="BD94" s="56"/>
      <c r="BE94" s="56"/>
      <c r="BF94" s="56"/>
      <c r="BG94" s="56"/>
      <c r="BH94" s="56"/>
      <c r="BI94" s="56"/>
      <c r="BJ94" s="56"/>
      <c r="BK94" s="56"/>
      <c r="BL94" s="56"/>
      <c r="BM94" s="56"/>
      <c r="BN94" s="56"/>
      <c r="BO94" s="56"/>
      <c r="BP94" s="56"/>
      <c r="BQ94" s="56"/>
      <c r="BR94" s="56"/>
      <c r="BS94" s="56"/>
      <c r="BT94" s="56"/>
      <c r="BU94" s="56"/>
      <c r="BV94" s="56"/>
      <c r="BW94" s="56"/>
      <c r="BX94" s="56"/>
      <c r="BY94" s="56"/>
      <c r="BZ94" s="56"/>
      <c r="CA94" s="56"/>
      <c r="CB94" s="56"/>
      <c r="CC94" s="56"/>
      <c r="CD94" s="56"/>
      <c r="CE94" s="56"/>
      <c r="CF94" s="56"/>
      <c r="CG94" s="56"/>
      <c r="CH94" s="56"/>
      <c r="CI94" s="56"/>
      <c r="CJ94" s="56"/>
      <c r="CK94" s="56"/>
    </row>
    <row r="95" spans="1:89">
      <c r="A95" s="70"/>
      <c r="B95" s="70"/>
      <c r="C95" s="70"/>
      <c r="D95" s="70"/>
      <c r="E95" s="70"/>
      <c r="F95" s="70"/>
      <c r="G95" s="70"/>
      <c r="H95" s="70"/>
      <c r="I95" s="70"/>
      <c r="J95" s="70"/>
      <c r="K95" s="70"/>
      <c r="L95" s="70"/>
      <c r="M95" s="70"/>
      <c r="N95" s="70"/>
      <c r="O95" s="70"/>
      <c r="P95" s="70"/>
      <c r="Q95" s="70"/>
      <c r="R95" s="70"/>
      <c r="S95" s="70"/>
      <c r="T95" s="70"/>
      <c r="U95" s="70"/>
      <c r="V95" s="70"/>
      <c r="W95" s="70"/>
      <c r="X95" s="70"/>
      <c r="Y95" s="70"/>
      <c r="Z95" s="70"/>
      <c r="AA95" s="70"/>
      <c r="AB95" s="70"/>
      <c r="AC95" s="70"/>
      <c r="AD95" s="70"/>
      <c r="AE95" s="70"/>
      <c r="AF95" s="70"/>
      <c r="AG95" s="70"/>
      <c r="AH95" s="70"/>
      <c r="AI95" s="70"/>
      <c r="AJ95" s="70"/>
      <c r="AK95" s="70"/>
      <c r="AL95" s="70"/>
      <c r="AM95" s="70"/>
      <c r="AN95" s="70"/>
      <c r="AO95" s="70"/>
      <c r="AP95" s="70"/>
      <c r="AQ95" s="70"/>
      <c r="AR95" s="70"/>
      <c r="AS95" s="70"/>
      <c r="AT95" s="70"/>
      <c r="AU95" s="70"/>
      <c r="AV95" s="70"/>
      <c r="AW95" s="70"/>
      <c r="AX95" s="70"/>
      <c r="AY95" s="70"/>
      <c r="AZ95" s="70"/>
      <c r="BA95" s="70"/>
      <c r="BB95" s="70"/>
      <c r="BC95" s="70"/>
      <c r="BD95" s="70"/>
      <c r="BE95" s="70"/>
      <c r="BF95" s="70"/>
      <c r="BG95" s="70"/>
      <c r="BH95" s="70"/>
      <c r="BI95" s="70"/>
      <c r="BJ95" s="70"/>
      <c r="BK95" s="70"/>
      <c r="BL95" s="70"/>
      <c r="BM95" s="70"/>
      <c r="BN95" s="70"/>
      <c r="BO95" s="70"/>
      <c r="BP95" s="70"/>
      <c r="BQ95" s="70"/>
      <c r="BR95" s="70"/>
      <c r="BS95" s="70"/>
      <c r="BT95" s="70"/>
      <c r="BU95" s="70"/>
      <c r="BV95" s="70"/>
      <c r="BW95" s="70"/>
      <c r="BX95" s="70"/>
      <c r="BY95" s="70"/>
      <c r="BZ95" s="70"/>
      <c r="CA95" s="70"/>
      <c r="CB95" s="70"/>
      <c r="CC95" s="70"/>
      <c r="CD95" s="70"/>
      <c r="CE95" s="70"/>
      <c r="CF95" s="70"/>
      <c r="CG95" s="70"/>
      <c r="CH95" s="70"/>
      <c r="CI95" s="70"/>
      <c r="CJ95" s="70"/>
      <c r="CK95" s="70"/>
    </row>
    <row r="96" spans="1:89">
      <c r="A96" s="70"/>
      <c r="B96" s="70"/>
      <c r="C96" s="70"/>
      <c r="D96" s="70"/>
      <c r="E96" s="70"/>
      <c r="F96" s="70"/>
      <c r="G96" s="70"/>
      <c r="H96" s="70"/>
      <c r="I96" s="70"/>
      <c r="J96" s="70"/>
      <c r="K96" s="70"/>
      <c r="L96" s="70"/>
      <c r="M96" s="70"/>
      <c r="N96" s="70"/>
      <c r="O96" s="70"/>
      <c r="P96" s="70"/>
      <c r="Q96" s="70"/>
      <c r="R96" s="70"/>
      <c r="S96" s="70"/>
      <c r="T96" s="70"/>
      <c r="U96" s="70"/>
      <c r="V96" s="70"/>
      <c r="W96" s="70"/>
      <c r="X96" s="70"/>
      <c r="Y96" s="70"/>
      <c r="Z96" s="70"/>
      <c r="AA96" s="70"/>
      <c r="AB96" s="70"/>
      <c r="AC96" s="70"/>
      <c r="AD96" s="70"/>
      <c r="AE96" s="70"/>
      <c r="AF96" s="70"/>
      <c r="AG96" s="70"/>
      <c r="AH96" s="70"/>
      <c r="AI96" s="70"/>
      <c r="AJ96" s="70"/>
      <c r="AK96" s="70"/>
      <c r="AL96" s="70"/>
      <c r="AM96" s="70"/>
      <c r="AN96" s="70"/>
      <c r="AO96" s="70"/>
      <c r="AP96" s="70"/>
      <c r="AQ96" s="70"/>
      <c r="AR96" s="70"/>
      <c r="AS96" s="70"/>
      <c r="AT96" s="70"/>
      <c r="AU96" s="70"/>
      <c r="AV96" s="70"/>
      <c r="AW96" s="70"/>
      <c r="AX96" s="70"/>
      <c r="AY96" s="70"/>
      <c r="AZ96" s="70"/>
      <c r="BA96" s="70"/>
      <c r="BB96" s="70"/>
      <c r="BC96" s="70"/>
      <c r="BD96" s="70"/>
      <c r="BE96" s="70"/>
      <c r="BF96" s="70"/>
      <c r="BG96" s="70"/>
      <c r="BH96" s="70"/>
      <c r="BI96" s="70"/>
      <c r="BJ96" s="70"/>
      <c r="BK96" s="70"/>
      <c r="BL96" s="70"/>
      <c r="BM96" s="70"/>
      <c r="BN96" s="70"/>
      <c r="BO96" s="70"/>
      <c r="BP96" s="70"/>
      <c r="BQ96" s="70"/>
      <c r="BR96" s="70"/>
      <c r="BS96" s="70"/>
      <c r="BT96" s="70"/>
      <c r="BU96" s="70"/>
      <c r="BV96" s="70"/>
      <c r="BW96" s="70"/>
      <c r="BX96" s="70"/>
      <c r="BY96" s="70"/>
      <c r="BZ96" s="70"/>
      <c r="CA96" s="70"/>
      <c r="CB96" s="70"/>
      <c r="CC96" s="70"/>
      <c r="CD96" s="70"/>
      <c r="CE96" s="70"/>
      <c r="CF96" s="70"/>
      <c r="CG96" s="70"/>
      <c r="CH96" s="70"/>
      <c r="CI96" s="70"/>
      <c r="CJ96" s="70"/>
      <c r="CK96" s="70"/>
    </row>
    <row r="97" spans="1:89">
      <c r="A97" s="70"/>
      <c r="B97" s="70"/>
      <c r="C97" s="70"/>
      <c r="D97" s="70"/>
      <c r="E97" s="70"/>
      <c r="F97" s="70"/>
      <c r="G97" s="70"/>
      <c r="H97" s="70"/>
      <c r="I97" s="70"/>
      <c r="J97" s="70"/>
      <c r="K97" s="70"/>
      <c r="L97" s="70"/>
      <c r="M97" s="70"/>
      <c r="N97" s="70"/>
      <c r="O97" s="70"/>
      <c r="P97" s="70"/>
      <c r="Q97" s="70"/>
      <c r="R97" s="70"/>
      <c r="S97" s="70"/>
      <c r="T97" s="70"/>
      <c r="U97" s="70"/>
      <c r="V97" s="70"/>
      <c r="W97" s="70"/>
      <c r="X97" s="70"/>
      <c r="Y97" s="70"/>
      <c r="Z97" s="70"/>
      <c r="AA97" s="70"/>
      <c r="AB97" s="70"/>
      <c r="AC97" s="70"/>
      <c r="AD97" s="70"/>
      <c r="AE97" s="70"/>
      <c r="AF97" s="70"/>
      <c r="AG97" s="70"/>
      <c r="AH97" s="70"/>
      <c r="AI97" s="70"/>
      <c r="AJ97" s="70"/>
      <c r="AK97" s="70"/>
      <c r="AL97" s="70"/>
      <c r="AM97" s="70"/>
      <c r="AN97" s="70"/>
      <c r="AO97" s="70"/>
      <c r="AP97" s="70"/>
      <c r="AQ97" s="70"/>
      <c r="AR97" s="70"/>
      <c r="AS97" s="70"/>
      <c r="AT97" s="70"/>
      <c r="AU97" s="70"/>
      <c r="AV97" s="70"/>
      <c r="AW97" s="70"/>
      <c r="AX97" s="70"/>
      <c r="AY97" s="70"/>
      <c r="AZ97" s="70"/>
      <c r="BA97" s="70"/>
      <c r="BB97" s="70"/>
      <c r="BC97" s="70"/>
      <c r="BD97" s="70"/>
      <c r="BE97" s="70"/>
      <c r="BF97" s="70"/>
      <c r="BG97" s="70"/>
      <c r="BH97" s="70"/>
      <c r="BI97" s="70"/>
      <c r="BJ97" s="70"/>
      <c r="BK97" s="70"/>
      <c r="BL97" s="70"/>
      <c r="BM97" s="70"/>
      <c r="BN97" s="70"/>
      <c r="BO97" s="70"/>
      <c r="BP97" s="70"/>
      <c r="BQ97" s="70"/>
      <c r="BR97" s="70"/>
      <c r="BS97" s="70"/>
      <c r="BT97" s="70"/>
      <c r="BU97" s="70"/>
      <c r="BV97" s="70"/>
      <c r="BW97" s="70"/>
      <c r="BX97" s="70"/>
      <c r="BY97" s="70"/>
      <c r="BZ97" s="70"/>
      <c r="CA97" s="70"/>
      <c r="CB97" s="70"/>
      <c r="CC97" s="70"/>
      <c r="CD97" s="70"/>
      <c r="CE97" s="70"/>
      <c r="CF97" s="70"/>
      <c r="CG97" s="70"/>
      <c r="CH97" s="70"/>
      <c r="CI97" s="70"/>
      <c r="CJ97" s="70"/>
      <c r="CK97" s="70"/>
    </row>
    <row r="98" spans="1:89">
      <c r="A98" s="70"/>
      <c r="B98" s="70"/>
      <c r="C98" s="70"/>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c r="AG98" s="70"/>
      <c r="AH98" s="70"/>
      <c r="AI98" s="70"/>
      <c r="AJ98" s="70"/>
      <c r="AK98" s="70"/>
      <c r="AL98" s="70"/>
      <c r="AM98" s="70"/>
      <c r="AN98" s="70"/>
      <c r="AO98" s="70"/>
      <c r="AP98" s="70"/>
      <c r="AQ98" s="70"/>
      <c r="AR98" s="70"/>
      <c r="AS98" s="70"/>
      <c r="AT98" s="70"/>
      <c r="AU98" s="70"/>
      <c r="AV98" s="70"/>
      <c r="AW98" s="70"/>
      <c r="AX98" s="70"/>
      <c r="AY98" s="70"/>
      <c r="AZ98" s="70"/>
      <c r="BA98" s="70"/>
      <c r="BB98" s="70"/>
      <c r="BC98" s="70"/>
      <c r="BD98" s="70"/>
      <c r="BE98" s="70"/>
      <c r="BF98" s="70"/>
      <c r="BG98" s="70"/>
      <c r="BH98" s="70"/>
      <c r="BI98" s="70"/>
      <c r="BJ98" s="70"/>
      <c r="BK98" s="70"/>
      <c r="BL98" s="70"/>
      <c r="BM98" s="70"/>
      <c r="BN98" s="70"/>
      <c r="BO98" s="70"/>
      <c r="BP98" s="70"/>
      <c r="BQ98" s="70"/>
      <c r="BR98" s="70"/>
      <c r="BS98" s="70"/>
      <c r="BT98" s="70"/>
      <c r="BU98" s="70"/>
      <c r="BV98" s="70"/>
      <c r="BW98" s="70"/>
      <c r="BX98" s="70"/>
      <c r="BY98" s="70"/>
      <c r="BZ98" s="70"/>
      <c r="CA98" s="70"/>
      <c r="CB98" s="70"/>
      <c r="CC98" s="70"/>
      <c r="CD98" s="70"/>
      <c r="CE98" s="70"/>
      <c r="CF98" s="70"/>
      <c r="CG98" s="70"/>
      <c r="CH98" s="70"/>
      <c r="CI98" s="70"/>
      <c r="CJ98" s="70"/>
      <c r="CK98" s="70"/>
    </row>
    <row r="99" spans="1:89">
      <c r="A99" s="70"/>
      <c r="B99" s="70"/>
      <c r="C99" s="70"/>
      <c r="D99" s="70"/>
      <c r="E99" s="70"/>
      <c r="F99" s="70"/>
      <c r="G99" s="70"/>
      <c r="H99" s="70"/>
      <c r="I99" s="70"/>
      <c r="J99" s="70"/>
      <c r="K99" s="70"/>
      <c r="L99" s="70"/>
      <c r="M99" s="70"/>
      <c r="N99" s="70"/>
      <c r="O99" s="70"/>
      <c r="P99" s="70"/>
      <c r="Q99" s="70"/>
      <c r="R99" s="70"/>
      <c r="S99" s="70"/>
      <c r="T99" s="70"/>
      <c r="U99" s="70"/>
      <c r="V99" s="70"/>
      <c r="W99" s="70"/>
      <c r="X99" s="70"/>
      <c r="Y99" s="70"/>
      <c r="Z99" s="70"/>
      <c r="AA99" s="70"/>
      <c r="AB99" s="70"/>
      <c r="AC99" s="70"/>
      <c r="AD99" s="70"/>
      <c r="AE99" s="70"/>
      <c r="AF99" s="70"/>
      <c r="AG99" s="70"/>
      <c r="AH99" s="70"/>
      <c r="AI99" s="70"/>
      <c r="AJ99" s="70"/>
      <c r="AK99" s="70"/>
      <c r="AL99" s="70"/>
      <c r="AM99" s="70"/>
      <c r="AN99" s="70"/>
      <c r="AO99" s="70"/>
      <c r="AP99" s="70"/>
      <c r="AQ99" s="70"/>
      <c r="AR99" s="70"/>
      <c r="AS99" s="70"/>
      <c r="AT99" s="70"/>
      <c r="AU99" s="70"/>
      <c r="AV99" s="70"/>
      <c r="AW99" s="70"/>
      <c r="AX99" s="70"/>
      <c r="AY99" s="70"/>
      <c r="AZ99" s="70"/>
      <c r="BA99" s="70"/>
      <c r="BB99" s="70"/>
      <c r="BC99" s="70"/>
      <c r="BD99" s="70"/>
      <c r="BE99" s="70"/>
      <c r="BF99" s="70"/>
      <c r="BG99" s="70"/>
      <c r="BH99" s="70"/>
      <c r="BI99" s="70"/>
      <c r="BJ99" s="70"/>
      <c r="BK99" s="70"/>
      <c r="BL99" s="70"/>
      <c r="BM99" s="70"/>
      <c r="BN99" s="70"/>
      <c r="BO99" s="70"/>
      <c r="BP99" s="70"/>
      <c r="BQ99" s="70"/>
      <c r="BR99" s="70"/>
      <c r="BS99" s="70"/>
      <c r="BT99" s="70"/>
      <c r="BU99" s="70"/>
      <c r="BV99" s="70"/>
      <c r="BW99" s="70"/>
      <c r="BX99" s="70"/>
      <c r="BY99" s="70"/>
      <c r="BZ99" s="70"/>
      <c r="CA99" s="70"/>
      <c r="CB99" s="70"/>
      <c r="CC99" s="70"/>
      <c r="CD99" s="70"/>
      <c r="CE99" s="70"/>
      <c r="CF99" s="70"/>
      <c r="CG99" s="70"/>
      <c r="CH99" s="70"/>
      <c r="CI99" s="70"/>
      <c r="CJ99" s="70"/>
      <c r="CK99" s="70"/>
    </row>
    <row r="100" spans="1:89">
      <c r="A100" s="70"/>
      <c r="B100" s="70"/>
      <c r="C100" s="70"/>
      <c r="D100" s="70"/>
      <c r="E100" s="70"/>
      <c r="F100" s="70"/>
      <c r="G100" s="70"/>
      <c r="H100" s="70"/>
      <c r="I100" s="70"/>
      <c r="J100" s="70"/>
      <c r="K100" s="70"/>
      <c r="L100" s="70"/>
      <c r="M100" s="70"/>
      <c r="N100" s="70"/>
      <c r="O100" s="70"/>
      <c r="P100" s="70"/>
      <c r="Q100" s="70"/>
      <c r="R100" s="70"/>
      <c r="S100" s="70"/>
      <c r="T100" s="70"/>
      <c r="U100" s="70"/>
      <c r="V100" s="70"/>
      <c r="W100" s="70"/>
      <c r="X100" s="70"/>
      <c r="Y100" s="70"/>
      <c r="Z100" s="70"/>
      <c r="AA100" s="70"/>
      <c r="AB100" s="70"/>
      <c r="AC100" s="70"/>
      <c r="AD100" s="70"/>
      <c r="AE100" s="70"/>
      <c r="AF100" s="70"/>
      <c r="AG100" s="70"/>
      <c r="AH100" s="70"/>
      <c r="AI100" s="70"/>
      <c r="AJ100" s="70"/>
      <c r="AK100" s="70"/>
      <c r="AL100" s="70"/>
      <c r="AM100" s="70"/>
      <c r="AN100" s="70"/>
      <c r="AO100" s="70"/>
      <c r="AP100" s="70"/>
      <c r="AQ100" s="70"/>
      <c r="AR100" s="70"/>
      <c r="AS100" s="70"/>
      <c r="AT100" s="70"/>
      <c r="AU100" s="70"/>
      <c r="AV100" s="70"/>
      <c r="AW100" s="70"/>
      <c r="AX100" s="70"/>
      <c r="AY100" s="70"/>
      <c r="AZ100" s="70"/>
      <c r="BA100" s="70"/>
      <c r="BB100" s="70"/>
      <c r="BC100" s="70"/>
      <c r="BD100" s="70"/>
      <c r="BE100" s="70"/>
      <c r="BF100" s="70"/>
      <c r="BG100" s="70"/>
      <c r="BH100" s="70"/>
      <c r="BI100" s="70"/>
      <c r="BJ100" s="70"/>
      <c r="BK100" s="70"/>
      <c r="BL100" s="70"/>
      <c r="BM100" s="70"/>
      <c r="BN100" s="70"/>
      <c r="BO100" s="70"/>
      <c r="BP100" s="70"/>
      <c r="BQ100" s="70"/>
      <c r="BR100" s="70"/>
      <c r="BS100" s="70"/>
      <c r="BT100" s="70"/>
      <c r="BU100" s="70"/>
      <c r="BV100" s="70"/>
      <c r="BW100" s="70"/>
      <c r="BX100" s="70"/>
      <c r="BY100" s="70"/>
      <c r="BZ100" s="70"/>
      <c r="CA100" s="70"/>
      <c r="CB100" s="70"/>
      <c r="CC100" s="70"/>
      <c r="CD100" s="70"/>
      <c r="CE100" s="70"/>
      <c r="CF100" s="70"/>
      <c r="CG100" s="70"/>
      <c r="CH100" s="70"/>
      <c r="CI100" s="70"/>
      <c r="CJ100" s="70"/>
      <c r="CK100" s="70"/>
    </row>
    <row r="101" spans="1:89">
      <c r="A101" s="70"/>
      <c r="B101" s="70"/>
      <c r="C101" s="70"/>
      <c r="D101" s="70"/>
      <c r="E101" s="70"/>
      <c r="F101" s="70"/>
      <c r="G101" s="70"/>
      <c r="H101" s="70"/>
      <c r="I101" s="70"/>
      <c r="J101" s="70"/>
      <c r="K101" s="70"/>
      <c r="L101" s="70"/>
      <c r="M101" s="70"/>
      <c r="N101" s="70"/>
      <c r="O101" s="70"/>
      <c r="P101" s="70"/>
      <c r="Q101" s="70"/>
      <c r="R101" s="70"/>
      <c r="S101" s="70"/>
      <c r="T101" s="70"/>
      <c r="U101" s="70"/>
      <c r="V101" s="70"/>
      <c r="W101" s="70"/>
      <c r="X101" s="70"/>
      <c r="Y101" s="70"/>
      <c r="Z101" s="70"/>
      <c r="AA101" s="70"/>
      <c r="AB101" s="70"/>
      <c r="AC101" s="70"/>
      <c r="AD101" s="70"/>
      <c r="AE101" s="70"/>
      <c r="AF101" s="70"/>
      <c r="AG101" s="70"/>
      <c r="AH101" s="70"/>
      <c r="AI101" s="70"/>
      <c r="AJ101" s="70"/>
      <c r="AK101" s="70"/>
      <c r="AL101" s="70"/>
      <c r="AM101" s="70"/>
      <c r="AN101" s="70"/>
      <c r="AO101" s="70"/>
      <c r="AP101" s="70"/>
      <c r="AQ101" s="70"/>
      <c r="AR101" s="70"/>
      <c r="AS101" s="70"/>
      <c r="AT101" s="70"/>
      <c r="AU101" s="70"/>
      <c r="AV101" s="70"/>
      <c r="AW101" s="70"/>
      <c r="AX101" s="70"/>
      <c r="AY101" s="70"/>
      <c r="AZ101" s="70"/>
      <c r="BA101" s="70"/>
      <c r="BB101" s="70"/>
      <c r="BC101" s="70"/>
      <c r="BD101" s="70"/>
      <c r="BE101" s="70"/>
      <c r="BF101" s="70"/>
      <c r="BG101" s="70"/>
      <c r="BH101" s="70"/>
      <c r="BI101" s="70"/>
      <c r="BJ101" s="70"/>
      <c r="BK101" s="70"/>
      <c r="BL101" s="70"/>
      <c r="BM101" s="70"/>
      <c r="BN101" s="70"/>
      <c r="BO101" s="70"/>
      <c r="BP101" s="70"/>
      <c r="BQ101" s="70"/>
      <c r="BR101" s="70"/>
      <c r="BS101" s="70"/>
      <c r="BT101" s="70"/>
      <c r="BU101" s="70"/>
      <c r="BV101" s="70"/>
      <c r="BW101" s="70"/>
      <c r="BX101" s="70"/>
      <c r="BY101" s="70"/>
      <c r="BZ101" s="70"/>
      <c r="CA101" s="70"/>
      <c r="CB101" s="70"/>
      <c r="CC101" s="70"/>
      <c r="CD101" s="70"/>
      <c r="CE101" s="70"/>
      <c r="CF101" s="70"/>
      <c r="CG101" s="70"/>
      <c r="CH101" s="70"/>
      <c r="CI101" s="70"/>
      <c r="CJ101" s="70"/>
      <c r="CK101" s="70"/>
    </row>
    <row r="102" spans="1:89">
      <c r="A102" s="70"/>
      <c r="B102" s="70"/>
      <c r="C102" s="70"/>
      <c r="D102" s="70"/>
      <c r="E102" s="70"/>
      <c r="F102" s="70"/>
      <c r="G102" s="70"/>
      <c r="H102" s="70"/>
      <c r="I102" s="70"/>
      <c r="J102" s="70"/>
      <c r="K102" s="70"/>
      <c r="L102" s="70"/>
      <c r="M102" s="70"/>
      <c r="N102" s="70"/>
      <c r="O102" s="70"/>
      <c r="P102" s="70"/>
      <c r="Q102" s="70"/>
      <c r="R102" s="70"/>
      <c r="S102" s="70"/>
      <c r="T102" s="70"/>
      <c r="U102" s="70"/>
      <c r="V102" s="70"/>
      <c r="W102" s="70"/>
      <c r="X102" s="70"/>
      <c r="Y102" s="70"/>
      <c r="Z102" s="70"/>
      <c r="AA102" s="70"/>
      <c r="AB102" s="70"/>
      <c r="AC102" s="70"/>
      <c r="AD102" s="70"/>
      <c r="AE102" s="70"/>
      <c r="AF102" s="70"/>
      <c r="AG102" s="70"/>
      <c r="AH102" s="70"/>
      <c r="AI102" s="70"/>
      <c r="AJ102" s="70"/>
      <c r="AK102" s="70"/>
      <c r="AL102" s="70"/>
      <c r="AM102" s="70"/>
      <c r="AN102" s="70"/>
      <c r="AO102" s="70"/>
      <c r="AP102" s="70"/>
      <c r="AQ102" s="70"/>
      <c r="AR102" s="70"/>
      <c r="AS102" s="70"/>
      <c r="AT102" s="70"/>
      <c r="AU102" s="70"/>
      <c r="AV102" s="70"/>
      <c r="AW102" s="70"/>
      <c r="AX102" s="70"/>
      <c r="AY102" s="70"/>
      <c r="AZ102" s="70"/>
      <c r="BA102" s="70"/>
      <c r="BB102" s="70"/>
      <c r="BC102" s="70"/>
      <c r="BD102" s="70"/>
      <c r="BE102" s="70"/>
      <c r="BF102" s="70"/>
      <c r="BG102" s="70"/>
      <c r="BH102" s="70"/>
      <c r="BI102" s="70"/>
      <c r="BJ102" s="70"/>
      <c r="BK102" s="70"/>
      <c r="BL102" s="70"/>
      <c r="BM102" s="70"/>
      <c r="BN102" s="70"/>
      <c r="BO102" s="70"/>
      <c r="BP102" s="70"/>
      <c r="BQ102" s="70"/>
      <c r="BR102" s="70"/>
      <c r="BS102" s="70"/>
      <c r="BT102" s="70"/>
      <c r="BU102" s="70"/>
      <c r="BV102" s="70"/>
      <c r="BW102" s="70"/>
      <c r="BX102" s="70"/>
      <c r="BY102" s="70"/>
      <c r="BZ102" s="70"/>
      <c r="CA102" s="70"/>
      <c r="CB102" s="70"/>
      <c r="CC102" s="70"/>
      <c r="CD102" s="70"/>
      <c r="CE102" s="70"/>
      <c r="CF102" s="70"/>
      <c r="CG102" s="70"/>
      <c r="CH102" s="70"/>
      <c r="CI102" s="70"/>
      <c r="CJ102" s="70"/>
      <c r="CK102" s="70"/>
    </row>
    <row r="103" spans="1:89">
      <c r="A103" s="70"/>
      <c r="B103" s="70"/>
      <c r="C103" s="70"/>
      <c r="D103" s="70"/>
      <c r="E103" s="70"/>
      <c r="F103" s="70"/>
      <c r="G103" s="70"/>
      <c r="H103" s="70"/>
      <c r="I103" s="70"/>
      <c r="J103" s="70"/>
      <c r="K103" s="70"/>
      <c r="L103" s="70"/>
      <c r="M103" s="70"/>
      <c r="N103" s="70"/>
      <c r="O103" s="70"/>
      <c r="P103" s="70"/>
      <c r="Q103" s="70"/>
      <c r="R103" s="70"/>
      <c r="S103" s="70"/>
      <c r="T103" s="70"/>
      <c r="U103" s="70"/>
      <c r="V103" s="70"/>
      <c r="W103" s="70"/>
      <c r="X103" s="70"/>
      <c r="Y103" s="70"/>
      <c r="Z103" s="70"/>
      <c r="AA103" s="70"/>
      <c r="AB103" s="70"/>
      <c r="AC103" s="70"/>
      <c r="AD103" s="70"/>
      <c r="AE103" s="70"/>
      <c r="AF103" s="70"/>
      <c r="AG103" s="70"/>
      <c r="AH103" s="70"/>
      <c r="AI103" s="70"/>
      <c r="AJ103" s="70"/>
      <c r="AK103" s="70"/>
      <c r="AL103" s="70"/>
      <c r="AM103" s="70"/>
      <c r="AN103" s="70"/>
      <c r="AO103" s="70"/>
      <c r="AP103" s="70"/>
      <c r="AQ103" s="70"/>
      <c r="AR103" s="70"/>
      <c r="AS103" s="70"/>
      <c r="AT103" s="70"/>
      <c r="AU103" s="70"/>
      <c r="AV103" s="70"/>
      <c r="AW103" s="70"/>
      <c r="AX103" s="70"/>
      <c r="AY103" s="70"/>
      <c r="AZ103" s="70"/>
      <c r="BA103" s="70"/>
      <c r="BB103" s="70"/>
      <c r="BC103" s="70"/>
      <c r="BD103" s="70"/>
      <c r="BE103" s="70"/>
      <c r="BF103" s="70"/>
      <c r="BG103" s="70"/>
      <c r="BH103" s="70"/>
      <c r="BI103" s="70"/>
      <c r="BJ103" s="70"/>
      <c r="BK103" s="70"/>
      <c r="BL103" s="70"/>
      <c r="BM103" s="70"/>
      <c r="BN103" s="70"/>
      <c r="BO103" s="70"/>
      <c r="BP103" s="70"/>
      <c r="BQ103" s="70"/>
      <c r="BR103" s="70"/>
      <c r="BS103" s="70"/>
      <c r="BT103" s="70"/>
      <c r="BU103" s="70"/>
      <c r="BV103" s="70"/>
      <c r="BW103" s="70"/>
      <c r="BX103" s="70"/>
      <c r="BY103" s="70"/>
      <c r="BZ103" s="70"/>
      <c r="CA103" s="70"/>
      <c r="CB103" s="70"/>
      <c r="CC103" s="70"/>
      <c r="CD103" s="70"/>
      <c r="CE103" s="70"/>
      <c r="CF103" s="70"/>
      <c r="CG103" s="70"/>
      <c r="CH103" s="70"/>
      <c r="CI103" s="70"/>
      <c r="CJ103" s="70"/>
      <c r="CK103" s="70"/>
    </row>
    <row r="104" spans="1:89">
      <c r="A104" s="70"/>
      <c r="B104" s="70"/>
      <c r="C104" s="70"/>
      <c r="D104" s="70"/>
      <c r="E104" s="70"/>
      <c r="F104" s="70"/>
      <c r="G104" s="70"/>
      <c r="H104" s="70"/>
      <c r="I104" s="70"/>
      <c r="J104" s="70"/>
      <c r="K104" s="70"/>
      <c r="L104" s="70"/>
      <c r="M104" s="70"/>
      <c r="N104" s="70"/>
      <c r="O104" s="70"/>
      <c r="P104" s="70"/>
      <c r="Q104" s="70"/>
      <c r="R104" s="70"/>
      <c r="S104" s="70"/>
      <c r="T104" s="70"/>
      <c r="U104" s="70"/>
      <c r="V104" s="70"/>
      <c r="W104" s="70"/>
      <c r="X104" s="70"/>
      <c r="Y104" s="70"/>
      <c r="Z104" s="70"/>
      <c r="AA104" s="70"/>
      <c r="AB104" s="70"/>
      <c r="AC104" s="70"/>
      <c r="AD104" s="70"/>
      <c r="AE104" s="70"/>
      <c r="AF104" s="70"/>
      <c r="AG104" s="70"/>
      <c r="AH104" s="70"/>
      <c r="AI104" s="70"/>
      <c r="AJ104" s="70"/>
      <c r="AK104" s="70"/>
      <c r="AL104" s="70"/>
      <c r="AM104" s="70"/>
      <c r="AN104" s="70"/>
      <c r="AO104" s="70"/>
      <c r="AP104" s="70"/>
      <c r="AQ104" s="70"/>
      <c r="AR104" s="70"/>
      <c r="AS104" s="70"/>
      <c r="AT104" s="70"/>
      <c r="AU104" s="70"/>
      <c r="AV104" s="70"/>
      <c r="AW104" s="70"/>
      <c r="AX104" s="70"/>
      <c r="AY104" s="70"/>
      <c r="AZ104" s="70"/>
      <c r="BA104" s="70"/>
      <c r="BB104" s="70"/>
      <c r="BC104" s="70"/>
      <c r="BD104" s="70"/>
      <c r="BE104" s="70"/>
      <c r="BF104" s="70"/>
      <c r="BG104" s="70"/>
      <c r="BH104" s="70"/>
      <c r="BI104" s="70"/>
      <c r="BJ104" s="70"/>
      <c r="BK104" s="70"/>
      <c r="BL104" s="70"/>
      <c r="BM104" s="70"/>
      <c r="BN104" s="70"/>
      <c r="BO104" s="70"/>
      <c r="BP104" s="70"/>
      <c r="BQ104" s="70"/>
      <c r="BR104" s="70"/>
      <c r="BS104" s="70"/>
      <c r="BT104" s="70"/>
      <c r="BU104" s="70"/>
      <c r="BV104" s="70"/>
      <c r="BW104" s="70"/>
      <c r="BX104" s="70"/>
      <c r="BY104" s="70"/>
      <c r="BZ104" s="70"/>
      <c r="CA104" s="70"/>
      <c r="CB104" s="70"/>
      <c r="CC104" s="70"/>
      <c r="CD104" s="70"/>
      <c r="CE104" s="70"/>
      <c r="CF104" s="70"/>
      <c r="CG104" s="70"/>
      <c r="CH104" s="70"/>
      <c r="CI104" s="70"/>
      <c r="CJ104" s="70"/>
      <c r="CK104" s="70"/>
    </row>
    <row r="105" spans="1:89">
      <c r="A105" s="70"/>
      <c r="B105" s="70"/>
      <c r="C105" s="70"/>
      <c r="D105" s="70"/>
      <c r="E105" s="70"/>
      <c r="F105" s="70"/>
      <c r="G105" s="70"/>
      <c r="H105" s="70"/>
      <c r="I105" s="70"/>
      <c r="J105" s="70"/>
      <c r="K105" s="70"/>
      <c r="L105" s="70"/>
      <c r="M105" s="70"/>
      <c r="N105" s="70"/>
      <c r="O105" s="70"/>
      <c r="P105" s="70"/>
      <c r="Q105" s="70"/>
      <c r="R105" s="70"/>
      <c r="S105" s="70"/>
      <c r="T105" s="70"/>
      <c r="U105" s="70"/>
      <c r="V105" s="70"/>
      <c r="W105" s="70"/>
      <c r="X105" s="70"/>
      <c r="Y105" s="70"/>
      <c r="Z105" s="70"/>
      <c r="AA105" s="70"/>
      <c r="AB105" s="70"/>
      <c r="AC105" s="70"/>
      <c r="AD105" s="70"/>
      <c r="AE105" s="70"/>
      <c r="AF105" s="70"/>
      <c r="AG105" s="70"/>
      <c r="AH105" s="70"/>
      <c r="AI105" s="70"/>
      <c r="AJ105" s="70"/>
      <c r="AK105" s="70"/>
      <c r="AL105" s="70"/>
      <c r="AM105" s="70"/>
      <c r="AN105" s="70"/>
      <c r="AO105" s="70"/>
      <c r="AP105" s="70"/>
      <c r="AQ105" s="70"/>
      <c r="AR105" s="70"/>
      <c r="AS105" s="70"/>
      <c r="AT105" s="70"/>
      <c r="AU105" s="70"/>
      <c r="AV105" s="70"/>
      <c r="AW105" s="70"/>
      <c r="AX105" s="70"/>
      <c r="AY105" s="70"/>
      <c r="AZ105" s="70"/>
      <c r="BA105" s="70"/>
      <c r="BB105" s="70"/>
      <c r="BC105" s="70"/>
      <c r="BD105" s="70"/>
      <c r="BE105" s="70"/>
      <c r="BF105" s="70"/>
      <c r="BG105" s="70"/>
      <c r="BH105" s="70"/>
      <c r="BI105" s="70"/>
      <c r="BJ105" s="70"/>
      <c r="BK105" s="70"/>
      <c r="BL105" s="70"/>
      <c r="BM105" s="70"/>
      <c r="BN105" s="70"/>
      <c r="BO105" s="70"/>
      <c r="BP105" s="70"/>
      <c r="BQ105" s="70"/>
      <c r="BR105" s="70"/>
      <c r="BS105" s="70"/>
      <c r="BT105" s="70"/>
      <c r="BU105" s="70"/>
      <c r="BV105" s="70"/>
      <c r="BW105" s="70"/>
      <c r="BX105" s="70"/>
      <c r="BY105" s="70"/>
      <c r="BZ105" s="70"/>
      <c r="CA105" s="70"/>
      <c r="CB105" s="70"/>
      <c r="CC105" s="70"/>
      <c r="CD105" s="70"/>
      <c r="CE105" s="70"/>
      <c r="CF105" s="70"/>
      <c r="CG105" s="70"/>
      <c r="CH105" s="70"/>
      <c r="CI105" s="70"/>
      <c r="CJ105" s="70"/>
      <c r="CK105" s="70"/>
    </row>
    <row r="106" spans="1:89">
      <c r="A106" s="70"/>
      <c r="B106" s="70"/>
      <c r="C106" s="70"/>
      <c r="D106" s="70"/>
      <c r="E106" s="70"/>
      <c r="F106" s="70"/>
      <c r="G106" s="70"/>
      <c r="H106" s="70"/>
      <c r="I106" s="70"/>
      <c r="J106" s="70"/>
      <c r="K106" s="70"/>
      <c r="L106" s="70"/>
      <c r="M106" s="70"/>
      <c r="N106" s="70"/>
      <c r="O106" s="70"/>
      <c r="P106" s="70"/>
      <c r="Q106" s="70"/>
      <c r="R106" s="70"/>
      <c r="S106" s="70"/>
      <c r="T106" s="70"/>
      <c r="U106" s="70"/>
      <c r="V106" s="70"/>
      <c r="W106" s="70"/>
      <c r="X106" s="70"/>
      <c r="Y106" s="70"/>
      <c r="Z106" s="70"/>
      <c r="AA106" s="70"/>
      <c r="AB106" s="70"/>
      <c r="AC106" s="70"/>
      <c r="AD106" s="70"/>
      <c r="AE106" s="70"/>
      <c r="AF106" s="70"/>
      <c r="AG106" s="70"/>
      <c r="AH106" s="70"/>
      <c r="AI106" s="70"/>
      <c r="AJ106" s="70"/>
      <c r="AK106" s="70"/>
      <c r="AL106" s="70"/>
      <c r="AM106" s="70"/>
      <c r="AN106" s="70"/>
      <c r="AO106" s="70"/>
      <c r="AP106" s="70"/>
      <c r="AQ106" s="70"/>
      <c r="AR106" s="70"/>
      <c r="AS106" s="70"/>
      <c r="AT106" s="70"/>
      <c r="AU106" s="70"/>
      <c r="AV106" s="70"/>
      <c r="AW106" s="70"/>
      <c r="AX106" s="70"/>
      <c r="AY106" s="70"/>
      <c r="AZ106" s="70"/>
      <c r="BA106" s="70"/>
      <c r="BB106" s="70"/>
      <c r="BC106" s="70"/>
      <c r="BD106" s="70"/>
      <c r="BE106" s="70"/>
      <c r="BF106" s="70"/>
      <c r="BG106" s="70"/>
      <c r="BH106" s="70"/>
      <c r="BI106" s="70"/>
      <c r="BJ106" s="70"/>
      <c r="BK106" s="70"/>
      <c r="BL106" s="70"/>
      <c r="BM106" s="70"/>
      <c r="BN106" s="70"/>
      <c r="BO106" s="70"/>
      <c r="BP106" s="70"/>
      <c r="BQ106" s="70"/>
      <c r="BR106" s="70"/>
      <c r="BS106" s="70"/>
      <c r="BT106" s="70"/>
      <c r="BU106" s="70"/>
      <c r="BV106" s="70"/>
      <c r="BW106" s="70"/>
      <c r="BX106" s="70"/>
      <c r="BY106" s="70"/>
      <c r="BZ106" s="70"/>
      <c r="CA106" s="70"/>
      <c r="CB106" s="70"/>
      <c r="CC106" s="70"/>
      <c r="CD106" s="70"/>
      <c r="CE106" s="70"/>
      <c r="CF106" s="70"/>
      <c r="CG106" s="70"/>
      <c r="CH106" s="70"/>
      <c r="CI106" s="70"/>
      <c r="CJ106" s="70"/>
      <c r="CK106" s="70"/>
    </row>
    <row r="107" spans="1:89">
      <c r="A107" s="70"/>
      <c r="B107" s="70"/>
      <c r="C107" s="70"/>
      <c r="D107" s="70"/>
      <c r="E107" s="70"/>
      <c r="F107" s="70"/>
      <c r="G107" s="70"/>
      <c r="H107" s="70"/>
      <c r="I107" s="70"/>
      <c r="J107" s="70"/>
      <c r="K107" s="70"/>
      <c r="L107" s="70"/>
      <c r="M107" s="70"/>
      <c r="N107" s="70"/>
      <c r="O107" s="70"/>
      <c r="P107" s="70"/>
      <c r="Q107" s="70"/>
      <c r="R107" s="70"/>
      <c r="S107" s="70"/>
      <c r="T107" s="70"/>
      <c r="U107" s="70"/>
      <c r="V107" s="70"/>
      <c r="W107" s="70"/>
      <c r="X107" s="70"/>
      <c r="Y107" s="70"/>
      <c r="Z107" s="70"/>
      <c r="AA107" s="70"/>
      <c r="AB107" s="70"/>
      <c r="AC107" s="70"/>
      <c r="AD107" s="70"/>
      <c r="AE107" s="70"/>
      <c r="AF107" s="70"/>
      <c r="AG107" s="70"/>
      <c r="AH107" s="70"/>
      <c r="AI107" s="70"/>
      <c r="AJ107" s="70"/>
      <c r="AK107" s="70"/>
      <c r="AL107" s="70"/>
      <c r="AM107" s="70"/>
      <c r="AN107" s="70"/>
      <c r="AO107" s="70"/>
      <c r="AP107" s="70"/>
      <c r="AQ107" s="70"/>
      <c r="AR107" s="70"/>
      <c r="AS107" s="70"/>
      <c r="AT107" s="70"/>
      <c r="AU107" s="70"/>
      <c r="AV107" s="70"/>
      <c r="AW107" s="70"/>
      <c r="AX107" s="70"/>
      <c r="AY107" s="70"/>
      <c r="AZ107" s="70"/>
      <c r="BA107" s="70"/>
      <c r="BB107" s="70"/>
      <c r="BC107" s="70"/>
      <c r="BD107" s="70"/>
      <c r="BE107" s="70"/>
      <c r="BF107" s="70"/>
      <c r="BG107" s="70"/>
      <c r="BH107" s="70"/>
      <c r="BI107" s="70"/>
      <c r="BJ107" s="70"/>
      <c r="BK107" s="70"/>
      <c r="BL107" s="70"/>
      <c r="BM107" s="70"/>
      <c r="BN107" s="70"/>
      <c r="BO107" s="70"/>
      <c r="BP107" s="70"/>
      <c r="BQ107" s="70"/>
      <c r="BR107" s="70"/>
      <c r="BS107" s="70"/>
      <c r="BT107" s="70"/>
      <c r="BU107" s="70"/>
      <c r="BV107" s="70"/>
      <c r="BW107" s="70"/>
      <c r="BX107" s="70"/>
      <c r="BY107" s="70"/>
      <c r="BZ107" s="70"/>
      <c r="CA107" s="70"/>
      <c r="CB107" s="70"/>
      <c r="CC107" s="70"/>
      <c r="CD107" s="70"/>
      <c r="CE107" s="70"/>
      <c r="CF107" s="70"/>
      <c r="CG107" s="70"/>
      <c r="CH107" s="70"/>
      <c r="CI107" s="70"/>
      <c r="CJ107" s="70"/>
      <c r="CK107" s="70"/>
    </row>
    <row r="108" spans="1:89" ht="14.45">
      <c r="A108" s="70"/>
      <c r="B108" s="70"/>
      <c r="C108" s="70"/>
      <c r="D108"/>
      <c r="E108"/>
      <c r="F108"/>
      <c r="G108"/>
      <c r="H108"/>
      <c r="I108"/>
      <c r="J108"/>
      <c r="K108"/>
      <c r="L108"/>
      <c r="M108"/>
      <c r="N108"/>
      <c r="O108"/>
      <c r="P108"/>
      <c r="Q108"/>
      <c r="R108" s="5"/>
      <c r="S108"/>
      <c r="T108"/>
      <c r="U108"/>
      <c r="V108"/>
      <c r="W108"/>
      <c r="X108"/>
      <c r="Y108"/>
      <c r="Z108"/>
      <c r="AA108"/>
      <c r="AB108"/>
      <c r="AC108"/>
      <c r="AD108"/>
      <c r="AE108"/>
      <c r="AF108"/>
      <c r="AG108"/>
      <c r="AH108"/>
      <c r="AI108" s="70"/>
      <c r="AJ108" s="70"/>
      <c r="AK108" s="70"/>
      <c r="AL108" s="70"/>
      <c r="AM108" s="70"/>
      <c r="AN108" s="70"/>
      <c r="AO108" s="70"/>
      <c r="AP108" s="70"/>
      <c r="AQ108" s="70"/>
      <c r="AR108" s="70"/>
      <c r="AS108" s="70"/>
      <c r="AT108" s="70"/>
      <c r="AU108" s="70"/>
      <c r="AV108" s="70"/>
      <c r="AW108" s="70"/>
      <c r="AX108" s="70"/>
      <c r="AY108" s="70"/>
      <c r="AZ108" s="70"/>
      <c r="BA108" s="70"/>
      <c r="BB108" s="70"/>
      <c r="BC108" s="70"/>
      <c r="BD108" s="70"/>
      <c r="BE108" s="70"/>
      <c r="BF108" s="70"/>
      <c r="BG108" s="70"/>
      <c r="BH108" s="70"/>
      <c r="BI108" s="70"/>
      <c r="BJ108" s="70"/>
      <c r="BK108" s="70"/>
      <c r="BL108" s="70"/>
      <c r="BM108" s="70"/>
      <c r="BN108" s="70"/>
      <c r="BO108" s="70"/>
      <c r="BP108" s="70"/>
      <c r="BQ108" s="70"/>
      <c r="BR108" s="70"/>
      <c r="BS108" s="70"/>
      <c r="BT108" s="70"/>
      <c r="BU108" s="70"/>
      <c r="BV108" s="70"/>
      <c r="BW108" s="70"/>
      <c r="BX108" s="70"/>
      <c r="BY108" s="70"/>
      <c r="BZ108" s="70"/>
      <c r="CA108" s="70"/>
      <c r="CB108" s="70"/>
      <c r="CC108" s="70"/>
      <c r="CD108" s="70"/>
      <c r="CE108" s="70"/>
      <c r="CF108" s="70"/>
      <c r="CG108" s="70"/>
      <c r="CH108" s="70"/>
      <c r="CI108" s="70"/>
      <c r="CJ108" s="70"/>
      <c r="CK108" s="70"/>
    </row>
    <row r="109" spans="1:89" ht="14.45">
      <c r="A109" s="70"/>
      <c r="B109" s="70"/>
      <c r="C109" s="70"/>
      <c r="D109"/>
      <c r="E109"/>
      <c r="F109"/>
      <c r="G109"/>
      <c r="H109"/>
      <c r="I109"/>
      <c r="J109"/>
      <c r="K109"/>
      <c r="L109"/>
      <c r="M109"/>
      <c r="N109"/>
      <c r="O109"/>
      <c r="P109"/>
      <c r="Q109"/>
      <c r="R109" s="5"/>
      <c r="S109"/>
      <c r="T109"/>
      <c r="U109"/>
      <c r="V109"/>
      <c r="W109"/>
      <c r="X109"/>
      <c r="Y109"/>
      <c r="Z109"/>
      <c r="AA109"/>
      <c r="AB109"/>
      <c r="AC109"/>
      <c r="AD109"/>
      <c r="AE109"/>
      <c r="AF109"/>
      <c r="AG109"/>
      <c r="AH109"/>
      <c r="AI109" s="70"/>
      <c r="AJ109" s="70"/>
      <c r="AK109" s="70"/>
      <c r="AL109" s="70"/>
      <c r="AM109" s="70"/>
      <c r="AN109" s="70"/>
      <c r="AO109" s="70"/>
      <c r="AP109" s="70"/>
      <c r="AQ109" s="70"/>
      <c r="AR109" s="70"/>
      <c r="AS109" s="70"/>
      <c r="AT109" s="70"/>
      <c r="AU109" s="70"/>
      <c r="AV109" s="70"/>
      <c r="AW109" s="70"/>
      <c r="AX109" s="70"/>
      <c r="AY109" s="70"/>
      <c r="AZ109" s="70"/>
      <c r="BA109" s="70"/>
      <c r="BB109" s="70"/>
      <c r="BC109" s="70"/>
      <c r="BD109" s="70"/>
      <c r="BE109" s="70"/>
      <c r="BF109" s="70"/>
      <c r="BG109" s="70"/>
      <c r="BH109" s="70"/>
      <c r="BI109" s="70"/>
      <c r="BJ109" s="70"/>
      <c r="BK109" s="70"/>
      <c r="BL109" s="70"/>
      <c r="BM109" s="70"/>
      <c r="BN109" s="70"/>
      <c r="BO109" s="70"/>
      <c r="BP109" s="70"/>
      <c r="BQ109" s="70"/>
      <c r="BR109" s="70"/>
      <c r="BS109" s="70"/>
      <c r="BT109" s="70"/>
      <c r="BU109" s="70"/>
      <c r="BV109" s="70"/>
      <c r="BW109" s="70"/>
      <c r="BX109" s="70"/>
      <c r="BY109" s="70"/>
      <c r="BZ109" s="70"/>
      <c r="CA109" s="70"/>
      <c r="CB109" s="70"/>
      <c r="CC109" s="70"/>
      <c r="CD109" s="70"/>
      <c r="CE109" s="70"/>
      <c r="CF109" s="70"/>
      <c r="CG109" s="70"/>
      <c r="CH109" s="70"/>
      <c r="CI109" s="70"/>
      <c r="CJ109" s="70"/>
      <c r="CK109" s="70"/>
    </row>
    <row r="110" spans="1:89" ht="14.45">
      <c r="A110" s="70"/>
      <c r="B110" s="70"/>
      <c r="C110" s="70"/>
      <c r="D110"/>
      <c r="E110"/>
      <c r="F110"/>
      <c r="G110"/>
      <c r="H110"/>
      <c r="I110"/>
      <c r="J110"/>
      <c r="K110"/>
      <c r="L110"/>
      <c r="M110"/>
      <c r="N110"/>
      <c r="O110"/>
      <c r="P110"/>
      <c r="Q110"/>
      <c r="R110" s="1"/>
      <c r="S110" s="1"/>
      <c r="T110" s="1"/>
      <c r="U110" s="1"/>
      <c r="V110" s="1"/>
      <c r="W110" s="1"/>
      <c r="X110"/>
      <c r="Y110"/>
      <c r="Z110"/>
      <c r="AA110"/>
      <c r="AB110"/>
      <c r="AC110"/>
      <c r="AD110"/>
      <c r="AE110"/>
      <c r="AF110"/>
      <c r="AG110"/>
      <c r="AH110"/>
      <c r="AI110" s="70"/>
      <c r="AJ110" s="70"/>
      <c r="AK110" s="70"/>
      <c r="AL110" s="70"/>
      <c r="AM110" s="70"/>
      <c r="AN110" s="70"/>
      <c r="AO110" s="70"/>
      <c r="AP110" s="70"/>
      <c r="AQ110" s="70"/>
      <c r="AR110" s="70"/>
      <c r="AS110" s="70"/>
      <c r="AT110" s="70"/>
      <c r="AU110" s="70"/>
      <c r="AV110" s="70"/>
      <c r="AW110" s="70"/>
      <c r="AX110" s="70"/>
      <c r="AY110" s="70"/>
      <c r="AZ110" s="70"/>
      <c r="BA110" s="70"/>
      <c r="BB110" s="70"/>
      <c r="BC110" s="70"/>
      <c r="BD110" s="70"/>
      <c r="BE110" s="70"/>
      <c r="BF110" s="70"/>
      <c r="BG110" s="70"/>
      <c r="BH110" s="70"/>
      <c r="BI110" s="70"/>
      <c r="BJ110" s="70"/>
      <c r="BK110" s="70"/>
      <c r="BL110" s="70"/>
      <c r="BM110" s="70"/>
      <c r="BN110" s="70"/>
      <c r="BO110" s="70"/>
      <c r="BP110" s="70"/>
      <c r="BQ110" s="70"/>
      <c r="BR110" s="70"/>
      <c r="BS110" s="70"/>
      <c r="BT110" s="70"/>
      <c r="BU110" s="70"/>
      <c r="BV110" s="70"/>
      <c r="BW110" s="70"/>
      <c r="BX110" s="70"/>
      <c r="BY110" s="70"/>
      <c r="BZ110" s="70"/>
      <c r="CA110" s="70"/>
      <c r="CB110" s="70"/>
      <c r="CC110" s="70"/>
      <c r="CD110" s="70"/>
      <c r="CE110" s="70"/>
      <c r="CF110" s="70"/>
      <c r="CG110" s="70"/>
      <c r="CH110" s="70"/>
      <c r="CI110" s="70"/>
      <c r="CJ110" s="70"/>
      <c r="CK110" s="70"/>
    </row>
    <row r="111" spans="1:89" ht="14.45">
      <c r="A111" s="70"/>
      <c r="B111" s="70"/>
      <c r="C111" s="70"/>
      <c r="D111"/>
      <c r="E111"/>
      <c r="F111"/>
      <c r="G111"/>
      <c r="H111"/>
      <c r="I111"/>
      <c r="J111"/>
      <c r="K111"/>
      <c r="L111"/>
      <c r="M111"/>
      <c r="N111"/>
      <c r="O111"/>
      <c r="P111"/>
      <c r="Q111"/>
      <c r="R111"/>
      <c r="S111"/>
      <c r="T111"/>
      <c r="U111"/>
      <c r="V111"/>
      <c r="W111"/>
      <c r="X111"/>
      <c r="Y111"/>
      <c r="Z111"/>
      <c r="AA111"/>
      <c r="AB111"/>
      <c r="AC111"/>
      <c r="AD111"/>
      <c r="AE111"/>
      <c r="AF111"/>
      <c r="AG111"/>
      <c r="AH111"/>
      <c r="AI111" s="70"/>
      <c r="AJ111" s="70"/>
      <c r="AK111" s="70"/>
      <c r="AL111" s="70"/>
      <c r="AM111" s="70"/>
      <c r="AN111" s="70"/>
      <c r="AO111" s="70"/>
      <c r="AP111" s="70"/>
      <c r="AQ111" s="70"/>
      <c r="AR111" s="70"/>
      <c r="AS111" s="70"/>
      <c r="AT111" s="70"/>
      <c r="AU111" s="70"/>
      <c r="AV111" s="70"/>
      <c r="AW111" s="70"/>
      <c r="AX111" s="70"/>
      <c r="AY111" s="70"/>
      <c r="AZ111" s="70"/>
      <c r="BA111" s="70"/>
      <c r="BB111" s="70"/>
      <c r="BC111" s="70"/>
      <c r="BD111" s="70"/>
      <c r="BE111" s="70"/>
      <c r="BF111" s="70"/>
      <c r="BG111" s="70"/>
      <c r="BH111" s="70"/>
      <c r="BI111" s="70"/>
      <c r="BJ111" s="70"/>
      <c r="BK111" s="70"/>
      <c r="BL111" s="70"/>
      <c r="BM111" s="70"/>
      <c r="BN111" s="70"/>
      <c r="BO111" s="70"/>
      <c r="BP111" s="70"/>
      <c r="BQ111" s="70"/>
      <c r="BR111" s="70"/>
      <c r="BS111" s="70"/>
      <c r="BT111" s="70"/>
      <c r="BU111" s="70"/>
      <c r="BV111" s="70"/>
      <c r="BW111" s="70"/>
      <c r="BX111" s="70"/>
      <c r="BY111" s="70"/>
      <c r="BZ111" s="70"/>
      <c r="CA111" s="70"/>
      <c r="CB111" s="70"/>
      <c r="CC111" s="70"/>
      <c r="CD111" s="70"/>
      <c r="CE111" s="70"/>
      <c r="CF111" s="70"/>
      <c r="CG111" s="70"/>
      <c r="CH111" s="70"/>
      <c r="CI111" s="70"/>
      <c r="CJ111" s="70"/>
      <c r="CK111" s="70"/>
    </row>
    <row r="112" spans="1:89" ht="14.45">
      <c r="A112" s="70"/>
      <c r="B112" s="70"/>
      <c r="C112" s="70"/>
      <c r="D112"/>
      <c r="E112"/>
      <c r="F112"/>
      <c r="G112"/>
      <c r="H112"/>
      <c r="I112"/>
      <c r="J112"/>
      <c r="K112"/>
      <c r="L112"/>
      <c r="M112"/>
      <c r="N112"/>
      <c r="O112"/>
      <c r="P112"/>
      <c r="Q112"/>
      <c r="R112"/>
      <c r="S112"/>
      <c r="T112"/>
      <c r="U112"/>
      <c r="V112"/>
      <c r="W112"/>
      <c r="X112"/>
      <c r="Y112"/>
      <c r="Z112"/>
      <c r="AA112"/>
      <c r="AB112"/>
      <c r="AC112"/>
      <c r="AD112"/>
      <c r="AE112"/>
      <c r="AF112"/>
      <c r="AG112"/>
      <c r="AH112"/>
      <c r="AI112" s="70"/>
      <c r="AJ112" s="70"/>
      <c r="AK112" s="70"/>
      <c r="AL112" s="70"/>
      <c r="AM112" s="70"/>
      <c r="AN112" s="70"/>
      <c r="AO112" s="70"/>
      <c r="AP112" s="70"/>
      <c r="AQ112" s="70"/>
      <c r="AR112" s="70"/>
      <c r="AS112" s="70"/>
      <c r="AT112" s="70"/>
      <c r="AU112" s="70"/>
      <c r="AV112" s="70"/>
      <c r="AW112" s="70"/>
      <c r="AX112" s="70"/>
      <c r="AY112" s="70"/>
      <c r="AZ112" s="70"/>
      <c r="BA112" s="70"/>
      <c r="BB112" s="70"/>
      <c r="BC112" s="70"/>
      <c r="BD112" s="70"/>
      <c r="BE112" s="70"/>
      <c r="BF112" s="70"/>
      <c r="BG112" s="70"/>
      <c r="BH112" s="70"/>
      <c r="BI112" s="70"/>
      <c r="BJ112" s="70"/>
      <c r="BK112" s="70"/>
      <c r="BL112" s="70"/>
      <c r="BM112" s="70"/>
      <c r="BN112" s="70"/>
      <c r="BO112" s="70"/>
      <c r="BP112" s="70"/>
      <c r="BQ112" s="70"/>
      <c r="BR112" s="70"/>
      <c r="BS112" s="70"/>
      <c r="BT112" s="70"/>
      <c r="BU112" s="70"/>
      <c r="BV112" s="70"/>
      <c r="BW112" s="70"/>
      <c r="BX112" s="70"/>
      <c r="BY112" s="70"/>
      <c r="BZ112" s="70"/>
      <c r="CA112" s="70"/>
      <c r="CB112" s="70"/>
      <c r="CC112" s="70"/>
      <c r="CD112" s="70"/>
      <c r="CE112" s="70"/>
      <c r="CF112" s="70"/>
      <c r="CG112" s="70"/>
      <c r="CH112" s="70"/>
      <c r="CI112" s="70"/>
      <c r="CJ112" s="70"/>
      <c r="CK112" s="70"/>
    </row>
    <row r="113" spans="1:89" ht="14.45">
      <c r="A113" s="70"/>
      <c r="B113" s="70"/>
      <c r="C113" s="70"/>
      <c r="D113"/>
      <c r="E113"/>
      <c r="F113"/>
      <c r="G113"/>
      <c r="H113"/>
      <c r="I113"/>
      <c r="J113"/>
      <c r="K113"/>
      <c r="L113"/>
      <c r="M113"/>
      <c r="N113"/>
      <c r="O113"/>
      <c r="P113"/>
      <c r="Q113"/>
      <c r="R113"/>
      <c r="S113"/>
      <c r="T113"/>
      <c r="U113"/>
      <c r="V113"/>
      <c r="W113"/>
      <c r="X113"/>
      <c r="Y113"/>
      <c r="Z113"/>
      <c r="AA113"/>
      <c r="AB113"/>
      <c r="AC113"/>
      <c r="AD113"/>
      <c r="AE113"/>
      <c r="AF113"/>
      <c r="AG113"/>
      <c r="AH113"/>
      <c r="AI113" s="70"/>
      <c r="AJ113" s="70"/>
      <c r="AK113" s="70"/>
      <c r="AL113" s="70"/>
      <c r="AM113" s="70"/>
      <c r="AN113" s="70"/>
      <c r="AO113" s="70"/>
      <c r="AP113" s="70"/>
      <c r="AQ113" s="70"/>
      <c r="AR113" s="70"/>
      <c r="AS113" s="70"/>
      <c r="AT113" s="70"/>
      <c r="AU113" s="70"/>
      <c r="AV113" s="70"/>
      <c r="AW113" s="70"/>
      <c r="AX113" s="70"/>
      <c r="AY113" s="70"/>
      <c r="AZ113" s="70"/>
      <c r="BA113" s="70"/>
      <c r="BB113" s="70"/>
      <c r="BC113" s="70"/>
      <c r="BD113" s="70"/>
      <c r="BE113" s="70"/>
      <c r="BF113" s="70"/>
      <c r="BG113" s="70"/>
      <c r="BH113" s="70"/>
      <c r="BI113" s="70"/>
      <c r="BJ113" s="70"/>
      <c r="BK113" s="70"/>
      <c r="BL113" s="70"/>
      <c r="BM113" s="70"/>
      <c r="BN113" s="70"/>
      <c r="BO113" s="70"/>
      <c r="BP113" s="70"/>
      <c r="BQ113" s="70"/>
      <c r="BR113" s="70"/>
      <c r="BS113" s="70"/>
      <c r="BT113" s="70"/>
      <c r="BU113" s="70"/>
      <c r="BV113" s="70"/>
      <c r="BW113" s="70"/>
      <c r="BX113" s="70"/>
      <c r="BY113" s="70"/>
      <c r="BZ113" s="70"/>
      <c r="CA113" s="70"/>
      <c r="CB113" s="70"/>
      <c r="CC113" s="70"/>
      <c r="CD113" s="70"/>
      <c r="CE113" s="70"/>
      <c r="CF113" s="70"/>
      <c r="CG113" s="70"/>
      <c r="CH113" s="70"/>
      <c r="CI113" s="70"/>
      <c r="CJ113" s="70"/>
      <c r="CK113" s="70"/>
    </row>
    <row r="114" spans="1:89" ht="14.45">
      <c r="A114" s="70"/>
      <c r="B114" s="70"/>
      <c r="C114" s="70"/>
      <c r="D114"/>
      <c r="E114"/>
      <c r="F114"/>
      <c r="G114"/>
      <c r="H114"/>
      <c r="I114"/>
      <c r="J114"/>
      <c r="K114"/>
      <c r="L114"/>
      <c r="M114"/>
      <c r="N114"/>
      <c r="O114"/>
      <c r="P114"/>
      <c r="Q114"/>
      <c r="R114"/>
      <c r="S114"/>
      <c r="T114"/>
      <c r="U114"/>
      <c r="V114"/>
      <c r="W114"/>
      <c r="X114"/>
      <c r="Y114"/>
      <c r="Z114"/>
      <c r="AA114"/>
      <c r="AB114"/>
      <c r="AC114"/>
      <c r="AD114"/>
      <c r="AE114"/>
      <c r="AF114"/>
      <c r="AG114"/>
      <c r="AH114"/>
      <c r="AI114" s="70"/>
      <c r="AJ114" s="70"/>
      <c r="AK114" s="70"/>
      <c r="AL114" s="70"/>
      <c r="AM114" s="70"/>
      <c r="AN114" s="70"/>
      <c r="AO114" s="70"/>
      <c r="AP114" s="70"/>
      <c r="AQ114" s="70"/>
      <c r="AR114" s="70"/>
      <c r="AS114" s="70"/>
      <c r="AT114" s="70"/>
      <c r="AU114" s="70"/>
      <c r="AV114" s="70"/>
      <c r="AW114" s="70"/>
      <c r="AX114" s="70"/>
      <c r="AY114" s="70"/>
      <c r="AZ114" s="70"/>
      <c r="BA114" s="70"/>
      <c r="BB114" s="70"/>
      <c r="BC114" s="70"/>
      <c r="BD114" s="70"/>
      <c r="BE114" s="70"/>
      <c r="BF114" s="70"/>
      <c r="BG114" s="70"/>
      <c r="BH114" s="70"/>
      <c r="BI114" s="70"/>
      <c r="BJ114" s="70"/>
      <c r="BK114" s="70"/>
      <c r="BL114" s="70"/>
      <c r="BM114" s="70"/>
      <c r="BN114" s="70"/>
      <c r="BO114" s="70"/>
      <c r="BP114" s="70"/>
      <c r="BQ114" s="70"/>
      <c r="BR114" s="70"/>
      <c r="BS114" s="70"/>
      <c r="BT114" s="70"/>
      <c r="BU114" s="70"/>
      <c r="BV114" s="70"/>
      <c r="BW114" s="70"/>
      <c r="BX114" s="70"/>
      <c r="BY114" s="70"/>
      <c r="BZ114" s="70"/>
      <c r="CA114" s="70"/>
      <c r="CB114" s="70"/>
      <c r="CC114" s="70"/>
      <c r="CD114" s="70"/>
      <c r="CE114" s="70"/>
      <c r="CF114" s="70"/>
      <c r="CG114" s="70"/>
      <c r="CH114" s="70"/>
      <c r="CI114" s="70"/>
      <c r="CJ114" s="70"/>
      <c r="CK114" s="70"/>
    </row>
    <row r="115" spans="1:89" ht="14.45">
      <c r="A115" s="70"/>
      <c r="B115" s="70"/>
      <c r="C115" s="70"/>
      <c r="D115"/>
      <c r="E115"/>
      <c r="F115"/>
      <c r="G115"/>
      <c r="H115"/>
      <c r="I115"/>
      <c r="J115"/>
      <c r="K115"/>
      <c r="L115"/>
      <c r="M115"/>
      <c r="N115"/>
      <c r="O115"/>
      <c r="P115"/>
      <c r="Q115"/>
      <c r="R115" s="2"/>
      <c r="S115" s="6"/>
      <c r="T115" s="7"/>
      <c r="U115"/>
      <c r="V115"/>
      <c r="W115"/>
      <c r="X115"/>
      <c r="Y115"/>
      <c r="Z115"/>
      <c r="AA115"/>
      <c r="AB115"/>
      <c r="AC115"/>
      <c r="AD115"/>
      <c r="AE115"/>
      <c r="AF115"/>
      <c r="AG115"/>
      <c r="AH115"/>
      <c r="AI115" s="70"/>
      <c r="AJ115" s="70"/>
      <c r="AK115" s="70"/>
      <c r="AL115" s="70"/>
      <c r="AM115" s="70"/>
      <c r="AN115" s="70"/>
      <c r="AO115" s="70"/>
      <c r="AP115" s="70"/>
      <c r="AQ115" s="70"/>
      <c r="AR115" s="70"/>
      <c r="AS115" s="70"/>
      <c r="AT115" s="70"/>
      <c r="AU115" s="70"/>
      <c r="AV115" s="70"/>
      <c r="AW115" s="70"/>
      <c r="AX115" s="70"/>
      <c r="AY115" s="70"/>
      <c r="AZ115" s="70"/>
      <c r="BA115" s="70"/>
      <c r="BB115" s="70"/>
      <c r="BC115" s="70"/>
      <c r="BD115" s="70"/>
      <c r="BE115" s="70"/>
      <c r="BF115" s="70"/>
      <c r="BG115" s="70"/>
      <c r="BH115" s="70"/>
      <c r="BI115" s="70"/>
      <c r="BJ115" s="70"/>
      <c r="BK115" s="70"/>
      <c r="BL115" s="70"/>
      <c r="BM115" s="70"/>
      <c r="BN115" s="70"/>
      <c r="BO115" s="70"/>
      <c r="BP115" s="70"/>
      <c r="BQ115" s="70"/>
      <c r="BR115" s="70"/>
      <c r="BS115" s="70"/>
      <c r="BT115" s="70"/>
      <c r="BU115" s="70"/>
      <c r="BV115" s="70"/>
      <c r="BW115" s="70"/>
      <c r="BX115" s="70"/>
      <c r="BY115" s="70"/>
      <c r="BZ115" s="70"/>
      <c r="CA115" s="70"/>
      <c r="CB115" s="70"/>
      <c r="CC115" s="70"/>
      <c r="CD115" s="70"/>
      <c r="CE115" s="70"/>
      <c r="CF115" s="70"/>
      <c r="CG115" s="70"/>
      <c r="CH115" s="70"/>
      <c r="CI115" s="70"/>
      <c r="CJ115" s="70"/>
      <c r="CK115" s="70"/>
    </row>
    <row r="116" spans="1:89" ht="14.45">
      <c r="A116" s="70"/>
      <c r="B116" s="70"/>
      <c r="C116" s="70"/>
      <c r="D116"/>
      <c r="E116"/>
      <c r="F116"/>
      <c r="G116"/>
      <c r="H116"/>
      <c r="I116"/>
      <c r="J116"/>
      <c r="K116"/>
      <c r="L116"/>
      <c r="M116"/>
      <c r="N116"/>
      <c r="O116"/>
      <c r="P116"/>
      <c r="Q116"/>
      <c r="R116" s="2"/>
      <c r="S116" s="6"/>
      <c r="T116" s="7"/>
      <c r="U116"/>
      <c r="V116"/>
      <c r="W116"/>
      <c r="X116"/>
      <c r="Y116"/>
      <c r="Z116"/>
      <c r="AA116"/>
      <c r="AB116"/>
      <c r="AC116"/>
      <c r="AD116"/>
      <c r="AE116"/>
      <c r="AF116"/>
      <c r="AG116"/>
      <c r="AH116"/>
      <c r="AI116" s="70"/>
      <c r="AJ116" s="70"/>
      <c r="AK116" s="70"/>
      <c r="AL116" s="70"/>
      <c r="AM116" s="70"/>
      <c r="AN116" s="70"/>
      <c r="AO116" s="70"/>
      <c r="AP116" s="70"/>
      <c r="AQ116" s="70"/>
      <c r="AR116" s="70"/>
      <c r="AS116" s="70"/>
      <c r="AT116" s="70"/>
      <c r="AU116" s="70"/>
      <c r="AV116" s="70"/>
      <c r="AW116" s="70"/>
      <c r="AX116" s="70"/>
      <c r="AY116" s="70"/>
      <c r="AZ116" s="70"/>
      <c r="BA116" s="70"/>
      <c r="BB116" s="70"/>
      <c r="BC116" s="70"/>
      <c r="BD116" s="70"/>
      <c r="BE116" s="70"/>
      <c r="BF116" s="70"/>
      <c r="BG116" s="70"/>
      <c r="BH116" s="70"/>
      <c r="BI116" s="70"/>
      <c r="BJ116" s="70"/>
      <c r="BK116" s="70"/>
      <c r="BL116" s="70"/>
      <c r="BM116" s="70"/>
      <c r="BN116" s="70"/>
      <c r="BO116" s="70"/>
      <c r="BP116" s="70"/>
      <c r="BQ116" s="70"/>
      <c r="BR116" s="70"/>
      <c r="BS116" s="70"/>
      <c r="BT116" s="70"/>
      <c r="BU116" s="70"/>
      <c r="BV116" s="70"/>
      <c r="BW116" s="70"/>
      <c r="BX116" s="70"/>
      <c r="BY116" s="70"/>
      <c r="BZ116" s="70"/>
      <c r="CA116" s="70"/>
      <c r="CB116" s="70"/>
      <c r="CC116" s="70"/>
      <c r="CD116" s="70"/>
      <c r="CE116" s="70"/>
      <c r="CF116" s="70"/>
      <c r="CG116" s="70"/>
      <c r="CH116" s="70"/>
      <c r="CI116" s="70"/>
      <c r="CJ116" s="70"/>
      <c r="CK116" s="70"/>
    </row>
    <row r="117" spans="1:89" ht="14.45">
      <c r="A117" s="70"/>
      <c r="B117" s="70"/>
      <c r="C117" s="70"/>
      <c r="D117"/>
      <c r="E117"/>
      <c r="F117"/>
      <c r="G117"/>
      <c r="H117"/>
      <c r="I117"/>
      <c r="J117"/>
      <c r="K117"/>
      <c r="L117"/>
      <c r="M117"/>
      <c r="N117"/>
      <c r="O117"/>
      <c r="P117"/>
      <c r="Q117"/>
      <c r="R117" s="2"/>
      <c r="S117" s="6"/>
      <c r="T117" s="7"/>
      <c r="U117"/>
      <c r="V117"/>
      <c r="W117"/>
      <c r="X117"/>
      <c r="Y117"/>
      <c r="Z117"/>
      <c r="AA117"/>
      <c r="AB117"/>
      <c r="AC117"/>
      <c r="AD117"/>
      <c r="AE117"/>
      <c r="AF117"/>
      <c r="AG117"/>
      <c r="AH117"/>
      <c r="AI117" s="70"/>
      <c r="AJ117" s="70"/>
      <c r="AK117" s="70"/>
      <c r="AL117" s="70"/>
      <c r="AM117" s="70"/>
      <c r="AN117" s="70"/>
      <c r="AO117" s="70"/>
      <c r="AP117" s="70"/>
      <c r="AQ117" s="70"/>
      <c r="AR117" s="70"/>
      <c r="AS117" s="70"/>
      <c r="AT117" s="70"/>
      <c r="AU117" s="70"/>
      <c r="AV117" s="70"/>
      <c r="AW117" s="70"/>
      <c r="AX117" s="70"/>
      <c r="AY117" s="70"/>
      <c r="AZ117" s="70"/>
      <c r="BA117" s="70"/>
      <c r="BB117" s="70"/>
      <c r="BC117" s="70"/>
      <c r="BD117" s="70"/>
      <c r="BE117" s="70"/>
      <c r="BF117" s="70"/>
      <c r="BG117" s="70"/>
      <c r="BH117" s="70"/>
      <c r="BI117" s="70"/>
      <c r="BJ117" s="70"/>
      <c r="BK117" s="70"/>
      <c r="BL117" s="70"/>
      <c r="BM117" s="70"/>
      <c r="BN117" s="70"/>
      <c r="BO117" s="70"/>
      <c r="BP117" s="70"/>
      <c r="BQ117" s="70"/>
      <c r="BR117" s="70"/>
      <c r="BS117" s="70"/>
      <c r="BT117" s="70"/>
      <c r="BU117" s="70"/>
      <c r="BV117" s="70"/>
      <c r="BW117" s="70"/>
      <c r="BX117" s="70"/>
      <c r="BY117" s="70"/>
      <c r="BZ117" s="70"/>
      <c r="CA117" s="70"/>
      <c r="CB117" s="70"/>
      <c r="CC117" s="70"/>
      <c r="CD117" s="70"/>
      <c r="CE117" s="70"/>
      <c r="CF117" s="70"/>
      <c r="CG117" s="70"/>
      <c r="CH117" s="70"/>
      <c r="CI117" s="70"/>
      <c r="CJ117" s="70"/>
      <c r="CK117" s="70"/>
    </row>
    <row r="118" spans="1:89" ht="14.45">
      <c r="A118" s="70"/>
      <c r="B118" s="70"/>
      <c r="C118" s="70"/>
      <c r="D118"/>
      <c r="E118"/>
      <c r="F118"/>
      <c r="G118"/>
      <c r="H118"/>
      <c r="I118"/>
      <c r="J118"/>
      <c r="K118"/>
      <c r="L118"/>
      <c r="M118"/>
      <c r="N118"/>
      <c r="O118"/>
      <c r="P118"/>
      <c r="Q118"/>
      <c r="R118"/>
      <c r="S118"/>
      <c r="T118"/>
      <c r="U118"/>
      <c r="V118"/>
      <c r="W118"/>
      <c r="X118"/>
      <c r="Y118"/>
      <c r="Z118"/>
      <c r="AA118"/>
      <c r="AB118"/>
      <c r="AC118"/>
      <c r="AD118"/>
      <c r="AE118"/>
      <c r="AF118"/>
      <c r="AG118"/>
      <c r="AH118"/>
      <c r="AI118" s="70"/>
      <c r="AJ118" s="70"/>
      <c r="AK118" s="70"/>
      <c r="AL118" s="70"/>
      <c r="AM118" s="70"/>
      <c r="AN118" s="70"/>
      <c r="AO118" s="70"/>
      <c r="AP118" s="70"/>
      <c r="AQ118" s="70"/>
      <c r="AR118" s="70"/>
      <c r="AS118" s="70"/>
      <c r="AT118" s="70"/>
      <c r="AU118" s="70"/>
      <c r="AV118" s="70"/>
      <c r="AW118" s="70"/>
      <c r="AX118" s="70"/>
      <c r="AY118" s="70"/>
      <c r="AZ118" s="70"/>
      <c r="BA118" s="70"/>
      <c r="BB118" s="70"/>
      <c r="BC118" s="70"/>
      <c r="BD118" s="70"/>
      <c r="BE118" s="70"/>
      <c r="BF118" s="70"/>
      <c r="BG118" s="70"/>
      <c r="BH118" s="70"/>
      <c r="BI118" s="70"/>
      <c r="BJ118" s="70"/>
      <c r="BK118" s="70"/>
      <c r="BL118" s="70"/>
      <c r="BM118" s="70"/>
      <c r="BN118" s="70"/>
      <c r="BO118" s="70"/>
      <c r="BP118" s="70"/>
      <c r="BQ118" s="70"/>
      <c r="BR118" s="70"/>
      <c r="BS118" s="70"/>
      <c r="BT118" s="70"/>
      <c r="BU118" s="70"/>
      <c r="BV118" s="70"/>
      <c r="BW118" s="70"/>
      <c r="BX118" s="70"/>
      <c r="BY118" s="70"/>
      <c r="BZ118" s="70"/>
      <c r="CA118" s="70"/>
      <c r="CB118" s="70"/>
      <c r="CC118" s="70"/>
      <c r="CD118" s="70"/>
      <c r="CE118" s="70"/>
      <c r="CF118" s="70"/>
      <c r="CG118" s="70"/>
      <c r="CH118" s="70"/>
      <c r="CI118" s="70"/>
      <c r="CJ118" s="70"/>
      <c r="CK118" s="70"/>
    </row>
    <row r="119" spans="1:89" ht="14.45">
      <c r="A119" s="70"/>
      <c r="B119" s="70"/>
      <c r="C119" s="70"/>
      <c r="D119"/>
      <c r="E119"/>
      <c r="F119"/>
      <c r="G119"/>
      <c r="H119"/>
      <c r="I119"/>
      <c r="J119"/>
      <c r="K119"/>
      <c r="L119"/>
      <c r="M119"/>
      <c r="N119"/>
      <c r="O119"/>
      <c r="P119"/>
      <c r="Q119"/>
      <c r="R119"/>
      <c r="S119" s="1"/>
      <c r="T119" s="3"/>
      <c r="U119"/>
      <c r="V119"/>
      <c r="W119"/>
      <c r="X119"/>
      <c r="Y119"/>
      <c r="Z119"/>
      <c r="AA119"/>
      <c r="AB119"/>
      <c r="AC119"/>
      <c r="AD119"/>
      <c r="AE119"/>
      <c r="AF119"/>
      <c r="AG119"/>
      <c r="AH119"/>
      <c r="AI119" s="70"/>
      <c r="AJ119" s="70"/>
      <c r="AK119" s="70"/>
      <c r="AL119" s="70"/>
      <c r="AM119" s="70"/>
      <c r="AN119" s="70"/>
      <c r="AO119" s="70"/>
      <c r="AP119" s="70"/>
      <c r="AQ119" s="70"/>
      <c r="AR119" s="70"/>
      <c r="AS119" s="70"/>
      <c r="AT119" s="70"/>
      <c r="AU119" s="70"/>
      <c r="AV119" s="70"/>
      <c r="AW119" s="70"/>
      <c r="AX119" s="70"/>
      <c r="AY119" s="70"/>
      <c r="AZ119" s="70"/>
      <c r="BA119" s="70"/>
      <c r="BB119" s="70"/>
      <c r="BC119" s="70"/>
      <c r="BD119" s="70"/>
      <c r="BE119" s="70"/>
      <c r="BF119" s="70"/>
      <c r="BG119" s="70"/>
      <c r="BH119" s="70"/>
      <c r="BI119" s="70"/>
      <c r="BJ119" s="70"/>
      <c r="BK119" s="70"/>
      <c r="BL119" s="70"/>
      <c r="BM119" s="70"/>
      <c r="BN119" s="70"/>
      <c r="BO119" s="70"/>
      <c r="BP119" s="70"/>
      <c r="BQ119" s="70"/>
      <c r="BR119" s="70"/>
      <c r="BS119" s="70"/>
      <c r="BT119" s="70"/>
      <c r="BU119" s="70"/>
      <c r="BV119" s="70"/>
      <c r="BW119" s="70"/>
      <c r="BX119" s="70"/>
      <c r="BY119" s="70"/>
      <c r="BZ119" s="70"/>
      <c r="CA119" s="70"/>
      <c r="CB119" s="70"/>
      <c r="CC119" s="70"/>
      <c r="CD119" s="70"/>
      <c r="CE119" s="70"/>
      <c r="CF119" s="70"/>
      <c r="CG119" s="70"/>
      <c r="CH119" s="70"/>
      <c r="CI119" s="70"/>
      <c r="CJ119" s="70"/>
      <c r="CK119" s="70"/>
    </row>
    <row r="120" spans="1:89" ht="14.45">
      <c r="A120" s="70"/>
      <c r="B120" s="70"/>
      <c r="C120" s="70"/>
      <c r="D120"/>
      <c r="E120"/>
      <c r="F120"/>
      <c r="G120"/>
      <c r="H120"/>
      <c r="I120"/>
      <c r="J120"/>
      <c r="K120"/>
      <c r="L120"/>
      <c r="M120"/>
      <c r="N120"/>
      <c r="O120"/>
      <c r="P120"/>
      <c r="Q120"/>
      <c r="R120" s="1"/>
      <c r="S120" s="1"/>
      <c r="T120" s="1"/>
      <c r="U120" s="1"/>
      <c r="V120" s="1"/>
      <c r="W120" s="1"/>
      <c r="X120"/>
      <c r="Y120"/>
      <c r="Z120"/>
      <c r="AA120"/>
      <c r="AB120"/>
      <c r="AC120"/>
      <c r="AD120"/>
      <c r="AE120"/>
      <c r="AF120"/>
      <c r="AG120"/>
      <c r="AH120"/>
      <c r="AI120" s="70"/>
      <c r="AJ120" s="70"/>
      <c r="AK120" s="70"/>
      <c r="AL120" s="70"/>
      <c r="AM120" s="70"/>
      <c r="AN120" s="70"/>
      <c r="AO120" s="70"/>
      <c r="AP120" s="70"/>
      <c r="AQ120" s="70"/>
      <c r="AR120" s="70"/>
      <c r="AS120" s="70"/>
      <c r="AT120" s="70"/>
      <c r="AU120" s="70"/>
      <c r="AV120" s="70"/>
      <c r="AW120" s="70"/>
      <c r="AX120" s="70"/>
      <c r="AY120" s="70"/>
      <c r="AZ120" s="70"/>
      <c r="BA120" s="70"/>
      <c r="BB120" s="70"/>
      <c r="BC120" s="70"/>
      <c r="BD120" s="70"/>
      <c r="BE120" s="70"/>
      <c r="BF120" s="70"/>
      <c r="BG120" s="70"/>
      <c r="BH120" s="70"/>
      <c r="BI120" s="70"/>
      <c r="BJ120" s="70"/>
      <c r="BK120" s="70"/>
      <c r="BL120" s="70"/>
      <c r="BM120" s="70"/>
      <c r="BN120" s="70"/>
      <c r="BO120" s="70"/>
      <c r="BP120" s="70"/>
      <c r="BQ120" s="70"/>
      <c r="BR120" s="70"/>
      <c r="BS120" s="70"/>
      <c r="BT120" s="70"/>
      <c r="BU120" s="70"/>
      <c r="BV120" s="70"/>
      <c r="BW120" s="70"/>
      <c r="BX120" s="70"/>
      <c r="BY120" s="70"/>
      <c r="BZ120" s="70"/>
      <c r="CA120" s="70"/>
      <c r="CB120" s="70"/>
      <c r="CC120" s="70"/>
      <c r="CD120" s="70"/>
      <c r="CE120" s="70"/>
      <c r="CF120" s="70"/>
      <c r="CG120" s="70"/>
      <c r="CH120" s="70"/>
      <c r="CI120" s="70"/>
      <c r="CJ120" s="70"/>
      <c r="CK120" s="70"/>
    </row>
    <row r="121" spans="1:89" ht="14.45">
      <c r="A121" s="70"/>
      <c r="B121" s="70"/>
      <c r="C121" s="70"/>
      <c r="D121"/>
      <c r="E121"/>
      <c r="F121"/>
      <c r="G121"/>
      <c r="H121"/>
      <c r="I121"/>
      <c r="J121"/>
      <c r="K121"/>
      <c r="L121"/>
      <c r="M121"/>
      <c r="N121"/>
      <c r="O121"/>
      <c r="P121"/>
      <c r="Q121"/>
      <c r="R121"/>
      <c r="S121"/>
      <c r="T121"/>
      <c r="U121"/>
      <c r="V121"/>
      <c r="W121"/>
      <c r="X121"/>
      <c r="Y121"/>
      <c r="Z121"/>
      <c r="AA121"/>
      <c r="AB121"/>
      <c r="AC121"/>
      <c r="AD121"/>
      <c r="AE121"/>
      <c r="AF121"/>
      <c r="AG121"/>
      <c r="AH121"/>
      <c r="AI121" s="70"/>
      <c r="AJ121" s="70"/>
      <c r="AK121" s="70"/>
      <c r="AL121" s="70"/>
      <c r="AM121" s="70"/>
      <c r="AN121" s="70"/>
      <c r="AO121" s="70"/>
      <c r="AP121" s="70"/>
      <c r="AQ121" s="70"/>
      <c r="AR121" s="70"/>
      <c r="AS121" s="70"/>
      <c r="AT121" s="70"/>
      <c r="AU121" s="70"/>
      <c r="AV121" s="70"/>
      <c r="AW121" s="70"/>
      <c r="AX121" s="70"/>
      <c r="AY121" s="70"/>
      <c r="AZ121" s="70"/>
      <c r="BA121" s="70"/>
      <c r="BB121" s="70"/>
      <c r="BC121" s="70"/>
      <c r="BD121" s="70"/>
      <c r="BE121" s="70"/>
      <c r="BF121" s="70"/>
      <c r="BG121" s="70"/>
      <c r="BH121" s="70"/>
      <c r="BI121" s="70"/>
      <c r="BJ121" s="70"/>
      <c r="BK121" s="70"/>
      <c r="BL121" s="70"/>
      <c r="BM121" s="70"/>
      <c r="BN121" s="70"/>
      <c r="BO121" s="70"/>
      <c r="BP121" s="70"/>
      <c r="BQ121" s="70"/>
      <c r="BR121" s="70"/>
      <c r="BS121" s="70"/>
      <c r="BT121" s="70"/>
      <c r="BU121" s="70"/>
      <c r="BV121" s="70"/>
      <c r="BW121" s="70"/>
      <c r="BX121" s="70"/>
      <c r="BY121" s="70"/>
      <c r="BZ121" s="70"/>
      <c r="CA121" s="70"/>
      <c r="CB121" s="70"/>
      <c r="CC121" s="70"/>
      <c r="CD121" s="70"/>
      <c r="CE121" s="70"/>
      <c r="CF121" s="70"/>
      <c r="CG121" s="70"/>
      <c r="CH121" s="70"/>
      <c r="CI121" s="70"/>
      <c r="CJ121" s="70"/>
      <c r="CK121" s="70"/>
    </row>
    <row r="122" spans="1:89" ht="14.45">
      <c r="A122" s="70"/>
      <c r="B122" s="70"/>
      <c r="C122" s="70"/>
      <c r="D122"/>
      <c r="E122"/>
      <c r="F122"/>
      <c r="G122"/>
      <c r="H122"/>
      <c r="I122"/>
      <c r="J122"/>
      <c r="K122"/>
      <c r="L122"/>
      <c r="M122"/>
      <c r="N122"/>
      <c r="O122"/>
      <c r="P122"/>
      <c r="Q122"/>
      <c r="R122"/>
      <c r="S122"/>
      <c r="T122"/>
      <c r="U122"/>
      <c r="V122"/>
      <c r="W122"/>
      <c r="X122"/>
      <c r="Y122"/>
      <c r="Z122"/>
      <c r="AA122"/>
      <c r="AB122"/>
      <c r="AC122"/>
      <c r="AD122"/>
      <c r="AE122"/>
      <c r="AF122"/>
      <c r="AG122"/>
      <c r="AH122"/>
      <c r="AI122" s="70"/>
      <c r="AJ122" s="70"/>
      <c r="AK122" s="70"/>
      <c r="AL122" s="70"/>
      <c r="AM122" s="70"/>
      <c r="AN122" s="70"/>
      <c r="AO122" s="70"/>
      <c r="AP122" s="70"/>
      <c r="AQ122" s="70"/>
      <c r="AR122" s="70"/>
      <c r="AS122" s="70"/>
      <c r="AT122" s="70"/>
      <c r="AU122" s="70"/>
      <c r="AV122" s="70"/>
      <c r="AW122" s="70"/>
      <c r="AX122" s="70"/>
      <c r="AY122" s="70"/>
      <c r="AZ122" s="70"/>
      <c r="BA122" s="70"/>
      <c r="BB122" s="70"/>
      <c r="BC122" s="70"/>
      <c r="BD122" s="70"/>
      <c r="BE122" s="70"/>
      <c r="BF122" s="70"/>
      <c r="BG122" s="70"/>
      <c r="BH122" s="70"/>
      <c r="BI122" s="70"/>
      <c r="BJ122" s="70"/>
      <c r="BK122" s="70"/>
      <c r="BL122" s="70"/>
      <c r="BM122" s="70"/>
      <c r="BN122" s="70"/>
      <c r="BO122" s="70"/>
      <c r="BP122" s="70"/>
      <c r="BQ122" s="70"/>
      <c r="BR122" s="70"/>
      <c r="BS122" s="70"/>
      <c r="BT122" s="70"/>
      <c r="BU122" s="70"/>
      <c r="BV122" s="70"/>
      <c r="BW122" s="70"/>
      <c r="BX122" s="70"/>
      <c r="BY122" s="70"/>
      <c r="BZ122" s="70"/>
      <c r="CA122" s="70"/>
      <c r="CB122" s="70"/>
      <c r="CC122" s="70"/>
      <c r="CD122" s="70"/>
      <c r="CE122" s="70"/>
      <c r="CF122" s="70"/>
      <c r="CG122" s="70"/>
      <c r="CH122" s="70"/>
      <c r="CI122" s="70"/>
      <c r="CJ122" s="70"/>
      <c r="CK122" s="70"/>
    </row>
    <row r="123" spans="1:89" ht="14.45">
      <c r="A123" s="70"/>
      <c r="B123" s="70"/>
      <c r="C123" s="70"/>
      <c r="D123"/>
      <c r="E123"/>
      <c r="F123"/>
      <c r="G123"/>
      <c r="H123"/>
      <c r="I123"/>
      <c r="J123"/>
      <c r="K123"/>
      <c r="L123"/>
      <c r="M123"/>
      <c r="N123"/>
      <c r="O123"/>
      <c r="P123"/>
      <c r="Q123"/>
      <c r="R123"/>
      <c r="S123"/>
      <c r="T123"/>
      <c r="U123"/>
      <c r="V123"/>
      <c r="W123"/>
      <c r="X123"/>
      <c r="Y123"/>
      <c r="Z123"/>
      <c r="AA123"/>
      <c r="AB123"/>
      <c r="AC123"/>
      <c r="AD123"/>
      <c r="AE123"/>
      <c r="AF123"/>
      <c r="AG123"/>
      <c r="AH123"/>
      <c r="AI123" s="70"/>
      <c r="AJ123" s="70"/>
      <c r="AK123" s="70"/>
      <c r="AL123" s="70"/>
      <c r="AM123" s="70"/>
      <c r="AN123" s="70"/>
      <c r="AO123" s="70"/>
      <c r="AP123" s="70"/>
      <c r="AQ123" s="70"/>
      <c r="AR123" s="70"/>
      <c r="AS123" s="70"/>
      <c r="AT123" s="70"/>
      <c r="AU123" s="70"/>
      <c r="AV123" s="70"/>
      <c r="AW123" s="70"/>
      <c r="AX123" s="70"/>
      <c r="AY123" s="70"/>
      <c r="AZ123" s="70"/>
      <c r="BA123" s="70"/>
      <c r="BB123" s="70"/>
      <c r="BC123" s="70"/>
      <c r="BD123" s="70"/>
      <c r="BE123" s="70"/>
      <c r="BF123" s="70"/>
      <c r="BG123" s="70"/>
      <c r="BH123" s="70"/>
      <c r="BI123" s="70"/>
      <c r="BJ123" s="70"/>
      <c r="BK123" s="70"/>
      <c r="BL123" s="70"/>
      <c r="BM123" s="70"/>
      <c r="BN123" s="70"/>
      <c r="BO123" s="70"/>
      <c r="BP123" s="70"/>
      <c r="BQ123" s="70"/>
      <c r="BR123" s="70"/>
      <c r="BS123" s="70"/>
      <c r="BT123" s="70"/>
      <c r="BU123" s="70"/>
      <c r="BV123" s="70"/>
      <c r="BW123" s="70"/>
      <c r="BX123" s="70"/>
      <c r="BY123" s="70"/>
      <c r="BZ123" s="70"/>
      <c r="CA123" s="70"/>
      <c r="CB123" s="70"/>
      <c r="CC123" s="70"/>
      <c r="CD123" s="70"/>
      <c r="CE123" s="70"/>
      <c r="CF123" s="70"/>
      <c r="CG123" s="70"/>
      <c r="CH123" s="70"/>
      <c r="CI123" s="70"/>
      <c r="CJ123" s="70"/>
      <c r="CK123" s="70"/>
    </row>
    <row r="124" spans="1:89" ht="14.45">
      <c r="A124" s="70"/>
      <c r="B124" s="70"/>
      <c r="C124" s="70"/>
      <c r="D124"/>
      <c r="E124"/>
      <c r="F124"/>
      <c r="G124"/>
      <c r="H124"/>
      <c r="I124"/>
      <c r="J124"/>
      <c r="K124"/>
      <c r="L124"/>
      <c r="M124"/>
      <c r="N124"/>
      <c r="O124"/>
      <c r="P124"/>
      <c r="Q124"/>
      <c r="R124"/>
      <c r="S124"/>
      <c r="T124"/>
      <c r="U124"/>
      <c r="V124"/>
      <c r="W124"/>
      <c r="X124"/>
      <c r="Y124"/>
      <c r="Z124"/>
      <c r="AA124"/>
      <c r="AB124"/>
      <c r="AC124"/>
      <c r="AD124"/>
      <c r="AE124"/>
      <c r="AF124"/>
      <c r="AG124"/>
      <c r="AH124"/>
      <c r="AI124" s="70"/>
      <c r="AJ124" s="70"/>
      <c r="AK124" s="70"/>
      <c r="AL124" s="70"/>
      <c r="AM124" s="70"/>
      <c r="AN124" s="70"/>
      <c r="AO124" s="70"/>
      <c r="AP124" s="70"/>
      <c r="AQ124" s="70"/>
      <c r="AR124" s="70"/>
      <c r="AS124" s="70"/>
      <c r="AT124" s="70"/>
      <c r="AU124" s="70"/>
      <c r="AV124" s="70"/>
      <c r="AW124" s="70"/>
      <c r="AX124" s="70"/>
      <c r="AY124" s="70"/>
      <c r="AZ124" s="70"/>
      <c r="BA124" s="70"/>
      <c r="BB124" s="70"/>
      <c r="BC124" s="70"/>
      <c r="BD124" s="70"/>
      <c r="BE124" s="70"/>
      <c r="BF124" s="70"/>
      <c r="BG124" s="70"/>
      <c r="BH124" s="70"/>
      <c r="BI124" s="70"/>
      <c r="BJ124" s="70"/>
      <c r="BK124" s="70"/>
      <c r="BL124" s="70"/>
      <c r="BM124" s="70"/>
      <c r="BN124" s="70"/>
      <c r="BO124" s="70"/>
      <c r="BP124" s="70"/>
      <c r="BQ124" s="70"/>
      <c r="BR124" s="70"/>
      <c r="BS124" s="70"/>
      <c r="BT124" s="70"/>
      <c r="BU124" s="70"/>
      <c r="BV124" s="70"/>
      <c r="BW124" s="70"/>
      <c r="BX124" s="70"/>
      <c r="BY124" s="70"/>
      <c r="BZ124" s="70"/>
      <c r="CA124" s="70"/>
      <c r="CB124" s="70"/>
      <c r="CC124" s="70"/>
      <c r="CD124" s="70"/>
      <c r="CE124" s="70"/>
      <c r="CF124" s="70"/>
      <c r="CG124" s="70"/>
      <c r="CH124" s="70"/>
      <c r="CI124" s="70"/>
      <c r="CJ124" s="70"/>
      <c r="CK124" s="70"/>
    </row>
    <row r="125" spans="1:89" ht="14.45">
      <c r="A125" s="70"/>
      <c r="B125" s="70"/>
      <c r="C125" s="70"/>
      <c r="D125"/>
      <c r="E125"/>
      <c r="F125"/>
      <c r="G125"/>
      <c r="H125"/>
      <c r="I125"/>
      <c r="J125"/>
      <c r="K125"/>
      <c r="L125"/>
      <c r="M125"/>
      <c r="N125"/>
      <c r="O125"/>
      <c r="P125"/>
      <c r="Q125"/>
      <c r="R125"/>
      <c r="S125"/>
      <c r="T125"/>
      <c r="U125"/>
      <c r="V125"/>
      <c r="W125"/>
      <c r="X125"/>
      <c r="Y125"/>
      <c r="Z125"/>
      <c r="AA125"/>
      <c r="AB125"/>
      <c r="AC125"/>
      <c r="AD125"/>
      <c r="AE125"/>
      <c r="AF125"/>
      <c r="AG125"/>
      <c r="AH125"/>
      <c r="AI125" s="70"/>
      <c r="AJ125" s="70"/>
      <c r="AK125" s="70"/>
      <c r="AL125" s="70"/>
      <c r="AM125" s="70"/>
      <c r="AN125" s="70"/>
      <c r="AO125" s="70"/>
      <c r="AP125" s="70"/>
      <c r="AQ125" s="70"/>
      <c r="AR125" s="70"/>
      <c r="AS125" s="70"/>
      <c r="AT125" s="70"/>
      <c r="AU125" s="70"/>
      <c r="AV125" s="70"/>
      <c r="AW125" s="70"/>
      <c r="AX125" s="70"/>
      <c r="AY125" s="70"/>
      <c r="AZ125" s="70"/>
      <c r="BA125" s="70"/>
      <c r="BB125" s="70"/>
      <c r="BC125" s="70"/>
      <c r="BD125" s="70"/>
      <c r="BE125" s="70"/>
      <c r="BF125" s="70"/>
      <c r="BG125" s="70"/>
      <c r="BH125" s="70"/>
      <c r="BI125" s="70"/>
      <c r="BJ125" s="70"/>
      <c r="BK125" s="70"/>
      <c r="BL125" s="70"/>
      <c r="BM125" s="70"/>
      <c r="BN125" s="70"/>
      <c r="BO125" s="70"/>
      <c r="BP125" s="70"/>
      <c r="BQ125" s="70"/>
      <c r="BR125" s="70"/>
      <c r="BS125" s="70"/>
      <c r="BT125" s="70"/>
      <c r="BU125" s="70"/>
      <c r="BV125" s="70"/>
      <c r="BW125" s="70"/>
      <c r="BX125" s="70"/>
      <c r="BY125" s="70"/>
      <c r="BZ125" s="70"/>
      <c r="CA125" s="70"/>
      <c r="CB125" s="70"/>
      <c r="CC125" s="70"/>
      <c r="CD125" s="70"/>
      <c r="CE125" s="70"/>
      <c r="CF125" s="70"/>
      <c r="CG125" s="70"/>
      <c r="CH125" s="70"/>
      <c r="CI125" s="70"/>
      <c r="CJ125" s="70"/>
      <c r="CK125" s="70"/>
    </row>
    <row r="126" spans="1:89" ht="14.45">
      <c r="A126" s="70"/>
      <c r="B126" s="70"/>
      <c r="C126" s="70"/>
      <c r="D126"/>
      <c r="E126"/>
      <c r="F126"/>
      <c r="G126"/>
      <c r="H126"/>
      <c r="I126"/>
      <c r="J126"/>
      <c r="K126"/>
      <c r="L126"/>
      <c r="M126"/>
      <c r="N126"/>
      <c r="O126"/>
      <c r="P126"/>
      <c r="Q126"/>
      <c r="R126"/>
      <c r="S126"/>
      <c r="T126"/>
      <c r="U126"/>
      <c r="V126"/>
      <c r="W126"/>
      <c r="X126"/>
      <c r="Y126"/>
      <c r="Z126"/>
      <c r="AA126"/>
      <c r="AB126"/>
      <c r="AC126"/>
      <c r="AD126"/>
      <c r="AE126"/>
      <c r="AF126"/>
      <c r="AG126"/>
      <c r="AH126"/>
      <c r="AI126" s="70"/>
      <c r="AJ126" s="70"/>
      <c r="AK126" s="70"/>
      <c r="AL126" s="70"/>
      <c r="AM126" s="70"/>
      <c r="AN126" s="70"/>
      <c r="AO126" s="70"/>
      <c r="AP126" s="70"/>
      <c r="AQ126" s="70"/>
      <c r="AR126" s="70"/>
      <c r="AS126" s="70"/>
      <c r="AT126" s="70"/>
      <c r="AU126" s="70"/>
      <c r="AV126" s="70"/>
      <c r="AW126" s="70"/>
      <c r="AX126" s="70"/>
      <c r="AY126" s="70"/>
      <c r="AZ126" s="70"/>
      <c r="BA126" s="70"/>
      <c r="BB126" s="70"/>
      <c r="BC126" s="70"/>
      <c r="BD126" s="70"/>
      <c r="BE126" s="70"/>
      <c r="BF126" s="70"/>
      <c r="BG126" s="70"/>
      <c r="BH126" s="70"/>
      <c r="BI126" s="70"/>
      <c r="BJ126" s="70"/>
      <c r="BK126" s="70"/>
      <c r="BL126" s="70"/>
      <c r="BM126" s="70"/>
      <c r="BN126" s="70"/>
      <c r="BO126" s="70"/>
      <c r="BP126" s="70"/>
      <c r="BQ126" s="70"/>
      <c r="BR126" s="70"/>
      <c r="BS126" s="70"/>
      <c r="BT126" s="70"/>
      <c r="BU126" s="70"/>
      <c r="BV126" s="70"/>
      <c r="BW126" s="70"/>
      <c r="BX126" s="70"/>
      <c r="BY126" s="70"/>
      <c r="BZ126" s="70"/>
      <c r="CA126" s="70"/>
      <c r="CB126" s="70"/>
      <c r="CC126" s="70"/>
      <c r="CD126" s="70"/>
      <c r="CE126" s="70"/>
      <c r="CF126" s="70"/>
      <c r="CG126" s="70"/>
      <c r="CH126" s="70"/>
      <c r="CI126" s="70"/>
      <c r="CJ126" s="70"/>
      <c r="CK126" s="70"/>
    </row>
    <row r="127" spans="1:89" ht="14.45">
      <c r="A127" s="70"/>
      <c r="B127" s="70"/>
      <c r="C127" s="70"/>
      <c r="D127"/>
      <c r="E127"/>
      <c r="F127"/>
      <c r="G127"/>
      <c r="H127"/>
      <c r="I127"/>
      <c r="J127"/>
      <c r="K127"/>
      <c r="L127"/>
      <c r="M127"/>
      <c r="N127"/>
      <c r="O127"/>
      <c r="P127"/>
      <c r="Q127"/>
      <c r="R127"/>
      <c r="S127"/>
      <c r="T127"/>
      <c r="U127"/>
      <c r="V127"/>
      <c r="W127"/>
      <c r="X127"/>
      <c r="Y127"/>
      <c r="Z127"/>
      <c r="AA127"/>
      <c r="AB127"/>
      <c r="AC127"/>
      <c r="AD127"/>
      <c r="AE127"/>
      <c r="AF127"/>
      <c r="AG127"/>
      <c r="AH127"/>
      <c r="AI127" s="70"/>
      <c r="AJ127" s="70"/>
      <c r="AK127" s="70"/>
      <c r="AL127" s="70"/>
      <c r="AM127" s="70"/>
      <c r="AN127" s="70"/>
      <c r="AO127" s="70"/>
      <c r="AP127" s="70"/>
      <c r="AQ127" s="70"/>
      <c r="AR127" s="70"/>
      <c r="AS127" s="70"/>
      <c r="AT127" s="70"/>
      <c r="AU127" s="70"/>
      <c r="AV127" s="70"/>
      <c r="AW127" s="70"/>
      <c r="AX127" s="70"/>
      <c r="AY127" s="70"/>
      <c r="AZ127" s="70"/>
      <c r="BA127" s="70"/>
      <c r="BB127" s="70"/>
      <c r="BC127" s="70"/>
      <c r="BD127" s="70"/>
      <c r="BE127" s="70"/>
      <c r="BF127" s="70"/>
      <c r="BG127" s="70"/>
      <c r="BH127" s="70"/>
      <c r="BI127" s="70"/>
      <c r="BJ127" s="70"/>
      <c r="BK127" s="70"/>
      <c r="BL127" s="70"/>
      <c r="BM127" s="70"/>
      <c r="BN127" s="70"/>
      <c r="BO127" s="70"/>
      <c r="BP127" s="70"/>
      <c r="BQ127" s="70"/>
      <c r="BR127" s="70"/>
      <c r="BS127" s="70"/>
      <c r="BT127" s="70"/>
      <c r="BU127" s="70"/>
      <c r="BV127" s="70"/>
      <c r="BW127" s="70"/>
      <c r="BX127" s="70"/>
      <c r="BY127" s="70"/>
      <c r="BZ127" s="70"/>
      <c r="CA127" s="70"/>
      <c r="CB127" s="70"/>
      <c r="CC127" s="70"/>
      <c r="CD127" s="70"/>
      <c r="CE127" s="70"/>
      <c r="CF127" s="70"/>
      <c r="CG127" s="70"/>
      <c r="CH127" s="70"/>
      <c r="CI127" s="70"/>
      <c r="CJ127" s="70"/>
      <c r="CK127" s="70"/>
    </row>
    <row r="128" spans="1:89" ht="14.45">
      <c r="A128" s="70"/>
      <c r="B128" s="70"/>
      <c r="C128" s="70"/>
      <c r="D128"/>
      <c r="E128"/>
      <c r="F128"/>
      <c r="G128"/>
      <c r="H128"/>
      <c r="I128"/>
      <c r="J128"/>
      <c r="K128"/>
      <c r="L128"/>
      <c r="M128"/>
      <c r="N128"/>
      <c r="O128"/>
      <c r="P128"/>
      <c r="Q128"/>
      <c r="R128"/>
      <c r="S128"/>
      <c r="T128"/>
      <c r="U128"/>
      <c r="V128"/>
      <c r="W128"/>
      <c r="X128"/>
      <c r="Y128"/>
      <c r="Z128"/>
      <c r="AA128"/>
      <c r="AB128"/>
      <c r="AC128"/>
      <c r="AD128"/>
      <c r="AE128"/>
      <c r="AF128"/>
      <c r="AG128"/>
      <c r="AH128"/>
      <c r="AI128" s="70"/>
      <c r="AJ128" s="70"/>
      <c r="AK128" s="70"/>
      <c r="AL128" s="70"/>
      <c r="AM128" s="70"/>
      <c r="AN128" s="70"/>
      <c r="AO128" s="70"/>
      <c r="AP128" s="70"/>
      <c r="AQ128" s="70"/>
      <c r="AR128" s="70"/>
      <c r="AS128" s="70"/>
      <c r="AT128" s="70"/>
      <c r="AU128" s="70"/>
      <c r="AV128" s="70"/>
      <c r="AW128" s="70"/>
      <c r="AX128" s="70"/>
      <c r="AY128" s="70"/>
      <c r="AZ128" s="70"/>
      <c r="BA128" s="70"/>
      <c r="BB128" s="70"/>
      <c r="BC128" s="70"/>
      <c r="BD128" s="70"/>
      <c r="BE128" s="70"/>
      <c r="BF128" s="70"/>
      <c r="BG128" s="70"/>
      <c r="BH128" s="70"/>
      <c r="BI128" s="70"/>
      <c r="BJ128" s="70"/>
      <c r="BK128" s="70"/>
      <c r="BL128" s="70"/>
      <c r="BM128" s="70"/>
      <c r="BN128" s="70"/>
      <c r="BO128" s="70"/>
      <c r="BP128" s="70"/>
      <c r="BQ128" s="70"/>
      <c r="BR128" s="70"/>
      <c r="BS128" s="70"/>
      <c r="BT128" s="70"/>
      <c r="BU128" s="70"/>
      <c r="BV128" s="70"/>
      <c r="BW128" s="70"/>
      <c r="BX128" s="70"/>
      <c r="BY128" s="70"/>
      <c r="BZ128" s="70"/>
      <c r="CA128" s="70"/>
      <c r="CB128" s="70"/>
      <c r="CC128" s="70"/>
      <c r="CD128" s="70"/>
      <c r="CE128" s="70"/>
      <c r="CF128" s="70"/>
      <c r="CG128" s="70"/>
      <c r="CH128" s="70"/>
      <c r="CI128" s="70"/>
      <c r="CJ128" s="70"/>
      <c r="CK128" s="70"/>
    </row>
    <row r="129" spans="1:89" ht="14.45">
      <c r="A129" s="70"/>
      <c r="B129" s="70"/>
      <c r="C129" s="70"/>
      <c r="D129"/>
      <c r="E129"/>
      <c r="F129"/>
      <c r="G129"/>
      <c r="H129"/>
      <c r="I129"/>
      <c r="J129"/>
      <c r="K129"/>
      <c r="L129"/>
      <c r="M129"/>
      <c r="N129"/>
      <c r="O129"/>
      <c r="P129"/>
      <c r="Q129"/>
      <c r="R129"/>
      <c r="S129"/>
      <c r="T129"/>
      <c r="U129"/>
      <c r="V129"/>
      <c r="W129"/>
      <c r="X129"/>
      <c r="Y129"/>
      <c r="Z129"/>
      <c r="AA129"/>
      <c r="AB129"/>
      <c r="AC129"/>
      <c r="AD129"/>
      <c r="AE129"/>
      <c r="AF129"/>
      <c r="AG129"/>
      <c r="AH129"/>
      <c r="AI129" s="70"/>
      <c r="AJ129" s="70"/>
      <c r="AK129" s="70"/>
      <c r="AL129" s="70"/>
      <c r="AM129" s="70"/>
      <c r="AN129" s="70"/>
      <c r="AO129" s="70"/>
      <c r="AP129" s="70"/>
      <c r="AQ129" s="70"/>
      <c r="AR129" s="70"/>
      <c r="AS129" s="70"/>
      <c r="AT129" s="70"/>
      <c r="AU129" s="70"/>
      <c r="AV129" s="70"/>
      <c r="AW129" s="70"/>
      <c r="AX129" s="70"/>
      <c r="AY129" s="70"/>
      <c r="AZ129" s="70"/>
      <c r="BA129" s="70"/>
      <c r="BB129" s="70"/>
      <c r="BC129" s="70"/>
      <c r="BD129" s="70"/>
      <c r="BE129" s="70"/>
      <c r="BF129" s="70"/>
      <c r="BG129" s="70"/>
      <c r="BH129" s="70"/>
      <c r="BI129" s="70"/>
      <c r="BJ129" s="70"/>
      <c r="BK129" s="70"/>
      <c r="BL129" s="70"/>
      <c r="BM129" s="70"/>
      <c r="BN129" s="70"/>
      <c r="BO129" s="70"/>
      <c r="BP129" s="70"/>
      <c r="BQ129" s="70"/>
      <c r="BR129" s="70"/>
      <c r="BS129" s="70"/>
      <c r="BT129" s="70"/>
      <c r="BU129" s="70"/>
      <c r="BV129" s="70"/>
      <c r="BW129" s="70"/>
      <c r="BX129" s="70"/>
      <c r="BY129" s="70"/>
      <c r="BZ129" s="70"/>
      <c r="CA129" s="70"/>
      <c r="CB129" s="70"/>
      <c r="CC129" s="70"/>
      <c r="CD129" s="70"/>
      <c r="CE129" s="70"/>
      <c r="CF129" s="70"/>
      <c r="CG129" s="70"/>
      <c r="CH129" s="70"/>
      <c r="CI129" s="70"/>
      <c r="CJ129" s="70"/>
      <c r="CK129" s="70"/>
    </row>
    <row r="130" spans="1:89" ht="14.45">
      <c r="A130" s="70"/>
      <c r="B130" s="70"/>
      <c r="C130" s="70"/>
      <c r="D130"/>
      <c r="E130"/>
      <c r="F130"/>
      <c r="G130"/>
      <c r="H130"/>
      <c r="I130"/>
      <c r="J130"/>
      <c r="K130"/>
      <c r="L130"/>
      <c r="M130"/>
      <c r="N130"/>
      <c r="O130"/>
      <c r="P130"/>
      <c r="Q130"/>
      <c r="R130"/>
      <c r="S130"/>
      <c r="T130"/>
      <c r="U130"/>
      <c r="V130"/>
      <c r="W130"/>
      <c r="X130"/>
      <c r="Y130"/>
      <c r="Z130"/>
      <c r="AA130"/>
      <c r="AB130"/>
      <c r="AC130"/>
      <c r="AD130"/>
      <c r="AE130"/>
      <c r="AF130"/>
      <c r="AG130"/>
      <c r="AH130"/>
      <c r="AI130" s="70"/>
      <c r="AJ130" s="70"/>
      <c r="AK130" s="70"/>
      <c r="AL130" s="70"/>
      <c r="AM130" s="70"/>
      <c r="AN130" s="70"/>
      <c r="AO130" s="70"/>
      <c r="AP130" s="70"/>
      <c r="AQ130" s="70"/>
      <c r="AR130" s="70"/>
      <c r="AS130" s="70"/>
      <c r="AT130" s="70"/>
      <c r="AU130" s="70"/>
      <c r="AV130" s="70"/>
      <c r="AW130" s="70"/>
      <c r="AX130" s="70"/>
      <c r="AY130" s="70"/>
      <c r="AZ130" s="70"/>
      <c r="BA130" s="70"/>
      <c r="BB130" s="70"/>
      <c r="BC130" s="70"/>
      <c r="BD130" s="70"/>
      <c r="BE130" s="70"/>
      <c r="BF130" s="70"/>
      <c r="BG130" s="70"/>
      <c r="BH130" s="70"/>
      <c r="BI130" s="70"/>
      <c r="BJ130" s="70"/>
      <c r="BK130" s="70"/>
      <c r="BL130" s="70"/>
      <c r="BM130" s="70"/>
      <c r="BN130" s="70"/>
      <c r="BO130" s="70"/>
      <c r="BP130" s="70"/>
      <c r="BQ130" s="70"/>
      <c r="BR130" s="70"/>
      <c r="BS130" s="70"/>
      <c r="BT130" s="70"/>
      <c r="BU130" s="70"/>
      <c r="BV130" s="70"/>
      <c r="BW130" s="70"/>
      <c r="BX130" s="70"/>
      <c r="BY130" s="70"/>
      <c r="BZ130" s="70"/>
      <c r="CA130" s="70"/>
      <c r="CB130" s="70"/>
      <c r="CC130" s="70"/>
      <c r="CD130" s="70"/>
      <c r="CE130" s="70"/>
      <c r="CF130" s="70"/>
      <c r="CG130" s="70"/>
      <c r="CH130" s="70"/>
      <c r="CI130" s="70"/>
      <c r="CJ130" s="70"/>
      <c r="CK130" s="70"/>
    </row>
    <row r="131" spans="1:89" ht="14.45">
      <c r="A131" s="70"/>
      <c r="B131" s="70"/>
      <c r="C131" s="70"/>
      <c r="D131"/>
      <c r="E131"/>
      <c r="F131"/>
      <c r="G131"/>
      <c r="H131"/>
      <c r="I131"/>
      <c r="J131"/>
      <c r="K131"/>
      <c r="L131"/>
      <c r="M131"/>
      <c r="N131"/>
      <c r="O131"/>
      <c r="P131"/>
      <c r="Q131"/>
      <c r="R131"/>
      <c r="S131"/>
      <c r="T131"/>
      <c r="U131"/>
      <c r="V131"/>
      <c r="W131"/>
      <c r="X131"/>
      <c r="Y131"/>
      <c r="Z131"/>
      <c r="AA131"/>
      <c r="AB131"/>
      <c r="AC131"/>
      <c r="AD131"/>
      <c r="AE131"/>
      <c r="AF131"/>
      <c r="AG131"/>
      <c r="AH131"/>
      <c r="AI131" s="70"/>
      <c r="AJ131" s="70"/>
      <c r="AK131" s="70"/>
      <c r="AL131" s="70"/>
      <c r="AM131" s="70"/>
      <c r="AN131" s="70"/>
      <c r="AO131" s="70"/>
      <c r="AP131" s="70"/>
      <c r="AQ131" s="70"/>
      <c r="AR131" s="70"/>
      <c r="AS131" s="70"/>
      <c r="AT131" s="70"/>
      <c r="AU131" s="70"/>
      <c r="AV131" s="70"/>
      <c r="AW131" s="70"/>
      <c r="AX131" s="70"/>
      <c r="AY131" s="70"/>
      <c r="AZ131" s="70"/>
      <c r="BA131" s="70"/>
      <c r="BB131" s="70"/>
      <c r="BC131" s="70"/>
      <c r="BD131" s="70"/>
      <c r="BE131" s="70"/>
      <c r="BF131" s="70"/>
      <c r="BG131" s="70"/>
      <c r="BH131" s="70"/>
      <c r="BI131" s="70"/>
      <c r="BJ131" s="70"/>
      <c r="BK131" s="70"/>
      <c r="BL131" s="70"/>
      <c r="BM131" s="70"/>
      <c r="BN131" s="70"/>
      <c r="BO131" s="70"/>
      <c r="BP131" s="70"/>
      <c r="BQ131" s="70"/>
      <c r="BR131" s="70"/>
      <c r="BS131" s="70"/>
      <c r="BT131" s="70"/>
      <c r="BU131" s="70"/>
      <c r="BV131" s="70"/>
      <c r="BW131" s="70"/>
      <c r="BX131" s="70"/>
      <c r="BY131" s="70"/>
      <c r="BZ131" s="70"/>
      <c r="CA131" s="70"/>
      <c r="CB131" s="70"/>
      <c r="CC131" s="70"/>
      <c r="CD131" s="70"/>
      <c r="CE131" s="70"/>
      <c r="CF131" s="70"/>
      <c r="CG131" s="70"/>
      <c r="CH131" s="70"/>
      <c r="CI131" s="70"/>
      <c r="CJ131" s="70"/>
      <c r="CK131" s="70"/>
    </row>
    <row r="132" spans="1:89" ht="14.45">
      <c r="A132" s="70"/>
      <c r="B132" s="70"/>
      <c r="C132" s="70"/>
      <c r="D132"/>
      <c r="E132"/>
      <c r="F132"/>
      <c r="G132"/>
      <c r="H132"/>
      <c r="I132"/>
      <c r="J132"/>
      <c r="K132"/>
      <c r="L132"/>
      <c r="M132"/>
      <c r="N132"/>
      <c r="O132"/>
      <c r="P132"/>
      <c r="Q132"/>
      <c r="R132"/>
      <c r="S132"/>
      <c r="T132"/>
      <c r="U132"/>
      <c r="V132"/>
      <c r="W132"/>
      <c r="X132"/>
      <c r="Y132"/>
      <c r="Z132"/>
      <c r="AA132"/>
      <c r="AB132"/>
      <c r="AC132"/>
      <c r="AD132"/>
      <c r="AE132"/>
      <c r="AF132"/>
      <c r="AG132"/>
      <c r="AH132"/>
      <c r="AI132" s="70"/>
      <c r="AJ132" s="70"/>
      <c r="AK132" s="70"/>
      <c r="AL132" s="70"/>
      <c r="AM132" s="70"/>
      <c r="AN132" s="70"/>
      <c r="AO132" s="70"/>
      <c r="AP132" s="70"/>
      <c r="AQ132" s="70"/>
      <c r="AR132" s="70"/>
      <c r="AS132" s="70"/>
      <c r="AT132" s="70"/>
      <c r="AU132" s="70"/>
      <c r="AV132" s="70"/>
      <c r="AW132" s="70"/>
      <c r="AX132" s="70"/>
      <c r="AY132" s="70"/>
      <c r="AZ132" s="70"/>
      <c r="BA132" s="70"/>
      <c r="BB132" s="70"/>
      <c r="BC132" s="70"/>
      <c r="BD132" s="70"/>
      <c r="BE132" s="70"/>
      <c r="BF132" s="70"/>
      <c r="BG132" s="70"/>
      <c r="BH132" s="70"/>
      <c r="BI132" s="70"/>
      <c r="BJ132" s="70"/>
      <c r="BK132" s="70"/>
      <c r="BL132" s="70"/>
      <c r="BM132" s="70"/>
      <c r="BN132" s="70"/>
      <c r="BO132" s="70"/>
      <c r="BP132" s="70"/>
      <c r="BQ132" s="70"/>
      <c r="BR132" s="70"/>
      <c r="BS132" s="70"/>
      <c r="BT132" s="70"/>
      <c r="BU132" s="70"/>
      <c r="BV132" s="70"/>
      <c r="BW132" s="70"/>
      <c r="BX132" s="70"/>
      <c r="BY132" s="70"/>
      <c r="BZ132" s="70"/>
      <c r="CA132" s="70"/>
      <c r="CB132" s="70"/>
      <c r="CC132" s="70"/>
      <c r="CD132" s="70"/>
      <c r="CE132" s="70"/>
      <c r="CF132" s="70"/>
      <c r="CG132" s="70"/>
      <c r="CH132" s="70"/>
      <c r="CI132" s="70"/>
      <c r="CJ132" s="70"/>
      <c r="CK132" s="70"/>
    </row>
    <row r="133" spans="1:89" ht="14.45">
      <c r="A133" s="70"/>
      <c r="B133" s="70"/>
      <c r="C133" s="70"/>
      <c r="D133"/>
      <c r="E133"/>
      <c r="F133"/>
      <c r="G133"/>
      <c r="H133"/>
      <c r="I133"/>
      <c r="J133"/>
      <c r="K133"/>
      <c r="L133"/>
      <c r="M133"/>
      <c r="N133"/>
      <c r="O133"/>
      <c r="P133"/>
      <c r="Q133"/>
      <c r="R133"/>
      <c r="S133"/>
      <c r="T133"/>
      <c r="U133"/>
      <c r="V133"/>
      <c r="W133"/>
      <c r="X133"/>
      <c r="Y133"/>
      <c r="Z133"/>
      <c r="AA133"/>
      <c r="AB133"/>
      <c r="AC133"/>
      <c r="AD133"/>
      <c r="AE133"/>
      <c r="AF133"/>
      <c r="AG133"/>
      <c r="AH133"/>
      <c r="AI133" s="70"/>
      <c r="AJ133" s="70"/>
      <c r="AK133" s="70"/>
      <c r="AL133" s="70"/>
      <c r="AM133" s="70"/>
      <c r="AN133" s="70"/>
      <c r="AO133" s="70"/>
      <c r="AP133" s="70"/>
      <c r="AQ133" s="70"/>
      <c r="AR133" s="70"/>
      <c r="AS133" s="70"/>
      <c r="AT133" s="70"/>
      <c r="AU133" s="70"/>
      <c r="AV133" s="70"/>
      <c r="AW133" s="70"/>
      <c r="AX133" s="70"/>
      <c r="AY133" s="70"/>
      <c r="AZ133" s="70"/>
      <c r="BA133" s="70"/>
      <c r="BB133" s="70"/>
      <c r="BC133" s="70"/>
      <c r="BD133" s="70"/>
      <c r="BE133" s="70"/>
      <c r="BF133" s="70"/>
      <c r="BG133" s="70"/>
      <c r="BH133" s="70"/>
      <c r="BI133" s="70"/>
      <c r="BJ133" s="70"/>
      <c r="BK133" s="70"/>
      <c r="BL133" s="70"/>
      <c r="BM133" s="70"/>
      <c r="BN133" s="70"/>
      <c r="BO133" s="70"/>
      <c r="BP133" s="70"/>
      <c r="BQ133" s="70"/>
      <c r="BR133" s="70"/>
      <c r="BS133" s="70"/>
      <c r="BT133" s="70"/>
      <c r="BU133" s="70"/>
      <c r="BV133" s="70"/>
      <c r="BW133" s="70"/>
      <c r="BX133" s="70"/>
      <c r="BY133" s="70"/>
      <c r="BZ133" s="70"/>
      <c r="CA133" s="70"/>
      <c r="CB133" s="70"/>
      <c r="CC133" s="70"/>
      <c r="CD133" s="70"/>
      <c r="CE133" s="70"/>
      <c r="CF133" s="70"/>
      <c r="CG133" s="70"/>
      <c r="CH133" s="70"/>
      <c r="CI133" s="70"/>
      <c r="CJ133" s="70"/>
      <c r="CK133" s="70"/>
    </row>
    <row r="134" spans="1:89" ht="14.45">
      <c r="A134" s="70"/>
      <c r="B134" s="70"/>
      <c r="C134" s="70"/>
      <c r="D134"/>
      <c r="E134"/>
      <c r="F134"/>
      <c r="G134"/>
      <c r="H134"/>
      <c r="I134"/>
      <c r="J134"/>
      <c r="K134"/>
      <c r="L134"/>
      <c r="M134"/>
      <c r="N134"/>
      <c r="O134"/>
      <c r="P134"/>
      <c r="Q134"/>
      <c r="R134"/>
      <c r="S134"/>
      <c r="T134"/>
      <c r="U134"/>
      <c r="V134"/>
      <c r="W134"/>
      <c r="X134"/>
      <c r="Y134"/>
      <c r="Z134"/>
      <c r="AA134"/>
      <c r="AB134"/>
      <c r="AC134"/>
      <c r="AD134"/>
      <c r="AE134"/>
      <c r="AF134"/>
      <c r="AG134"/>
      <c r="AH134"/>
      <c r="AI134" s="70"/>
      <c r="AJ134" s="70"/>
      <c r="AK134" s="70"/>
      <c r="AL134" s="70"/>
      <c r="AM134" s="70"/>
      <c r="AN134" s="70"/>
      <c r="AO134" s="70"/>
      <c r="AP134" s="70"/>
      <c r="AQ134" s="70"/>
      <c r="AR134" s="70"/>
      <c r="AS134" s="70"/>
      <c r="AT134" s="70"/>
      <c r="AU134" s="70"/>
      <c r="AV134" s="70"/>
      <c r="AW134" s="70"/>
      <c r="AX134" s="70"/>
      <c r="AY134" s="70"/>
      <c r="AZ134" s="70"/>
      <c r="BA134" s="70"/>
      <c r="BB134" s="70"/>
      <c r="BC134" s="70"/>
      <c r="BD134" s="70"/>
      <c r="BE134" s="70"/>
      <c r="BF134" s="70"/>
      <c r="BG134" s="70"/>
      <c r="BH134" s="70"/>
      <c r="BI134" s="70"/>
      <c r="BJ134" s="70"/>
      <c r="BK134" s="70"/>
      <c r="BL134" s="70"/>
      <c r="BM134" s="70"/>
      <c r="BN134" s="70"/>
      <c r="BO134" s="70"/>
      <c r="BP134" s="70"/>
      <c r="BQ134" s="70"/>
      <c r="BR134" s="70"/>
      <c r="BS134" s="70"/>
      <c r="BT134" s="70"/>
      <c r="BU134" s="70"/>
      <c r="BV134" s="70"/>
      <c r="BW134" s="70"/>
      <c r="BX134" s="70"/>
      <c r="BY134" s="70"/>
      <c r="BZ134" s="70"/>
      <c r="CA134" s="70"/>
      <c r="CB134" s="70"/>
      <c r="CC134" s="70"/>
      <c r="CD134" s="70"/>
      <c r="CE134" s="70"/>
      <c r="CF134" s="70"/>
      <c r="CG134" s="70"/>
      <c r="CH134" s="70"/>
      <c r="CI134" s="70"/>
      <c r="CJ134" s="70"/>
      <c r="CK134" s="70"/>
    </row>
    <row r="135" spans="1:89" ht="14.45">
      <c r="A135" s="70"/>
      <c r="B135" s="70"/>
      <c r="C135" s="70"/>
      <c r="D135"/>
      <c r="E135"/>
      <c r="F135"/>
      <c r="G135"/>
      <c r="H135"/>
      <c r="I135"/>
      <c r="J135"/>
      <c r="K135"/>
      <c r="L135"/>
      <c r="M135"/>
      <c r="N135"/>
      <c r="O135"/>
      <c r="P135"/>
      <c r="Q135"/>
      <c r="R135"/>
      <c r="S135"/>
      <c r="T135"/>
      <c r="U135"/>
      <c r="V135"/>
      <c r="W135"/>
      <c r="X135"/>
      <c r="Y135"/>
      <c r="Z135"/>
      <c r="AA135"/>
      <c r="AB135"/>
      <c r="AC135"/>
      <c r="AD135"/>
      <c r="AE135"/>
      <c r="AF135"/>
      <c r="AG135"/>
      <c r="AH135"/>
      <c r="AI135" s="70"/>
      <c r="AJ135" s="70"/>
      <c r="AK135" s="70"/>
      <c r="AL135" s="70"/>
      <c r="AM135" s="70"/>
      <c r="AN135" s="70"/>
      <c r="AO135" s="70"/>
      <c r="AP135" s="70"/>
      <c r="AQ135" s="70"/>
      <c r="AR135" s="70"/>
      <c r="AS135" s="70"/>
      <c r="AT135" s="70"/>
      <c r="AU135" s="70"/>
      <c r="AV135" s="70"/>
      <c r="AW135" s="70"/>
      <c r="AX135" s="70"/>
      <c r="AY135" s="70"/>
      <c r="AZ135" s="70"/>
      <c r="BA135" s="70"/>
      <c r="BB135" s="70"/>
      <c r="BC135" s="70"/>
      <c r="BD135" s="70"/>
      <c r="BE135" s="70"/>
      <c r="BF135" s="70"/>
      <c r="BG135" s="70"/>
      <c r="BH135" s="70"/>
      <c r="BI135" s="70"/>
      <c r="BJ135" s="70"/>
      <c r="BK135" s="70"/>
      <c r="BL135" s="70"/>
      <c r="BM135" s="70"/>
      <c r="BN135" s="70"/>
      <c r="BO135" s="70"/>
      <c r="BP135" s="70"/>
      <c r="BQ135" s="70"/>
      <c r="BR135" s="70"/>
      <c r="BS135" s="70"/>
      <c r="BT135" s="70"/>
      <c r="BU135" s="70"/>
      <c r="BV135" s="70"/>
      <c r="BW135" s="70"/>
      <c r="BX135" s="70"/>
      <c r="BY135" s="70"/>
      <c r="BZ135" s="70"/>
      <c r="CA135" s="70"/>
      <c r="CB135" s="70"/>
      <c r="CC135" s="70"/>
      <c r="CD135" s="70"/>
      <c r="CE135" s="70"/>
      <c r="CF135" s="70"/>
      <c r="CG135" s="70"/>
      <c r="CH135" s="70"/>
      <c r="CI135" s="70"/>
      <c r="CJ135" s="70"/>
      <c r="CK135" s="70"/>
    </row>
    <row r="136" spans="1:89" ht="14.45">
      <c r="A136" s="70"/>
      <c r="B136" s="70"/>
      <c r="C136" s="70"/>
      <c r="D136"/>
      <c r="E136"/>
      <c r="F136"/>
      <c r="G136"/>
      <c r="H136"/>
      <c r="I136"/>
      <c r="J136"/>
      <c r="K136"/>
      <c r="L136"/>
      <c r="M136"/>
      <c r="N136"/>
      <c r="O136"/>
      <c r="P136"/>
      <c r="Q136"/>
      <c r="R136"/>
      <c r="S136"/>
      <c r="T136"/>
      <c r="U136"/>
      <c r="V136"/>
      <c r="W136"/>
      <c r="X136"/>
      <c r="Y136"/>
      <c r="Z136"/>
      <c r="AA136"/>
      <c r="AB136"/>
      <c r="AC136"/>
      <c r="AD136"/>
      <c r="AE136"/>
      <c r="AF136"/>
      <c r="AG136"/>
      <c r="AH136"/>
      <c r="AI136" s="70"/>
      <c r="AJ136" s="70"/>
      <c r="AK136" s="70"/>
      <c r="AL136" s="70"/>
      <c r="AM136" s="70"/>
      <c r="AN136" s="70"/>
      <c r="AO136" s="70"/>
      <c r="AP136" s="70"/>
      <c r="AQ136" s="70"/>
      <c r="AR136" s="70"/>
      <c r="AS136" s="70"/>
      <c r="AT136" s="70"/>
      <c r="AU136" s="70"/>
      <c r="AV136" s="70"/>
      <c r="AW136" s="70"/>
      <c r="AX136" s="70"/>
      <c r="AY136" s="70"/>
      <c r="AZ136" s="70"/>
      <c r="BA136" s="70"/>
      <c r="BB136" s="70"/>
      <c r="BC136" s="70"/>
      <c r="BD136" s="70"/>
      <c r="BE136" s="70"/>
      <c r="BF136" s="70"/>
      <c r="BG136" s="70"/>
      <c r="BH136" s="70"/>
      <c r="BI136" s="70"/>
      <c r="BJ136" s="70"/>
      <c r="BK136" s="70"/>
      <c r="BL136" s="70"/>
      <c r="BM136" s="70"/>
      <c r="BN136" s="70"/>
      <c r="BO136" s="70"/>
      <c r="BP136" s="70"/>
      <c r="BQ136" s="70"/>
      <c r="BR136" s="70"/>
      <c r="BS136" s="70"/>
      <c r="BT136" s="70"/>
      <c r="BU136" s="70"/>
      <c r="BV136" s="70"/>
      <c r="BW136" s="70"/>
      <c r="BX136" s="70"/>
      <c r="BY136" s="70"/>
      <c r="BZ136" s="70"/>
      <c r="CA136" s="70"/>
      <c r="CB136" s="70"/>
      <c r="CC136" s="70"/>
      <c r="CD136" s="70"/>
      <c r="CE136" s="70"/>
      <c r="CF136" s="70"/>
      <c r="CG136" s="70"/>
      <c r="CH136" s="70"/>
      <c r="CI136" s="70"/>
      <c r="CJ136" s="70"/>
      <c r="CK136" s="70"/>
    </row>
    <row r="137" spans="1:89" ht="14.45">
      <c r="A137" s="70"/>
      <c r="B137" s="70"/>
      <c r="C137" s="70"/>
      <c r="D137"/>
      <c r="E137"/>
      <c r="F137"/>
      <c r="G137"/>
      <c r="H137"/>
      <c r="I137"/>
      <c r="J137"/>
      <c r="K137"/>
      <c r="L137"/>
      <c r="M137"/>
      <c r="N137"/>
      <c r="O137"/>
      <c r="P137"/>
      <c r="Q137"/>
      <c r="R137"/>
      <c r="S137"/>
      <c r="T137"/>
      <c r="U137"/>
      <c r="V137"/>
      <c r="W137"/>
      <c r="X137"/>
      <c r="Y137"/>
      <c r="Z137"/>
      <c r="AA137"/>
      <c r="AB137"/>
      <c r="AC137"/>
      <c r="AD137"/>
      <c r="AE137"/>
      <c r="AF137"/>
      <c r="AG137"/>
      <c r="AH137"/>
      <c r="AI137" s="70"/>
      <c r="AJ137" s="70"/>
      <c r="AK137" s="70"/>
      <c r="AL137" s="70"/>
      <c r="AM137" s="70"/>
      <c r="AN137" s="70"/>
      <c r="AO137" s="70"/>
      <c r="AP137" s="70"/>
      <c r="AQ137" s="70"/>
      <c r="AR137" s="70"/>
      <c r="AS137" s="70"/>
      <c r="AT137" s="70"/>
      <c r="AU137" s="70"/>
      <c r="AV137" s="70"/>
      <c r="AW137" s="70"/>
      <c r="AX137" s="70"/>
      <c r="AY137" s="70"/>
      <c r="AZ137" s="70"/>
      <c r="BA137" s="70"/>
      <c r="BB137" s="70"/>
      <c r="BC137" s="70"/>
      <c r="BD137" s="70"/>
      <c r="BE137" s="70"/>
      <c r="BF137" s="70"/>
      <c r="BG137" s="70"/>
      <c r="BH137" s="70"/>
      <c r="BI137" s="70"/>
      <c r="BJ137" s="70"/>
      <c r="BK137" s="70"/>
      <c r="BL137" s="70"/>
      <c r="BM137" s="70"/>
      <c r="BN137" s="70"/>
      <c r="BO137" s="70"/>
      <c r="BP137" s="70"/>
      <c r="BQ137" s="70"/>
      <c r="BR137" s="70"/>
      <c r="BS137" s="70"/>
      <c r="BT137" s="70"/>
      <c r="BU137" s="70"/>
      <c r="BV137" s="70"/>
      <c r="BW137" s="70"/>
      <c r="BX137" s="70"/>
      <c r="BY137" s="70"/>
      <c r="BZ137" s="70"/>
      <c r="CA137" s="70"/>
      <c r="CB137" s="70"/>
      <c r="CC137" s="70"/>
      <c r="CD137" s="70"/>
      <c r="CE137" s="70"/>
      <c r="CF137" s="70"/>
      <c r="CG137" s="70"/>
      <c r="CH137" s="70"/>
      <c r="CI137" s="70"/>
      <c r="CJ137" s="70"/>
      <c r="CK137" s="70"/>
    </row>
    <row r="138" spans="1:89" ht="14.45">
      <c r="A138" s="70"/>
      <c r="B138" s="70"/>
      <c r="C138" s="70"/>
      <c r="D138"/>
      <c r="E138"/>
      <c r="F138"/>
      <c r="G138"/>
      <c r="H138"/>
      <c r="I138"/>
      <c r="J138"/>
      <c r="K138"/>
      <c r="L138"/>
      <c r="M138"/>
      <c r="N138"/>
      <c r="O138"/>
      <c r="P138"/>
      <c r="Q138"/>
      <c r="R138"/>
      <c r="S138"/>
      <c r="T138"/>
      <c r="U138"/>
      <c r="V138"/>
      <c r="W138"/>
      <c r="X138"/>
      <c r="Y138"/>
      <c r="Z138"/>
      <c r="AA138"/>
      <c r="AB138"/>
      <c r="AC138"/>
      <c r="AD138"/>
      <c r="AE138"/>
      <c r="AF138"/>
      <c r="AG138"/>
      <c r="AH138"/>
      <c r="AI138" s="70"/>
      <c r="AJ138" s="70"/>
      <c r="AK138" s="70"/>
      <c r="AL138" s="70"/>
      <c r="AM138" s="70"/>
      <c r="AN138" s="70"/>
      <c r="AO138" s="70"/>
      <c r="AP138" s="70"/>
      <c r="AQ138" s="70"/>
      <c r="AR138" s="70"/>
      <c r="AS138" s="70"/>
      <c r="AT138" s="70"/>
      <c r="AU138" s="70"/>
      <c r="AV138" s="70"/>
      <c r="AW138" s="70"/>
      <c r="AX138" s="70"/>
      <c r="AY138" s="70"/>
      <c r="AZ138" s="70"/>
      <c r="BA138" s="70"/>
      <c r="BB138" s="70"/>
      <c r="BC138" s="70"/>
      <c r="BD138" s="70"/>
      <c r="BE138" s="70"/>
      <c r="BF138" s="70"/>
      <c r="BG138" s="70"/>
      <c r="BH138" s="70"/>
      <c r="BI138" s="70"/>
      <c r="BJ138" s="70"/>
      <c r="BK138" s="70"/>
      <c r="BL138" s="70"/>
      <c r="BM138" s="70"/>
      <c r="BN138" s="70"/>
      <c r="BO138" s="70"/>
      <c r="BP138" s="70"/>
      <c r="BQ138" s="70"/>
      <c r="BR138" s="70"/>
      <c r="BS138" s="70"/>
      <c r="BT138" s="70"/>
      <c r="BU138" s="70"/>
      <c r="BV138" s="70"/>
      <c r="BW138" s="70"/>
      <c r="BX138" s="70"/>
      <c r="BY138" s="70"/>
      <c r="BZ138" s="70"/>
      <c r="CA138" s="70"/>
      <c r="CB138" s="70"/>
      <c r="CC138" s="70"/>
      <c r="CD138" s="70"/>
      <c r="CE138" s="70"/>
      <c r="CF138" s="70"/>
      <c r="CG138" s="70"/>
      <c r="CH138" s="70"/>
      <c r="CI138" s="70"/>
      <c r="CJ138" s="70"/>
      <c r="CK138" s="70"/>
    </row>
    <row r="139" spans="1:89" ht="14.45">
      <c r="A139" s="70"/>
      <c r="B139" s="70"/>
      <c r="C139" s="70"/>
      <c r="D139"/>
      <c r="E139"/>
      <c r="F139"/>
      <c r="G139"/>
      <c r="H139"/>
      <c r="I139"/>
      <c r="J139"/>
      <c r="K139"/>
      <c r="L139"/>
      <c r="M139"/>
      <c r="N139"/>
      <c r="O139"/>
      <c r="P139"/>
      <c r="Q139"/>
      <c r="R139"/>
      <c r="S139"/>
      <c r="T139"/>
      <c r="U139"/>
      <c r="V139"/>
      <c r="W139"/>
      <c r="X139"/>
      <c r="Y139"/>
      <c r="Z139"/>
      <c r="AA139"/>
      <c r="AB139"/>
      <c r="AC139"/>
      <c r="AD139"/>
      <c r="AE139"/>
      <c r="AF139"/>
      <c r="AG139"/>
      <c r="AH139"/>
      <c r="AI139" s="70"/>
      <c r="AJ139" s="70"/>
      <c r="AK139" s="70"/>
      <c r="AL139" s="70"/>
      <c r="AM139" s="70"/>
      <c r="AN139" s="70"/>
      <c r="AO139" s="70"/>
      <c r="AP139" s="70"/>
      <c r="AQ139" s="70"/>
      <c r="AR139" s="70"/>
      <c r="AS139" s="70"/>
      <c r="AT139" s="70"/>
      <c r="AU139" s="70"/>
      <c r="AV139" s="70"/>
      <c r="AW139" s="70"/>
      <c r="AX139" s="70"/>
      <c r="AY139" s="70"/>
      <c r="AZ139" s="70"/>
      <c r="BA139" s="70"/>
      <c r="BB139" s="70"/>
      <c r="BC139" s="70"/>
      <c r="BD139" s="70"/>
      <c r="BE139" s="70"/>
      <c r="BF139" s="70"/>
      <c r="BG139" s="70"/>
      <c r="BH139" s="70"/>
      <c r="BI139" s="70"/>
      <c r="BJ139" s="70"/>
      <c r="BK139" s="70"/>
      <c r="BL139" s="70"/>
      <c r="BM139" s="70"/>
      <c r="BN139" s="70"/>
      <c r="BO139" s="70"/>
      <c r="BP139" s="70"/>
      <c r="BQ139" s="70"/>
      <c r="BR139" s="70"/>
      <c r="BS139" s="70"/>
      <c r="BT139" s="70"/>
      <c r="BU139" s="70"/>
      <c r="BV139" s="70"/>
      <c r="BW139" s="70"/>
      <c r="BX139" s="70"/>
      <c r="BY139" s="70"/>
      <c r="BZ139" s="70"/>
      <c r="CA139" s="70"/>
      <c r="CB139" s="70"/>
      <c r="CC139" s="70"/>
      <c r="CD139" s="70"/>
      <c r="CE139" s="70"/>
      <c r="CF139" s="70"/>
      <c r="CG139" s="70"/>
      <c r="CH139" s="70"/>
      <c r="CI139" s="70"/>
      <c r="CJ139" s="70"/>
      <c r="CK139" s="70"/>
    </row>
    <row r="140" spans="1:89" ht="14.45">
      <c r="A140" s="70"/>
      <c r="B140" s="70"/>
      <c r="C140" s="70"/>
      <c r="D140"/>
      <c r="E140"/>
      <c r="F140"/>
      <c r="G140"/>
      <c r="H140"/>
      <c r="I140"/>
      <c r="J140"/>
      <c r="K140"/>
      <c r="L140"/>
      <c r="M140"/>
      <c r="N140"/>
      <c r="O140"/>
      <c r="P140"/>
      <c r="Q140"/>
      <c r="R140"/>
      <c r="S140"/>
      <c r="T140"/>
      <c r="U140"/>
      <c r="V140"/>
      <c r="W140"/>
      <c r="X140"/>
      <c r="Y140"/>
      <c r="Z140"/>
      <c r="AA140"/>
      <c r="AB140"/>
      <c r="AC140"/>
      <c r="AD140"/>
      <c r="AE140"/>
      <c r="AF140"/>
      <c r="AG140"/>
      <c r="AH140"/>
      <c r="AI140" s="70"/>
      <c r="AJ140" s="70"/>
      <c r="AK140" s="70"/>
      <c r="AL140" s="70"/>
      <c r="AM140" s="70"/>
      <c r="AN140" s="70"/>
      <c r="AO140" s="70"/>
      <c r="AP140" s="70"/>
      <c r="AQ140" s="70"/>
      <c r="AR140" s="70"/>
      <c r="AS140" s="70"/>
      <c r="AT140" s="70"/>
      <c r="AU140" s="70"/>
      <c r="AV140" s="70"/>
      <c r="AW140" s="70"/>
      <c r="AX140" s="70"/>
      <c r="AY140" s="70"/>
      <c r="AZ140" s="70"/>
      <c r="BA140" s="70"/>
      <c r="BB140" s="70"/>
      <c r="BC140" s="70"/>
      <c r="BD140" s="70"/>
      <c r="BE140" s="70"/>
      <c r="BF140" s="70"/>
      <c r="BG140" s="70"/>
      <c r="BH140" s="70"/>
      <c r="BI140" s="70"/>
      <c r="BJ140" s="70"/>
      <c r="BK140" s="70"/>
      <c r="BL140" s="70"/>
      <c r="BM140" s="70"/>
      <c r="BN140" s="70"/>
      <c r="BO140" s="70"/>
      <c r="BP140" s="70"/>
      <c r="BQ140" s="70"/>
      <c r="BR140" s="70"/>
      <c r="BS140" s="70"/>
      <c r="BT140" s="70"/>
      <c r="BU140" s="70"/>
      <c r="BV140" s="70"/>
      <c r="BW140" s="70"/>
      <c r="BX140" s="70"/>
      <c r="BY140" s="70"/>
      <c r="BZ140" s="70"/>
      <c r="CA140" s="70"/>
      <c r="CB140" s="70"/>
      <c r="CC140" s="70"/>
      <c r="CD140" s="70"/>
      <c r="CE140" s="70"/>
      <c r="CF140" s="70"/>
      <c r="CG140" s="70"/>
      <c r="CH140" s="70"/>
      <c r="CI140" s="70"/>
      <c r="CJ140" s="70"/>
      <c r="CK140" s="70"/>
    </row>
    <row r="141" spans="1:89" ht="14.45">
      <c r="A141" s="70"/>
      <c r="B141" s="70"/>
      <c r="C141" s="70"/>
      <c r="D141"/>
      <c r="E141"/>
      <c r="F141"/>
      <c r="G141"/>
      <c r="H141"/>
      <c r="I141"/>
      <c r="J141"/>
      <c r="K141"/>
      <c r="L141"/>
      <c r="M141"/>
      <c r="N141"/>
      <c r="O141"/>
      <c r="P141"/>
      <c r="Q141"/>
      <c r="R141"/>
      <c r="S141"/>
      <c r="T141"/>
      <c r="U141"/>
      <c r="V141"/>
      <c r="W141"/>
      <c r="X141"/>
      <c r="Y141"/>
      <c r="Z141"/>
      <c r="AA141"/>
      <c r="AB141"/>
      <c r="AC141"/>
      <c r="AD141"/>
      <c r="AE141"/>
      <c r="AF141"/>
      <c r="AG141"/>
      <c r="AH141"/>
      <c r="AI141" s="70"/>
      <c r="AJ141" s="70"/>
      <c r="AK141" s="70"/>
      <c r="AL141" s="70"/>
      <c r="AM141" s="70"/>
      <c r="AN141" s="70"/>
      <c r="AO141" s="70"/>
      <c r="AP141" s="70"/>
      <c r="AQ141" s="70"/>
      <c r="AR141" s="70"/>
      <c r="AS141" s="70"/>
      <c r="AT141" s="70"/>
      <c r="AU141" s="70"/>
      <c r="AV141" s="70"/>
      <c r="AW141" s="70"/>
      <c r="AX141" s="70"/>
      <c r="AY141" s="70"/>
      <c r="AZ141" s="70"/>
      <c r="BA141" s="70"/>
      <c r="BB141" s="70"/>
      <c r="BC141" s="70"/>
      <c r="BD141" s="70"/>
      <c r="BE141" s="70"/>
      <c r="BF141" s="70"/>
      <c r="BG141" s="70"/>
      <c r="BH141" s="70"/>
      <c r="BI141" s="70"/>
      <c r="BJ141" s="70"/>
      <c r="BK141" s="70"/>
      <c r="BL141" s="70"/>
      <c r="BM141" s="70"/>
      <c r="BN141" s="70"/>
      <c r="BO141" s="70"/>
      <c r="BP141" s="70"/>
      <c r="BQ141" s="70"/>
      <c r="BR141" s="70"/>
      <c r="BS141" s="70"/>
      <c r="BT141" s="70"/>
      <c r="BU141" s="70"/>
      <c r="BV141" s="70"/>
      <c r="BW141" s="70"/>
      <c r="BX141" s="70"/>
      <c r="BY141" s="70"/>
      <c r="BZ141" s="70"/>
      <c r="CA141" s="70"/>
      <c r="CB141" s="70"/>
      <c r="CC141" s="70"/>
      <c r="CD141" s="70"/>
      <c r="CE141" s="70"/>
      <c r="CF141" s="70"/>
      <c r="CG141" s="70"/>
      <c r="CH141" s="70"/>
      <c r="CI141" s="70"/>
      <c r="CJ141" s="70"/>
      <c r="CK141" s="70"/>
    </row>
    <row r="142" spans="1:89" ht="14.45">
      <c r="A142" s="70"/>
      <c r="B142" s="70"/>
      <c r="C142" s="70"/>
      <c r="D142"/>
      <c r="E142"/>
      <c r="F142"/>
      <c r="G142"/>
      <c r="H142"/>
      <c r="I142"/>
      <c r="J142"/>
      <c r="K142"/>
      <c r="L142"/>
      <c r="M142"/>
      <c r="N142"/>
      <c r="O142"/>
      <c r="P142"/>
      <c r="Q142"/>
      <c r="R142"/>
      <c r="S142"/>
      <c r="T142"/>
      <c r="U142"/>
      <c r="V142"/>
      <c r="W142"/>
      <c r="X142"/>
      <c r="Y142"/>
      <c r="Z142"/>
      <c r="AA142"/>
      <c r="AB142"/>
      <c r="AC142"/>
      <c r="AD142"/>
      <c r="AE142"/>
      <c r="AF142"/>
      <c r="AG142"/>
      <c r="AH142"/>
      <c r="AI142" s="70"/>
      <c r="AJ142" s="70"/>
      <c r="AK142" s="70"/>
      <c r="AL142" s="70"/>
      <c r="AM142" s="70"/>
      <c r="AN142" s="70"/>
      <c r="AO142" s="70"/>
      <c r="AP142" s="70"/>
      <c r="AQ142" s="70"/>
      <c r="AR142" s="70"/>
      <c r="AS142" s="70"/>
      <c r="AT142" s="70"/>
      <c r="AU142" s="70"/>
      <c r="AV142" s="70"/>
      <c r="AW142" s="70"/>
      <c r="AX142" s="70"/>
      <c r="AY142" s="70"/>
      <c r="AZ142" s="70"/>
      <c r="BA142" s="70"/>
      <c r="BB142" s="70"/>
      <c r="BC142" s="70"/>
      <c r="BD142" s="70"/>
      <c r="BE142" s="70"/>
      <c r="BF142" s="70"/>
      <c r="BG142" s="70"/>
      <c r="BH142" s="70"/>
      <c r="BI142" s="70"/>
      <c r="BJ142" s="70"/>
      <c r="BK142" s="70"/>
      <c r="BL142" s="70"/>
      <c r="BM142" s="70"/>
      <c r="BN142" s="70"/>
      <c r="BO142" s="70"/>
      <c r="BP142" s="70"/>
      <c r="BQ142" s="70"/>
      <c r="BR142" s="70"/>
      <c r="BS142" s="70"/>
      <c r="BT142" s="70"/>
      <c r="BU142" s="70"/>
      <c r="BV142" s="70"/>
      <c r="BW142" s="70"/>
      <c r="BX142" s="70"/>
      <c r="BY142" s="70"/>
      <c r="BZ142" s="70"/>
      <c r="CA142" s="70"/>
      <c r="CB142" s="70"/>
      <c r="CC142" s="70"/>
      <c r="CD142" s="70"/>
      <c r="CE142" s="70"/>
      <c r="CF142" s="70"/>
      <c r="CG142" s="70"/>
      <c r="CH142" s="70"/>
      <c r="CI142" s="70"/>
      <c r="CJ142" s="70"/>
      <c r="CK142" s="70"/>
    </row>
    <row r="143" spans="1:89" ht="14.45">
      <c r="A143" s="70"/>
      <c r="B143" s="70"/>
      <c r="C143" s="70"/>
      <c r="D143"/>
      <c r="E143"/>
      <c r="F143"/>
      <c r="G143"/>
      <c r="H143"/>
      <c r="I143"/>
      <c r="J143"/>
      <c r="K143"/>
      <c r="L143"/>
      <c r="M143"/>
      <c r="N143"/>
      <c r="O143"/>
      <c r="P143"/>
      <c r="Q143"/>
      <c r="R143"/>
      <c r="S143"/>
      <c r="T143"/>
      <c r="U143"/>
      <c r="V143"/>
      <c r="W143"/>
      <c r="X143"/>
      <c r="Y143"/>
      <c r="Z143"/>
      <c r="AA143"/>
      <c r="AB143"/>
      <c r="AC143"/>
      <c r="AD143"/>
      <c r="AE143"/>
      <c r="AF143"/>
      <c r="AG143"/>
      <c r="AH143"/>
      <c r="AI143" s="70"/>
      <c r="AJ143" s="70"/>
      <c r="AK143" s="70"/>
      <c r="AL143" s="70"/>
      <c r="AM143" s="70"/>
      <c r="AN143" s="70"/>
      <c r="AO143" s="70"/>
      <c r="AP143" s="70"/>
      <c r="AQ143" s="70"/>
      <c r="AR143" s="70"/>
      <c r="AS143" s="70"/>
      <c r="AT143" s="70"/>
      <c r="AU143" s="70"/>
      <c r="AV143" s="70"/>
      <c r="AW143" s="70"/>
      <c r="AX143" s="70"/>
      <c r="AY143" s="70"/>
      <c r="AZ143" s="70"/>
      <c r="BA143" s="70"/>
      <c r="BB143" s="70"/>
      <c r="BC143" s="70"/>
      <c r="BD143" s="70"/>
      <c r="BE143" s="70"/>
      <c r="BF143" s="70"/>
      <c r="BG143" s="70"/>
      <c r="BH143" s="70"/>
      <c r="BI143" s="70"/>
      <c r="BJ143" s="70"/>
      <c r="BK143" s="70"/>
      <c r="BL143" s="70"/>
      <c r="BM143" s="70"/>
      <c r="BN143" s="70"/>
      <c r="BO143" s="70"/>
      <c r="BP143" s="70"/>
      <c r="BQ143" s="70"/>
      <c r="BR143" s="70"/>
      <c r="BS143" s="70"/>
      <c r="BT143" s="70"/>
      <c r="BU143" s="70"/>
      <c r="BV143" s="70"/>
      <c r="BW143" s="70"/>
      <c r="BX143" s="70"/>
      <c r="BY143" s="70"/>
      <c r="BZ143" s="70"/>
      <c r="CA143" s="70"/>
      <c r="CB143" s="70"/>
      <c r="CC143" s="70"/>
      <c r="CD143" s="70"/>
      <c r="CE143" s="70"/>
      <c r="CF143" s="70"/>
      <c r="CG143" s="70"/>
      <c r="CH143" s="70"/>
      <c r="CI143" s="70"/>
      <c r="CJ143" s="70"/>
      <c r="CK143" s="70"/>
    </row>
    <row r="144" spans="1:89" ht="14.45">
      <c r="A144" s="70"/>
      <c r="B144" s="70"/>
      <c r="C144" s="70"/>
      <c r="D144"/>
      <c r="E144"/>
      <c r="F144"/>
      <c r="G144"/>
      <c r="H144"/>
      <c r="I144"/>
      <c r="J144"/>
      <c r="K144"/>
      <c r="L144"/>
      <c r="M144"/>
      <c r="N144"/>
      <c r="O144"/>
      <c r="P144"/>
      <c r="Q144"/>
      <c r="R144"/>
      <c r="S144"/>
      <c r="T144"/>
      <c r="U144"/>
      <c r="V144"/>
      <c r="W144"/>
      <c r="X144"/>
      <c r="Y144"/>
      <c r="Z144"/>
      <c r="AA144"/>
      <c r="AB144"/>
      <c r="AC144"/>
      <c r="AD144"/>
      <c r="AE144"/>
      <c r="AF144"/>
      <c r="AG144"/>
      <c r="AH144"/>
      <c r="AI144" s="70"/>
      <c r="AJ144" s="70"/>
      <c r="AK144" s="70"/>
      <c r="AL144" s="70"/>
      <c r="AM144" s="70"/>
      <c r="AN144" s="70"/>
      <c r="AO144" s="70"/>
      <c r="AP144" s="70"/>
      <c r="AQ144" s="70"/>
      <c r="AR144" s="70"/>
      <c r="AS144" s="70"/>
      <c r="AT144" s="70"/>
      <c r="AU144" s="70"/>
      <c r="AV144" s="70"/>
      <c r="AW144" s="70"/>
      <c r="AX144" s="70"/>
      <c r="AY144" s="70"/>
      <c r="AZ144" s="70"/>
      <c r="BA144" s="70"/>
      <c r="BB144" s="70"/>
      <c r="BC144" s="70"/>
      <c r="BD144" s="70"/>
      <c r="BE144" s="70"/>
      <c r="BF144" s="70"/>
      <c r="BG144" s="70"/>
      <c r="BH144" s="70"/>
      <c r="BI144" s="70"/>
      <c r="BJ144" s="70"/>
      <c r="BK144" s="70"/>
      <c r="BL144" s="70"/>
      <c r="BM144" s="70"/>
      <c r="BN144" s="70"/>
      <c r="BO144" s="70"/>
      <c r="BP144" s="70"/>
      <c r="BQ144" s="70"/>
      <c r="BR144" s="70"/>
      <c r="BS144" s="70"/>
      <c r="BT144" s="70"/>
      <c r="BU144" s="70"/>
      <c r="BV144" s="70"/>
      <c r="BW144" s="70"/>
      <c r="BX144" s="70"/>
      <c r="BY144" s="70"/>
      <c r="BZ144" s="70"/>
      <c r="CA144" s="70"/>
      <c r="CB144" s="70"/>
      <c r="CC144" s="70"/>
      <c r="CD144" s="70"/>
      <c r="CE144" s="70"/>
      <c r="CF144" s="70"/>
      <c r="CG144" s="70"/>
      <c r="CH144" s="70"/>
      <c r="CI144" s="70"/>
      <c r="CJ144" s="70"/>
      <c r="CK144" s="70"/>
    </row>
    <row r="145" spans="1:89">
      <c r="A145" s="70"/>
      <c r="B145" s="70"/>
      <c r="C145" s="70"/>
      <c r="D145" s="70"/>
      <c r="E145" s="70"/>
      <c r="F145" s="70"/>
      <c r="G145" s="70"/>
      <c r="H145" s="70"/>
      <c r="I145" s="70"/>
      <c r="J145" s="70"/>
      <c r="K145" s="70"/>
      <c r="L145" s="70"/>
      <c r="M145" s="70"/>
      <c r="N145" s="70"/>
      <c r="O145" s="70"/>
      <c r="P145" s="70"/>
      <c r="Q145" s="70"/>
      <c r="R145" s="70"/>
      <c r="S145" s="70"/>
      <c r="T145" s="70"/>
      <c r="U145" s="70"/>
      <c r="V145" s="70"/>
      <c r="W145" s="70"/>
      <c r="X145" s="70"/>
      <c r="Y145" s="70"/>
      <c r="Z145" s="70"/>
      <c r="AA145" s="70"/>
      <c r="AB145" s="70"/>
      <c r="AC145" s="70"/>
      <c r="AD145" s="70"/>
      <c r="AE145" s="70"/>
      <c r="AF145" s="70"/>
      <c r="AG145" s="70"/>
      <c r="AH145" s="70"/>
      <c r="AI145" s="70"/>
      <c r="AJ145" s="70"/>
      <c r="AK145" s="70"/>
      <c r="AL145" s="70"/>
      <c r="AM145" s="70"/>
      <c r="AN145" s="70"/>
      <c r="AO145" s="70"/>
      <c r="AP145" s="70"/>
      <c r="AQ145" s="70"/>
      <c r="AR145" s="70"/>
      <c r="AS145" s="70"/>
      <c r="AT145" s="70"/>
      <c r="AU145" s="70"/>
      <c r="AV145" s="70"/>
      <c r="AW145" s="70"/>
      <c r="AX145" s="70"/>
      <c r="AY145" s="70"/>
      <c r="AZ145" s="70"/>
      <c r="BA145" s="70"/>
      <c r="BB145" s="70"/>
      <c r="BC145" s="70"/>
      <c r="BD145" s="70"/>
      <c r="BE145" s="70"/>
      <c r="BF145" s="70"/>
      <c r="BG145" s="70"/>
      <c r="BH145" s="70"/>
      <c r="BI145" s="70"/>
      <c r="BJ145" s="70"/>
      <c r="BK145" s="70"/>
      <c r="BL145" s="70"/>
      <c r="BM145" s="70"/>
      <c r="BN145" s="70"/>
      <c r="BO145" s="70"/>
      <c r="BP145" s="70"/>
      <c r="BQ145" s="70"/>
      <c r="BR145" s="70"/>
      <c r="BS145" s="70"/>
      <c r="BT145" s="70"/>
      <c r="BU145" s="70"/>
      <c r="BV145" s="70"/>
      <c r="BW145" s="70"/>
      <c r="BX145" s="70"/>
      <c r="BY145" s="70"/>
      <c r="BZ145" s="70"/>
      <c r="CA145" s="70"/>
      <c r="CB145" s="70"/>
      <c r="CC145" s="70"/>
      <c r="CD145" s="70"/>
      <c r="CE145" s="70"/>
      <c r="CF145" s="70"/>
      <c r="CG145" s="70"/>
      <c r="CH145" s="70"/>
      <c r="CI145" s="70"/>
      <c r="CJ145" s="70"/>
      <c r="CK145" s="70"/>
    </row>
    <row r="146" spans="1:89">
      <c r="A146" s="70"/>
      <c r="B146" s="70"/>
      <c r="C146" s="70"/>
      <c r="D146" s="70"/>
      <c r="E146" s="70"/>
      <c r="F146" s="70"/>
      <c r="G146" s="70"/>
      <c r="H146" s="70"/>
      <c r="I146" s="70"/>
      <c r="J146" s="70"/>
      <c r="K146" s="70"/>
      <c r="L146" s="70"/>
      <c r="M146" s="70"/>
      <c r="N146" s="70"/>
      <c r="O146" s="70"/>
      <c r="P146" s="70"/>
      <c r="Q146" s="70"/>
      <c r="R146" s="70"/>
      <c r="S146" s="70"/>
      <c r="T146" s="70"/>
      <c r="U146" s="70"/>
      <c r="V146" s="70"/>
      <c r="W146" s="70"/>
      <c r="X146" s="70"/>
      <c r="Y146" s="70"/>
      <c r="Z146" s="70"/>
      <c r="AA146" s="70"/>
      <c r="AB146" s="70"/>
      <c r="AC146" s="70"/>
      <c r="AD146" s="70"/>
      <c r="AE146" s="70"/>
      <c r="AF146" s="70"/>
      <c r="AG146" s="70"/>
      <c r="AH146" s="70"/>
      <c r="AI146" s="70"/>
      <c r="AJ146" s="70"/>
      <c r="AK146" s="70"/>
      <c r="AL146" s="70"/>
      <c r="AM146" s="70"/>
      <c r="AN146" s="70"/>
      <c r="AO146" s="70"/>
      <c r="AP146" s="70"/>
      <c r="AQ146" s="70"/>
      <c r="AR146" s="70"/>
      <c r="AS146" s="70"/>
      <c r="AT146" s="70"/>
      <c r="AU146" s="70"/>
      <c r="AV146" s="70"/>
      <c r="AW146" s="70"/>
      <c r="AX146" s="70"/>
      <c r="AY146" s="70"/>
      <c r="AZ146" s="70"/>
      <c r="BA146" s="70"/>
      <c r="BB146" s="70"/>
      <c r="BC146" s="70"/>
      <c r="BD146" s="70"/>
      <c r="BE146" s="70"/>
      <c r="BF146" s="70"/>
      <c r="BG146" s="70"/>
      <c r="BH146" s="70"/>
      <c r="BI146" s="70"/>
      <c r="BJ146" s="70"/>
      <c r="BK146" s="70"/>
      <c r="BL146" s="70"/>
      <c r="BM146" s="70"/>
      <c r="BN146" s="70"/>
      <c r="BO146" s="70"/>
      <c r="BP146" s="70"/>
      <c r="BQ146" s="70"/>
      <c r="BR146" s="70"/>
      <c r="BS146" s="70"/>
      <c r="BT146" s="70"/>
      <c r="BU146" s="70"/>
      <c r="BV146" s="70"/>
      <c r="BW146" s="70"/>
      <c r="BX146" s="70"/>
      <c r="BY146" s="70"/>
      <c r="BZ146" s="70"/>
      <c r="CA146" s="70"/>
      <c r="CB146" s="70"/>
      <c r="CC146" s="70"/>
      <c r="CD146" s="70"/>
      <c r="CE146" s="70"/>
      <c r="CF146" s="70"/>
      <c r="CG146" s="70"/>
      <c r="CH146" s="70"/>
      <c r="CI146" s="70"/>
      <c r="CJ146" s="70"/>
      <c r="CK146" s="70"/>
    </row>
    <row r="147" spans="1:89">
      <c r="A147" s="70"/>
      <c r="B147" s="70"/>
      <c r="C147" s="70"/>
      <c r="D147" s="70"/>
      <c r="E147" s="70"/>
      <c r="F147" s="70"/>
      <c r="G147" s="70"/>
      <c r="H147" s="70"/>
      <c r="I147" s="70"/>
      <c r="J147" s="70"/>
      <c r="K147" s="70"/>
      <c r="L147" s="70"/>
      <c r="M147" s="70"/>
      <c r="N147" s="70"/>
      <c r="O147" s="70"/>
      <c r="P147" s="70"/>
      <c r="Q147" s="70"/>
      <c r="R147" s="70"/>
      <c r="S147" s="70"/>
      <c r="T147" s="70"/>
      <c r="U147" s="70"/>
      <c r="V147" s="70"/>
      <c r="W147" s="70"/>
      <c r="X147" s="70"/>
      <c r="Y147" s="70"/>
      <c r="Z147" s="70"/>
      <c r="AA147" s="70"/>
      <c r="AB147" s="70"/>
      <c r="AC147" s="70"/>
      <c r="AD147" s="70"/>
      <c r="AE147" s="70"/>
      <c r="AF147" s="70"/>
      <c r="AG147" s="70"/>
      <c r="AH147" s="70"/>
      <c r="AI147" s="70"/>
      <c r="AJ147" s="70"/>
      <c r="AK147" s="70"/>
      <c r="AL147" s="70"/>
      <c r="AM147" s="70"/>
      <c r="AN147" s="70"/>
      <c r="AO147" s="70"/>
      <c r="AP147" s="70"/>
      <c r="AQ147" s="70"/>
      <c r="AR147" s="70"/>
      <c r="AS147" s="70"/>
      <c r="AT147" s="70"/>
      <c r="AU147" s="70"/>
      <c r="AV147" s="70"/>
      <c r="AW147" s="70"/>
      <c r="AX147" s="70"/>
      <c r="AY147" s="70"/>
      <c r="AZ147" s="70"/>
      <c r="BA147" s="70"/>
      <c r="BB147" s="70"/>
      <c r="BC147" s="70"/>
      <c r="BD147" s="70"/>
      <c r="BE147" s="70"/>
      <c r="BF147" s="70"/>
      <c r="BG147" s="70"/>
      <c r="BH147" s="70"/>
      <c r="BI147" s="70"/>
      <c r="BJ147" s="70"/>
      <c r="BK147" s="70"/>
      <c r="BL147" s="70"/>
      <c r="BM147" s="70"/>
      <c r="BN147" s="70"/>
      <c r="BO147" s="70"/>
      <c r="BP147" s="70"/>
      <c r="BQ147" s="70"/>
      <c r="BR147" s="70"/>
      <c r="BS147" s="70"/>
      <c r="BT147" s="70"/>
      <c r="BU147" s="70"/>
      <c r="BV147" s="70"/>
      <c r="BW147" s="70"/>
      <c r="BX147" s="70"/>
      <c r="BY147" s="70"/>
      <c r="BZ147" s="70"/>
      <c r="CA147" s="70"/>
      <c r="CB147" s="70"/>
      <c r="CC147" s="70"/>
      <c r="CD147" s="70"/>
      <c r="CE147" s="70"/>
      <c r="CF147" s="70"/>
      <c r="CG147" s="70"/>
      <c r="CH147" s="70"/>
      <c r="CI147" s="70"/>
      <c r="CJ147" s="70"/>
      <c r="CK147" s="70"/>
    </row>
    <row r="148" spans="1:89">
      <c r="A148" s="70"/>
      <c r="B148" s="70"/>
      <c r="C148" s="70"/>
      <c r="D148" s="70"/>
      <c r="E148" s="70"/>
      <c r="F148" s="70"/>
      <c r="G148" s="70"/>
      <c r="H148" s="70"/>
      <c r="I148" s="70"/>
      <c r="J148" s="70"/>
      <c r="K148" s="70"/>
      <c r="L148" s="70"/>
      <c r="M148" s="70"/>
      <c r="N148" s="70"/>
      <c r="O148" s="70"/>
      <c r="P148" s="70"/>
      <c r="Q148" s="70"/>
      <c r="R148" s="70"/>
      <c r="S148" s="70"/>
      <c r="T148" s="70"/>
      <c r="U148" s="70"/>
      <c r="V148" s="70"/>
      <c r="W148" s="70"/>
      <c r="X148" s="70"/>
      <c r="Y148" s="70"/>
      <c r="Z148" s="70"/>
      <c r="AA148" s="70"/>
      <c r="AB148" s="70"/>
      <c r="AC148" s="70"/>
      <c r="AD148" s="70"/>
      <c r="AE148" s="70"/>
      <c r="AF148" s="70"/>
      <c r="AG148" s="70"/>
      <c r="AH148" s="70"/>
      <c r="AI148" s="70"/>
      <c r="AJ148" s="70"/>
      <c r="AK148" s="70"/>
      <c r="AL148" s="70"/>
      <c r="AM148" s="70"/>
      <c r="AN148" s="70"/>
      <c r="AO148" s="70"/>
      <c r="AP148" s="70"/>
      <c r="AQ148" s="70"/>
      <c r="AR148" s="70"/>
      <c r="AS148" s="70"/>
      <c r="AT148" s="70"/>
      <c r="AU148" s="70"/>
      <c r="AV148" s="70"/>
      <c r="AW148" s="70"/>
      <c r="AX148" s="70"/>
      <c r="AY148" s="70"/>
      <c r="AZ148" s="70"/>
      <c r="BA148" s="70"/>
      <c r="BB148" s="70"/>
      <c r="BC148" s="70"/>
      <c r="BD148" s="70"/>
      <c r="BE148" s="70"/>
      <c r="BF148" s="70"/>
      <c r="BG148" s="70"/>
      <c r="BH148" s="70"/>
      <c r="BI148" s="70"/>
      <c r="BJ148" s="70"/>
      <c r="BK148" s="70"/>
      <c r="BL148" s="70"/>
      <c r="BM148" s="70"/>
      <c r="BN148" s="70"/>
      <c r="BO148" s="70"/>
      <c r="BP148" s="70"/>
      <c r="BQ148" s="70"/>
      <c r="BR148" s="70"/>
      <c r="BS148" s="70"/>
      <c r="BT148" s="70"/>
      <c r="BU148" s="70"/>
      <c r="BV148" s="70"/>
      <c r="BW148" s="70"/>
      <c r="BX148" s="70"/>
      <c r="BY148" s="70"/>
      <c r="BZ148" s="70"/>
      <c r="CA148" s="70"/>
      <c r="CB148" s="70"/>
      <c r="CC148" s="70"/>
      <c r="CD148" s="70"/>
      <c r="CE148" s="70"/>
      <c r="CF148" s="70"/>
      <c r="CG148" s="70"/>
      <c r="CH148" s="70"/>
      <c r="CI148" s="70"/>
      <c r="CJ148" s="70"/>
      <c r="CK148" s="70"/>
    </row>
    <row r="149" spans="1:89">
      <c r="A149" s="70"/>
      <c r="B149" s="70"/>
      <c r="C149" s="70"/>
      <c r="D149" s="70"/>
      <c r="E149" s="70"/>
      <c r="F149" s="70"/>
      <c r="G149" s="70"/>
      <c r="H149" s="70"/>
      <c r="I149" s="70"/>
      <c r="J149" s="70"/>
      <c r="K149" s="70"/>
      <c r="L149" s="70"/>
      <c r="M149" s="70"/>
      <c r="N149" s="70"/>
      <c r="O149" s="70"/>
      <c r="P149" s="70"/>
      <c r="Q149" s="70"/>
      <c r="R149" s="70"/>
      <c r="S149" s="70"/>
      <c r="T149" s="70"/>
      <c r="U149" s="70"/>
      <c r="V149" s="70"/>
      <c r="W149" s="70"/>
      <c r="X149" s="70"/>
      <c r="Y149" s="70"/>
      <c r="Z149" s="70"/>
      <c r="AA149" s="70"/>
      <c r="AB149" s="70"/>
      <c r="AC149" s="70"/>
      <c r="AD149" s="70"/>
      <c r="AE149" s="70"/>
      <c r="AF149" s="70"/>
      <c r="AG149" s="70"/>
      <c r="AH149" s="70"/>
      <c r="AI149" s="70"/>
      <c r="AJ149" s="70"/>
      <c r="AK149" s="70"/>
      <c r="AL149" s="70"/>
      <c r="AM149" s="70"/>
      <c r="AN149" s="70"/>
      <c r="AO149" s="70"/>
      <c r="AP149" s="70"/>
      <c r="AQ149" s="70"/>
      <c r="AR149" s="70"/>
      <c r="AS149" s="70"/>
      <c r="AT149" s="70"/>
      <c r="AU149" s="70"/>
      <c r="AV149" s="70"/>
      <c r="AW149" s="70"/>
      <c r="AX149" s="70"/>
      <c r="AY149" s="70"/>
      <c r="AZ149" s="70"/>
      <c r="BA149" s="70"/>
      <c r="BB149" s="70"/>
      <c r="BC149" s="70"/>
      <c r="BD149" s="70"/>
      <c r="BE149" s="70"/>
      <c r="BF149" s="70"/>
      <c r="BG149" s="70"/>
      <c r="BH149" s="70"/>
      <c r="BI149" s="70"/>
      <c r="BJ149" s="70"/>
      <c r="BK149" s="70"/>
      <c r="BL149" s="70"/>
      <c r="BM149" s="70"/>
      <c r="BN149" s="70"/>
      <c r="BO149" s="70"/>
      <c r="BP149" s="70"/>
      <c r="BQ149" s="70"/>
      <c r="BR149" s="70"/>
      <c r="BS149" s="70"/>
      <c r="BT149" s="70"/>
      <c r="BU149" s="70"/>
      <c r="BV149" s="70"/>
      <c r="BW149" s="70"/>
      <c r="BX149" s="70"/>
      <c r="BY149" s="70"/>
      <c r="BZ149" s="70"/>
      <c r="CA149" s="70"/>
      <c r="CB149" s="70"/>
      <c r="CC149" s="70"/>
      <c r="CD149" s="70"/>
      <c r="CE149" s="70"/>
      <c r="CF149" s="70"/>
      <c r="CG149" s="70"/>
      <c r="CH149" s="70"/>
      <c r="CI149" s="70"/>
      <c r="CJ149" s="70"/>
      <c r="CK149" s="70"/>
    </row>
    <row r="150" spans="1:89">
      <c r="A150" s="70"/>
      <c r="B150" s="70"/>
      <c r="C150" s="70"/>
      <c r="D150" s="70"/>
      <c r="E150" s="70"/>
      <c r="F150" s="70"/>
      <c r="G150" s="70"/>
      <c r="H150" s="70"/>
      <c r="I150" s="70"/>
      <c r="J150" s="70"/>
      <c r="K150" s="70"/>
      <c r="L150" s="70"/>
      <c r="M150" s="70"/>
      <c r="N150" s="70"/>
      <c r="O150" s="70"/>
      <c r="P150" s="70"/>
      <c r="Q150" s="70"/>
      <c r="R150" s="70"/>
      <c r="S150" s="70"/>
      <c r="T150" s="70"/>
      <c r="U150" s="70"/>
      <c r="V150" s="70"/>
      <c r="W150" s="70"/>
      <c r="X150" s="70"/>
      <c r="Y150" s="70"/>
      <c r="Z150" s="70"/>
      <c r="AA150" s="70"/>
      <c r="AB150" s="70"/>
      <c r="AC150" s="70"/>
      <c r="AD150" s="70"/>
      <c r="AE150" s="70"/>
      <c r="AF150" s="70"/>
      <c r="AG150" s="70"/>
      <c r="AH150" s="70"/>
      <c r="AI150" s="70"/>
      <c r="AJ150" s="70"/>
      <c r="AK150" s="70"/>
      <c r="AL150" s="70"/>
      <c r="AM150" s="70"/>
      <c r="AN150" s="70"/>
      <c r="AO150" s="70"/>
      <c r="AP150" s="70"/>
      <c r="AQ150" s="70"/>
      <c r="AR150" s="70"/>
      <c r="AS150" s="70"/>
      <c r="AT150" s="70"/>
      <c r="AU150" s="70"/>
      <c r="AV150" s="70"/>
      <c r="AW150" s="70"/>
      <c r="AX150" s="70"/>
      <c r="AY150" s="70"/>
      <c r="AZ150" s="70"/>
      <c r="BA150" s="70"/>
      <c r="BB150" s="70"/>
      <c r="BC150" s="70"/>
      <c r="BD150" s="70"/>
      <c r="BE150" s="70"/>
      <c r="BF150" s="70"/>
      <c r="BG150" s="70"/>
      <c r="BH150" s="70"/>
      <c r="BI150" s="70"/>
      <c r="BJ150" s="70"/>
      <c r="BK150" s="70"/>
      <c r="BL150" s="70"/>
      <c r="BM150" s="70"/>
      <c r="BN150" s="70"/>
      <c r="BO150" s="70"/>
      <c r="BP150" s="70"/>
      <c r="BQ150" s="70"/>
      <c r="BR150" s="70"/>
      <c r="BS150" s="70"/>
      <c r="BT150" s="70"/>
      <c r="BU150" s="70"/>
      <c r="BV150" s="70"/>
      <c r="BW150" s="70"/>
      <c r="BX150" s="70"/>
      <c r="BY150" s="70"/>
      <c r="BZ150" s="70"/>
      <c r="CA150" s="70"/>
      <c r="CB150" s="70"/>
      <c r="CC150" s="70"/>
      <c r="CD150" s="70"/>
      <c r="CE150" s="70"/>
      <c r="CF150" s="70"/>
      <c r="CG150" s="70"/>
      <c r="CH150" s="70"/>
      <c r="CI150" s="70"/>
      <c r="CJ150" s="70"/>
      <c r="CK150" s="70"/>
    </row>
    <row r="151" spans="1:89">
      <c r="A151" s="70"/>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70"/>
      <c r="AC151" s="70"/>
      <c r="AD151" s="70"/>
      <c r="AE151" s="70"/>
      <c r="AF151" s="70"/>
      <c r="AG151" s="70"/>
      <c r="AH151" s="70"/>
      <c r="AI151" s="70"/>
      <c r="AJ151" s="70"/>
      <c r="AK151" s="70"/>
      <c r="AL151" s="70"/>
      <c r="AM151" s="70"/>
      <c r="AN151" s="70"/>
      <c r="AO151" s="70"/>
      <c r="AP151" s="70"/>
      <c r="AQ151" s="70"/>
      <c r="AR151" s="70"/>
      <c r="AS151" s="70"/>
      <c r="AT151" s="70"/>
      <c r="AU151" s="70"/>
      <c r="AV151" s="70"/>
      <c r="AW151" s="70"/>
      <c r="AX151" s="70"/>
      <c r="AY151" s="70"/>
      <c r="AZ151" s="70"/>
      <c r="BA151" s="70"/>
      <c r="BB151" s="70"/>
      <c r="BC151" s="70"/>
      <c r="BD151" s="70"/>
      <c r="BE151" s="70"/>
      <c r="BF151" s="70"/>
      <c r="BG151" s="70"/>
      <c r="BH151" s="70"/>
      <c r="BI151" s="70"/>
      <c r="BJ151" s="70"/>
      <c r="BK151" s="70"/>
      <c r="BL151" s="70"/>
      <c r="BM151" s="70"/>
      <c r="BN151" s="70"/>
      <c r="BO151" s="70"/>
      <c r="BP151" s="70"/>
      <c r="BQ151" s="70"/>
      <c r="BR151" s="70"/>
      <c r="BS151" s="70"/>
      <c r="BT151" s="70"/>
      <c r="BU151" s="70"/>
      <c r="BV151" s="70"/>
      <c r="BW151" s="70"/>
      <c r="BX151" s="70"/>
      <c r="BY151" s="70"/>
      <c r="BZ151" s="70"/>
      <c r="CA151" s="70"/>
      <c r="CB151" s="70"/>
      <c r="CC151" s="70"/>
      <c r="CD151" s="70"/>
      <c r="CE151" s="70"/>
      <c r="CF151" s="70"/>
      <c r="CG151" s="70"/>
      <c r="CH151" s="70"/>
      <c r="CI151" s="70"/>
      <c r="CJ151" s="70"/>
      <c r="CK151" s="70"/>
    </row>
    <row r="152" spans="1:89">
      <c r="A152" s="70"/>
      <c r="B152" s="70"/>
      <c r="C152" s="70"/>
      <c r="D152" s="70"/>
      <c r="E152" s="70"/>
      <c r="F152" s="70"/>
      <c r="G152" s="70"/>
      <c r="H152" s="70"/>
      <c r="I152" s="70"/>
      <c r="J152" s="70"/>
      <c r="K152" s="70"/>
      <c r="L152" s="70"/>
      <c r="M152" s="70"/>
      <c r="N152" s="70"/>
      <c r="O152" s="70"/>
      <c r="P152" s="70"/>
      <c r="Q152" s="70"/>
      <c r="R152" s="70"/>
      <c r="S152" s="70"/>
      <c r="T152" s="70"/>
      <c r="U152" s="70"/>
      <c r="V152" s="70"/>
      <c r="W152" s="70"/>
      <c r="X152" s="70"/>
      <c r="Y152" s="70"/>
      <c r="Z152" s="70"/>
      <c r="AA152" s="70"/>
      <c r="AB152" s="70"/>
      <c r="AC152" s="70"/>
      <c r="AD152" s="70"/>
      <c r="AE152" s="70"/>
      <c r="AF152" s="70"/>
      <c r="AG152" s="70"/>
      <c r="AH152" s="70"/>
      <c r="AI152" s="70"/>
      <c r="AJ152" s="70"/>
      <c r="AK152" s="70"/>
      <c r="AL152" s="70"/>
      <c r="AM152" s="70"/>
      <c r="AN152" s="70"/>
      <c r="AO152" s="70"/>
      <c r="AP152" s="70"/>
      <c r="AQ152" s="70"/>
      <c r="AR152" s="70"/>
      <c r="AS152" s="70"/>
      <c r="AT152" s="70"/>
      <c r="AU152" s="70"/>
      <c r="AV152" s="70"/>
      <c r="AW152" s="70"/>
      <c r="AX152" s="70"/>
      <c r="AY152" s="70"/>
      <c r="AZ152" s="70"/>
      <c r="BA152" s="70"/>
      <c r="BB152" s="70"/>
      <c r="BC152" s="70"/>
      <c r="BD152" s="70"/>
      <c r="BE152" s="70"/>
      <c r="BF152" s="70"/>
      <c r="BG152" s="70"/>
      <c r="BH152" s="70"/>
      <c r="BI152" s="70"/>
      <c r="BJ152" s="70"/>
      <c r="BK152" s="70"/>
      <c r="BL152" s="70"/>
      <c r="BM152" s="70"/>
      <c r="BN152" s="70"/>
      <c r="BO152" s="70"/>
      <c r="BP152" s="70"/>
      <c r="BQ152" s="70"/>
      <c r="BR152" s="70"/>
      <c r="BS152" s="70"/>
      <c r="BT152" s="70"/>
      <c r="BU152" s="70"/>
      <c r="BV152" s="70"/>
      <c r="BW152" s="70"/>
      <c r="BX152" s="70"/>
      <c r="BY152" s="70"/>
      <c r="BZ152" s="70"/>
      <c r="CA152" s="70"/>
      <c r="CB152" s="70"/>
      <c r="CC152" s="70"/>
      <c r="CD152" s="70"/>
      <c r="CE152" s="70"/>
      <c r="CF152" s="70"/>
      <c r="CG152" s="70"/>
      <c r="CH152" s="70"/>
      <c r="CI152" s="70"/>
      <c r="CJ152" s="70"/>
      <c r="CK152" s="70"/>
    </row>
    <row r="153" spans="1:89">
      <c r="A153" s="70"/>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70"/>
      <c r="AC153" s="70"/>
      <c r="AD153" s="70"/>
      <c r="AE153" s="70"/>
      <c r="AF153" s="70"/>
      <c r="AG153" s="70"/>
      <c r="AH153" s="70"/>
      <c r="AI153" s="70"/>
      <c r="AJ153" s="70"/>
      <c r="AK153" s="70"/>
      <c r="AL153" s="70"/>
      <c r="AM153" s="70"/>
      <c r="AN153" s="70"/>
      <c r="AO153" s="70"/>
      <c r="AP153" s="70"/>
      <c r="AQ153" s="70"/>
      <c r="AR153" s="70"/>
      <c r="AS153" s="70"/>
      <c r="AT153" s="70"/>
      <c r="AU153" s="70"/>
      <c r="AV153" s="70"/>
      <c r="AW153" s="70"/>
      <c r="AX153" s="70"/>
      <c r="AY153" s="70"/>
      <c r="AZ153" s="70"/>
      <c r="BA153" s="70"/>
      <c r="BB153" s="70"/>
      <c r="BC153" s="70"/>
      <c r="BD153" s="70"/>
      <c r="BE153" s="70"/>
      <c r="BF153" s="70"/>
      <c r="BG153" s="70"/>
      <c r="BH153" s="70"/>
      <c r="BI153" s="70"/>
      <c r="BJ153" s="70"/>
      <c r="BK153" s="70"/>
      <c r="BL153" s="70"/>
      <c r="BM153" s="70"/>
      <c r="BN153" s="70"/>
      <c r="BO153" s="70"/>
      <c r="BP153" s="70"/>
      <c r="BQ153" s="70"/>
      <c r="BR153" s="70"/>
      <c r="BS153" s="70"/>
      <c r="BT153" s="70"/>
      <c r="BU153" s="70"/>
      <c r="BV153" s="70"/>
      <c r="BW153" s="70"/>
      <c r="BX153" s="70"/>
      <c r="BY153" s="70"/>
      <c r="BZ153" s="70"/>
      <c r="CA153" s="70"/>
      <c r="CB153" s="70"/>
      <c r="CC153" s="70"/>
      <c r="CD153" s="70"/>
      <c r="CE153" s="70"/>
      <c r="CF153" s="70"/>
      <c r="CG153" s="70"/>
      <c r="CH153" s="70"/>
      <c r="CI153" s="70"/>
      <c r="CJ153" s="70"/>
      <c r="CK153" s="70"/>
    </row>
    <row r="154" spans="1:89">
      <c r="A154" s="70"/>
      <c r="B154" s="70"/>
      <c r="C154" s="70"/>
      <c r="D154" s="70"/>
      <c r="E154" s="70"/>
      <c r="F154" s="70"/>
      <c r="G154" s="70"/>
      <c r="H154" s="70"/>
      <c r="I154" s="70"/>
      <c r="J154" s="70"/>
      <c r="K154" s="70"/>
      <c r="L154" s="70"/>
      <c r="M154" s="70"/>
      <c r="N154" s="70"/>
      <c r="O154" s="70"/>
      <c r="P154" s="70"/>
      <c r="Q154" s="70"/>
      <c r="R154" s="70"/>
      <c r="S154" s="70"/>
      <c r="T154" s="70"/>
      <c r="U154" s="70"/>
      <c r="V154" s="70"/>
      <c r="W154" s="70"/>
      <c r="X154" s="70"/>
      <c r="Y154" s="70"/>
      <c r="Z154" s="70"/>
      <c r="AA154" s="70"/>
      <c r="AB154" s="70"/>
      <c r="AC154" s="70"/>
      <c r="AD154" s="70"/>
      <c r="AE154" s="70"/>
      <c r="AF154" s="70"/>
      <c r="AG154" s="70"/>
      <c r="AH154" s="70"/>
      <c r="AI154" s="70"/>
      <c r="AJ154" s="70"/>
      <c r="AK154" s="70"/>
      <c r="AL154" s="70"/>
      <c r="AM154" s="70"/>
      <c r="AN154" s="70"/>
      <c r="AO154" s="70"/>
      <c r="AP154" s="70"/>
      <c r="AQ154" s="70"/>
      <c r="AR154" s="70"/>
      <c r="AS154" s="70"/>
      <c r="AT154" s="70"/>
      <c r="AU154" s="70"/>
      <c r="AV154" s="70"/>
      <c r="AW154" s="70"/>
      <c r="AX154" s="70"/>
      <c r="AY154" s="70"/>
      <c r="AZ154" s="70"/>
      <c r="BA154" s="70"/>
      <c r="BB154" s="70"/>
      <c r="BC154" s="70"/>
      <c r="BD154" s="70"/>
      <c r="BE154" s="70"/>
      <c r="BF154" s="70"/>
      <c r="BG154" s="70"/>
      <c r="BH154" s="70"/>
      <c r="BI154" s="70"/>
      <c r="BJ154" s="70"/>
      <c r="BK154" s="70"/>
      <c r="BL154" s="70"/>
      <c r="BM154" s="70"/>
      <c r="BN154" s="70"/>
      <c r="BO154" s="70"/>
      <c r="BP154" s="70"/>
      <c r="BQ154" s="70"/>
      <c r="BR154" s="70"/>
      <c r="BS154" s="70"/>
      <c r="BT154" s="70"/>
      <c r="BU154" s="70"/>
      <c r="BV154" s="70"/>
      <c r="BW154" s="70"/>
      <c r="BX154" s="70"/>
      <c r="BY154" s="70"/>
      <c r="BZ154" s="70"/>
      <c r="CA154" s="70"/>
      <c r="CB154" s="70"/>
      <c r="CC154" s="70"/>
      <c r="CD154" s="70"/>
      <c r="CE154" s="70"/>
      <c r="CF154" s="70"/>
      <c r="CG154" s="70"/>
      <c r="CH154" s="70"/>
      <c r="CI154" s="70"/>
      <c r="CJ154" s="70"/>
      <c r="CK154" s="70"/>
    </row>
    <row r="155" spans="1:89">
      <c r="A155" s="70"/>
      <c r="B155" s="70"/>
      <c r="C155" s="70"/>
      <c r="D155" s="70"/>
      <c r="E155" s="70"/>
      <c r="F155" s="70"/>
      <c r="G155" s="70"/>
      <c r="H155" s="70"/>
      <c r="I155" s="70"/>
      <c r="J155" s="70"/>
      <c r="K155" s="70"/>
      <c r="L155" s="70"/>
      <c r="M155" s="70"/>
      <c r="N155" s="70"/>
      <c r="O155" s="70"/>
      <c r="P155" s="70"/>
      <c r="Q155" s="70"/>
      <c r="R155" s="70"/>
      <c r="S155" s="70"/>
      <c r="T155" s="70"/>
      <c r="U155" s="70"/>
      <c r="V155" s="70"/>
      <c r="W155" s="70"/>
      <c r="X155" s="70"/>
      <c r="Y155" s="70"/>
      <c r="Z155" s="70"/>
      <c r="AA155" s="70"/>
      <c r="AB155" s="70"/>
      <c r="AC155" s="70"/>
      <c r="AD155" s="70"/>
      <c r="AE155" s="70"/>
      <c r="AF155" s="70"/>
      <c r="AG155" s="70"/>
      <c r="AH155" s="70"/>
      <c r="AI155" s="70"/>
      <c r="AJ155" s="70"/>
      <c r="AK155" s="70"/>
      <c r="AL155" s="70"/>
      <c r="AM155" s="70"/>
      <c r="AN155" s="70"/>
      <c r="AO155" s="70"/>
      <c r="AP155" s="70"/>
      <c r="AQ155" s="70"/>
      <c r="AR155" s="70"/>
      <c r="AS155" s="70"/>
      <c r="AT155" s="70"/>
      <c r="AU155" s="70"/>
      <c r="AV155" s="70"/>
      <c r="AW155" s="70"/>
      <c r="AX155" s="70"/>
      <c r="AY155" s="70"/>
      <c r="AZ155" s="70"/>
      <c r="BA155" s="70"/>
      <c r="BB155" s="70"/>
      <c r="BC155" s="70"/>
      <c r="BD155" s="70"/>
      <c r="BE155" s="70"/>
      <c r="BF155" s="70"/>
      <c r="BG155" s="70"/>
      <c r="BH155" s="70"/>
      <c r="BI155" s="70"/>
      <c r="BJ155" s="70"/>
      <c r="BK155" s="70"/>
      <c r="BL155" s="70"/>
      <c r="BM155" s="70"/>
      <c r="BN155" s="70"/>
      <c r="BO155" s="70"/>
      <c r="BP155" s="70"/>
      <c r="BQ155" s="70"/>
      <c r="BR155" s="70"/>
      <c r="BS155" s="70"/>
      <c r="BT155" s="70"/>
      <c r="BU155" s="70"/>
      <c r="BV155" s="70"/>
      <c r="BW155" s="70"/>
      <c r="BX155" s="70"/>
      <c r="BY155" s="70"/>
      <c r="BZ155" s="70"/>
      <c r="CA155" s="70"/>
      <c r="CB155" s="70"/>
      <c r="CC155" s="70"/>
      <c r="CD155" s="70"/>
      <c r="CE155" s="70"/>
      <c r="CF155" s="70"/>
      <c r="CG155" s="70"/>
      <c r="CH155" s="70"/>
      <c r="CI155" s="70"/>
      <c r="CJ155" s="70"/>
      <c r="CK155" s="70"/>
    </row>
    <row r="156" spans="1:89">
      <c r="A156" s="70"/>
      <c r="B156" s="70"/>
      <c r="C156" s="70"/>
      <c r="D156" s="70"/>
      <c r="E156" s="70"/>
      <c r="F156" s="70"/>
      <c r="G156" s="70"/>
      <c r="H156" s="70"/>
      <c r="I156" s="70"/>
      <c r="J156" s="70"/>
      <c r="K156" s="70"/>
      <c r="L156" s="70"/>
      <c r="M156" s="70"/>
      <c r="N156" s="70"/>
      <c r="O156" s="70"/>
      <c r="P156" s="70"/>
      <c r="Q156" s="70"/>
      <c r="R156" s="70"/>
      <c r="S156" s="70"/>
      <c r="T156" s="70"/>
      <c r="U156" s="70"/>
      <c r="V156" s="70"/>
      <c r="W156" s="70"/>
      <c r="X156" s="70"/>
      <c r="Y156" s="70"/>
      <c r="Z156" s="70"/>
      <c r="AA156" s="70"/>
      <c r="AB156" s="70"/>
      <c r="AC156" s="70"/>
      <c r="AD156" s="70"/>
      <c r="AE156" s="70"/>
      <c r="AF156" s="70"/>
      <c r="AG156" s="70"/>
      <c r="AH156" s="70"/>
      <c r="AI156" s="70"/>
      <c r="AJ156" s="70"/>
      <c r="AK156" s="70"/>
      <c r="AL156" s="70"/>
      <c r="AM156" s="70"/>
      <c r="AN156" s="70"/>
      <c r="AO156" s="70"/>
      <c r="AP156" s="70"/>
      <c r="AQ156" s="70"/>
      <c r="AR156" s="70"/>
      <c r="AS156" s="70"/>
      <c r="AT156" s="70"/>
      <c r="AU156" s="70"/>
      <c r="AV156" s="70"/>
      <c r="AW156" s="70"/>
      <c r="AX156" s="70"/>
      <c r="AY156" s="70"/>
      <c r="AZ156" s="70"/>
      <c r="BA156" s="70"/>
      <c r="BB156" s="70"/>
      <c r="BC156" s="70"/>
      <c r="BD156" s="70"/>
      <c r="BE156" s="70"/>
      <c r="BF156" s="70"/>
      <c r="BG156" s="70"/>
      <c r="BH156" s="70"/>
      <c r="BI156" s="70"/>
      <c r="BJ156" s="70"/>
      <c r="BK156" s="70"/>
      <c r="BL156" s="70"/>
      <c r="BM156" s="70"/>
      <c r="BN156" s="70"/>
      <c r="BO156" s="70"/>
      <c r="BP156" s="70"/>
      <c r="BQ156" s="70"/>
      <c r="BR156" s="70"/>
      <c r="BS156" s="70"/>
      <c r="BT156" s="70"/>
      <c r="BU156" s="70"/>
      <c r="BV156" s="70"/>
      <c r="BW156" s="70"/>
      <c r="BX156" s="70"/>
      <c r="BY156" s="70"/>
      <c r="BZ156" s="70"/>
      <c r="CA156" s="70"/>
      <c r="CB156" s="70"/>
      <c r="CC156" s="70"/>
      <c r="CD156" s="70"/>
      <c r="CE156" s="70"/>
      <c r="CF156" s="70"/>
      <c r="CG156" s="70"/>
      <c r="CH156" s="70"/>
      <c r="CI156" s="70"/>
      <c r="CJ156" s="70"/>
      <c r="CK156" s="70"/>
    </row>
    <row r="157" spans="1:89">
      <c r="A157" s="70"/>
      <c r="B157" s="70"/>
      <c r="C157" s="70"/>
      <c r="D157" s="70"/>
      <c r="E157" s="70"/>
      <c r="F157" s="70"/>
      <c r="G157" s="70"/>
      <c r="H157" s="70"/>
      <c r="I157" s="70"/>
      <c r="J157" s="70"/>
      <c r="K157" s="70"/>
      <c r="L157" s="70"/>
      <c r="M157" s="70"/>
      <c r="N157" s="70"/>
      <c r="O157" s="70"/>
      <c r="P157" s="70"/>
      <c r="Q157" s="70"/>
      <c r="R157" s="70"/>
      <c r="S157" s="70"/>
      <c r="T157" s="70"/>
      <c r="U157" s="70"/>
      <c r="V157" s="70"/>
      <c r="W157" s="70"/>
      <c r="X157" s="70"/>
      <c r="Y157" s="70"/>
      <c r="Z157" s="70"/>
      <c r="AA157" s="70"/>
      <c r="AB157" s="70"/>
      <c r="AC157" s="70"/>
      <c r="AD157" s="70"/>
      <c r="AE157" s="70"/>
      <c r="AF157" s="70"/>
      <c r="AG157" s="70"/>
      <c r="AH157" s="70"/>
      <c r="AI157" s="70"/>
      <c r="AJ157" s="70"/>
      <c r="AK157" s="70"/>
      <c r="AL157" s="70"/>
      <c r="AM157" s="70"/>
      <c r="AN157" s="70"/>
      <c r="AO157" s="70"/>
      <c r="AP157" s="70"/>
      <c r="AQ157" s="70"/>
      <c r="AR157" s="70"/>
      <c r="AS157" s="70"/>
      <c r="AT157" s="70"/>
      <c r="AU157" s="70"/>
      <c r="AV157" s="70"/>
      <c r="AW157" s="70"/>
      <c r="AX157" s="70"/>
      <c r="AY157" s="70"/>
      <c r="AZ157" s="70"/>
      <c r="BA157" s="70"/>
      <c r="BB157" s="70"/>
      <c r="BC157" s="70"/>
      <c r="BD157" s="70"/>
      <c r="BE157" s="70"/>
      <c r="BF157" s="70"/>
      <c r="BG157" s="70"/>
      <c r="BH157" s="70"/>
      <c r="BI157" s="70"/>
      <c r="BJ157" s="70"/>
      <c r="BK157" s="70"/>
      <c r="BL157" s="70"/>
      <c r="BM157" s="70"/>
      <c r="BN157" s="70"/>
      <c r="BO157" s="70"/>
      <c r="BP157" s="70"/>
      <c r="BQ157" s="70"/>
      <c r="BR157" s="70"/>
      <c r="BS157" s="70"/>
      <c r="BT157" s="70"/>
      <c r="BU157" s="70"/>
      <c r="BV157" s="70"/>
      <c r="BW157" s="70"/>
      <c r="BX157" s="70"/>
      <c r="BY157" s="70"/>
      <c r="BZ157" s="70"/>
      <c r="CA157" s="70"/>
      <c r="CB157" s="70"/>
      <c r="CC157" s="70"/>
      <c r="CD157" s="70"/>
      <c r="CE157" s="70"/>
      <c r="CF157" s="70"/>
      <c r="CG157" s="70"/>
      <c r="CH157" s="70"/>
      <c r="CI157" s="70"/>
      <c r="CJ157" s="70"/>
      <c r="CK157" s="70"/>
    </row>
    <row r="158" spans="1:89">
      <c r="A158" s="70"/>
      <c r="B158" s="70"/>
      <c r="C158" s="70"/>
      <c r="D158" s="70"/>
      <c r="E158" s="70"/>
      <c r="F158" s="70"/>
      <c r="G158" s="70"/>
      <c r="H158" s="70"/>
      <c r="I158" s="70"/>
      <c r="J158" s="70"/>
      <c r="K158" s="70"/>
      <c r="L158" s="70"/>
      <c r="M158" s="70"/>
      <c r="N158" s="70"/>
      <c r="O158" s="70"/>
      <c r="P158" s="70"/>
      <c r="Q158" s="70"/>
      <c r="R158" s="70"/>
      <c r="S158" s="70"/>
      <c r="T158" s="70"/>
      <c r="U158" s="70"/>
      <c r="V158" s="70"/>
      <c r="W158" s="70"/>
      <c r="X158" s="70"/>
      <c r="Y158" s="70"/>
      <c r="Z158" s="70"/>
      <c r="AA158" s="70"/>
      <c r="AB158" s="70"/>
      <c r="AC158" s="70"/>
      <c r="AD158" s="70"/>
      <c r="AE158" s="70"/>
      <c r="AF158" s="70"/>
      <c r="AG158" s="70"/>
      <c r="AH158" s="70"/>
      <c r="AI158" s="70"/>
      <c r="AJ158" s="70"/>
      <c r="AK158" s="70"/>
      <c r="AL158" s="70"/>
      <c r="AM158" s="70"/>
      <c r="AN158" s="70"/>
      <c r="AO158" s="70"/>
      <c r="AP158" s="70"/>
      <c r="AQ158" s="70"/>
      <c r="AR158" s="70"/>
      <c r="AS158" s="70"/>
      <c r="AT158" s="70"/>
      <c r="AU158" s="70"/>
      <c r="AV158" s="70"/>
      <c r="AW158" s="70"/>
      <c r="AX158" s="70"/>
      <c r="AY158" s="70"/>
      <c r="AZ158" s="70"/>
      <c r="BA158" s="70"/>
      <c r="BB158" s="70"/>
      <c r="BC158" s="70"/>
      <c r="BD158" s="70"/>
      <c r="BE158" s="70"/>
      <c r="BF158" s="70"/>
      <c r="BG158" s="70"/>
      <c r="BH158" s="70"/>
      <c r="BI158" s="70"/>
      <c r="BJ158" s="70"/>
      <c r="BK158" s="70"/>
      <c r="BL158" s="70"/>
      <c r="BM158" s="70"/>
      <c r="BN158" s="70"/>
      <c r="BO158" s="70"/>
      <c r="BP158" s="70"/>
      <c r="BQ158" s="70"/>
      <c r="BR158" s="70"/>
      <c r="BS158" s="70"/>
      <c r="BT158" s="70"/>
      <c r="BU158" s="70"/>
      <c r="BV158" s="70"/>
      <c r="BW158" s="70"/>
      <c r="BX158" s="70"/>
      <c r="BY158" s="70"/>
      <c r="BZ158" s="70"/>
      <c r="CA158" s="70"/>
      <c r="CB158" s="70"/>
      <c r="CC158" s="70"/>
      <c r="CD158" s="70"/>
      <c r="CE158" s="70"/>
      <c r="CF158" s="70"/>
      <c r="CG158" s="70"/>
      <c r="CH158" s="70"/>
      <c r="CI158" s="70"/>
      <c r="CJ158" s="70"/>
      <c r="CK158" s="70"/>
    </row>
    <row r="159" spans="1:89">
      <c r="A159" s="70"/>
      <c r="B159" s="70"/>
      <c r="C159" s="70"/>
      <c r="D159" s="70"/>
      <c r="E159" s="70"/>
      <c r="F159" s="70"/>
      <c r="G159" s="70"/>
      <c r="H159" s="70"/>
      <c r="I159" s="70"/>
      <c r="J159" s="70"/>
      <c r="K159" s="70"/>
      <c r="L159" s="70"/>
      <c r="M159" s="70"/>
      <c r="N159" s="70"/>
      <c r="O159" s="70"/>
      <c r="P159" s="70"/>
      <c r="Q159" s="70"/>
      <c r="R159" s="70"/>
      <c r="S159" s="70"/>
      <c r="T159" s="70"/>
      <c r="U159" s="70"/>
      <c r="V159" s="70"/>
      <c r="W159" s="70"/>
      <c r="X159" s="70"/>
      <c r="Y159" s="70"/>
      <c r="Z159" s="70"/>
      <c r="AA159" s="70"/>
      <c r="AB159" s="70"/>
      <c r="AC159" s="70"/>
      <c r="AD159" s="70"/>
      <c r="AE159" s="70"/>
      <c r="AF159" s="70"/>
      <c r="AG159" s="70"/>
      <c r="AH159" s="70"/>
      <c r="AI159" s="70"/>
      <c r="AJ159" s="70"/>
      <c r="AK159" s="70"/>
      <c r="AL159" s="70"/>
      <c r="AM159" s="70"/>
      <c r="AN159" s="70"/>
      <c r="AO159" s="70"/>
      <c r="AP159" s="70"/>
      <c r="AQ159" s="70"/>
      <c r="AR159" s="70"/>
      <c r="AS159" s="70"/>
      <c r="AT159" s="70"/>
      <c r="AU159" s="70"/>
      <c r="AV159" s="70"/>
      <c r="AW159" s="70"/>
      <c r="AX159" s="70"/>
      <c r="AY159" s="70"/>
      <c r="AZ159" s="70"/>
      <c r="BA159" s="70"/>
      <c r="BB159" s="70"/>
      <c r="BC159" s="70"/>
      <c r="BD159" s="70"/>
      <c r="BE159" s="70"/>
      <c r="BF159" s="70"/>
      <c r="BG159" s="70"/>
      <c r="BH159" s="70"/>
      <c r="BI159" s="70"/>
      <c r="BJ159" s="70"/>
      <c r="BK159" s="70"/>
      <c r="BL159" s="70"/>
      <c r="BM159" s="70"/>
      <c r="BN159" s="70"/>
      <c r="BO159" s="70"/>
      <c r="BP159" s="70"/>
      <c r="BQ159" s="70"/>
      <c r="BR159" s="70"/>
      <c r="BS159" s="70"/>
      <c r="BT159" s="70"/>
      <c r="BU159" s="70"/>
      <c r="BV159" s="70"/>
      <c r="BW159" s="70"/>
      <c r="BX159" s="70"/>
      <c r="BY159" s="70"/>
      <c r="BZ159" s="70"/>
      <c r="CA159" s="70"/>
      <c r="CB159" s="70"/>
      <c r="CC159" s="70"/>
      <c r="CD159" s="70"/>
      <c r="CE159" s="70"/>
      <c r="CF159" s="70"/>
      <c r="CG159" s="70"/>
      <c r="CH159" s="70"/>
      <c r="CI159" s="70"/>
      <c r="CJ159" s="70"/>
      <c r="CK159" s="70"/>
    </row>
    <row r="160" spans="1:89">
      <c r="A160" s="70"/>
      <c r="B160" s="70"/>
      <c r="C160" s="70"/>
      <c r="D160" s="70"/>
      <c r="E160" s="70"/>
      <c r="F160" s="70"/>
      <c r="G160" s="70"/>
      <c r="H160" s="70"/>
      <c r="I160" s="70"/>
      <c r="J160" s="70"/>
      <c r="K160" s="70"/>
      <c r="L160" s="70"/>
      <c r="M160" s="70"/>
      <c r="N160" s="70"/>
      <c r="O160" s="70"/>
      <c r="P160" s="70"/>
      <c r="Q160" s="70"/>
      <c r="R160" s="70"/>
      <c r="S160" s="70"/>
      <c r="T160" s="70"/>
      <c r="U160" s="70"/>
      <c r="V160" s="70"/>
      <c r="W160" s="70"/>
      <c r="X160" s="70"/>
      <c r="Y160" s="70"/>
      <c r="Z160" s="70"/>
      <c r="AA160" s="70"/>
      <c r="AB160" s="70"/>
      <c r="AC160" s="70"/>
      <c r="AD160" s="70"/>
      <c r="AE160" s="70"/>
      <c r="AF160" s="70"/>
      <c r="AG160" s="70"/>
      <c r="AH160" s="70"/>
      <c r="AI160" s="70"/>
      <c r="AJ160" s="70"/>
      <c r="AK160" s="70"/>
      <c r="AL160" s="70"/>
      <c r="AM160" s="70"/>
      <c r="AN160" s="70"/>
      <c r="AO160" s="70"/>
      <c r="AP160" s="70"/>
      <c r="AQ160" s="70"/>
      <c r="AR160" s="70"/>
      <c r="AS160" s="70"/>
      <c r="AT160" s="70"/>
      <c r="AU160" s="70"/>
      <c r="AV160" s="70"/>
      <c r="AW160" s="70"/>
      <c r="AX160" s="70"/>
      <c r="AY160" s="70"/>
      <c r="AZ160" s="70"/>
      <c r="BA160" s="70"/>
      <c r="BB160" s="70"/>
      <c r="BC160" s="70"/>
      <c r="BD160" s="70"/>
      <c r="BE160" s="70"/>
      <c r="BF160" s="70"/>
      <c r="BG160" s="70"/>
      <c r="BH160" s="70"/>
      <c r="BI160" s="70"/>
      <c r="BJ160" s="70"/>
      <c r="BK160" s="70"/>
      <c r="BL160" s="70"/>
      <c r="BM160" s="70"/>
      <c r="BN160" s="70"/>
      <c r="BO160" s="70"/>
      <c r="BP160" s="70"/>
      <c r="BQ160" s="70"/>
      <c r="BR160" s="70"/>
      <c r="BS160" s="70"/>
      <c r="BT160" s="70"/>
      <c r="BU160" s="70"/>
      <c r="BV160" s="70"/>
      <c r="BW160" s="70"/>
      <c r="BX160" s="70"/>
      <c r="BY160" s="70"/>
      <c r="BZ160" s="70"/>
      <c r="CA160" s="70"/>
      <c r="CB160" s="70"/>
      <c r="CC160" s="70"/>
      <c r="CD160" s="70"/>
      <c r="CE160" s="70"/>
      <c r="CF160" s="70"/>
      <c r="CG160" s="70"/>
      <c r="CH160" s="70"/>
      <c r="CI160" s="70"/>
      <c r="CJ160" s="70"/>
      <c r="CK160" s="70"/>
    </row>
    <row r="161" spans="1:89">
      <c r="A161" s="70"/>
      <c r="B161" s="70"/>
      <c r="C161" s="70"/>
      <c r="D161" s="70"/>
      <c r="E161" s="70"/>
      <c r="F161" s="70"/>
      <c r="G161" s="70"/>
      <c r="H161" s="70"/>
      <c r="I161" s="70"/>
      <c r="J161" s="70"/>
      <c r="K161" s="70"/>
      <c r="L161" s="70"/>
      <c r="M161" s="70"/>
      <c r="N161" s="70"/>
      <c r="O161" s="70"/>
      <c r="P161" s="70"/>
      <c r="Q161" s="70"/>
      <c r="R161" s="70"/>
      <c r="S161" s="70"/>
      <c r="T161" s="70"/>
      <c r="U161" s="70"/>
      <c r="V161" s="70"/>
      <c r="W161" s="70"/>
      <c r="X161" s="70"/>
      <c r="Y161" s="70"/>
      <c r="Z161" s="70"/>
      <c r="AA161" s="70"/>
      <c r="AB161" s="70"/>
      <c r="AC161" s="70"/>
      <c r="AD161" s="70"/>
      <c r="AE161" s="70"/>
      <c r="AF161" s="70"/>
      <c r="AG161" s="70"/>
      <c r="AH161" s="70"/>
      <c r="AI161" s="70"/>
      <c r="AJ161" s="70"/>
      <c r="AK161" s="70"/>
      <c r="AL161" s="70"/>
      <c r="AM161" s="70"/>
      <c r="AN161" s="70"/>
      <c r="AO161" s="70"/>
      <c r="AP161" s="70"/>
      <c r="AQ161" s="70"/>
      <c r="AR161" s="70"/>
      <c r="AS161" s="70"/>
      <c r="AT161" s="70"/>
      <c r="AU161" s="70"/>
      <c r="AV161" s="70"/>
      <c r="AW161" s="70"/>
      <c r="AX161" s="70"/>
      <c r="AY161" s="70"/>
      <c r="AZ161" s="70"/>
      <c r="BA161" s="70"/>
      <c r="BB161" s="70"/>
      <c r="BC161" s="70"/>
      <c r="BD161" s="70"/>
      <c r="BE161" s="70"/>
      <c r="BF161" s="70"/>
      <c r="BG161" s="70"/>
      <c r="BH161" s="70"/>
      <c r="BI161" s="70"/>
      <c r="BJ161" s="70"/>
      <c r="BK161" s="70"/>
      <c r="BL161" s="70"/>
      <c r="BM161" s="70"/>
      <c r="BN161" s="70"/>
      <c r="BO161" s="70"/>
      <c r="BP161" s="70"/>
      <c r="BQ161" s="70"/>
      <c r="BR161" s="70"/>
      <c r="BS161" s="70"/>
      <c r="BT161" s="70"/>
      <c r="BU161" s="70"/>
      <c r="BV161" s="70"/>
      <c r="BW161" s="70"/>
      <c r="BX161" s="70"/>
      <c r="BY161" s="70"/>
      <c r="BZ161" s="70"/>
      <c r="CA161" s="70"/>
      <c r="CB161" s="70"/>
      <c r="CC161" s="70"/>
      <c r="CD161" s="70"/>
      <c r="CE161" s="70"/>
      <c r="CF161" s="70"/>
      <c r="CG161" s="70"/>
      <c r="CH161" s="70"/>
      <c r="CI161" s="70"/>
      <c r="CJ161" s="70"/>
      <c r="CK161" s="70"/>
    </row>
    <row r="162" spans="1:89">
      <c r="A162" s="70"/>
      <c r="B162" s="70"/>
      <c r="C162" s="70"/>
      <c r="D162" s="70"/>
      <c r="E162" s="70"/>
      <c r="F162" s="70"/>
      <c r="G162" s="70"/>
      <c r="H162" s="70"/>
      <c r="I162" s="70"/>
      <c r="J162" s="70"/>
      <c r="K162" s="70"/>
      <c r="L162" s="70"/>
      <c r="M162" s="70"/>
      <c r="N162" s="70"/>
      <c r="O162" s="70"/>
      <c r="P162" s="70"/>
      <c r="Q162" s="70"/>
      <c r="R162" s="70"/>
      <c r="S162" s="70"/>
      <c r="T162" s="70"/>
      <c r="U162" s="70"/>
      <c r="V162" s="70"/>
      <c r="W162" s="70"/>
      <c r="X162" s="70"/>
      <c r="Y162" s="70"/>
      <c r="Z162" s="70"/>
      <c r="AA162" s="70"/>
      <c r="AB162" s="70"/>
      <c r="AC162" s="70"/>
      <c r="AD162" s="70"/>
      <c r="AE162" s="70"/>
      <c r="AF162" s="70"/>
      <c r="AG162" s="70"/>
      <c r="AH162" s="70"/>
      <c r="AI162" s="70"/>
      <c r="AJ162" s="70"/>
      <c r="AK162" s="70"/>
      <c r="AL162" s="70"/>
      <c r="AM162" s="70"/>
      <c r="AN162" s="70"/>
      <c r="AO162" s="70"/>
      <c r="AP162" s="70"/>
      <c r="AQ162" s="70"/>
      <c r="AR162" s="70"/>
      <c r="AS162" s="70"/>
      <c r="AT162" s="70"/>
      <c r="AU162" s="70"/>
      <c r="AV162" s="70"/>
      <c r="AW162" s="70"/>
      <c r="AX162" s="70"/>
      <c r="AY162" s="70"/>
      <c r="AZ162" s="70"/>
      <c r="BA162" s="70"/>
      <c r="BB162" s="70"/>
      <c r="BC162" s="70"/>
      <c r="BD162" s="70"/>
      <c r="BE162" s="70"/>
      <c r="BF162" s="70"/>
      <c r="BG162" s="70"/>
      <c r="BH162" s="70"/>
      <c r="BI162" s="70"/>
      <c r="BJ162" s="70"/>
      <c r="BK162" s="70"/>
      <c r="BL162" s="70"/>
      <c r="BM162" s="70"/>
      <c r="BN162" s="70"/>
      <c r="BO162" s="70"/>
      <c r="BP162" s="70"/>
      <c r="BQ162" s="70"/>
      <c r="BR162" s="70"/>
      <c r="BS162" s="70"/>
      <c r="BT162" s="70"/>
      <c r="BU162" s="70"/>
      <c r="BV162" s="70"/>
      <c r="BW162" s="70"/>
      <c r="BX162" s="70"/>
      <c r="BY162" s="70"/>
      <c r="BZ162" s="70"/>
      <c r="CA162" s="70"/>
      <c r="CB162" s="70"/>
      <c r="CC162" s="70"/>
      <c r="CD162" s="70"/>
      <c r="CE162" s="70"/>
      <c r="CF162" s="70"/>
      <c r="CG162" s="70"/>
      <c r="CH162" s="70"/>
      <c r="CI162" s="70"/>
      <c r="CJ162" s="70"/>
      <c r="CK162" s="70"/>
    </row>
    <row r="163" spans="1:89">
      <c r="A163" s="70"/>
      <c r="B163" s="70"/>
      <c r="C163" s="70"/>
      <c r="D163" s="70"/>
      <c r="E163" s="70"/>
      <c r="F163" s="70"/>
      <c r="G163" s="70"/>
      <c r="H163" s="70"/>
      <c r="I163" s="70"/>
      <c r="J163" s="70"/>
      <c r="K163" s="70"/>
      <c r="L163" s="70"/>
      <c r="M163" s="70"/>
      <c r="N163" s="70"/>
      <c r="O163" s="70"/>
      <c r="P163" s="70"/>
      <c r="Q163" s="70"/>
      <c r="R163" s="70"/>
      <c r="S163" s="70"/>
      <c r="T163" s="70"/>
      <c r="U163" s="70"/>
      <c r="V163" s="70"/>
      <c r="W163" s="70"/>
      <c r="X163" s="70"/>
      <c r="Y163" s="70"/>
      <c r="Z163" s="70"/>
      <c r="AA163" s="70"/>
      <c r="AB163" s="70"/>
      <c r="AC163" s="70"/>
      <c r="AD163" s="70"/>
      <c r="AE163" s="70"/>
      <c r="AF163" s="70"/>
      <c r="AG163" s="70"/>
      <c r="AH163" s="70"/>
      <c r="AI163" s="70"/>
      <c r="AJ163" s="70"/>
      <c r="AK163" s="70"/>
      <c r="AL163" s="70"/>
      <c r="AM163" s="70"/>
      <c r="AN163" s="70"/>
      <c r="AO163" s="70"/>
      <c r="AP163" s="70"/>
      <c r="AQ163" s="70"/>
      <c r="AR163" s="70"/>
      <c r="AS163" s="70"/>
      <c r="AT163" s="70"/>
      <c r="AU163" s="70"/>
      <c r="AV163" s="70"/>
      <c r="AW163" s="70"/>
      <c r="AX163" s="70"/>
      <c r="AY163" s="70"/>
      <c r="AZ163" s="70"/>
      <c r="BA163" s="70"/>
      <c r="BB163" s="70"/>
      <c r="BC163" s="70"/>
      <c r="BD163" s="70"/>
      <c r="BE163" s="70"/>
      <c r="BF163" s="70"/>
      <c r="BG163" s="70"/>
      <c r="BH163" s="70"/>
      <c r="BI163" s="70"/>
      <c r="BJ163" s="70"/>
      <c r="BK163" s="70"/>
      <c r="BL163" s="70"/>
      <c r="BM163" s="70"/>
      <c r="BN163" s="70"/>
      <c r="BO163" s="70"/>
      <c r="BP163" s="70"/>
      <c r="BQ163" s="70"/>
      <c r="BR163" s="70"/>
      <c r="BS163" s="70"/>
      <c r="BT163" s="70"/>
      <c r="BU163" s="70"/>
      <c r="BV163" s="70"/>
      <c r="BW163" s="70"/>
      <c r="BX163" s="70"/>
      <c r="BY163" s="70"/>
      <c r="BZ163" s="70"/>
      <c r="CA163" s="70"/>
      <c r="CB163" s="70"/>
      <c r="CC163" s="70"/>
      <c r="CD163" s="70"/>
      <c r="CE163" s="70"/>
      <c r="CF163" s="70"/>
      <c r="CG163" s="70"/>
      <c r="CH163" s="70"/>
      <c r="CI163" s="70"/>
      <c r="CJ163" s="70"/>
      <c r="CK163" s="70"/>
    </row>
    <row r="164" spans="1:89">
      <c r="A164" s="70"/>
      <c r="B164" s="70"/>
      <c r="C164" s="70"/>
      <c r="D164" s="70"/>
      <c r="E164" s="70"/>
      <c r="F164" s="70"/>
      <c r="G164" s="70"/>
      <c r="H164" s="70"/>
      <c r="I164" s="70"/>
      <c r="J164" s="70"/>
      <c r="K164" s="70"/>
      <c r="L164" s="70"/>
      <c r="M164" s="70"/>
      <c r="N164" s="70"/>
      <c r="O164" s="70"/>
      <c r="P164" s="70"/>
      <c r="Q164" s="70"/>
      <c r="R164" s="70"/>
      <c r="S164" s="70"/>
      <c r="T164" s="70"/>
      <c r="U164" s="70"/>
      <c r="V164" s="70"/>
      <c r="W164" s="70"/>
      <c r="X164" s="70"/>
      <c r="Y164" s="70"/>
      <c r="Z164" s="70"/>
      <c r="AA164" s="70"/>
      <c r="AB164" s="70"/>
      <c r="AC164" s="70"/>
      <c r="AD164" s="70"/>
      <c r="AE164" s="70"/>
      <c r="AF164" s="70"/>
      <c r="AG164" s="70"/>
      <c r="AH164" s="70"/>
      <c r="AI164" s="70"/>
      <c r="AJ164" s="70"/>
      <c r="AK164" s="70"/>
      <c r="AL164" s="70"/>
      <c r="AM164" s="70"/>
      <c r="AN164" s="70"/>
      <c r="AO164" s="70"/>
      <c r="AP164" s="70"/>
      <c r="AQ164" s="70"/>
      <c r="AR164" s="70"/>
      <c r="AS164" s="70"/>
      <c r="AT164" s="70"/>
      <c r="AU164" s="70"/>
      <c r="AV164" s="70"/>
      <c r="AW164" s="70"/>
      <c r="AX164" s="70"/>
      <c r="AY164" s="70"/>
      <c r="AZ164" s="70"/>
      <c r="BA164" s="70"/>
      <c r="BB164" s="70"/>
      <c r="BC164" s="70"/>
      <c r="BD164" s="70"/>
      <c r="BE164" s="70"/>
      <c r="BF164" s="70"/>
      <c r="BG164" s="70"/>
      <c r="BH164" s="70"/>
      <c r="BI164" s="70"/>
      <c r="BJ164" s="70"/>
      <c r="BK164" s="70"/>
      <c r="BL164" s="70"/>
      <c r="BM164" s="70"/>
      <c r="BN164" s="70"/>
      <c r="BO164" s="70"/>
      <c r="BP164" s="70"/>
      <c r="BQ164" s="70"/>
      <c r="BR164" s="70"/>
      <c r="BS164" s="70"/>
      <c r="BT164" s="70"/>
      <c r="BU164" s="70"/>
      <c r="BV164" s="70"/>
      <c r="BW164" s="70"/>
      <c r="BX164" s="70"/>
      <c r="BY164" s="70"/>
      <c r="BZ164" s="70"/>
      <c r="CA164" s="70"/>
      <c r="CB164" s="70"/>
      <c r="CC164" s="70"/>
      <c r="CD164" s="70"/>
      <c r="CE164" s="70"/>
      <c r="CF164" s="70"/>
      <c r="CG164" s="70"/>
      <c r="CH164" s="70"/>
      <c r="CI164" s="70"/>
      <c r="CJ164" s="70"/>
      <c r="CK164" s="70"/>
    </row>
    <row r="165" spans="1:89">
      <c r="A165" s="70"/>
      <c r="B165" s="70"/>
      <c r="C165" s="70"/>
      <c r="D165" s="70"/>
      <c r="E165" s="70"/>
      <c r="F165" s="70"/>
      <c r="G165" s="70"/>
      <c r="H165" s="70"/>
      <c r="I165" s="70"/>
      <c r="J165" s="70"/>
      <c r="K165" s="70"/>
      <c r="L165" s="70"/>
      <c r="M165" s="70"/>
      <c r="N165" s="70"/>
      <c r="O165" s="70"/>
      <c r="P165" s="70"/>
      <c r="Q165" s="70"/>
      <c r="R165" s="70"/>
      <c r="S165" s="70"/>
      <c r="T165" s="70"/>
      <c r="U165" s="70"/>
      <c r="V165" s="70"/>
      <c r="W165" s="70"/>
      <c r="X165" s="70"/>
      <c r="Y165" s="70"/>
      <c r="Z165" s="70"/>
      <c r="AA165" s="70"/>
      <c r="AB165" s="70"/>
      <c r="AC165" s="70"/>
      <c r="AD165" s="70"/>
      <c r="AE165" s="70"/>
      <c r="AF165" s="70"/>
      <c r="AG165" s="70"/>
      <c r="AH165" s="70"/>
      <c r="AI165" s="70"/>
      <c r="AJ165" s="70"/>
      <c r="AK165" s="70"/>
      <c r="AL165" s="70"/>
      <c r="AM165" s="70"/>
      <c r="AN165" s="70"/>
      <c r="AO165" s="70"/>
      <c r="AP165" s="70"/>
      <c r="AQ165" s="70"/>
      <c r="AR165" s="70"/>
      <c r="AS165" s="70"/>
      <c r="AT165" s="70"/>
      <c r="AU165" s="70"/>
      <c r="AV165" s="70"/>
      <c r="AW165" s="70"/>
      <c r="AX165" s="70"/>
      <c r="AY165" s="70"/>
      <c r="AZ165" s="70"/>
      <c r="BA165" s="70"/>
      <c r="BB165" s="70"/>
      <c r="BC165" s="70"/>
      <c r="BD165" s="70"/>
      <c r="BE165" s="70"/>
      <c r="BF165" s="70"/>
      <c r="BG165" s="70"/>
      <c r="BH165" s="70"/>
      <c r="BI165" s="70"/>
      <c r="BJ165" s="70"/>
      <c r="BK165" s="70"/>
      <c r="BL165" s="70"/>
      <c r="BM165" s="70"/>
      <c r="BN165" s="70"/>
      <c r="BO165" s="70"/>
      <c r="BP165" s="70"/>
      <c r="BQ165" s="70"/>
      <c r="BR165" s="70"/>
      <c r="BS165" s="70"/>
      <c r="BT165" s="70"/>
      <c r="BU165" s="70"/>
      <c r="BV165" s="70"/>
      <c r="BW165" s="70"/>
      <c r="BX165" s="70"/>
      <c r="BY165" s="70"/>
      <c r="BZ165" s="70"/>
      <c r="CA165" s="70"/>
      <c r="CB165" s="70"/>
      <c r="CC165" s="70"/>
      <c r="CD165" s="70"/>
      <c r="CE165" s="70"/>
      <c r="CF165" s="70"/>
      <c r="CG165" s="70"/>
      <c r="CH165" s="70"/>
      <c r="CI165" s="70"/>
      <c r="CJ165" s="70"/>
      <c r="CK165" s="70"/>
    </row>
    <row r="166" spans="1:89">
      <c r="A166" s="70"/>
      <c r="B166" s="70"/>
      <c r="C166" s="70"/>
      <c r="D166" s="70"/>
      <c r="E166" s="70"/>
      <c r="F166" s="70"/>
      <c r="G166" s="70"/>
      <c r="H166" s="70"/>
      <c r="I166" s="70"/>
      <c r="J166" s="70"/>
      <c r="K166" s="70"/>
      <c r="L166" s="70"/>
      <c r="M166" s="70"/>
      <c r="N166" s="70"/>
      <c r="O166" s="70"/>
      <c r="P166" s="70"/>
      <c r="Q166" s="70"/>
      <c r="R166" s="70"/>
      <c r="S166" s="70"/>
      <c r="T166" s="70"/>
      <c r="U166" s="70"/>
      <c r="V166" s="70"/>
      <c r="W166" s="70"/>
      <c r="X166" s="70"/>
      <c r="Y166" s="70"/>
      <c r="Z166" s="70"/>
      <c r="AA166" s="70"/>
      <c r="AB166" s="70"/>
      <c r="AC166" s="70"/>
      <c r="AD166" s="70"/>
      <c r="AE166" s="70"/>
      <c r="AF166" s="70"/>
      <c r="AG166" s="70"/>
      <c r="AH166" s="70"/>
      <c r="AI166" s="70"/>
      <c r="AJ166" s="70"/>
      <c r="AK166" s="70"/>
      <c r="AL166" s="70"/>
      <c r="AM166" s="70"/>
      <c r="AN166" s="70"/>
      <c r="AO166" s="70"/>
      <c r="AP166" s="70"/>
      <c r="AQ166" s="70"/>
      <c r="AR166" s="70"/>
      <c r="AS166" s="70"/>
      <c r="AT166" s="70"/>
      <c r="AU166" s="70"/>
      <c r="AV166" s="70"/>
      <c r="AW166" s="70"/>
      <c r="AX166" s="70"/>
      <c r="AY166" s="70"/>
      <c r="AZ166" s="70"/>
      <c r="BA166" s="70"/>
      <c r="BB166" s="70"/>
      <c r="BC166" s="70"/>
      <c r="BD166" s="70"/>
      <c r="BE166" s="70"/>
      <c r="BF166" s="70"/>
      <c r="BG166" s="70"/>
      <c r="BH166" s="70"/>
      <c r="BI166" s="70"/>
      <c r="BJ166" s="70"/>
      <c r="BK166" s="70"/>
      <c r="BL166" s="70"/>
      <c r="BM166" s="70"/>
      <c r="BN166" s="70"/>
      <c r="BO166" s="70"/>
      <c r="BP166" s="70"/>
      <c r="BQ166" s="70"/>
      <c r="BR166" s="70"/>
      <c r="BS166" s="70"/>
      <c r="BT166" s="70"/>
      <c r="BU166" s="70"/>
      <c r="BV166" s="70"/>
      <c r="BW166" s="70"/>
      <c r="BX166" s="70"/>
      <c r="BY166" s="70"/>
      <c r="BZ166" s="70"/>
      <c r="CA166" s="70"/>
      <c r="CB166" s="70"/>
      <c r="CC166" s="70"/>
      <c r="CD166" s="70"/>
      <c r="CE166" s="70"/>
      <c r="CF166" s="70"/>
      <c r="CG166" s="70"/>
      <c r="CH166" s="70"/>
      <c r="CI166" s="70"/>
      <c r="CJ166" s="70"/>
      <c r="CK166" s="70"/>
    </row>
    <row r="167" spans="1:89">
      <c r="A167" s="70"/>
      <c r="B167" s="70"/>
      <c r="C167" s="70"/>
      <c r="D167" s="70"/>
      <c r="E167" s="70"/>
      <c r="F167" s="70"/>
      <c r="G167" s="70"/>
      <c r="H167" s="70"/>
      <c r="I167" s="70"/>
      <c r="J167" s="70"/>
      <c r="K167" s="70"/>
      <c r="L167" s="70"/>
      <c r="M167" s="70"/>
      <c r="N167" s="70"/>
      <c r="O167" s="70"/>
      <c r="P167" s="70"/>
      <c r="Q167" s="70"/>
      <c r="R167" s="70"/>
      <c r="S167" s="70"/>
      <c r="T167" s="70"/>
      <c r="U167" s="70"/>
      <c r="V167" s="70"/>
      <c r="W167" s="70"/>
      <c r="X167" s="70"/>
      <c r="Y167" s="70"/>
      <c r="Z167" s="70"/>
      <c r="AA167" s="70"/>
      <c r="AB167" s="70"/>
      <c r="AC167" s="70"/>
      <c r="AD167" s="70"/>
      <c r="AE167" s="70"/>
      <c r="AF167" s="70"/>
      <c r="AG167" s="70"/>
      <c r="AH167" s="70"/>
      <c r="AI167" s="70"/>
      <c r="AJ167" s="70"/>
      <c r="AK167" s="70"/>
      <c r="AL167" s="70"/>
      <c r="AM167" s="70"/>
      <c r="AN167" s="70"/>
      <c r="AO167" s="70"/>
      <c r="AP167" s="70"/>
      <c r="AQ167" s="70"/>
      <c r="AR167" s="70"/>
      <c r="AS167" s="70"/>
      <c r="AT167" s="70"/>
      <c r="AU167" s="70"/>
      <c r="AV167" s="70"/>
      <c r="AW167" s="70"/>
      <c r="AX167" s="70"/>
      <c r="AY167" s="70"/>
      <c r="AZ167" s="70"/>
      <c r="BA167" s="70"/>
      <c r="BB167" s="70"/>
      <c r="BC167" s="70"/>
      <c r="BD167" s="70"/>
      <c r="BE167" s="70"/>
      <c r="BF167" s="70"/>
      <c r="BG167" s="70"/>
      <c r="BH167" s="70"/>
      <c r="BI167" s="70"/>
      <c r="BJ167" s="70"/>
      <c r="BK167" s="70"/>
      <c r="BL167" s="70"/>
      <c r="BM167" s="70"/>
      <c r="BN167" s="70"/>
      <c r="BO167" s="70"/>
      <c r="BP167" s="70"/>
      <c r="BQ167" s="70"/>
      <c r="BR167" s="70"/>
      <c r="BS167" s="70"/>
      <c r="BT167" s="70"/>
      <c r="BU167" s="70"/>
      <c r="BV167" s="70"/>
      <c r="BW167" s="70"/>
      <c r="BX167" s="70"/>
      <c r="BY167" s="70"/>
      <c r="BZ167" s="70"/>
      <c r="CA167" s="70"/>
      <c r="CB167" s="70"/>
      <c r="CC167" s="70"/>
      <c r="CD167" s="70"/>
      <c r="CE167" s="70"/>
      <c r="CF167" s="70"/>
      <c r="CG167" s="70"/>
      <c r="CH167" s="70"/>
      <c r="CI167" s="70"/>
      <c r="CJ167" s="70"/>
      <c r="CK167" s="70"/>
    </row>
    <row r="168" spans="1:89" ht="10.5">
      <c r="A168" s="70"/>
      <c r="B168" s="70"/>
      <c r="C168" s="70"/>
      <c r="D168" s="74" t="str">
        <f>C10</f>
        <v>Option 2 - Replacement based on historical trend</v>
      </c>
      <c r="E168" s="75" t="str">
        <f>E$4</f>
        <v>Option</v>
      </c>
      <c r="F168" s="75" t="str">
        <f>F$4</f>
        <v>Unit</v>
      </c>
      <c r="G168" s="75" t="str">
        <f>G$4</f>
        <v>Basis</v>
      </c>
      <c r="H168" s="94" t="s">
        <v>85</v>
      </c>
      <c r="J168" s="88" t="str">
        <f>C10</f>
        <v>Option 2 - Replacement based on historical trend</v>
      </c>
      <c r="K168" s="70"/>
      <c r="L168" s="70"/>
      <c r="M168" s="70"/>
      <c r="N168" s="70"/>
      <c r="O168" s="70"/>
      <c r="P168" s="70"/>
      <c r="Q168" s="70"/>
      <c r="R168" s="70"/>
      <c r="S168" s="70"/>
      <c r="T168" s="70"/>
      <c r="U168" s="70"/>
      <c r="V168" s="70"/>
      <c r="W168" s="70"/>
      <c r="X168" s="70"/>
      <c r="Y168" s="70"/>
      <c r="Z168" s="70"/>
      <c r="AA168" s="70"/>
      <c r="AB168" s="70"/>
      <c r="AC168" s="70"/>
      <c r="AD168" s="70"/>
      <c r="AE168" s="70"/>
      <c r="AF168" s="70"/>
      <c r="AG168" s="70"/>
      <c r="AH168" s="70"/>
      <c r="AI168" s="70"/>
      <c r="AJ168" s="70"/>
      <c r="AK168" s="70"/>
      <c r="AL168" s="70"/>
      <c r="AM168" s="70"/>
      <c r="AN168" s="70"/>
      <c r="AO168" s="70"/>
      <c r="AP168" s="70"/>
      <c r="AQ168" s="70"/>
      <c r="AR168" s="70"/>
      <c r="AS168" s="70"/>
      <c r="AT168" s="70"/>
      <c r="AU168" s="70"/>
      <c r="AV168" s="70"/>
      <c r="AW168" s="70"/>
      <c r="AX168" s="70"/>
      <c r="AY168" s="70"/>
      <c r="AZ168" s="70"/>
      <c r="BA168" s="70"/>
      <c r="BB168" s="70"/>
      <c r="BC168" s="70"/>
      <c r="BD168" s="70"/>
      <c r="BE168" s="70"/>
      <c r="BF168" s="70"/>
      <c r="BG168" s="70"/>
      <c r="BH168" s="70"/>
      <c r="BI168" s="70"/>
      <c r="BJ168" s="70"/>
      <c r="BK168" s="70"/>
      <c r="BL168" s="70"/>
      <c r="BM168" s="70"/>
      <c r="BN168" s="70"/>
      <c r="BO168" s="70"/>
      <c r="BP168" s="70"/>
      <c r="BQ168" s="70"/>
      <c r="BR168" s="70"/>
      <c r="BS168" s="70"/>
      <c r="BT168" s="70"/>
      <c r="BU168" s="70"/>
      <c r="BV168" s="70"/>
      <c r="BW168" s="70"/>
      <c r="BX168" s="70"/>
      <c r="BY168" s="70"/>
      <c r="BZ168" s="70"/>
      <c r="CA168" s="70"/>
      <c r="CB168" s="70"/>
      <c r="CC168" s="70"/>
      <c r="CD168" s="70"/>
      <c r="CE168" s="70"/>
      <c r="CF168" s="70"/>
      <c r="CG168" s="70"/>
      <c r="CH168" s="70"/>
      <c r="CI168" s="70"/>
      <c r="CJ168" s="70"/>
      <c r="CK168" s="70"/>
    </row>
    <row r="169" spans="1:89">
      <c r="A169" s="70"/>
      <c r="B169" s="70"/>
      <c r="C169" s="70"/>
      <c r="D169" s="70"/>
      <c r="E169" s="70"/>
      <c r="F169" s="70"/>
      <c r="G169" s="70"/>
      <c r="H169" s="70"/>
      <c r="J169" s="70"/>
      <c r="K169" s="70"/>
      <c r="L169" s="70"/>
      <c r="M169" s="70"/>
      <c r="N169" s="70"/>
      <c r="O169" s="70"/>
      <c r="P169" s="70"/>
      <c r="Q169" s="70"/>
      <c r="R169" s="70"/>
      <c r="S169" s="70"/>
      <c r="T169" s="70"/>
      <c r="U169" s="70"/>
      <c r="V169" s="70"/>
      <c r="W169" s="70"/>
      <c r="X169" s="70"/>
      <c r="Y169" s="70"/>
      <c r="Z169" s="70"/>
      <c r="AA169" s="70"/>
      <c r="AB169" s="70"/>
      <c r="AC169" s="70"/>
      <c r="AD169" s="70"/>
      <c r="AE169" s="70"/>
      <c r="AF169" s="70"/>
      <c r="AG169" s="70"/>
      <c r="AH169" s="70"/>
      <c r="AI169" s="70"/>
      <c r="AJ169" s="70"/>
      <c r="AK169" s="70"/>
      <c r="AL169" s="70"/>
      <c r="AM169" s="70"/>
      <c r="AN169" s="70"/>
      <c r="AO169" s="70"/>
      <c r="AP169" s="70"/>
      <c r="AQ169" s="70"/>
      <c r="AR169" s="70"/>
      <c r="AS169" s="70"/>
      <c r="AT169" s="70"/>
      <c r="AU169" s="70"/>
      <c r="AV169" s="70"/>
      <c r="AW169" s="70"/>
      <c r="AX169" s="70"/>
      <c r="AY169" s="70"/>
      <c r="AZ169" s="70"/>
      <c r="BA169" s="70"/>
      <c r="BB169" s="70"/>
      <c r="BC169" s="70"/>
      <c r="BD169" s="70"/>
      <c r="BE169" s="70"/>
      <c r="BF169" s="70"/>
      <c r="BG169" s="70"/>
      <c r="BH169" s="70"/>
      <c r="BI169" s="70"/>
      <c r="BJ169" s="70"/>
      <c r="BK169" s="70"/>
      <c r="BL169" s="70"/>
      <c r="BM169" s="70"/>
      <c r="BN169" s="70"/>
      <c r="BO169" s="70"/>
      <c r="BP169" s="70"/>
      <c r="BQ169" s="70"/>
      <c r="BR169" s="70"/>
      <c r="BS169" s="70"/>
      <c r="BT169" s="70"/>
      <c r="BU169" s="70"/>
      <c r="BV169" s="70"/>
      <c r="BW169" s="70"/>
      <c r="BX169" s="70"/>
      <c r="BY169" s="70"/>
      <c r="BZ169" s="70"/>
      <c r="CA169" s="70"/>
      <c r="CB169" s="70"/>
      <c r="CC169" s="70"/>
      <c r="CD169" s="70"/>
      <c r="CE169" s="70"/>
      <c r="CF169" s="70"/>
      <c r="CG169" s="70"/>
      <c r="CH169" s="70"/>
      <c r="CI169" s="70"/>
      <c r="CJ169" s="70"/>
      <c r="CK169" s="70"/>
    </row>
    <row r="170" spans="1:89">
      <c r="A170" s="70"/>
      <c r="B170" s="70"/>
      <c r="C170" s="70"/>
      <c r="D170" s="89" t="s">
        <v>86</v>
      </c>
      <c r="E170" s="36" t="e">
        <f>#REF!</f>
        <v>#REF!</v>
      </c>
      <c r="F170" s="90" t="s">
        <v>87</v>
      </c>
      <c r="G170" s="90" t="s">
        <v>88</v>
      </c>
      <c r="H170" s="89" t="s">
        <v>89</v>
      </c>
      <c r="J170" s="95">
        <v>495.70452543688617</v>
      </c>
      <c r="K170" s="70"/>
      <c r="L170" s="70"/>
      <c r="M170" s="70"/>
      <c r="N170" s="70"/>
      <c r="O170" s="70"/>
      <c r="P170" s="70"/>
      <c r="Q170" s="70"/>
      <c r="R170" s="70"/>
      <c r="S170" s="70"/>
      <c r="T170" s="70"/>
      <c r="U170" s="70"/>
      <c r="V170" s="70"/>
      <c r="W170" s="70"/>
      <c r="X170" s="70"/>
      <c r="Y170" s="70"/>
      <c r="Z170" s="70"/>
      <c r="AA170" s="70"/>
      <c r="AB170" s="70"/>
      <c r="AC170" s="70"/>
      <c r="AD170" s="70"/>
      <c r="AE170" s="70"/>
      <c r="AF170" s="70"/>
      <c r="AG170" s="70"/>
      <c r="AH170" s="70"/>
      <c r="AI170" s="70"/>
      <c r="AJ170" s="70"/>
      <c r="AK170" s="70"/>
      <c r="AL170" s="70"/>
      <c r="AM170" s="70"/>
      <c r="AN170" s="70"/>
      <c r="AO170" s="70"/>
      <c r="AP170" s="70"/>
      <c r="AQ170" s="70"/>
      <c r="AR170" s="70"/>
      <c r="AS170" s="70"/>
      <c r="AT170" s="70"/>
      <c r="AU170" s="70"/>
      <c r="AV170" s="70"/>
      <c r="AW170" s="70"/>
      <c r="AX170" s="70"/>
      <c r="AY170" s="70"/>
      <c r="AZ170" s="70"/>
      <c r="BA170" s="70"/>
      <c r="BB170" s="70"/>
      <c r="BC170" s="70"/>
      <c r="BD170" s="70"/>
      <c r="BE170" s="70"/>
      <c r="BF170" s="70"/>
      <c r="BG170" s="70"/>
      <c r="BH170" s="70"/>
      <c r="BI170" s="70"/>
      <c r="BJ170" s="70"/>
      <c r="BK170" s="70"/>
      <c r="BL170" s="70"/>
      <c r="BM170" s="70"/>
      <c r="BN170" s="70"/>
      <c r="BO170" s="70"/>
      <c r="BP170" s="70"/>
      <c r="BQ170" s="70"/>
      <c r="BR170" s="70"/>
      <c r="BS170" s="70"/>
      <c r="BT170" s="70"/>
      <c r="BU170" s="70"/>
      <c r="BV170" s="70"/>
      <c r="BW170" s="70"/>
      <c r="BX170" s="70"/>
      <c r="BY170" s="70"/>
      <c r="BZ170" s="70"/>
      <c r="CA170" s="70"/>
      <c r="CB170" s="70"/>
      <c r="CC170" s="70"/>
      <c r="CD170" s="70"/>
      <c r="CE170" s="70"/>
      <c r="CF170" s="70"/>
      <c r="CG170" s="70"/>
      <c r="CH170" s="70"/>
      <c r="CI170" s="70"/>
      <c r="CJ170" s="70"/>
      <c r="CK170" s="70"/>
    </row>
    <row r="171" spans="1:89">
      <c r="A171" s="70"/>
      <c r="B171" s="70"/>
      <c r="C171" s="70"/>
      <c r="D171" s="89" t="s">
        <v>90</v>
      </c>
      <c r="E171" s="36" t="e">
        <f>#REF!</f>
        <v>#REF!</v>
      </c>
      <c r="F171" s="90" t="s">
        <v>87</v>
      </c>
      <c r="G171" s="90" t="s">
        <v>88</v>
      </c>
      <c r="H171" s="89" t="s">
        <v>91</v>
      </c>
      <c r="J171" s="95">
        <v>620.95237503051692</v>
      </c>
      <c r="K171" s="70"/>
      <c r="L171" s="70"/>
      <c r="M171" s="70"/>
      <c r="N171" s="70"/>
      <c r="O171" s="70"/>
      <c r="P171" s="70"/>
      <c r="Q171" s="70"/>
      <c r="R171" s="70"/>
      <c r="S171" s="70"/>
      <c r="T171" s="70"/>
      <c r="U171" s="70"/>
      <c r="V171" s="70"/>
      <c r="W171" s="70"/>
      <c r="X171" s="70"/>
      <c r="Y171" s="70"/>
      <c r="Z171" s="70"/>
      <c r="AA171" s="70"/>
      <c r="AB171" s="70"/>
      <c r="AC171" s="70"/>
      <c r="AD171" s="70"/>
      <c r="AE171" s="70"/>
      <c r="AF171" s="70"/>
      <c r="AG171" s="70"/>
      <c r="AH171" s="70"/>
      <c r="AI171" s="70"/>
      <c r="AJ171" s="70"/>
      <c r="AK171" s="70"/>
      <c r="AL171" s="70"/>
      <c r="AM171" s="70"/>
      <c r="AN171" s="70"/>
      <c r="AO171" s="70"/>
      <c r="AP171" s="70"/>
      <c r="AQ171" s="70"/>
      <c r="AR171" s="70"/>
      <c r="AS171" s="70"/>
      <c r="AT171" s="70"/>
      <c r="AU171" s="70"/>
      <c r="AV171" s="70"/>
      <c r="AW171" s="70"/>
      <c r="AX171" s="70"/>
      <c r="AY171" s="70"/>
      <c r="AZ171" s="70"/>
      <c r="BA171" s="70"/>
      <c r="BB171" s="70"/>
      <c r="BC171" s="70"/>
      <c r="BD171" s="70"/>
      <c r="BE171" s="70"/>
      <c r="BF171" s="70"/>
      <c r="BG171" s="70"/>
      <c r="BH171" s="70"/>
      <c r="BI171" s="70"/>
      <c r="BJ171" s="70"/>
      <c r="BK171" s="70"/>
      <c r="BL171" s="70"/>
      <c r="BM171" s="70"/>
      <c r="BN171" s="70"/>
      <c r="BO171" s="70"/>
      <c r="BP171" s="70"/>
      <c r="BQ171" s="70"/>
      <c r="BR171" s="70"/>
      <c r="BS171" s="70"/>
      <c r="BT171" s="70"/>
      <c r="BU171" s="70"/>
      <c r="BV171" s="70"/>
      <c r="BW171" s="70"/>
      <c r="BX171" s="70"/>
      <c r="BY171" s="70"/>
      <c r="BZ171" s="70"/>
      <c r="CA171" s="70"/>
      <c r="CB171" s="70"/>
      <c r="CC171" s="70"/>
      <c r="CD171" s="70"/>
      <c r="CE171" s="70"/>
      <c r="CF171" s="70"/>
      <c r="CG171" s="70"/>
      <c r="CH171" s="70"/>
      <c r="CI171" s="70"/>
      <c r="CJ171" s="70"/>
      <c r="CK171" s="70"/>
    </row>
    <row r="172" spans="1:89">
      <c r="A172" s="70"/>
      <c r="B172" s="70"/>
      <c r="C172" s="70"/>
      <c r="D172" s="89" t="s">
        <v>92</v>
      </c>
      <c r="E172" s="36" t="e">
        <f>#REF!</f>
        <v>#REF!</v>
      </c>
      <c r="F172" s="90" t="s">
        <v>87</v>
      </c>
      <c r="G172" s="90" t="s">
        <v>88</v>
      </c>
      <c r="H172" s="89" t="s">
        <v>93</v>
      </c>
      <c r="J172" s="95">
        <v>6511.7807282534459</v>
      </c>
      <c r="K172" s="70"/>
      <c r="L172" s="70"/>
      <c r="M172" s="70"/>
      <c r="N172" s="70"/>
      <c r="O172" s="70"/>
      <c r="P172" s="70"/>
      <c r="Q172" s="70"/>
      <c r="R172" s="70"/>
      <c r="S172" s="70"/>
      <c r="T172" s="70"/>
      <c r="U172" s="70"/>
      <c r="V172" s="70"/>
      <c r="W172" s="70"/>
      <c r="X172" s="70"/>
      <c r="Y172" s="70"/>
      <c r="Z172" s="70"/>
      <c r="AA172" s="70"/>
      <c r="AB172" s="70"/>
      <c r="AC172" s="70"/>
      <c r="AD172" s="70"/>
      <c r="AE172" s="70"/>
      <c r="AF172" s="70"/>
      <c r="AG172" s="70"/>
      <c r="AH172" s="70"/>
      <c r="AI172" s="70"/>
      <c r="AJ172" s="70"/>
      <c r="AK172" s="70"/>
      <c r="AL172" s="70"/>
      <c r="AM172" s="70"/>
      <c r="AN172" s="70"/>
      <c r="AO172" s="70"/>
      <c r="AP172" s="70"/>
      <c r="AQ172" s="70"/>
      <c r="AR172" s="70"/>
      <c r="AS172" s="70"/>
      <c r="AT172" s="70"/>
      <c r="AU172" s="70"/>
      <c r="AV172" s="70"/>
      <c r="AW172" s="70"/>
      <c r="AX172" s="70"/>
      <c r="AY172" s="70"/>
      <c r="AZ172" s="70"/>
      <c r="BA172" s="70"/>
      <c r="BB172" s="70"/>
      <c r="BC172" s="70"/>
      <c r="BD172" s="70"/>
      <c r="BE172" s="70"/>
      <c r="BF172" s="70"/>
      <c r="BG172" s="70"/>
      <c r="BH172" s="70"/>
      <c r="BI172" s="70"/>
      <c r="BJ172" s="70"/>
      <c r="BK172" s="70"/>
      <c r="BL172" s="70"/>
      <c r="BM172" s="70"/>
      <c r="BN172" s="70"/>
      <c r="BO172" s="70"/>
      <c r="BP172" s="70"/>
      <c r="BQ172" s="70"/>
      <c r="BR172" s="70"/>
      <c r="BS172" s="70"/>
      <c r="BT172" s="70"/>
      <c r="BU172" s="70"/>
      <c r="BV172" s="70"/>
      <c r="BW172" s="70"/>
      <c r="BX172" s="70"/>
      <c r="BY172" s="70"/>
      <c r="BZ172" s="70"/>
      <c r="CA172" s="70"/>
      <c r="CB172" s="70"/>
      <c r="CC172" s="70"/>
      <c r="CD172" s="70"/>
      <c r="CE172" s="70"/>
      <c r="CF172" s="70"/>
      <c r="CG172" s="70"/>
      <c r="CH172" s="70"/>
      <c r="CI172" s="70"/>
      <c r="CJ172" s="70"/>
      <c r="CK172" s="70"/>
    </row>
    <row r="173" spans="1:89">
      <c r="A173" s="70"/>
      <c r="B173" s="70"/>
      <c r="C173" s="70"/>
      <c r="D173" s="89" t="s">
        <v>94</v>
      </c>
      <c r="E173" s="36" t="e">
        <f>#REF!</f>
        <v>#REF!</v>
      </c>
      <c r="F173" s="90" t="s">
        <v>87</v>
      </c>
      <c r="G173" s="90" t="s">
        <v>88</v>
      </c>
      <c r="H173" s="89" t="s">
        <v>95</v>
      </c>
      <c r="J173" s="95">
        <v>16991.422191238042</v>
      </c>
      <c r="K173" s="70"/>
      <c r="L173" s="70"/>
      <c r="M173" s="70"/>
      <c r="N173" s="70"/>
      <c r="O173" s="70"/>
      <c r="P173" s="70"/>
      <c r="Q173" s="70"/>
      <c r="R173" s="70"/>
      <c r="S173" s="70"/>
      <c r="T173" s="70"/>
      <c r="U173" s="70"/>
      <c r="V173" s="70"/>
      <c r="W173" s="70"/>
      <c r="X173" s="70"/>
      <c r="Y173" s="70"/>
      <c r="Z173" s="70"/>
      <c r="AA173" s="70"/>
      <c r="AB173" s="70"/>
      <c r="AC173" s="70"/>
      <c r="AD173" s="70"/>
      <c r="AE173" s="70"/>
      <c r="AF173" s="70"/>
      <c r="AG173" s="70"/>
      <c r="AH173" s="70"/>
      <c r="AI173" s="70"/>
      <c r="AJ173" s="70"/>
      <c r="AK173" s="70"/>
      <c r="AL173" s="70"/>
      <c r="AM173" s="70"/>
      <c r="AN173" s="70"/>
      <c r="AO173" s="70"/>
      <c r="AP173" s="70"/>
      <c r="AQ173" s="70"/>
      <c r="AR173" s="70"/>
      <c r="AS173" s="70"/>
      <c r="AT173" s="70"/>
      <c r="AU173" s="70"/>
      <c r="AV173" s="70"/>
      <c r="AW173" s="70"/>
      <c r="AX173" s="70"/>
      <c r="AY173" s="70"/>
      <c r="AZ173" s="70"/>
      <c r="BA173" s="70"/>
      <c r="BB173" s="70"/>
      <c r="BC173" s="70"/>
      <c r="BD173" s="70"/>
      <c r="BE173" s="70"/>
      <c r="BF173" s="70"/>
      <c r="BG173" s="70"/>
      <c r="BH173" s="70"/>
      <c r="BI173" s="70"/>
      <c r="BJ173" s="70"/>
      <c r="BK173" s="70"/>
      <c r="BL173" s="70"/>
      <c r="BM173" s="70"/>
      <c r="BN173" s="70"/>
      <c r="BO173" s="70"/>
      <c r="BP173" s="70"/>
      <c r="BQ173" s="70"/>
      <c r="BR173" s="70"/>
      <c r="BS173" s="70"/>
      <c r="BT173" s="70"/>
      <c r="BU173" s="70"/>
      <c r="BV173" s="70"/>
      <c r="BW173" s="70"/>
      <c r="BX173" s="70"/>
      <c r="BY173" s="70"/>
      <c r="BZ173" s="70"/>
      <c r="CA173" s="70"/>
      <c r="CB173" s="70"/>
      <c r="CC173" s="70"/>
      <c r="CD173" s="70"/>
      <c r="CE173" s="70"/>
      <c r="CF173" s="70"/>
      <c r="CG173" s="70"/>
      <c r="CH173" s="70"/>
      <c r="CI173" s="70"/>
      <c r="CJ173" s="70"/>
      <c r="CK173" s="70"/>
    </row>
    <row r="174" spans="1:89">
      <c r="A174" s="70"/>
      <c r="B174" s="70"/>
      <c r="C174" s="70"/>
      <c r="D174" s="89" t="s">
        <v>96</v>
      </c>
      <c r="E174" s="36" t="e">
        <f>#REF!</f>
        <v>#REF!</v>
      </c>
      <c r="F174" s="90" t="s">
        <v>87</v>
      </c>
      <c r="G174" s="90" t="s">
        <v>88</v>
      </c>
      <c r="H174" s="89" t="s">
        <v>97</v>
      </c>
      <c r="J174" s="95">
        <v>10501.578615173916</v>
      </c>
      <c r="K174" s="70"/>
      <c r="L174" s="70"/>
      <c r="M174" s="70"/>
      <c r="N174" s="70"/>
      <c r="O174" s="70"/>
      <c r="P174" s="70"/>
      <c r="Q174" s="70"/>
      <c r="R174" s="70"/>
      <c r="S174" s="70"/>
      <c r="T174" s="70"/>
      <c r="U174" s="70"/>
      <c r="V174" s="70"/>
      <c r="W174" s="70"/>
      <c r="X174" s="70"/>
      <c r="Y174" s="70"/>
      <c r="Z174" s="70"/>
      <c r="AA174" s="70"/>
      <c r="AB174" s="70"/>
      <c r="AC174" s="70"/>
      <c r="AD174" s="70"/>
      <c r="AE174" s="70"/>
      <c r="AF174" s="70"/>
      <c r="AG174" s="70"/>
      <c r="AH174" s="70"/>
      <c r="AI174" s="70"/>
      <c r="AJ174" s="70"/>
      <c r="AK174" s="70"/>
      <c r="AL174" s="70"/>
      <c r="AM174" s="70"/>
      <c r="AN174" s="70"/>
      <c r="AO174" s="70"/>
      <c r="AP174" s="70"/>
      <c r="AQ174" s="70"/>
      <c r="AR174" s="70"/>
      <c r="AS174" s="70"/>
      <c r="AT174" s="70"/>
      <c r="AU174" s="70"/>
      <c r="AV174" s="70"/>
      <c r="AW174" s="70"/>
      <c r="AX174" s="70"/>
      <c r="AY174" s="70"/>
      <c r="AZ174" s="70"/>
      <c r="BA174" s="70"/>
      <c r="BB174" s="70"/>
      <c r="BC174" s="70"/>
      <c r="BD174" s="70"/>
      <c r="BE174" s="70"/>
      <c r="BF174" s="70"/>
      <c r="BG174" s="70"/>
      <c r="BH174" s="70"/>
      <c r="BI174" s="70"/>
      <c r="BJ174" s="70"/>
      <c r="BK174" s="70"/>
      <c r="BL174" s="70"/>
      <c r="BM174" s="70"/>
      <c r="BN174" s="70"/>
      <c r="BO174" s="70"/>
      <c r="BP174" s="70"/>
      <c r="BQ174" s="70"/>
      <c r="BR174" s="70"/>
      <c r="BS174" s="70"/>
      <c r="BT174" s="70"/>
      <c r="BU174" s="70"/>
      <c r="BV174" s="70"/>
      <c r="BW174" s="70"/>
      <c r="BX174" s="70"/>
      <c r="BY174" s="70"/>
      <c r="BZ174" s="70"/>
      <c r="CA174" s="70"/>
      <c r="CB174" s="70"/>
      <c r="CC174" s="70"/>
      <c r="CD174" s="70"/>
      <c r="CE174" s="70"/>
      <c r="CF174" s="70"/>
      <c r="CG174" s="70"/>
      <c r="CH174" s="70"/>
      <c r="CI174" s="70"/>
      <c r="CJ174" s="70"/>
      <c r="CK174" s="70"/>
    </row>
    <row r="175" spans="1:89">
      <c r="A175" s="70"/>
      <c r="B175" s="70"/>
      <c r="C175" s="70"/>
      <c r="D175" s="89" t="s">
        <v>98</v>
      </c>
      <c r="E175" s="36" t="e">
        <f>#REF!</f>
        <v>#REF!</v>
      </c>
      <c r="F175" s="90" t="s">
        <v>87</v>
      </c>
      <c r="G175" s="90" t="s">
        <v>88</v>
      </c>
      <c r="H175" s="89" t="s">
        <v>89</v>
      </c>
      <c r="J175" s="95">
        <v>0</v>
      </c>
      <c r="K175" s="70"/>
      <c r="L175" s="70"/>
      <c r="M175" s="70"/>
      <c r="N175" s="70"/>
      <c r="O175" s="70"/>
      <c r="P175" s="70"/>
      <c r="Q175" s="70"/>
      <c r="R175" s="70"/>
      <c r="S175" s="70"/>
      <c r="T175" s="70"/>
      <c r="U175" s="70"/>
      <c r="V175" s="70"/>
      <c r="W175" s="70"/>
      <c r="X175" s="70"/>
      <c r="Y175" s="70"/>
      <c r="Z175" s="70"/>
      <c r="AA175" s="70"/>
      <c r="AB175" s="70"/>
      <c r="AC175" s="70"/>
      <c r="AD175" s="70"/>
      <c r="AE175" s="70"/>
      <c r="AF175" s="70"/>
      <c r="AG175" s="70"/>
      <c r="AH175" s="70"/>
      <c r="AI175" s="70"/>
      <c r="AJ175" s="70"/>
      <c r="AK175" s="70"/>
      <c r="AL175" s="70"/>
      <c r="AM175" s="70"/>
      <c r="AN175" s="70"/>
      <c r="AO175" s="70"/>
      <c r="AP175" s="70"/>
      <c r="AQ175" s="70"/>
      <c r="AR175" s="70"/>
      <c r="AS175" s="70"/>
      <c r="AT175" s="70"/>
      <c r="AU175" s="70"/>
      <c r="AV175" s="70"/>
      <c r="AW175" s="70"/>
      <c r="AX175" s="70"/>
      <c r="AY175" s="70"/>
      <c r="AZ175" s="70"/>
      <c r="BA175" s="70"/>
      <c r="BB175" s="70"/>
      <c r="BC175" s="70"/>
      <c r="BD175" s="70"/>
      <c r="BE175" s="70"/>
      <c r="BF175" s="70"/>
      <c r="BG175" s="70"/>
      <c r="BH175" s="70"/>
      <c r="BI175" s="70"/>
      <c r="BJ175" s="70"/>
      <c r="BK175" s="70"/>
      <c r="BL175" s="70"/>
      <c r="BM175" s="70"/>
      <c r="BN175" s="70"/>
      <c r="BO175" s="70"/>
      <c r="BP175" s="70"/>
      <c r="BQ175" s="70"/>
      <c r="BR175" s="70"/>
      <c r="BS175" s="70"/>
      <c r="BT175" s="70"/>
      <c r="BU175" s="70"/>
      <c r="BV175" s="70"/>
      <c r="BW175" s="70"/>
      <c r="BX175" s="70"/>
      <c r="BY175" s="70"/>
      <c r="BZ175" s="70"/>
      <c r="CA175" s="70"/>
      <c r="CB175" s="70"/>
      <c r="CC175" s="70"/>
      <c r="CD175" s="70"/>
      <c r="CE175" s="70"/>
      <c r="CF175" s="70"/>
      <c r="CG175" s="70"/>
      <c r="CH175" s="70"/>
      <c r="CI175" s="70"/>
      <c r="CJ175" s="70"/>
      <c r="CK175" s="70"/>
    </row>
    <row r="176" spans="1:89" ht="20.100000000000001">
      <c r="A176" s="70"/>
      <c r="B176" s="70"/>
      <c r="C176" s="70"/>
      <c r="D176" s="89" t="s">
        <v>165</v>
      </c>
      <c r="E176" s="36" t="e">
        <f>#REF!</f>
        <v>#REF!</v>
      </c>
      <c r="F176" s="90" t="s">
        <v>87</v>
      </c>
      <c r="G176" s="90" t="s">
        <v>88</v>
      </c>
      <c r="H176" s="89" t="s">
        <v>166</v>
      </c>
      <c r="J176" s="95">
        <v>0</v>
      </c>
      <c r="K176" s="70"/>
      <c r="L176" s="70"/>
      <c r="M176" s="70"/>
      <c r="N176" s="70"/>
      <c r="O176" s="70"/>
      <c r="P176" s="70"/>
      <c r="Q176" s="70"/>
      <c r="R176" s="70"/>
      <c r="S176" s="70"/>
      <c r="T176" s="70"/>
      <c r="U176" s="70"/>
      <c r="V176" s="70"/>
      <c r="W176" s="70"/>
      <c r="X176" s="70"/>
      <c r="Y176" s="70"/>
      <c r="Z176" s="70"/>
      <c r="AA176" s="70"/>
      <c r="AB176" s="70"/>
      <c r="AC176" s="70"/>
      <c r="AD176" s="70"/>
      <c r="AE176" s="70"/>
      <c r="AF176" s="70"/>
      <c r="AG176" s="70"/>
      <c r="AH176" s="70"/>
      <c r="AI176" s="70"/>
      <c r="AJ176" s="70"/>
      <c r="AK176" s="70"/>
      <c r="AL176" s="70"/>
      <c r="AM176" s="70"/>
      <c r="AN176" s="70"/>
      <c r="AO176" s="70"/>
      <c r="AP176" s="70"/>
      <c r="AQ176" s="70"/>
      <c r="AR176" s="70"/>
      <c r="AS176" s="70"/>
      <c r="AT176" s="70"/>
      <c r="AU176" s="70"/>
      <c r="AV176" s="70"/>
      <c r="AW176" s="70"/>
      <c r="AX176" s="70"/>
      <c r="AY176" s="70"/>
      <c r="AZ176" s="70"/>
      <c r="BA176" s="70"/>
      <c r="BB176" s="70"/>
      <c r="BC176" s="70"/>
      <c r="BD176" s="70"/>
      <c r="BE176" s="70"/>
      <c r="BF176" s="70"/>
      <c r="BG176" s="70"/>
      <c r="BH176" s="70"/>
      <c r="BI176" s="70"/>
      <c r="BJ176" s="70"/>
      <c r="BK176" s="70"/>
      <c r="BL176" s="70"/>
      <c r="BM176" s="70"/>
      <c r="BN176" s="70"/>
      <c r="BO176" s="70"/>
      <c r="BP176" s="70"/>
      <c r="BQ176" s="70"/>
      <c r="BR176" s="70"/>
      <c r="BS176" s="70"/>
      <c r="BT176" s="70"/>
      <c r="BU176" s="70"/>
      <c r="BV176" s="70"/>
      <c r="BW176" s="70"/>
      <c r="BX176" s="70"/>
      <c r="BY176" s="70"/>
      <c r="BZ176" s="70"/>
      <c r="CA176" s="70"/>
      <c r="CB176" s="70"/>
      <c r="CC176" s="70"/>
      <c r="CD176" s="70"/>
      <c r="CE176" s="70"/>
      <c r="CF176" s="70"/>
      <c r="CG176" s="70"/>
      <c r="CH176" s="70"/>
      <c r="CI176" s="70"/>
      <c r="CJ176" s="70"/>
      <c r="CK176" s="70"/>
    </row>
    <row r="177" spans="1:89" ht="20.100000000000001">
      <c r="A177" s="70"/>
      <c r="B177" s="70"/>
      <c r="C177" s="70"/>
      <c r="D177" s="89" t="s">
        <v>165</v>
      </c>
      <c r="E177" s="36" t="e">
        <f>#REF!</f>
        <v>#REF!</v>
      </c>
      <c r="F177" s="90" t="s">
        <v>87</v>
      </c>
      <c r="G177" s="90" t="s">
        <v>88</v>
      </c>
      <c r="H177" s="89" t="s">
        <v>166</v>
      </c>
      <c r="J177" s="95">
        <v>0</v>
      </c>
      <c r="K177" s="70"/>
      <c r="L177" s="70"/>
      <c r="M177" s="70"/>
      <c r="N177" s="70"/>
      <c r="O177" s="70"/>
      <c r="P177" s="70"/>
      <c r="Q177" s="70"/>
      <c r="R177" s="70"/>
      <c r="S177" s="70"/>
      <c r="T177" s="70"/>
      <c r="U177" s="70"/>
      <c r="V177" s="70"/>
      <c r="W177" s="70"/>
      <c r="X177" s="70"/>
      <c r="Y177" s="70"/>
      <c r="Z177" s="70"/>
      <c r="AA177" s="70"/>
      <c r="AB177" s="70"/>
      <c r="AC177" s="70"/>
      <c r="AD177" s="70"/>
      <c r="AE177" s="70"/>
      <c r="AF177" s="70"/>
      <c r="AG177" s="70"/>
      <c r="AH177" s="70"/>
      <c r="AI177" s="70"/>
      <c r="AJ177" s="70"/>
      <c r="AK177" s="70"/>
      <c r="AL177" s="70"/>
      <c r="AM177" s="70"/>
      <c r="AN177" s="70"/>
      <c r="AO177" s="70"/>
      <c r="AP177" s="70"/>
      <c r="AQ177" s="70"/>
      <c r="AR177" s="70"/>
      <c r="AS177" s="70"/>
      <c r="AT177" s="70"/>
      <c r="AU177" s="70"/>
      <c r="AV177" s="70"/>
      <c r="AW177" s="70"/>
      <c r="AX177" s="70"/>
      <c r="AY177" s="70"/>
      <c r="AZ177" s="70"/>
      <c r="BA177" s="70"/>
      <c r="BB177" s="70"/>
      <c r="BC177" s="70"/>
      <c r="BD177" s="70"/>
      <c r="BE177" s="70"/>
      <c r="BF177" s="70"/>
      <c r="BG177" s="70"/>
      <c r="BH177" s="70"/>
      <c r="BI177" s="70"/>
      <c r="BJ177" s="70"/>
      <c r="BK177" s="70"/>
      <c r="BL177" s="70"/>
      <c r="BM177" s="70"/>
      <c r="BN177" s="70"/>
      <c r="BO177" s="70"/>
      <c r="BP177" s="70"/>
      <c r="BQ177" s="70"/>
      <c r="BR177" s="70"/>
      <c r="BS177" s="70"/>
      <c r="BT177" s="70"/>
      <c r="BU177" s="70"/>
      <c r="BV177" s="70"/>
      <c r="BW177" s="70"/>
      <c r="BX177" s="70"/>
      <c r="BY177" s="70"/>
      <c r="BZ177" s="70"/>
      <c r="CA177" s="70"/>
      <c r="CB177" s="70"/>
      <c r="CC177" s="70"/>
      <c r="CD177" s="70"/>
      <c r="CE177" s="70"/>
      <c r="CF177" s="70"/>
      <c r="CG177" s="70"/>
      <c r="CH177" s="70"/>
      <c r="CI177" s="70"/>
      <c r="CJ177" s="70"/>
      <c r="CK177" s="70"/>
    </row>
    <row r="178" spans="1:89" ht="20.100000000000001">
      <c r="A178" s="70"/>
      <c r="B178" s="70"/>
      <c r="C178" s="70"/>
      <c r="D178" s="89" t="s">
        <v>165</v>
      </c>
      <c r="E178" s="36" t="e">
        <f>#REF!</f>
        <v>#REF!</v>
      </c>
      <c r="F178" s="90" t="s">
        <v>87</v>
      </c>
      <c r="G178" s="90" t="s">
        <v>88</v>
      </c>
      <c r="H178" s="89" t="s">
        <v>166</v>
      </c>
      <c r="J178" s="95">
        <v>0</v>
      </c>
      <c r="K178" s="70"/>
      <c r="L178" s="70"/>
      <c r="M178" s="70"/>
      <c r="N178" s="70"/>
      <c r="O178" s="70"/>
      <c r="P178" s="70"/>
      <c r="Q178" s="70"/>
      <c r="R178" s="70"/>
      <c r="S178" s="70"/>
      <c r="T178" s="70"/>
      <c r="U178" s="70"/>
      <c r="V178" s="70"/>
      <c r="W178" s="70"/>
      <c r="X178" s="70"/>
      <c r="Y178" s="70"/>
      <c r="Z178" s="70"/>
      <c r="AA178" s="70"/>
      <c r="AB178" s="70"/>
      <c r="AC178" s="70"/>
      <c r="AD178" s="70"/>
      <c r="AE178" s="70"/>
      <c r="AF178" s="70"/>
      <c r="AG178" s="70"/>
      <c r="AH178" s="70"/>
      <c r="AI178" s="70"/>
      <c r="AJ178" s="70"/>
      <c r="AK178" s="70"/>
      <c r="AL178" s="70"/>
      <c r="AM178" s="70"/>
      <c r="AN178" s="70"/>
      <c r="AO178" s="70"/>
      <c r="AP178" s="70"/>
      <c r="AQ178" s="70"/>
      <c r="AR178" s="70"/>
      <c r="AS178" s="70"/>
      <c r="AT178" s="70"/>
      <c r="AU178" s="70"/>
      <c r="AV178" s="70"/>
      <c r="AW178" s="70"/>
      <c r="AX178" s="70"/>
      <c r="AY178" s="70"/>
      <c r="AZ178" s="70"/>
      <c r="BA178" s="70"/>
      <c r="BB178" s="70"/>
      <c r="BC178" s="70"/>
      <c r="BD178" s="70"/>
      <c r="BE178" s="70"/>
      <c r="BF178" s="70"/>
      <c r="BG178" s="70"/>
      <c r="BH178" s="70"/>
      <c r="BI178" s="70"/>
      <c r="BJ178" s="70"/>
      <c r="BK178" s="70"/>
      <c r="BL178" s="70"/>
      <c r="BM178" s="70"/>
      <c r="BN178" s="70"/>
      <c r="BO178" s="70"/>
      <c r="BP178" s="70"/>
      <c r="BQ178" s="70"/>
      <c r="BR178" s="70"/>
      <c r="BS178" s="70"/>
      <c r="BT178" s="70"/>
      <c r="BU178" s="70"/>
      <c r="BV178" s="70"/>
      <c r="BW178" s="70"/>
      <c r="BX178" s="70"/>
      <c r="BY178" s="70"/>
      <c r="BZ178" s="70"/>
      <c r="CA178" s="70"/>
      <c r="CB178" s="70"/>
      <c r="CC178" s="70"/>
      <c r="CD178" s="70"/>
      <c r="CE178" s="70"/>
      <c r="CF178" s="70"/>
      <c r="CG178" s="70"/>
      <c r="CH178" s="70"/>
      <c r="CI178" s="70"/>
      <c r="CJ178" s="70"/>
      <c r="CK178" s="70"/>
    </row>
    <row r="179" spans="1:89" ht="20.100000000000001">
      <c r="A179" s="70"/>
      <c r="B179" s="70"/>
      <c r="C179" s="70"/>
      <c r="D179" s="89" t="s">
        <v>165</v>
      </c>
      <c r="E179" s="36" t="e">
        <f>#REF!</f>
        <v>#REF!</v>
      </c>
      <c r="F179" s="90" t="s">
        <v>87</v>
      </c>
      <c r="G179" s="90" t="s">
        <v>88</v>
      </c>
      <c r="H179" s="89" t="s">
        <v>166</v>
      </c>
      <c r="J179" s="95">
        <v>0</v>
      </c>
      <c r="K179" s="70"/>
      <c r="L179" s="70"/>
      <c r="M179" s="70"/>
      <c r="N179" s="70"/>
      <c r="O179" s="70"/>
      <c r="P179" s="70"/>
      <c r="Q179" s="70"/>
      <c r="R179" s="70"/>
      <c r="S179" s="70"/>
      <c r="T179" s="70"/>
      <c r="U179" s="70"/>
      <c r="V179" s="70"/>
      <c r="W179" s="70"/>
      <c r="X179" s="70"/>
      <c r="Y179" s="70"/>
      <c r="Z179" s="70"/>
      <c r="AA179" s="70"/>
      <c r="AB179" s="70"/>
      <c r="AC179" s="70"/>
      <c r="AD179" s="70"/>
      <c r="AE179" s="70"/>
      <c r="AF179" s="70"/>
      <c r="AG179" s="70"/>
      <c r="AH179" s="70"/>
      <c r="AI179" s="70"/>
      <c r="AJ179" s="70"/>
      <c r="AK179" s="70"/>
      <c r="AL179" s="70"/>
      <c r="AM179" s="70"/>
      <c r="AN179" s="70"/>
      <c r="AO179" s="70"/>
      <c r="AP179" s="70"/>
      <c r="AQ179" s="70"/>
      <c r="AR179" s="70"/>
      <c r="AS179" s="70"/>
      <c r="AT179" s="70"/>
      <c r="AU179" s="70"/>
      <c r="AV179" s="70"/>
      <c r="AW179" s="70"/>
      <c r="AX179" s="70"/>
      <c r="AY179" s="70"/>
      <c r="AZ179" s="70"/>
      <c r="BA179" s="70"/>
      <c r="BB179" s="70"/>
      <c r="BC179" s="70"/>
      <c r="BD179" s="70"/>
      <c r="BE179" s="70"/>
      <c r="BF179" s="70"/>
      <c r="BG179" s="70"/>
      <c r="BH179" s="70"/>
      <c r="BI179" s="70"/>
      <c r="BJ179" s="70"/>
      <c r="BK179" s="70"/>
      <c r="BL179" s="70"/>
      <c r="BM179" s="70"/>
      <c r="BN179" s="70"/>
      <c r="BO179" s="70"/>
      <c r="BP179" s="70"/>
      <c r="BQ179" s="70"/>
      <c r="BR179" s="70"/>
      <c r="BS179" s="70"/>
      <c r="BT179" s="70"/>
      <c r="BU179" s="70"/>
      <c r="BV179" s="70"/>
      <c r="BW179" s="70"/>
      <c r="BX179" s="70"/>
      <c r="BY179" s="70"/>
      <c r="BZ179" s="70"/>
      <c r="CA179" s="70"/>
      <c r="CB179" s="70"/>
      <c r="CC179" s="70"/>
      <c r="CD179" s="70"/>
      <c r="CE179" s="70"/>
      <c r="CF179" s="70"/>
      <c r="CG179" s="70"/>
      <c r="CH179" s="70"/>
      <c r="CI179" s="70"/>
      <c r="CJ179" s="70"/>
      <c r="CK179" s="70"/>
    </row>
    <row r="180" spans="1:89">
      <c r="A180" s="70"/>
      <c r="B180" s="70"/>
      <c r="C180" s="70"/>
      <c r="D180" s="84"/>
      <c r="E180" s="70"/>
      <c r="F180" s="70"/>
      <c r="G180" s="70"/>
      <c r="H180" s="70"/>
      <c r="I180" s="70"/>
      <c r="J180" s="70"/>
      <c r="K180" s="70"/>
      <c r="L180" s="70"/>
      <c r="M180" s="84"/>
      <c r="N180" s="84"/>
      <c r="O180" s="84"/>
      <c r="P180" s="84"/>
      <c r="Q180" s="84"/>
      <c r="R180" s="84"/>
      <c r="S180" s="84"/>
      <c r="T180" s="84"/>
      <c r="U180" s="84"/>
      <c r="V180" s="84"/>
      <c r="W180" s="84"/>
      <c r="X180" s="84"/>
      <c r="Y180" s="84"/>
      <c r="Z180" s="84"/>
      <c r="AA180" s="84"/>
      <c r="AB180" s="84"/>
      <c r="AC180" s="84"/>
      <c r="AD180" s="84"/>
      <c r="AE180" s="84"/>
      <c r="AF180" s="84"/>
      <c r="AG180" s="84"/>
      <c r="AH180" s="84"/>
      <c r="AI180" s="84"/>
      <c r="AJ180" s="84"/>
      <c r="AK180" s="84"/>
      <c r="AL180" s="84"/>
      <c r="AM180" s="84"/>
      <c r="AN180" s="84"/>
      <c r="AO180" s="84"/>
      <c r="AP180" s="84"/>
      <c r="AQ180" s="84"/>
      <c r="AR180" s="84"/>
      <c r="AS180" s="84"/>
      <c r="AT180" s="84"/>
      <c r="AU180" s="84"/>
      <c r="AV180" s="84"/>
      <c r="AW180" s="84"/>
      <c r="AX180" s="84"/>
      <c r="AY180" s="84"/>
      <c r="AZ180" s="84"/>
      <c r="BA180" s="84"/>
      <c r="BB180" s="84"/>
      <c r="BC180" s="84"/>
      <c r="BD180" s="84"/>
      <c r="BE180" s="84"/>
      <c r="BF180" s="84"/>
      <c r="BG180" s="84"/>
      <c r="BH180" s="84"/>
      <c r="BI180" s="84"/>
      <c r="BJ180" s="84"/>
      <c r="BK180" s="84"/>
      <c r="BL180" s="84"/>
      <c r="BM180" s="84"/>
      <c r="BN180" s="84"/>
      <c r="BO180" s="84"/>
      <c r="BP180" s="84"/>
      <c r="BQ180" s="84"/>
      <c r="BR180" s="84"/>
      <c r="BS180" s="70"/>
      <c r="BT180" s="70"/>
      <c r="BU180" s="70"/>
      <c r="BV180" s="70"/>
      <c r="BW180" s="70"/>
      <c r="BX180" s="70"/>
      <c r="BY180" s="70"/>
      <c r="BZ180" s="70"/>
      <c r="CA180" s="70"/>
      <c r="CB180" s="70"/>
      <c r="CC180" s="70"/>
      <c r="CD180" s="70"/>
      <c r="CE180" s="70"/>
      <c r="CF180" s="70"/>
      <c r="CG180" s="70"/>
      <c r="CH180" s="70"/>
      <c r="CI180" s="70"/>
      <c r="CJ180" s="70"/>
      <c r="CK180" s="70"/>
    </row>
    <row r="181" spans="1:89" ht="10.5">
      <c r="A181" s="85"/>
      <c r="B181" s="85"/>
      <c r="C181" s="86" t="s">
        <v>99</v>
      </c>
      <c r="D181" s="85"/>
      <c r="E181" s="85"/>
      <c r="F181" s="87"/>
      <c r="G181" s="85"/>
      <c r="H181" s="85"/>
      <c r="I181" s="85"/>
      <c r="J181" s="85"/>
      <c r="K181" s="85"/>
      <c r="L181" s="85"/>
      <c r="M181" s="85"/>
      <c r="N181" s="85"/>
      <c r="O181" s="85"/>
      <c r="P181" s="85"/>
      <c r="Q181" s="85"/>
      <c r="R181" s="85"/>
      <c r="S181" s="85"/>
      <c r="T181" s="85"/>
      <c r="U181" s="85"/>
      <c r="V181" s="85"/>
      <c r="W181" s="85"/>
      <c r="X181" s="85"/>
      <c r="Y181" s="85"/>
      <c r="Z181" s="85"/>
      <c r="AA181" s="85"/>
      <c r="AB181" s="85"/>
      <c r="AC181" s="85"/>
      <c r="AD181" s="85"/>
      <c r="AE181" s="85"/>
      <c r="AF181" s="85"/>
      <c r="AG181" s="85"/>
      <c r="AH181" s="85"/>
      <c r="AI181" s="85"/>
      <c r="AJ181" s="85"/>
      <c r="AK181" s="85"/>
      <c r="AL181" s="85"/>
      <c r="AM181" s="85"/>
      <c r="AN181" s="85"/>
      <c r="AO181" s="85"/>
      <c r="AP181" s="85"/>
      <c r="AQ181" s="85"/>
      <c r="AR181" s="85"/>
      <c r="AS181" s="85"/>
      <c r="AT181" s="85"/>
      <c r="AU181" s="85"/>
      <c r="AV181" s="85"/>
      <c r="AW181" s="85"/>
      <c r="AX181" s="85"/>
      <c r="AY181" s="85"/>
      <c r="AZ181" s="85"/>
      <c r="BA181" s="85"/>
      <c r="BB181" s="85"/>
      <c r="BC181" s="85"/>
      <c r="BD181" s="85"/>
      <c r="BE181" s="85"/>
      <c r="BF181" s="85"/>
      <c r="BG181" s="85"/>
      <c r="BH181" s="85"/>
      <c r="BI181" s="85"/>
      <c r="BJ181" s="85"/>
      <c r="BK181" s="85"/>
      <c r="BL181" s="85"/>
      <c r="BM181" s="85"/>
      <c r="BN181" s="85"/>
      <c r="BO181" s="85"/>
      <c r="BP181" s="85"/>
      <c r="BQ181" s="85"/>
      <c r="BR181" s="85"/>
      <c r="BS181" s="85"/>
      <c r="BT181" s="85"/>
      <c r="BU181" s="85"/>
      <c r="BV181" s="85"/>
      <c r="BW181" s="85"/>
      <c r="BX181" s="85"/>
      <c r="BY181" s="85"/>
      <c r="BZ181" s="85"/>
      <c r="CA181" s="85"/>
      <c r="CB181" s="85"/>
      <c r="CC181" s="85"/>
      <c r="CD181" s="85"/>
      <c r="CE181" s="85"/>
      <c r="CF181" s="85"/>
      <c r="CG181" s="85"/>
      <c r="CH181" s="85"/>
      <c r="CI181" s="85"/>
      <c r="CJ181" s="85"/>
      <c r="CK181" s="85"/>
    </row>
    <row r="182" spans="1:89">
      <c r="A182" s="70"/>
      <c r="B182" s="70"/>
      <c r="C182" s="70"/>
      <c r="D182" s="70"/>
      <c r="E182" s="70"/>
      <c r="F182" s="70"/>
      <c r="G182" s="70"/>
      <c r="H182" s="70"/>
      <c r="I182" s="70"/>
      <c r="J182" s="70"/>
      <c r="K182" s="70"/>
      <c r="L182" s="70"/>
      <c r="M182" s="70"/>
      <c r="N182" s="70"/>
      <c r="O182" s="70"/>
      <c r="P182" s="70"/>
      <c r="Q182" s="70"/>
      <c r="R182" s="70"/>
      <c r="S182" s="70"/>
      <c r="T182" s="70"/>
      <c r="U182" s="70"/>
      <c r="V182" s="70"/>
      <c r="W182" s="70"/>
      <c r="X182" s="70"/>
      <c r="Y182" s="70"/>
      <c r="Z182" s="70"/>
      <c r="AA182" s="70"/>
      <c r="AB182" s="70"/>
      <c r="AC182" s="70"/>
      <c r="AD182" s="70"/>
      <c r="AE182" s="70"/>
      <c r="AF182" s="70"/>
      <c r="AG182" s="70"/>
      <c r="AH182" s="70"/>
      <c r="AI182" s="70"/>
      <c r="AJ182" s="70"/>
      <c r="AK182" s="70"/>
      <c r="AL182" s="70"/>
      <c r="AM182" s="70"/>
      <c r="AN182" s="70"/>
      <c r="AO182" s="70"/>
      <c r="AP182" s="70"/>
      <c r="AQ182" s="70"/>
      <c r="AR182" s="70"/>
      <c r="AS182" s="70"/>
      <c r="AT182" s="70"/>
      <c r="AU182" s="70"/>
      <c r="AV182" s="70"/>
      <c r="AW182" s="70"/>
      <c r="AX182" s="70"/>
      <c r="AY182" s="70"/>
      <c r="AZ182" s="70"/>
      <c r="BA182" s="70"/>
      <c r="BB182" s="70"/>
      <c r="BC182" s="70"/>
      <c r="BD182" s="70"/>
      <c r="BE182" s="70"/>
      <c r="BF182" s="70"/>
      <c r="BG182" s="70"/>
      <c r="BH182" s="70"/>
      <c r="BI182" s="70"/>
      <c r="BJ182" s="70"/>
      <c r="BK182" s="70"/>
      <c r="BL182" s="70"/>
      <c r="BM182" s="70"/>
      <c r="BN182" s="70"/>
      <c r="BO182" s="70"/>
      <c r="BP182" s="70"/>
      <c r="BQ182" s="70"/>
      <c r="BR182" s="70"/>
      <c r="BS182" s="70"/>
      <c r="BT182" s="70"/>
      <c r="BU182" s="70"/>
      <c r="BV182" s="70"/>
      <c r="BW182" s="70"/>
      <c r="BX182" s="70"/>
      <c r="BY182" s="70"/>
      <c r="BZ182" s="70"/>
      <c r="CA182" s="70"/>
      <c r="CB182" s="70"/>
      <c r="CC182" s="70"/>
      <c r="CD182" s="70"/>
      <c r="CE182" s="70"/>
      <c r="CF182" s="70"/>
      <c r="CG182" s="70"/>
      <c r="CH182" s="70"/>
      <c r="CI182" s="70"/>
      <c r="CJ182" s="70"/>
      <c r="CK182" s="70"/>
    </row>
    <row r="183" spans="1:89" ht="10.5">
      <c r="A183" s="70"/>
      <c r="B183" s="70"/>
      <c r="C183" s="70"/>
      <c r="D183" s="74" t="str">
        <f>C181</f>
        <v>Historical Volumes</v>
      </c>
      <c r="E183" s="75" t="str">
        <f>E$4</f>
        <v>Option</v>
      </c>
      <c r="F183" s="75" t="str">
        <f>F$4</f>
        <v>Unit</v>
      </c>
      <c r="G183" s="75" t="str">
        <f>G$4</f>
        <v>Basis</v>
      </c>
      <c r="H183" s="94" t="s">
        <v>79</v>
      </c>
      <c r="I183" s="94" t="s">
        <v>80</v>
      </c>
      <c r="J183" s="88" t="s">
        <v>100</v>
      </c>
      <c r="K183" s="88" t="str">
        <f>K$3</f>
        <v>2024-25</v>
      </c>
      <c r="L183" s="88" t="str">
        <f t="shared" ref="L183:R183" si="9">L$3</f>
        <v>2025-26</v>
      </c>
      <c r="M183" s="88" t="str">
        <f t="shared" si="9"/>
        <v>2026-27</v>
      </c>
      <c r="N183" s="88" t="str">
        <f t="shared" si="9"/>
        <v>2027-28</v>
      </c>
      <c r="O183" s="88" t="str">
        <f t="shared" si="9"/>
        <v>2028-29</v>
      </c>
      <c r="P183" s="88" t="str">
        <f t="shared" si="9"/>
        <v>2029-30</v>
      </c>
      <c r="Q183" s="88" t="str">
        <f t="shared" si="9"/>
        <v>2030-31</v>
      </c>
      <c r="R183" s="88" t="str">
        <f t="shared" si="9"/>
        <v>EDPR Total</v>
      </c>
      <c r="S183" s="70"/>
      <c r="T183" s="70"/>
      <c r="U183" s="70"/>
      <c r="V183" s="70"/>
      <c r="W183" s="70"/>
      <c r="X183" s="70"/>
      <c r="Y183" s="70"/>
      <c r="Z183" s="70"/>
      <c r="AA183" s="70"/>
      <c r="AB183" s="70"/>
      <c r="AC183" s="70"/>
      <c r="AD183" s="70"/>
      <c r="AE183" s="70"/>
      <c r="AF183" s="70"/>
      <c r="AG183" s="70"/>
      <c r="AH183" s="70"/>
      <c r="AI183" s="70"/>
      <c r="AJ183" s="70"/>
      <c r="AK183" s="70"/>
      <c r="AL183" s="70"/>
      <c r="AM183" s="70"/>
      <c r="AN183" s="70"/>
      <c r="AO183" s="70"/>
      <c r="AP183" s="70"/>
      <c r="AQ183" s="70"/>
      <c r="AR183" s="70"/>
      <c r="AS183" s="70"/>
      <c r="AT183" s="70"/>
      <c r="AU183" s="70"/>
      <c r="AV183" s="70"/>
      <c r="AW183" s="70"/>
      <c r="AX183" s="70"/>
      <c r="AY183" s="70"/>
      <c r="AZ183" s="70"/>
      <c r="BA183" s="70"/>
      <c r="BB183" s="70"/>
      <c r="BC183" s="70"/>
      <c r="BD183" s="70"/>
      <c r="BE183" s="70"/>
      <c r="BF183" s="70"/>
      <c r="BG183" s="70"/>
      <c r="BH183" s="70"/>
      <c r="BI183" s="70"/>
      <c r="BJ183" s="70"/>
      <c r="BK183" s="70"/>
      <c r="BL183" s="70"/>
      <c r="BM183" s="70"/>
      <c r="BN183" s="70"/>
      <c r="BO183" s="70"/>
      <c r="BP183" s="70"/>
      <c r="BQ183" s="70"/>
      <c r="BR183" s="70"/>
      <c r="BS183" s="70"/>
      <c r="BT183" s="70"/>
      <c r="BU183" s="70"/>
      <c r="BV183" s="70"/>
      <c r="BW183" s="70"/>
      <c r="BX183" s="70"/>
      <c r="BY183" s="70"/>
      <c r="BZ183" s="70"/>
      <c r="CA183" s="70"/>
      <c r="CB183" s="70"/>
      <c r="CC183" s="70"/>
      <c r="CD183" s="70"/>
      <c r="CE183" s="70"/>
      <c r="CF183" s="70"/>
      <c r="CG183" s="70"/>
      <c r="CH183" s="70"/>
      <c r="CI183" s="70"/>
      <c r="CJ183" s="70"/>
      <c r="CK183" s="70"/>
    </row>
    <row r="184" spans="1:89">
      <c r="A184" s="70"/>
      <c r="B184" s="70"/>
      <c r="C184" s="70"/>
      <c r="D184" s="70"/>
      <c r="E184" s="70"/>
      <c r="F184" s="70"/>
      <c r="G184" s="70"/>
      <c r="H184" s="70"/>
      <c r="K184" s="70"/>
      <c r="L184" s="70"/>
      <c r="M184" s="70"/>
      <c r="N184" s="70"/>
      <c r="O184" s="70"/>
      <c r="P184" s="70"/>
      <c r="Q184" s="70"/>
      <c r="R184" s="70"/>
      <c r="S184" s="70"/>
      <c r="T184" s="70"/>
      <c r="V184" s="70"/>
      <c r="W184" s="70"/>
      <c r="X184" s="70"/>
      <c r="Y184" s="70"/>
      <c r="Z184" s="70"/>
      <c r="AA184" s="70"/>
      <c r="AB184" s="70"/>
      <c r="AC184" s="70"/>
      <c r="AD184" s="70"/>
      <c r="AE184" s="70"/>
      <c r="AF184" s="70"/>
      <c r="AG184" s="70"/>
      <c r="AH184" s="70"/>
      <c r="AI184" s="70"/>
      <c r="AJ184" s="70"/>
      <c r="AK184" s="70"/>
      <c r="AL184" s="70"/>
      <c r="AM184" s="70"/>
      <c r="AN184" s="70"/>
      <c r="AO184" s="70"/>
      <c r="AP184" s="70"/>
      <c r="AQ184" s="70"/>
      <c r="AR184" s="70"/>
      <c r="AS184" s="70"/>
      <c r="AT184" s="70"/>
      <c r="AU184" s="70"/>
      <c r="AV184" s="70"/>
      <c r="AW184" s="70"/>
      <c r="AX184" s="70"/>
      <c r="AY184" s="70"/>
      <c r="AZ184" s="70"/>
      <c r="BA184" s="70"/>
      <c r="BB184" s="70"/>
      <c r="BC184" s="70"/>
      <c r="BD184" s="70"/>
      <c r="BE184" s="70"/>
      <c r="BF184" s="70"/>
      <c r="BG184" s="70"/>
      <c r="BH184" s="70"/>
      <c r="BI184" s="70"/>
      <c r="BJ184" s="70"/>
      <c r="BK184" s="70"/>
      <c r="BL184" s="70"/>
      <c r="BM184" s="70"/>
      <c r="BN184" s="70"/>
      <c r="BO184" s="70"/>
      <c r="BP184" s="70"/>
      <c r="BQ184" s="70"/>
      <c r="BR184" s="70"/>
      <c r="BS184" s="70"/>
      <c r="BT184" s="70"/>
      <c r="BU184" s="70"/>
      <c r="BV184" s="70"/>
      <c r="BW184" s="70"/>
      <c r="BX184" s="70"/>
      <c r="BY184" s="70"/>
      <c r="BZ184" s="70"/>
      <c r="CA184" s="70"/>
      <c r="CB184" s="70"/>
      <c r="CC184" s="70"/>
      <c r="CD184" s="70"/>
      <c r="CE184" s="70"/>
      <c r="CF184" s="70"/>
      <c r="CG184" s="70"/>
      <c r="CH184" s="70"/>
      <c r="CI184" s="70"/>
      <c r="CJ184" s="70"/>
      <c r="CK184" s="70"/>
    </row>
    <row r="185" spans="1:89" ht="10.5">
      <c r="A185" s="70"/>
      <c r="B185" s="70"/>
      <c r="C185" s="70"/>
      <c r="D185" s="38" t="str">
        <f>D170</f>
        <v>HV U/G Cable Replacement</v>
      </c>
      <c r="E185" s="36" t="e">
        <f>#REF!</f>
        <v>#REF!</v>
      </c>
      <c r="F185" s="90" t="s">
        <v>81</v>
      </c>
      <c r="G185" s="90" t="s">
        <v>63</v>
      </c>
      <c r="H185" s="38" t="str">
        <f>H170</f>
        <v>RUA</v>
      </c>
      <c r="I185" s="8" t="s">
        <v>83</v>
      </c>
      <c r="J185" s="89" t="s">
        <v>101</v>
      </c>
      <c r="K185" s="95">
        <v>37.685714285714283</v>
      </c>
      <c r="L185" s="98">
        <v>42.8</v>
      </c>
      <c r="M185" s="95">
        <v>327.9</v>
      </c>
      <c r="N185" s="95">
        <v>321.3</v>
      </c>
      <c r="O185" s="95">
        <v>327.9</v>
      </c>
      <c r="P185" s="95">
        <v>321.3</v>
      </c>
      <c r="Q185" s="95">
        <v>327.9</v>
      </c>
      <c r="R185" s="96">
        <f>SUM(M185:Q185)</f>
        <v>1626.3000000000002</v>
      </c>
      <c r="S185" s="70"/>
      <c r="T185" s="70"/>
      <c r="V185" s="70"/>
      <c r="W185" s="70"/>
      <c r="X185" s="70"/>
      <c r="Y185" s="70"/>
      <c r="Z185" s="70"/>
      <c r="AA185" s="70"/>
      <c r="AB185" s="70"/>
      <c r="AC185" s="70"/>
      <c r="AD185" s="70"/>
      <c r="AE185" s="70"/>
      <c r="AF185" s="70"/>
      <c r="AG185" s="70"/>
      <c r="AH185" s="70"/>
      <c r="AI185" s="70"/>
      <c r="AJ185" s="70"/>
      <c r="AK185" s="70"/>
      <c r="AL185" s="70"/>
      <c r="AM185" s="70"/>
      <c r="AN185" s="70"/>
      <c r="AO185" s="70"/>
      <c r="AP185" s="70"/>
      <c r="AQ185" s="70"/>
      <c r="AR185" s="70"/>
      <c r="AS185" s="70"/>
      <c r="AT185" s="70"/>
      <c r="AU185" s="70"/>
      <c r="AV185" s="70"/>
      <c r="AW185" s="70"/>
      <c r="AX185" s="70"/>
      <c r="AY185" s="70"/>
      <c r="AZ185" s="70"/>
      <c r="BA185" s="70"/>
      <c r="BB185" s="70"/>
      <c r="BC185" s="70"/>
      <c r="BD185" s="70"/>
      <c r="BE185" s="70"/>
      <c r="BF185" s="70"/>
      <c r="BG185" s="70"/>
      <c r="BH185" s="70"/>
      <c r="BI185" s="70"/>
      <c r="BJ185" s="70"/>
      <c r="BK185" s="70"/>
      <c r="BL185" s="70"/>
      <c r="BM185" s="70"/>
      <c r="BN185" s="70"/>
      <c r="BO185" s="70"/>
      <c r="BP185" s="70"/>
      <c r="BQ185" s="70"/>
      <c r="BR185" s="70"/>
      <c r="BS185" s="70"/>
      <c r="BT185" s="70"/>
      <c r="BU185" s="70"/>
      <c r="BV185" s="70"/>
      <c r="BW185" s="70"/>
      <c r="BX185" s="70"/>
      <c r="BY185" s="70"/>
      <c r="BZ185" s="70"/>
      <c r="CA185" s="70"/>
      <c r="CB185" s="70"/>
      <c r="CC185" s="70"/>
      <c r="CD185" s="70"/>
      <c r="CE185" s="70"/>
      <c r="CF185" s="70"/>
      <c r="CG185" s="70"/>
      <c r="CH185" s="70"/>
      <c r="CI185" s="70"/>
      <c r="CJ185" s="70"/>
      <c r="CK185" s="70"/>
    </row>
    <row r="186" spans="1:89" ht="10.5">
      <c r="A186" s="70"/>
      <c r="B186" s="70"/>
      <c r="C186" s="70"/>
      <c r="D186" s="38" t="str">
        <f t="shared" ref="D186:D194" si="10">D171</f>
        <v>LV U/G Cable Replacement</v>
      </c>
      <c r="E186" s="36" t="e">
        <f>#REF!</f>
        <v>#REF!</v>
      </c>
      <c r="F186" s="90" t="s">
        <v>81</v>
      </c>
      <c r="G186" s="90" t="s">
        <v>63</v>
      </c>
      <c r="H186" s="38" t="str">
        <f t="shared" ref="H186:H194" si="11">H171</f>
        <v>RUC</v>
      </c>
      <c r="I186" s="8" t="s">
        <v>83</v>
      </c>
      <c r="J186" s="89" t="s">
        <v>102</v>
      </c>
      <c r="K186" s="95">
        <v>179.00714285714281</v>
      </c>
      <c r="L186" s="98">
        <v>203.89999999999998</v>
      </c>
      <c r="M186" s="95">
        <v>199.99999999999997</v>
      </c>
      <c r="N186" s="95">
        <v>199.99999999999997</v>
      </c>
      <c r="O186" s="95">
        <v>199.99999999999997</v>
      </c>
      <c r="P186" s="95">
        <v>199.99999999999997</v>
      </c>
      <c r="Q186" s="95">
        <v>199.99999999999997</v>
      </c>
      <c r="R186" s="96">
        <f t="shared" ref="R186:R194" si="12">SUM(M186:Q186)</f>
        <v>999.99999999999989</v>
      </c>
      <c r="S186" s="70"/>
      <c r="T186" s="70"/>
      <c r="V186" s="70"/>
      <c r="W186" s="70"/>
      <c r="X186" s="70"/>
      <c r="Y186" s="70"/>
      <c r="Z186" s="70"/>
      <c r="AA186" s="70"/>
      <c r="AB186" s="70"/>
      <c r="AC186" s="70"/>
      <c r="AD186" s="70"/>
      <c r="AE186" s="70"/>
      <c r="AF186" s="70"/>
      <c r="AG186" s="70"/>
      <c r="AH186" s="70"/>
      <c r="AI186" s="70"/>
      <c r="AJ186" s="70"/>
      <c r="AK186" s="70"/>
      <c r="AL186" s="70"/>
      <c r="AM186" s="70"/>
      <c r="AN186" s="70"/>
      <c r="AO186" s="70"/>
      <c r="AP186" s="70"/>
      <c r="AQ186" s="70"/>
      <c r="AR186" s="70"/>
      <c r="AS186" s="70"/>
      <c r="AT186" s="70"/>
      <c r="AU186" s="70"/>
      <c r="AV186" s="70"/>
      <c r="AW186" s="70"/>
      <c r="AX186" s="70"/>
      <c r="AY186" s="70"/>
      <c r="AZ186" s="70"/>
      <c r="BA186" s="70"/>
      <c r="BB186" s="70"/>
      <c r="BC186" s="70"/>
      <c r="BD186" s="70"/>
      <c r="BE186" s="70"/>
      <c r="BF186" s="70"/>
      <c r="BG186" s="70"/>
      <c r="BH186" s="70"/>
      <c r="BI186" s="70"/>
      <c r="BJ186" s="70"/>
      <c r="BK186" s="70"/>
      <c r="BL186" s="70"/>
      <c r="BM186" s="70"/>
      <c r="BN186" s="70"/>
      <c r="BO186" s="70"/>
      <c r="BP186" s="70"/>
      <c r="BQ186" s="70"/>
      <c r="BR186" s="70"/>
      <c r="BS186" s="70"/>
      <c r="BT186" s="70"/>
      <c r="BU186" s="70"/>
      <c r="BV186" s="70"/>
      <c r="BW186" s="70"/>
      <c r="BX186" s="70"/>
      <c r="BY186" s="70"/>
      <c r="BZ186" s="70"/>
      <c r="CA186" s="70"/>
      <c r="CB186" s="70"/>
      <c r="CC186" s="70"/>
      <c r="CD186" s="70"/>
      <c r="CE186" s="70"/>
      <c r="CF186" s="70"/>
      <c r="CG186" s="70"/>
      <c r="CH186" s="70"/>
      <c r="CI186" s="70"/>
      <c r="CJ186" s="70"/>
      <c r="CK186" s="70"/>
    </row>
    <row r="187" spans="1:89" ht="10.5">
      <c r="A187" s="70"/>
      <c r="B187" s="70"/>
      <c r="C187" s="70"/>
      <c r="D187" s="38" t="str">
        <f t="shared" si="10"/>
        <v>Pillar to Pillar</v>
      </c>
      <c r="E187" s="36" t="e">
        <f>#REF!</f>
        <v>#REF!</v>
      </c>
      <c r="F187" s="90" t="s">
        <v>81</v>
      </c>
      <c r="G187" s="90" t="s">
        <v>63</v>
      </c>
      <c r="H187" s="38" t="str">
        <f t="shared" si="11"/>
        <v>RUF</v>
      </c>
      <c r="I187" s="8" t="s">
        <v>83</v>
      </c>
      <c r="J187" s="89" t="s">
        <v>103</v>
      </c>
      <c r="K187" s="95">
        <v>5</v>
      </c>
      <c r="L187" s="98">
        <v>5.3899999999999988</v>
      </c>
      <c r="M187" s="95">
        <v>4.9999999999999991</v>
      </c>
      <c r="N187" s="95">
        <v>4.9999999999999991</v>
      </c>
      <c r="O187" s="95">
        <v>4.9999999999999991</v>
      </c>
      <c r="P187" s="95">
        <v>4.9999999999999991</v>
      </c>
      <c r="Q187" s="95">
        <v>4.9999999999999991</v>
      </c>
      <c r="R187" s="96">
        <f t="shared" si="12"/>
        <v>24.999999999999996</v>
      </c>
      <c r="S187" s="70"/>
      <c r="T187" s="70"/>
      <c r="V187" s="70"/>
      <c r="W187" s="70"/>
      <c r="X187" s="70"/>
      <c r="Y187" s="70"/>
      <c r="Z187" s="70"/>
      <c r="AA187" s="70"/>
      <c r="AB187" s="70"/>
      <c r="AC187" s="70"/>
      <c r="AD187" s="70"/>
      <c r="AE187" s="70"/>
      <c r="AF187" s="70"/>
      <c r="AG187" s="70"/>
      <c r="AH187" s="70"/>
      <c r="AI187" s="70"/>
      <c r="AJ187" s="70"/>
      <c r="AK187" s="70"/>
      <c r="AL187" s="70"/>
      <c r="AM187" s="70"/>
      <c r="AN187" s="70"/>
      <c r="AO187" s="70"/>
      <c r="AP187" s="70"/>
      <c r="AQ187" s="70"/>
      <c r="AR187" s="70"/>
      <c r="AS187" s="70"/>
      <c r="AT187" s="70"/>
      <c r="AU187" s="70"/>
      <c r="AV187" s="70"/>
      <c r="AW187" s="70"/>
      <c r="AX187" s="70"/>
      <c r="AY187" s="70"/>
      <c r="AZ187" s="70"/>
      <c r="BA187" s="70"/>
      <c r="BB187" s="70"/>
      <c r="BC187" s="70"/>
      <c r="BD187" s="70"/>
      <c r="BE187" s="70"/>
      <c r="BF187" s="70"/>
      <c r="BG187" s="70"/>
      <c r="BH187" s="70"/>
      <c r="BI187" s="70"/>
      <c r="BJ187" s="70"/>
      <c r="BK187" s="70"/>
      <c r="BL187" s="70"/>
      <c r="BM187" s="70"/>
      <c r="BN187" s="70"/>
      <c r="BO187" s="70"/>
      <c r="BP187" s="70"/>
      <c r="BQ187" s="70"/>
      <c r="BR187" s="70"/>
      <c r="BS187" s="70"/>
      <c r="BT187" s="70"/>
      <c r="BU187" s="70"/>
      <c r="BV187" s="70"/>
      <c r="BW187" s="70"/>
      <c r="BX187" s="70"/>
      <c r="BY187" s="70"/>
      <c r="BZ187" s="70"/>
      <c r="CA187" s="70"/>
      <c r="CB187" s="70"/>
      <c r="CC187" s="70"/>
      <c r="CD187" s="70"/>
      <c r="CE187" s="70"/>
      <c r="CF187" s="70"/>
      <c r="CG187" s="70"/>
      <c r="CH187" s="70"/>
      <c r="CI187" s="70"/>
      <c r="CJ187" s="70"/>
      <c r="CK187" s="70"/>
    </row>
    <row r="188" spans="1:89" ht="10.5">
      <c r="A188" s="70"/>
      <c r="B188" s="70"/>
      <c r="C188" s="70"/>
      <c r="D188" s="38" t="str">
        <f t="shared" si="10"/>
        <v>HV U/G Termination Replacement</v>
      </c>
      <c r="E188" s="36" t="e">
        <f>#REF!</f>
        <v>#REF!</v>
      </c>
      <c r="F188" s="90" t="s">
        <v>81</v>
      </c>
      <c r="G188" s="90" t="s">
        <v>63</v>
      </c>
      <c r="H188" s="38" t="str">
        <f t="shared" si="11"/>
        <v>RUH</v>
      </c>
      <c r="I188" s="8" t="s">
        <v>83</v>
      </c>
      <c r="J188" s="89" t="s">
        <v>104</v>
      </c>
      <c r="K188" s="95">
        <v>23.553571428571441</v>
      </c>
      <c r="L188" s="98">
        <v>23.809999999999995</v>
      </c>
      <c r="M188" s="95">
        <v>19.999999999999996</v>
      </c>
      <c r="N188" s="95">
        <v>19.999999999999996</v>
      </c>
      <c r="O188" s="95">
        <v>19.999999999999996</v>
      </c>
      <c r="P188" s="95">
        <v>19.999999999999996</v>
      </c>
      <c r="Q188" s="95">
        <v>19.999999999999996</v>
      </c>
      <c r="R188" s="96">
        <f t="shared" si="12"/>
        <v>99.999999999999986</v>
      </c>
      <c r="S188" s="70"/>
      <c r="T188" s="70"/>
      <c r="V188" s="70"/>
      <c r="W188" s="70"/>
      <c r="X188" s="70"/>
      <c r="Y188" s="70"/>
      <c r="Z188" s="70"/>
      <c r="AA188" s="70"/>
      <c r="AB188" s="70"/>
      <c r="AC188" s="70"/>
      <c r="AD188" s="70"/>
      <c r="AE188" s="70"/>
      <c r="AF188" s="70"/>
      <c r="AG188" s="70"/>
      <c r="AH188" s="70"/>
      <c r="AI188" s="70"/>
      <c r="AJ188" s="70"/>
      <c r="AK188" s="70"/>
      <c r="AL188" s="70"/>
      <c r="AM188" s="70"/>
      <c r="AN188" s="70"/>
      <c r="AO188" s="70"/>
      <c r="AP188" s="70"/>
      <c r="AQ188" s="70"/>
      <c r="AR188" s="70"/>
      <c r="AS188" s="70"/>
      <c r="AT188" s="70"/>
      <c r="AU188" s="70"/>
      <c r="AV188" s="70"/>
      <c r="AW188" s="70"/>
      <c r="AX188" s="70"/>
      <c r="AY188" s="70"/>
      <c r="AZ188" s="70"/>
      <c r="BA188" s="70"/>
      <c r="BB188" s="70"/>
      <c r="BC188" s="70"/>
      <c r="BD188" s="70"/>
      <c r="BE188" s="70"/>
      <c r="BF188" s="70"/>
      <c r="BG188" s="70"/>
      <c r="BH188" s="70"/>
      <c r="BI188" s="70"/>
      <c r="BJ188" s="70"/>
      <c r="BK188" s="70"/>
      <c r="BL188" s="70"/>
      <c r="BM188" s="70"/>
      <c r="BN188" s="70"/>
      <c r="BO188" s="70"/>
      <c r="BP188" s="70"/>
      <c r="BQ188" s="70"/>
      <c r="BR188" s="70"/>
      <c r="BS188" s="70"/>
      <c r="BT188" s="70"/>
      <c r="BU188" s="70"/>
      <c r="BV188" s="70"/>
      <c r="BW188" s="70"/>
      <c r="BX188" s="70"/>
      <c r="BY188" s="70"/>
      <c r="BZ188" s="70"/>
      <c r="CA188" s="70"/>
      <c r="CB188" s="70"/>
      <c r="CC188" s="70"/>
      <c r="CD188" s="70"/>
      <c r="CE188" s="70"/>
      <c r="CF188" s="70"/>
      <c r="CG188" s="70"/>
      <c r="CH188" s="70"/>
      <c r="CI188" s="70"/>
      <c r="CJ188" s="70"/>
      <c r="CK188" s="70"/>
    </row>
    <row r="189" spans="1:89" ht="10.5">
      <c r="A189" s="70"/>
      <c r="B189" s="70"/>
      <c r="C189" s="70"/>
      <c r="D189" s="38" t="str">
        <f t="shared" si="10"/>
        <v>LV U/G Termination Replacement</v>
      </c>
      <c r="E189" s="36" t="e">
        <f>#REF!</f>
        <v>#REF!</v>
      </c>
      <c r="F189" s="90" t="s">
        <v>81</v>
      </c>
      <c r="G189" s="90" t="s">
        <v>63</v>
      </c>
      <c r="H189" s="38" t="str">
        <f t="shared" si="11"/>
        <v>RUL</v>
      </c>
      <c r="I189" s="8" t="s">
        <v>83</v>
      </c>
      <c r="J189" s="89" t="s">
        <v>105</v>
      </c>
      <c r="K189" s="95">
        <v>42.396428571428558</v>
      </c>
      <c r="L189" s="98">
        <v>47.159999999999989</v>
      </c>
      <c r="M189" s="95">
        <v>44.999999999999993</v>
      </c>
      <c r="N189" s="95">
        <v>44.999999999999993</v>
      </c>
      <c r="O189" s="95">
        <v>44.999999999999993</v>
      </c>
      <c r="P189" s="95">
        <v>44.999999999999993</v>
      </c>
      <c r="Q189" s="95">
        <v>44.999999999999993</v>
      </c>
      <c r="R189" s="96">
        <f t="shared" si="12"/>
        <v>224.99999999999997</v>
      </c>
      <c r="S189" s="70"/>
      <c r="T189" s="70"/>
      <c r="V189" s="70"/>
      <c r="W189" s="70"/>
      <c r="X189" s="70"/>
      <c r="Y189" s="70"/>
      <c r="Z189" s="70"/>
      <c r="AA189" s="70"/>
      <c r="AB189" s="70"/>
      <c r="AC189" s="70"/>
      <c r="AD189" s="70"/>
      <c r="AE189" s="70"/>
      <c r="AF189" s="70"/>
      <c r="AG189" s="70"/>
      <c r="AH189" s="70"/>
      <c r="AI189" s="70"/>
      <c r="AJ189" s="70"/>
      <c r="AK189" s="70"/>
      <c r="AL189" s="70"/>
      <c r="AM189" s="70"/>
      <c r="AN189" s="70"/>
      <c r="AO189" s="70"/>
      <c r="AP189" s="70"/>
      <c r="AQ189" s="70"/>
      <c r="AR189" s="70"/>
      <c r="AS189" s="70"/>
      <c r="AT189" s="70"/>
      <c r="AU189" s="70"/>
      <c r="AV189" s="70"/>
      <c r="AW189" s="70"/>
      <c r="AX189" s="70"/>
      <c r="AY189" s="70"/>
      <c r="AZ189" s="70"/>
      <c r="BA189" s="70"/>
      <c r="BB189" s="70"/>
      <c r="BC189" s="70"/>
      <c r="BD189" s="70"/>
      <c r="BE189" s="70"/>
      <c r="BF189" s="70"/>
      <c r="BG189" s="70"/>
      <c r="BH189" s="70"/>
      <c r="BI189" s="70"/>
      <c r="BJ189" s="70"/>
      <c r="BK189" s="70"/>
      <c r="BL189" s="70"/>
      <c r="BM189" s="70"/>
      <c r="BN189" s="70"/>
      <c r="BO189" s="70"/>
      <c r="BP189" s="70"/>
      <c r="BQ189" s="70"/>
      <c r="BR189" s="70"/>
      <c r="BS189" s="70"/>
      <c r="BT189" s="70"/>
      <c r="BU189" s="70"/>
      <c r="BV189" s="70"/>
      <c r="BW189" s="70"/>
      <c r="BX189" s="70"/>
      <c r="BY189" s="70"/>
      <c r="BZ189" s="70"/>
      <c r="CA189" s="70"/>
      <c r="CB189" s="70"/>
      <c r="CC189" s="70"/>
      <c r="CD189" s="70"/>
      <c r="CE189" s="70"/>
      <c r="CF189" s="70"/>
      <c r="CG189" s="70"/>
      <c r="CH189" s="70"/>
      <c r="CI189" s="70"/>
      <c r="CJ189" s="70"/>
      <c r="CK189" s="70"/>
    </row>
    <row r="190" spans="1:89" ht="10.5">
      <c r="A190" s="70"/>
      <c r="B190" s="70"/>
      <c r="C190" s="70"/>
      <c r="D190" s="38" t="str">
        <f t="shared" si="10"/>
        <v>Replace Metal Trifurcating Boxes</v>
      </c>
      <c r="E190" s="36" t="e">
        <f>#REF!</f>
        <v>#REF!</v>
      </c>
      <c r="F190" s="90" t="s">
        <v>81</v>
      </c>
      <c r="G190" s="90" t="s">
        <v>63</v>
      </c>
      <c r="H190" s="38" t="str">
        <f t="shared" si="11"/>
        <v>RUA</v>
      </c>
      <c r="I190" s="8" t="s">
        <v>83</v>
      </c>
      <c r="J190" s="89" t="s">
        <v>106</v>
      </c>
      <c r="K190" s="95">
        <v>0</v>
      </c>
      <c r="L190" s="98">
        <v>0</v>
      </c>
      <c r="M190" s="95">
        <v>0</v>
      </c>
      <c r="N190" s="95">
        <v>0</v>
      </c>
      <c r="O190" s="95">
        <v>0</v>
      </c>
      <c r="P190" s="95">
        <v>0</v>
      </c>
      <c r="Q190" s="95">
        <v>0</v>
      </c>
      <c r="R190" s="96">
        <f t="shared" si="12"/>
        <v>0</v>
      </c>
      <c r="S190" s="70"/>
      <c r="T190" s="70"/>
      <c r="U190" s="70"/>
      <c r="V190" s="70"/>
      <c r="W190" s="70"/>
      <c r="X190" s="70"/>
      <c r="Y190" s="70"/>
      <c r="Z190" s="70"/>
      <c r="AA190" s="70"/>
      <c r="AB190" s="70"/>
      <c r="AC190" s="70"/>
      <c r="AD190" s="70"/>
      <c r="AE190" s="70"/>
      <c r="AF190" s="70"/>
      <c r="AG190" s="70"/>
      <c r="AH190" s="70"/>
      <c r="AI190" s="70"/>
      <c r="AJ190" s="70"/>
      <c r="AK190" s="70"/>
      <c r="AL190" s="70"/>
      <c r="AM190" s="70"/>
      <c r="AN190" s="70"/>
      <c r="AO190" s="70"/>
      <c r="AP190" s="70"/>
      <c r="AQ190" s="70"/>
      <c r="AR190" s="70"/>
      <c r="AS190" s="70"/>
      <c r="AT190" s="70"/>
      <c r="AU190" s="70"/>
      <c r="AV190" s="70"/>
      <c r="AW190" s="70"/>
      <c r="AX190" s="70"/>
      <c r="AY190" s="70"/>
      <c r="AZ190" s="70"/>
      <c r="BA190" s="70"/>
      <c r="BB190" s="70"/>
      <c r="BC190" s="70"/>
      <c r="BD190" s="70"/>
      <c r="BE190" s="70"/>
      <c r="BF190" s="70"/>
      <c r="BG190" s="70"/>
      <c r="BH190" s="70"/>
      <c r="BI190" s="70"/>
      <c r="BJ190" s="70"/>
      <c r="BK190" s="70"/>
      <c r="BL190" s="70"/>
      <c r="BM190" s="70"/>
      <c r="BN190" s="70"/>
      <c r="BO190" s="70"/>
      <c r="BP190" s="70"/>
      <c r="BQ190" s="70"/>
      <c r="BR190" s="70"/>
      <c r="BS190" s="70"/>
      <c r="BT190" s="70"/>
      <c r="BU190" s="70"/>
      <c r="BV190" s="70"/>
      <c r="BW190" s="70"/>
      <c r="BX190" s="70"/>
      <c r="BY190" s="70"/>
      <c r="BZ190" s="70"/>
      <c r="CA190" s="70"/>
      <c r="CB190" s="70"/>
      <c r="CC190" s="70"/>
      <c r="CD190" s="70"/>
      <c r="CE190" s="70"/>
      <c r="CF190" s="70"/>
      <c r="CG190" s="70"/>
      <c r="CH190" s="70"/>
      <c r="CI190" s="70"/>
      <c r="CJ190" s="70"/>
      <c r="CK190" s="70"/>
    </row>
    <row r="191" spans="1:89" ht="10.5">
      <c r="A191" s="70"/>
      <c r="B191" s="70"/>
      <c r="C191" s="70"/>
      <c r="D191" s="38" t="str">
        <f t="shared" si="10"/>
        <v>[Spare]</v>
      </c>
      <c r="E191" s="36" t="e">
        <f>#REF!</f>
        <v>#REF!</v>
      </c>
      <c r="F191" s="90" t="s">
        <v>81</v>
      </c>
      <c r="G191" s="90" t="s">
        <v>63</v>
      </c>
      <c r="H191" s="38" t="str">
        <f t="shared" si="11"/>
        <v>[Select from list]</v>
      </c>
      <c r="I191" s="8" t="s">
        <v>83</v>
      </c>
      <c r="J191" s="89" t="s">
        <v>63</v>
      </c>
      <c r="K191" s="95">
        <v>0</v>
      </c>
      <c r="L191" s="98">
        <v>0</v>
      </c>
      <c r="M191" s="95">
        <v>0</v>
      </c>
      <c r="N191" s="95">
        <v>0</v>
      </c>
      <c r="O191" s="95">
        <v>0</v>
      </c>
      <c r="P191" s="95">
        <v>0</v>
      </c>
      <c r="Q191" s="95">
        <v>0</v>
      </c>
      <c r="R191" s="96">
        <f t="shared" si="12"/>
        <v>0</v>
      </c>
      <c r="S191" s="70"/>
      <c r="T191" s="70"/>
      <c r="U191" s="70"/>
      <c r="V191" s="70"/>
      <c r="W191" s="70"/>
      <c r="X191" s="70"/>
      <c r="Y191" s="70"/>
      <c r="Z191" s="70"/>
      <c r="AA191" s="70"/>
      <c r="AB191" s="70"/>
      <c r="AC191" s="70"/>
      <c r="AD191" s="70"/>
      <c r="AE191" s="70"/>
      <c r="AF191" s="70"/>
      <c r="AG191" s="70"/>
      <c r="AH191" s="70"/>
      <c r="AI191" s="70"/>
      <c r="AJ191" s="70"/>
      <c r="AK191" s="70"/>
      <c r="AL191" s="70"/>
      <c r="AM191" s="70"/>
      <c r="AN191" s="70"/>
      <c r="AO191" s="70"/>
      <c r="AP191" s="70"/>
      <c r="AQ191" s="70"/>
      <c r="AR191" s="70"/>
      <c r="AS191" s="70"/>
      <c r="AT191" s="70"/>
      <c r="AU191" s="70"/>
      <c r="AV191" s="70"/>
      <c r="AW191" s="70"/>
      <c r="AX191" s="70"/>
      <c r="AY191" s="70"/>
      <c r="AZ191" s="70"/>
      <c r="BA191" s="70"/>
      <c r="BB191" s="70"/>
      <c r="BC191" s="70"/>
      <c r="BD191" s="70"/>
      <c r="BE191" s="70"/>
      <c r="BF191" s="70"/>
      <c r="BG191" s="70"/>
      <c r="BH191" s="70"/>
      <c r="BI191" s="70"/>
      <c r="BJ191" s="70"/>
      <c r="BK191" s="70"/>
      <c r="BL191" s="70"/>
      <c r="BM191" s="70"/>
      <c r="BN191" s="70"/>
      <c r="BO191" s="70"/>
      <c r="BP191" s="70"/>
      <c r="BQ191" s="70"/>
      <c r="BR191" s="70"/>
      <c r="BS191" s="70"/>
      <c r="BT191" s="70"/>
      <c r="BU191" s="70"/>
      <c r="BV191" s="70"/>
      <c r="BW191" s="70"/>
      <c r="BX191" s="70"/>
      <c r="BY191" s="70"/>
      <c r="BZ191" s="70"/>
      <c r="CA191" s="70"/>
      <c r="CB191" s="70"/>
      <c r="CC191" s="70"/>
      <c r="CD191" s="70"/>
      <c r="CE191" s="70"/>
      <c r="CF191" s="70"/>
      <c r="CG191" s="70"/>
      <c r="CH191" s="70"/>
      <c r="CI191" s="70"/>
      <c r="CJ191" s="70"/>
      <c r="CK191" s="70"/>
    </row>
    <row r="192" spans="1:89" ht="10.5">
      <c r="A192" s="70"/>
      <c r="B192" s="70"/>
      <c r="C192" s="70"/>
      <c r="D192" s="38" t="str">
        <f t="shared" si="10"/>
        <v>[Spare]</v>
      </c>
      <c r="E192" s="36" t="e">
        <f>#REF!</f>
        <v>#REF!</v>
      </c>
      <c r="F192" s="90" t="s">
        <v>81</v>
      </c>
      <c r="G192" s="90" t="s">
        <v>63</v>
      </c>
      <c r="H192" s="38" t="str">
        <f t="shared" si="11"/>
        <v>[Select from list]</v>
      </c>
      <c r="I192" s="8" t="s">
        <v>83</v>
      </c>
      <c r="J192" s="89" t="s">
        <v>63</v>
      </c>
      <c r="K192" s="95">
        <v>0</v>
      </c>
      <c r="L192" s="98">
        <v>0</v>
      </c>
      <c r="M192" s="95">
        <v>0</v>
      </c>
      <c r="N192" s="95">
        <v>0</v>
      </c>
      <c r="O192" s="95">
        <v>0</v>
      </c>
      <c r="P192" s="95">
        <v>0</v>
      </c>
      <c r="Q192" s="95">
        <v>0</v>
      </c>
      <c r="R192" s="96">
        <f t="shared" si="12"/>
        <v>0</v>
      </c>
      <c r="S192" s="70"/>
      <c r="T192" s="70"/>
      <c r="U192" s="70"/>
      <c r="V192" s="70"/>
      <c r="W192" s="70"/>
      <c r="X192" s="70"/>
      <c r="Y192" s="70"/>
      <c r="Z192" s="70"/>
      <c r="AA192" s="70"/>
      <c r="AB192" s="70"/>
      <c r="AC192" s="70"/>
      <c r="AD192" s="70"/>
      <c r="AE192" s="70"/>
      <c r="AF192" s="70"/>
      <c r="AG192" s="70"/>
      <c r="AH192" s="70"/>
      <c r="AI192" s="70"/>
      <c r="AJ192" s="70"/>
      <c r="AK192" s="70"/>
      <c r="AL192" s="70"/>
      <c r="AM192" s="70"/>
      <c r="AN192" s="70"/>
      <c r="AO192" s="70"/>
      <c r="AP192" s="70"/>
      <c r="AQ192" s="70"/>
      <c r="AR192" s="70"/>
      <c r="AS192" s="70"/>
      <c r="AT192" s="70"/>
      <c r="AU192" s="70"/>
      <c r="AV192" s="70"/>
      <c r="AW192" s="70"/>
      <c r="AX192" s="70"/>
      <c r="AY192" s="70"/>
      <c r="AZ192" s="70"/>
      <c r="BA192" s="70"/>
      <c r="BB192" s="70"/>
      <c r="BC192" s="70"/>
      <c r="BD192" s="70"/>
      <c r="BE192" s="70"/>
      <c r="BF192" s="70"/>
      <c r="BG192" s="70"/>
      <c r="BH192" s="70"/>
      <c r="BI192" s="70"/>
      <c r="BJ192" s="70"/>
      <c r="BK192" s="70"/>
      <c r="BL192" s="70"/>
      <c r="BM192" s="70"/>
      <c r="BN192" s="70"/>
      <c r="BO192" s="70"/>
      <c r="BP192" s="70"/>
      <c r="BQ192" s="70"/>
      <c r="BR192" s="70"/>
      <c r="BS192" s="70"/>
      <c r="BT192" s="70"/>
      <c r="BU192" s="70"/>
      <c r="BV192" s="70"/>
      <c r="BW192" s="70"/>
      <c r="BX192" s="70"/>
      <c r="BY192" s="70"/>
      <c r="BZ192" s="70"/>
      <c r="CA192" s="70"/>
      <c r="CB192" s="70"/>
      <c r="CC192" s="70"/>
      <c r="CD192" s="70"/>
      <c r="CE192" s="70"/>
      <c r="CF192" s="70"/>
      <c r="CG192" s="70"/>
      <c r="CH192" s="70"/>
      <c r="CI192" s="70"/>
      <c r="CJ192" s="70"/>
      <c r="CK192" s="70"/>
    </row>
    <row r="193" spans="1:89" ht="10.5">
      <c r="A193" s="70"/>
      <c r="B193" s="70"/>
      <c r="C193" s="70"/>
      <c r="D193" s="38" t="str">
        <f t="shared" si="10"/>
        <v>[Spare]</v>
      </c>
      <c r="E193" s="36" t="e">
        <f>#REF!</f>
        <v>#REF!</v>
      </c>
      <c r="F193" s="90" t="s">
        <v>81</v>
      </c>
      <c r="G193" s="90" t="s">
        <v>63</v>
      </c>
      <c r="H193" s="38" t="str">
        <f t="shared" si="11"/>
        <v>[Select from list]</v>
      </c>
      <c r="I193" s="8" t="s">
        <v>83</v>
      </c>
      <c r="J193" s="89" t="s">
        <v>63</v>
      </c>
      <c r="K193" s="95">
        <v>0</v>
      </c>
      <c r="L193" s="98">
        <v>0</v>
      </c>
      <c r="M193" s="95">
        <v>0</v>
      </c>
      <c r="N193" s="95">
        <v>0</v>
      </c>
      <c r="O193" s="95">
        <v>0</v>
      </c>
      <c r="P193" s="95">
        <v>0</v>
      </c>
      <c r="Q193" s="95">
        <v>0</v>
      </c>
      <c r="R193" s="96">
        <f t="shared" si="12"/>
        <v>0</v>
      </c>
      <c r="S193" s="70"/>
      <c r="T193" s="70"/>
      <c r="U193" s="70"/>
      <c r="V193" s="70"/>
      <c r="W193" s="70"/>
      <c r="X193" s="70"/>
      <c r="Y193" s="70"/>
      <c r="Z193" s="70"/>
      <c r="AA193" s="70"/>
      <c r="AB193" s="70"/>
      <c r="AC193" s="70"/>
      <c r="AD193" s="70"/>
      <c r="AE193" s="70"/>
      <c r="AF193" s="70"/>
      <c r="AG193" s="70"/>
      <c r="AH193" s="70"/>
      <c r="AI193" s="70"/>
      <c r="AJ193" s="70"/>
      <c r="AK193" s="70"/>
      <c r="AL193" s="70"/>
      <c r="AM193" s="70"/>
      <c r="AN193" s="70"/>
      <c r="AO193" s="70"/>
      <c r="AP193" s="70"/>
      <c r="AQ193" s="70"/>
      <c r="AR193" s="70"/>
      <c r="AS193" s="70"/>
      <c r="AT193" s="70"/>
      <c r="AU193" s="70"/>
      <c r="AV193" s="70"/>
      <c r="AW193" s="70"/>
      <c r="AX193" s="70"/>
      <c r="AY193" s="70"/>
      <c r="AZ193" s="70"/>
      <c r="BA193" s="70"/>
      <c r="BB193" s="70"/>
      <c r="BC193" s="70"/>
      <c r="BD193" s="70"/>
      <c r="BE193" s="70"/>
      <c r="BF193" s="70"/>
      <c r="BG193" s="70"/>
      <c r="BH193" s="70"/>
      <c r="BI193" s="70"/>
      <c r="BJ193" s="70"/>
      <c r="BK193" s="70"/>
      <c r="BL193" s="70"/>
      <c r="BM193" s="70"/>
      <c r="BN193" s="70"/>
      <c r="BO193" s="70"/>
      <c r="BP193" s="70"/>
      <c r="BQ193" s="70"/>
      <c r="BR193" s="70"/>
      <c r="BS193" s="70"/>
      <c r="BT193" s="70"/>
      <c r="BU193" s="70"/>
      <c r="BV193" s="70"/>
      <c r="BW193" s="70"/>
      <c r="BX193" s="70"/>
      <c r="BY193" s="70"/>
      <c r="BZ193" s="70"/>
      <c r="CA193" s="70"/>
      <c r="CB193" s="70"/>
      <c r="CC193" s="70"/>
      <c r="CD193" s="70"/>
      <c r="CE193" s="70"/>
      <c r="CF193" s="70"/>
      <c r="CG193" s="70"/>
      <c r="CH193" s="70"/>
      <c r="CI193" s="70"/>
      <c r="CJ193" s="70"/>
      <c r="CK193" s="70"/>
    </row>
    <row r="194" spans="1:89" ht="10.5">
      <c r="A194" s="70"/>
      <c r="B194" s="70"/>
      <c r="C194" s="70"/>
      <c r="D194" s="38" t="str">
        <f t="shared" si="10"/>
        <v>[Spare]</v>
      </c>
      <c r="E194" s="36" t="e">
        <f>#REF!</f>
        <v>#REF!</v>
      </c>
      <c r="F194" s="90" t="s">
        <v>81</v>
      </c>
      <c r="G194" s="90" t="s">
        <v>63</v>
      </c>
      <c r="H194" s="38" t="str">
        <f t="shared" si="11"/>
        <v>[Select from list]</v>
      </c>
      <c r="I194" s="8" t="s">
        <v>83</v>
      </c>
      <c r="J194" s="89" t="s">
        <v>63</v>
      </c>
      <c r="K194" s="95">
        <v>0</v>
      </c>
      <c r="L194" s="98">
        <v>0</v>
      </c>
      <c r="M194" s="95">
        <v>0</v>
      </c>
      <c r="N194" s="95">
        <v>0</v>
      </c>
      <c r="O194" s="95">
        <v>0</v>
      </c>
      <c r="P194" s="95">
        <v>0</v>
      </c>
      <c r="Q194" s="95">
        <v>0</v>
      </c>
      <c r="R194" s="96">
        <f t="shared" si="12"/>
        <v>0</v>
      </c>
      <c r="S194" s="70"/>
      <c r="T194" s="70"/>
      <c r="U194" s="70"/>
      <c r="V194" s="70"/>
      <c r="W194" s="70"/>
      <c r="X194" s="70"/>
      <c r="Y194" s="70"/>
      <c r="Z194" s="70"/>
      <c r="AA194" s="70"/>
      <c r="AB194" s="70"/>
      <c r="AC194" s="70"/>
      <c r="AD194" s="70"/>
      <c r="AE194" s="70"/>
      <c r="AF194" s="70"/>
      <c r="AG194" s="70"/>
      <c r="AH194" s="70"/>
      <c r="AI194" s="70"/>
      <c r="AJ194" s="70"/>
      <c r="AK194" s="70"/>
      <c r="AL194" s="70"/>
      <c r="AM194" s="70"/>
      <c r="AN194" s="70"/>
      <c r="AO194" s="70"/>
      <c r="AP194" s="70"/>
      <c r="AQ194" s="70"/>
      <c r="AR194" s="70"/>
      <c r="AS194" s="70"/>
      <c r="AT194" s="70"/>
      <c r="AU194" s="70"/>
      <c r="AV194" s="70"/>
      <c r="AW194" s="70"/>
      <c r="AX194" s="70"/>
      <c r="AY194" s="70"/>
      <c r="AZ194" s="70"/>
      <c r="BA194" s="70"/>
      <c r="BB194" s="70"/>
      <c r="BC194" s="70"/>
      <c r="BD194" s="70"/>
      <c r="BE194" s="70"/>
      <c r="BF194" s="70"/>
      <c r="BG194" s="70"/>
      <c r="BH194" s="70"/>
      <c r="BI194" s="70"/>
      <c r="BJ194" s="70"/>
      <c r="BK194" s="70"/>
      <c r="BL194" s="70"/>
      <c r="BM194" s="70"/>
      <c r="BN194" s="70"/>
      <c r="BO194" s="70"/>
      <c r="BP194" s="70"/>
      <c r="BQ194" s="70"/>
      <c r="BR194" s="70"/>
      <c r="BS194" s="70"/>
      <c r="BT194" s="70"/>
      <c r="BU194" s="70"/>
      <c r="BV194" s="70"/>
      <c r="BW194" s="70"/>
      <c r="BX194" s="70"/>
      <c r="BY194" s="70"/>
      <c r="BZ194" s="70"/>
      <c r="CA194" s="70"/>
      <c r="CB194" s="70"/>
      <c r="CC194" s="70"/>
      <c r="CD194" s="70"/>
      <c r="CE194" s="70"/>
      <c r="CF194" s="70"/>
      <c r="CG194" s="70"/>
      <c r="CH194" s="70"/>
      <c r="CI194" s="70"/>
      <c r="CJ194" s="70"/>
      <c r="CK194" s="70"/>
    </row>
    <row r="195" spans="1:89" ht="10.5">
      <c r="A195" s="70"/>
      <c r="B195" s="70"/>
      <c r="C195" s="70"/>
      <c r="D195" s="70"/>
      <c r="E195" s="70"/>
      <c r="F195" s="70"/>
      <c r="G195" s="70"/>
      <c r="H195" s="70"/>
      <c r="I195" s="70"/>
      <c r="J195" s="70"/>
      <c r="K195" s="96">
        <f t="shared" ref="K195:P195" si="13">SUM(K185:K194)</f>
        <v>287.64285714285711</v>
      </c>
      <c r="L195" s="99">
        <f t="shared" si="13"/>
        <v>323.05999999999995</v>
      </c>
      <c r="M195" s="97">
        <f t="shared" si="13"/>
        <v>597.9</v>
      </c>
      <c r="N195" s="96">
        <f t="shared" si="13"/>
        <v>591.29999999999995</v>
      </c>
      <c r="O195" s="96">
        <f t="shared" si="13"/>
        <v>597.9</v>
      </c>
      <c r="P195" s="96">
        <f t="shared" si="13"/>
        <v>591.29999999999995</v>
      </c>
      <c r="Q195" s="96">
        <f>SUM(Q185:Q194)</f>
        <v>597.9</v>
      </c>
      <c r="R195" s="96">
        <f>SUM(R185:R194)</f>
        <v>2976.3</v>
      </c>
      <c r="S195" s="70"/>
      <c r="T195" s="70"/>
      <c r="U195" s="70"/>
      <c r="V195" s="70"/>
      <c r="W195" s="70"/>
      <c r="X195" s="70"/>
      <c r="Y195" s="70"/>
      <c r="Z195" s="70"/>
      <c r="AA195" s="70"/>
      <c r="AB195" s="70"/>
      <c r="AC195" s="70"/>
      <c r="AD195" s="70"/>
      <c r="AE195" s="70"/>
      <c r="AF195" s="70"/>
      <c r="AG195" s="70"/>
      <c r="AH195" s="70"/>
      <c r="AI195" s="70"/>
      <c r="AJ195" s="70"/>
      <c r="AK195" s="70"/>
      <c r="AL195" s="70"/>
      <c r="AM195" s="70"/>
      <c r="AN195" s="70"/>
      <c r="AO195" s="70"/>
      <c r="AP195" s="70"/>
      <c r="AQ195" s="70"/>
      <c r="AR195" s="70"/>
      <c r="AS195" s="70"/>
      <c r="AT195" s="70"/>
      <c r="AU195" s="70"/>
      <c r="AV195" s="70"/>
      <c r="AW195" s="70"/>
      <c r="AX195" s="70"/>
      <c r="AY195" s="70"/>
      <c r="AZ195" s="70"/>
      <c r="BA195" s="70"/>
      <c r="BB195" s="70"/>
      <c r="BC195" s="70"/>
      <c r="BD195" s="70"/>
      <c r="BE195" s="70"/>
      <c r="BF195" s="70"/>
      <c r="BG195" s="70"/>
      <c r="BH195" s="70"/>
      <c r="BI195" s="70"/>
      <c r="BJ195" s="70"/>
      <c r="BK195" s="70"/>
      <c r="BL195" s="70"/>
      <c r="BM195" s="70"/>
      <c r="BN195" s="70"/>
      <c r="BO195" s="70"/>
      <c r="BP195" s="70"/>
      <c r="BQ195" s="70"/>
      <c r="BR195" s="70"/>
      <c r="BS195" s="70"/>
      <c r="BT195" s="70"/>
      <c r="BU195" s="70"/>
      <c r="BV195" s="70"/>
      <c r="BW195" s="70"/>
      <c r="BX195" s="70"/>
      <c r="BY195" s="70"/>
      <c r="BZ195" s="70"/>
      <c r="CA195" s="70"/>
      <c r="CB195" s="70"/>
      <c r="CC195" s="70"/>
      <c r="CD195" s="70"/>
      <c r="CE195" s="70"/>
      <c r="CF195" s="70"/>
      <c r="CG195" s="70"/>
      <c r="CH195" s="70"/>
      <c r="CI195" s="70"/>
      <c r="CJ195" s="70"/>
      <c r="CK195" s="70"/>
    </row>
    <row r="196" spans="1:89">
      <c r="A196" s="70"/>
      <c r="B196" s="70"/>
      <c r="C196" s="70"/>
      <c r="D196" s="70"/>
      <c r="E196" s="70"/>
      <c r="F196" s="70"/>
      <c r="G196" s="70"/>
      <c r="H196" s="70"/>
      <c r="I196" s="70"/>
      <c r="J196" s="70"/>
      <c r="K196" s="70"/>
      <c r="L196" s="70"/>
      <c r="M196" s="70"/>
      <c r="N196" s="70"/>
      <c r="O196" s="70"/>
      <c r="P196" s="70"/>
      <c r="Q196" s="70"/>
      <c r="R196" s="70"/>
      <c r="S196" s="70"/>
      <c r="T196" s="70"/>
      <c r="U196" s="70"/>
      <c r="V196" s="70"/>
      <c r="W196" s="70"/>
      <c r="X196" s="70"/>
      <c r="Y196" s="70"/>
      <c r="Z196" s="70"/>
      <c r="AA196" s="70"/>
      <c r="AB196" s="70"/>
      <c r="AC196" s="70"/>
      <c r="AD196" s="70"/>
      <c r="AE196" s="70"/>
      <c r="AF196" s="70"/>
      <c r="AG196" s="70"/>
      <c r="AH196" s="70"/>
      <c r="AI196" s="70"/>
      <c r="AJ196" s="70"/>
      <c r="AK196" s="70"/>
      <c r="AL196" s="70"/>
      <c r="AM196" s="70"/>
      <c r="AN196" s="70"/>
      <c r="AO196" s="70"/>
      <c r="AP196" s="70"/>
      <c r="AQ196" s="70"/>
      <c r="AR196" s="70"/>
      <c r="AS196" s="70"/>
      <c r="AT196" s="70"/>
      <c r="AU196" s="70"/>
      <c r="AV196" s="70"/>
      <c r="AW196" s="70"/>
      <c r="AX196" s="70"/>
      <c r="AY196" s="70"/>
      <c r="AZ196" s="70"/>
      <c r="BA196" s="70"/>
      <c r="BB196" s="70"/>
      <c r="BC196" s="70"/>
      <c r="BD196" s="70"/>
      <c r="BE196" s="70"/>
      <c r="BF196" s="70"/>
      <c r="BG196" s="70"/>
      <c r="BH196" s="70"/>
      <c r="BI196" s="70"/>
      <c r="BJ196" s="70"/>
      <c r="BK196" s="70"/>
      <c r="BL196" s="70"/>
      <c r="BM196" s="70"/>
      <c r="BN196" s="70"/>
      <c r="BO196" s="70"/>
      <c r="BP196" s="70"/>
      <c r="BQ196" s="70"/>
      <c r="BR196" s="70"/>
      <c r="BS196" s="70"/>
      <c r="BT196" s="70"/>
      <c r="BU196" s="70"/>
      <c r="BV196" s="70"/>
      <c r="BW196" s="70"/>
      <c r="BX196" s="70"/>
      <c r="BY196" s="70"/>
      <c r="BZ196" s="70"/>
      <c r="CA196" s="70"/>
      <c r="CB196" s="70"/>
      <c r="CC196" s="70"/>
      <c r="CD196" s="70"/>
      <c r="CE196" s="70"/>
      <c r="CF196" s="70"/>
      <c r="CG196" s="70"/>
      <c r="CH196" s="70"/>
      <c r="CI196" s="70"/>
      <c r="CJ196" s="70"/>
      <c r="CK196" s="70"/>
    </row>
    <row r="197" spans="1:89" ht="10.5">
      <c r="A197" s="85"/>
      <c r="B197" s="85"/>
      <c r="C197" s="86" t="s">
        <v>108</v>
      </c>
      <c r="D197" s="85"/>
      <c r="E197" s="85"/>
      <c r="F197" s="87"/>
      <c r="G197" s="85"/>
      <c r="H197" s="85"/>
      <c r="I197" s="85"/>
      <c r="J197" s="85"/>
      <c r="K197" s="85"/>
      <c r="L197" s="85"/>
      <c r="M197" s="85"/>
      <c r="N197" s="85"/>
      <c r="O197" s="85"/>
      <c r="P197" s="85"/>
      <c r="Q197" s="85"/>
      <c r="R197" s="85"/>
      <c r="S197" s="85"/>
      <c r="T197" s="85"/>
      <c r="U197" s="85"/>
      <c r="V197" s="85"/>
      <c r="W197" s="85"/>
      <c r="X197" s="85"/>
      <c r="Y197" s="85"/>
      <c r="Z197" s="85"/>
      <c r="AA197" s="85"/>
      <c r="AB197" s="85"/>
      <c r="AC197" s="85"/>
      <c r="AD197" s="85"/>
      <c r="AE197" s="85"/>
      <c r="AF197" s="85"/>
      <c r="AG197" s="85"/>
      <c r="AH197" s="85"/>
      <c r="AI197" s="85"/>
      <c r="AJ197" s="85"/>
      <c r="AK197" s="85"/>
      <c r="AL197" s="85"/>
      <c r="AM197" s="85"/>
      <c r="AN197" s="85"/>
      <c r="AO197" s="85"/>
      <c r="AP197" s="85"/>
      <c r="AQ197" s="85"/>
      <c r="AR197" s="85"/>
      <c r="AS197" s="85"/>
      <c r="AT197" s="85"/>
      <c r="AU197" s="85"/>
      <c r="AV197" s="85"/>
      <c r="AW197" s="85"/>
      <c r="AX197" s="85"/>
      <c r="AY197" s="85"/>
      <c r="AZ197" s="85"/>
      <c r="BA197" s="85"/>
      <c r="BB197" s="85"/>
      <c r="BC197" s="85"/>
      <c r="BD197" s="85"/>
      <c r="BE197" s="85"/>
      <c r="BF197" s="85"/>
      <c r="BG197" s="85"/>
      <c r="BH197" s="85"/>
      <c r="BI197" s="85"/>
      <c r="BJ197" s="85"/>
      <c r="BK197" s="85"/>
      <c r="BL197" s="85"/>
      <c r="BM197" s="85"/>
      <c r="BN197" s="85"/>
      <c r="BO197" s="85"/>
      <c r="BP197" s="85"/>
      <c r="BQ197" s="85"/>
      <c r="BR197" s="85"/>
      <c r="BS197" s="85"/>
      <c r="BT197" s="85"/>
      <c r="BU197" s="85"/>
      <c r="BV197" s="85"/>
      <c r="BW197" s="85"/>
      <c r="BX197" s="85"/>
      <c r="BY197" s="85"/>
      <c r="BZ197" s="85"/>
      <c r="CA197" s="85"/>
      <c r="CB197" s="85"/>
      <c r="CC197" s="85"/>
      <c r="CD197" s="85"/>
      <c r="CE197" s="85"/>
      <c r="CF197" s="85"/>
      <c r="CG197" s="85"/>
      <c r="CH197" s="85"/>
      <c r="CI197" s="85"/>
      <c r="CJ197" s="85"/>
      <c r="CK197" s="85"/>
    </row>
    <row r="198" spans="1:89">
      <c r="A198" s="70"/>
      <c r="B198" s="70"/>
      <c r="C198" s="70"/>
      <c r="D198" s="70"/>
      <c r="E198" s="70"/>
      <c r="F198" s="70"/>
      <c r="G198" s="70"/>
      <c r="H198" s="70"/>
      <c r="I198" s="70"/>
      <c r="J198" s="70"/>
      <c r="K198" s="70"/>
      <c r="L198" s="70"/>
      <c r="M198" s="70"/>
      <c r="N198" s="70"/>
      <c r="O198" s="70"/>
      <c r="P198" s="70"/>
      <c r="Q198" s="70"/>
      <c r="R198" s="70"/>
      <c r="S198" s="70"/>
      <c r="T198" s="70"/>
      <c r="U198" s="70"/>
      <c r="V198" s="70"/>
      <c r="W198" s="70"/>
      <c r="X198" s="70"/>
      <c r="Y198" s="70"/>
      <c r="Z198" s="70"/>
      <c r="AA198" s="70"/>
      <c r="AB198" s="70"/>
      <c r="AC198" s="70"/>
      <c r="AD198" s="70"/>
      <c r="AE198" s="70"/>
      <c r="AF198" s="70"/>
      <c r="AG198" s="70"/>
      <c r="AH198" s="70"/>
      <c r="AI198" s="70"/>
      <c r="AJ198" s="70"/>
      <c r="AK198" s="70"/>
      <c r="AL198" s="70"/>
      <c r="AM198" s="70"/>
      <c r="AN198" s="70"/>
      <c r="AO198" s="70"/>
      <c r="AP198" s="70"/>
      <c r="AQ198" s="70"/>
      <c r="AR198" s="70"/>
      <c r="AS198" s="70"/>
      <c r="AT198" s="70"/>
      <c r="AU198" s="70"/>
      <c r="AV198" s="70"/>
      <c r="AW198" s="70"/>
      <c r="AX198" s="70"/>
      <c r="AY198" s="70"/>
      <c r="AZ198" s="70"/>
      <c r="BA198" s="70"/>
      <c r="BB198" s="70"/>
      <c r="BC198" s="70"/>
      <c r="BD198" s="70"/>
      <c r="BE198" s="70"/>
      <c r="BF198" s="70"/>
      <c r="BG198" s="70"/>
      <c r="BH198" s="70"/>
      <c r="BI198" s="70"/>
      <c r="BJ198" s="70"/>
      <c r="BK198" s="70"/>
      <c r="BL198" s="70"/>
      <c r="BM198" s="70"/>
      <c r="BN198" s="70"/>
      <c r="BO198" s="70"/>
      <c r="BP198" s="70"/>
      <c r="BQ198" s="70"/>
      <c r="BR198" s="70"/>
      <c r="BS198" s="70"/>
      <c r="BT198" s="70"/>
      <c r="BU198" s="70"/>
      <c r="BV198" s="70"/>
      <c r="BW198" s="70"/>
      <c r="BX198" s="70"/>
      <c r="BY198" s="70"/>
      <c r="BZ198" s="70"/>
      <c r="CA198" s="70"/>
      <c r="CB198" s="70"/>
      <c r="CC198" s="70"/>
      <c r="CD198" s="70"/>
      <c r="CE198" s="70"/>
      <c r="CF198" s="70"/>
      <c r="CG198" s="70"/>
      <c r="CH198" s="70"/>
      <c r="CI198" s="70"/>
      <c r="CJ198" s="70"/>
      <c r="CK198" s="70"/>
    </row>
    <row r="199" spans="1:89" ht="10.5">
      <c r="A199" s="70"/>
      <c r="B199" s="70"/>
      <c r="C199" s="70"/>
      <c r="D199" s="74" t="str">
        <f>C197</f>
        <v>Replacement Expenditure</v>
      </c>
      <c r="E199" s="75" t="str">
        <f>E$4</f>
        <v>Option</v>
      </c>
      <c r="F199" s="75" t="str">
        <f>F$4</f>
        <v>Unit</v>
      </c>
      <c r="G199" s="75" t="str">
        <f>G$4</f>
        <v>Basis</v>
      </c>
      <c r="H199" s="94" t="s">
        <v>79</v>
      </c>
      <c r="I199" s="94" t="s">
        <v>80</v>
      </c>
      <c r="J199" s="70"/>
      <c r="K199" s="88" t="str">
        <f>K$3</f>
        <v>2024-25</v>
      </c>
      <c r="L199" s="88" t="str">
        <f t="shared" ref="L199:R199" si="14">L$3</f>
        <v>2025-26</v>
      </c>
      <c r="M199" s="88" t="str">
        <f t="shared" si="14"/>
        <v>2026-27</v>
      </c>
      <c r="N199" s="88" t="str">
        <f t="shared" si="14"/>
        <v>2027-28</v>
      </c>
      <c r="O199" s="88" t="str">
        <f t="shared" si="14"/>
        <v>2028-29</v>
      </c>
      <c r="P199" s="88" t="str">
        <f t="shared" si="14"/>
        <v>2029-30</v>
      </c>
      <c r="Q199" s="88" t="str">
        <f t="shared" si="14"/>
        <v>2030-31</v>
      </c>
      <c r="R199" s="88" t="str">
        <f t="shared" si="14"/>
        <v>EDPR Total</v>
      </c>
      <c r="S199" s="70"/>
      <c r="T199" s="70"/>
      <c r="U199" s="70"/>
      <c r="V199" s="70"/>
      <c r="W199" s="70"/>
      <c r="X199" s="70"/>
      <c r="Y199" s="70"/>
      <c r="Z199" s="70"/>
      <c r="AA199" s="70"/>
      <c r="AB199" s="70"/>
      <c r="AC199" s="70"/>
      <c r="AD199" s="70"/>
      <c r="AE199" s="70"/>
      <c r="AF199" s="70"/>
      <c r="AG199" s="70"/>
      <c r="AH199" s="70"/>
      <c r="AI199" s="70"/>
      <c r="AJ199" s="70"/>
      <c r="AK199" s="70"/>
      <c r="AL199" s="70"/>
      <c r="AM199" s="70"/>
      <c r="AN199" s="70"/>
      <c r="AO199" s="70"/>
      <c r="AP199" s="70"/>
      <c r="AQ199" s="70"/>
      <c r="AR199" s="70"/>
      <c r="AS199" s="70"/>
      <c r="AT199" s="70"/>
      <c r="AU199" s="70"/>
      <c r="AV199" s="70"/>
      <c r="AW199" s="70"/>
      <c r="AX199" s="70"/>
      <c r="AY199" s="70"/>
      <c r="AZ199" s="70"/>
      <c r="BA199" s="70"/>
      <c r="BB199" s="70"/>
      <c r="BC199" s="70"/>
      <c r="BD199" s="70"/>
      <c r="BE199" s="70"/>
      <c r="BF199" s="70"/>
      <c r="BG199" s="70"/>
      <c r="BH199" s="70"/>
      <c r="BI199" s="70"/>
      <c r="BJ199" s="70"/>
      <c r="BK199" s="70"/>
      <c r="BL199" s="70"/>
      <c r="BM199" s="70"/>
      <c r="BN199" s="70"/>
      <c r="BO199" s="70"/>
      <c r="BP199" s="70"/>
      <c r="BQ199" s="70"/>
      <c r="BR199" s="70"/>
      <c r="BS199" s="70"/>
      <c r="BT199" s="70"/>
      <c r="BU199" s="70"/>
      <c r="BV199" s="70"/>
      <c r="BW199" s="70"/>
      <c r="BX199" s="70"/>
      <c r="BY199" s="70"/>
      <c r="BZ199" s="70"/>
      <c r="CA199" s="70"/>
      <c r="CB199" s="70"/>
      <c r="CC199" s="70"/>
      <c r="CD199" s="70"/>
      <c r="CE199" s="70"/>
      <c r="CF199" s="70"/>
      <c r="CG199" s="70"/>
      <c r="CH199" s="70"/>
      <c r="CI199" s="70"/>
      <c r="CJ199" s="70"/>
      <c r="CK199" s="70"/>
    </row>
    <row r="200" spans="1:89">
      <c r="A200" s="70"/>
      <c r="B200" s="70"/>
      <c r="C200" s="70"/>
      <c r="D200" s="70"/>
      <c r="E200" s="70"/>
      <c r="F200" s="70"/>
      <c r="G200" s="70"/>
      <c r="H200" s="70"/>
      <c r="J200" s="70"/>
      <c r="K200" s="70"/>
      <c r="L200" s="70"/>
      <c r="M200" s="70"/>
      <c r="N200" s="70"/>
      <c r="O200" s="70"/>
      <c r="P200" s="70"/>
      <c r="Q200" s="70"/>
      <c r="R200" s="70"/>
      <c r="S200" s="70"/>
      <c r="T200" s="70"/>
      <c r="V200" s="70"/>
      <c r="W200" s="70"/>
      <c r="X200" s="70"/>
      <c r="Y200" s="70"/>
      <c r="Z200" s="70"/>
      <c r="AA200" s="70"/>
      <c r="AB200" s="70"/>
      <c r="AC200" s="70"/>
      <c r="AD200" s="70"/>
      <c r="AE200" s="70"/>
      <c r="AF200" s="70"/>
      <c r="AG200" s="70"/>
      <c r="AH200" s="70"/>
      <c r="AI200" s="70"/>
      <c r="AJ200" s="70"/>
      <c r="AK200" s="70"/>
      <c r="AL200" s="70"/>
      <c r="AM200" s="70"/>
      <c r="AN200" s="70"/>
      <c r="AO200" s="70"/>
      <c r="AP200" s="70"/>
      <c r="AQ200" s="70"/>
      <c r="AR200" s="70"/>
      <c r="AS200" s="70"/>
      <c r="AT200" s="70"/>
      <c r="AU200" s="70"/>
      <c r="AV200" s="70"/>
      <c r="AW200" s="70"/>
      <c r="AX200" s="70"/>
      <c r="AY200" s="70"/>
      <c r="AZ200" s="70"/>
      <c r="BA200" s="70"/>
      <c r="BB200" s="70"/>
      <c r="BC200" s="70"/>
      <c r="BD200" s="70"/>
      <c r="BE200" s="70"/>
      <c r="BF200" s="70"/>
      <c r="BG200" s="70"/>
      <c r="BH200" s="70"/>
      <c r="BI200" s="70"/>
      <c r="BJ200" s="70"/>
      <c r="BK200" s="70"/>
      <c r="BL200" s="70"/>
      <c r="BM200" s="70"/>
      <c r="BN200" s="70"/>
      <c r="BO200" s="70"/>
      <c r="BP200" s="70"/>
      <c r="BQ200" s="70"/>
      <c r="BR200" s="70"/>
      <c r="BS200" s="70"/>
      <c r="BT200" s="70"/>
      <c r="BU200" s="70"/>
      <c r="BV200" s="70"/>
      <c r="BW200" s="70"/>
      <c r="BX200" s="70"/>
      <c r="BY200" s="70"/>
      <c r="BZ200" s="70"/>
      <c r="CA200" s="70"/>
      <c r="CB200" s="70"/>
      <c r="CC200" s="70"/>
      <c r="CD200" s="70"/>
      <c r="CE200" s="70"/>
      <c r="CF200" s="70"/>
      <c r="CG200" s="70"/>
      <c r="CH200" s="70"/>
      <c r="CI200" s="70"/>
      <c r="CJ200" s="70"/>
      <c r="CK200" s="70"/>
    </row>
    <row r="201" spans="1:89" ht="10.5">
      <c r="A201" s="70"/>
      <c r="B201" s="70"/>
      <c r="C201" s="70"/>
      <c r="D201" s="89" t="s">
        <v>98</v>
      </c>
      <c r="E201" s="36" t="e">
        <f>#REF!</f>
        <v>#REF!</v>
      </c>
      <c r="F201" s="90" t="s">
        <v>87</v>
      </c>
      <c r="G201" s="90" t="s">
        <v>88</v>
      </c>
      <c r="H201" s="38" t="s">
        <v>63</v>
      </c>
      <c r="I201" s="8" t="s">
        <v>83</v>
      </c>
      <c r="J201" s="70"/>
      <c r="K201" s="95">
        <v>387979.17319276993</v>
      </c>
      <c r="L201" s="98">
        <v>0</v>
      </c>
      <c r="M201" s="95">
        <v>0</v>
      </c>
      <c r="N201" s="95">
        <v>1216459.3501199358</v>
      </c>
      <c r="O201" s="95">
        <v>853666.74006518873</v>
      </c>
      <c r="P201" s="95">
        <v>883175.26262170228</v>
      </c>
      <c r="Q201" s="95">
        <v>394408.17226601398</v>
      </c>
      <c r="R201" s="96">
        <f>SUM(M201:Q201)</f>
        <v>3347709.5250728405</v>
      </c>
      <c r="S201" s="70"/>
      <c r="T201" s="70"/>
      <c r="V201" s="70"/>
      <c r="W201" s="70"/>
      <c r="X201" s="70"/>
      <c r="Y201" s="70"/>
      <c r="Z201" s="70"/>
      <c r="AA201" s="70"/>
      <c r="AB201" s="70"/>
      <c r="AC201" s="70"/>
      <c r="AD201" s="70"/>
      <c r="AE201" s="70"/>
      <c r="AF201" s="70"/>
      <c r="AG201" s="70"/>
      <c r="AH201" s="70"/>
      <c r="AI201" s="70"/>
      <c r="AJ201" s="70"/>
      <c r="AK201" s="70"/>
      <c r="AL201" s="70"/>
      <c r="AM201" s="70"/>
      <c r="AN201" s="70"/>
      <c r="AO201" s="70"/>
      <c r="AP201" s="70"/>
      <c r="AQ201" s="70"/>
      <c r="AR201" s="70"/>
      <c r="AS201" s="70"/>
      <c r="AT201" s="70"/>
      <c r="AU201" s="70"/>
      <c r="AV201" s="70"/>
      <c r="AW201" s="70"/>
      <c r="AX201" s="70"/>
      <c r="AY201" s="70"/>
      <c r="AZ201" s="70"/>
      <c r="BA201" s="70"/>
      <c r="BB201" s="70"/>
      <c r="BC201" s="70"/>
      <c r="BD201" s="70"/>
      <c r="BE201" s="70"/>
      <c r="BF201" s="70"/>
      <c r="BG201" s="70"/>
      <c r="BH201" s="70"/>
      <c r="BI201" s="70"/>
      <c r="BJ201" s="70"/>
      <c r="BK201" s="70"/>
      <c r="BL201" s="70"/>
      <c r="BM201" s="70"/>
      <c r="BN201" s="70"/>
      <c r="BO201" s="70"/>
      <c r="BP201" s="70"/>
      <c r="BQ201" s="70"/>
      <c r="BR201" s="70"/>
      <c r="BS201" s="70"/>
      <c r="BT201" s="70"/>
      <c r="BU201" s="70"/>
      <c r="BV201" s="70"/>
      <c r="BW201" s="70"/>
      <c r="BX201" s="70"/>
      <c r="BY201" s="70"/>
      <c r="BZ201" s="70"/>
      <c r="CA201" s="70"/>
      <c r="CB201" s="70"/>
      <c r="CC201" s="70"/>
      <c r="CD201" s="70"/>
      <c r="CE201" s="70"/>
      <c r="CF201" s="70"/>
      <c r="CG201" s="70"/>
      <c r="CH201" s="70"/>
      <c r="CI201" s="70"/>
      <c r="CJ201" s="70"/>
      <c r="CK201" s="70"/>
    </row>
    <row r="202" spans="1:89" ht="10.5">
      <c r="A202" s="70"/>
      <c r="B202" s="70"/>
      <c r="C202" s="70"/>
      <c r="D202" s="89" t="s">
        <v>165</v>
      </c>
      <c r="E202" s="36" t="e">
        <f>#REF!</f>
        <v>#REF!</v>
      </c>
      <c r="F202" s="90" t="s">
        <v>87</v>
      </c>
      <c r="G202" s="90" t="s">
        <v>88</v>
      </c>
      <c r="H202" s="38" t="s">
        <v>63</v>
      </c>
      <c r="I202" s="8" t="s">
        <v>83</v>
      </c>
      <c r="J202" s="70"/>
      <c r="K202" s="95">
        <v>0</v>
      </c>
      <c r="L202" s="98">
        <v>0</v>
      </c>
      <c r="M202" s="95">
        <v>0</v>
      </c>
      <c r="N202" s="95">
        <v>0</v>
      </c>
      <c r="O202" s="95">
        <v>0</v>
      </c>
      <c r="P202" s="95">
        <v>0</v>
      </c>
      <c r="Q202" s="95">
        <v>0</v>
      </c>
      <c r="R202" s="96">
        <f t="shared" ref="R202:R205" si="15">SUM(M202:Q202)</f>
        <v>0</v>
      </c>
      <c r="S202" s="70"/>
      <c r="T202" s="70"/>
      <c r="V202" s="70"/>
      <c r="W202" s="70"/>
      <c r="X202" s="70"/>
      <c r="Y202" s="70"/>
      <c r="Z202" s="70"/>
      <c r="AA202" s="70"/>
      <c r="AB202" s="70"/>
      <c r="AC202" s="70"/>
      <c r="AD202" s="70"/>
      <c r="AE202" s="70"/>
      <c r="AF202" s="70"/>
      <c r="AG202" s="70"/>
      <c r="AH202" s="70"/>
      <c r="AI202" s="70"/>
      <c r="AJ202" s="70"/>
      <c r="AK202" s="70"/>
      <c r="AL202" s="70"/>
      <c r="AM202" s="70"/>
      <c r="AN202" s="70"/>
      <c r="AO202" s="70"/>
      <c r="AP202" s="70"/>
      <c r="AQ202" s="70"/>
      <c r="AR202" s="70"/>
      <c r="AS202" s="70"/>
      <c r="AT202" s="70"/>
      <c r="AU202" s="70"/>
      <c r="AV202" s="70"/>
      <c r="AW202" s="70"/>
      <c r="AX202" s="70"/>
      <c r="AY202" s="70"/>
      <c r="AZ202" s="70"/>
      <c r="BA202" s="70"/>
      <c r="BB202" s="70"/>
      <c r="BC202" s="70"/>
      <c r="BD202" s="70"/>
      <c r="BE202" s="70"/>
      <c r="BF202" s="70"/>
      <c r="BG202" s="70"/>
      <c r="BH202" s="70"/>
      <c r="BI202" s="70"/>
      <c r="BJ202" s="70"/>
      <c r="BK202" s="70"/>
      <c r="BL202" s="70"/>
      <c r="BM202" s="70"/>
      <c r="BN202" s="70"/>
      <c r="BO202" s="70"/>
      <c r="BP202" s="70"/>
      <c r="BQ202" s="70"/>
      <c r="BR202" s="70"/>
      <c r="BS202" s="70"/>
      <c r="BT202" s="70"/>
      <c r="BU202" s="70"/>
      <c r="BV202" s="70"/>
      <c r="BW202" s="70"/>
      <c r="BX202" s="70"/>
      <c r="BY202" s="70"/>
      <c r="BZ202" s="70"/>
      <c r="CA202" s="70"/>
      <c r="CB202" s="70"/>
      <c r="CC202" s="70"/>
      <c r="CD202" s="70"/>
      <c r="CE202" s="70"/>
      <c r="CF202" s="70"/>
      <c r="CG202" s="70"/>
      <c r="CH202" s="70"/>
      <c r="CI202" s="70"/>
      <c r="CJ202" s="70"/>
      <c r="CK202" s="70"/>
    </row>
    <row r="203" spans="1:89" ht="10.5">
      <c r="A203" s="70"/>
      <c r="B203" s="70"/>
      <c r="C203" s="70"/>
      <c r="D203" s="89" t="s">
        <v>165</v>
      </c>
      <c r="E203" s="36" t="e">
        <f>#REF!</f>
        <v>#REF!</v>
      </c>
      <c r="F203" s="90" t="s">
        <v>87</v>
      </c>
      <c r="G203" s="90" t="s">
        <v>88</v>
      </c>
      <c r="H203" s="38" t="s">
        <v>63</v>
      </c>
      <c r="I203" s="8" t="s">
        <v>83</v>
      </c>
      <c r="J203" s="70"/>
      <c r="K203" s="95">
        <v>0</v>
      </c>
      <c r="L203" s="98">
        <v>0</v>
      </c>
      <c r="M203" s="95">
        <v>0</v>
      </c>
      <c r="N203" s="95">
        <v>0</v>
      </c>
      <c r="O203" s="95">
        <v>0</v>
      </c>
      <c r="P203" s="95">
        <v>0</v>
      </c>
      <c r="Q203" s="95">
        <v>0</v>
      </c>
      <c r="R203" s="96">
        <f t="shared" si="15"/>
        <v>0</v>
      </c>
      <c r="S203" s="70"/>
      <c r="T203" s="70"/>
      <c r="U203" s="70"/>
      <c r="V203" s="70"/>
      <c r="W203" s="70"/>
      <c r="X203" s="70"/>
      <c r="Y203" s="70"/>
      <c r="Z203" s="70"/>
      <c r="AA203" s="70"/>
      <c r="AB203" s="70"/>
      <c r="AC203" s="70"/>
      <c r="AD203" s="70"/>
      <c r="AE203" s="70"/>
      <c r="AF203" s="70"/>
      <c r="AG203" s="70"/>
      <c r="AH203" s="70"/>
      <c r="AI203" s="70"/>
      <c r="AJ203" s="70"/>
      <c r="AK203" s="70"/>
      <c r="AL203" s="70"/>
      <c r="AM203" s="70"/>
      <c r="AN203" s="70"/>
      <c r="AO203" s="70"/>
      <c r="AP203" s="70"/>
      <c r="AQ203" s="70"/>
      <c r="AR203" s="70"/>
      <c r="AS203" s="70"/>
      <c r="AT203" s="70"/>
      <c r="AU203" s="70"/>
      <c r="AV203" s="70"/>
      <c r="AW203" s="70"/>
      <c r="AX203" s="70"/>
      <c r="AY203" s="70"/>
      <c r="AZ203" s="70"/>
      <c r="BA203" s="70"/>
      <c r="BB203" s="70"/>
      <c r="BC203" s="70"/>
      <c r="BD203" s="70"/>
      <c r="BE203" s="70"/>
      <c r="BF203" s="70"/>
      <c r="BG203" s="70"/>
      <c r="BH203" s="70"/>
      <c r="BI203" s="70"/>
      <c r="BJ203" s="70"/>
      <c r="BK203" s="70"/>
      <c r="BL203" s="70"/>
      <c r="BM203" s="70"/>
      <c r="BN203" s="70"/>
      <c r="BO203" s="70"/>
      <c r="BP203" s="70"/>
      <c r="BQ203" s="70"/>
      <c r="BR203" s="70"/>
      <c r="BS203" s="70"/>
      <c r="BT203" s="70"/>
      <c r="BU203" s="70"/>
      <c r="BV203" s="70"/>
      <c r="BW203" s="70"/>
      <c r="BX203" s="70"/>
      <c r="BY203" s="70"/>
      <c r="BZ203" s="70"/>
      <c r="CA203" s="70"/>
      <c r="CB203" s="70"/>
      <c r="CC203" s="70"/>
      <c r="CD203" s="70"/>
      <c r="CE203" s="70"/>
      <c r="CF203" s="70"/>
      <c r="CG203" s="70"/>
      <c r="CH203" s="70"/>
      <c r="CI203" s="70"/>
      <c r="CJ203" s="70"/>
      <c r="CK203" s="70"/>
    </row>
    <row r="204" spans="1:89" ht="10.5">
      <c r="A204" s="70"/>
      <c r="B204" s="70"/>
      <c r="C204" s="70"/>
      <c r="D204" s="89" t="s">
        <v>165</v>
      </c>
      <c r="E204" s="36" t="e">
        <f>#REF!</f>
        <v>#REF!</v>
      </c>
      <c r="F204" s="90" t="s">
        <v>87</v>
      </c>
      <c r="G204" s="90" t="s">
        <v>88</v>
      </c>
      <c r="H204" s="38" t="s">
        <v>63</v>
      </c>
      <c r="I204" s="8" t="s">
        <v>83</v>
      </c>
      <c r="J204" s="70"/>
      <c r="K204" s="95">
        <v>0</v>
      </c>
      <c r="L204" s="98">
        <v>0</v>
      </c>
      <c r="M204" s="95">
        <v>0</v>
      </c>
      <c r="N204" s="95">
        <v>0</v>
      </c>
      <c r="O204" s="95">
        <v>0</v>
      </c>
      <c r="P204" s="95">
        <v>0</v>
      </c>
      <c r="Q204" s="95">
        <v>0</v>
      </c>
      <c r="R204" s="96">
        <f t="shared" si="15"/>
        <v>0</v>
      </c>
      <c r="S204" s="70"/>
      <c r="T204" s="70"/>
      <c r="U204" s="70"/>
      <c r="V204" s="70"/>
      <c r="W204" s="70"/>
      <c r="X204" s="70"/>
      <c r="Y204" s="70"/>
      <c r="Z204" s="70"/>
      <c r="AA204" s="70"/>
      <c r="AB204" s="70"/>
      <c r="AC204" s="70"/>
      <c r="AD204" s="70"/>
      <c r="AE204" s="70"/>
      <c r="AF204" s="70"/>
      <c r="AG204" s="70"/>
      <c r="AH204" s="70"/>
      <c r="AI204" s="70"/>
      <c r="AJ204" s="70"/>
      <c r="AK204" s="70"/>
      <c r="AL204" s="70"/>
      <c r="AM204" s="70"/>
      <c r="AN204" s="70"/>
      <c r="AO204" s="70"/>
      <c r="AP204" s="70"/>
      <c r="AQ204" s="70"/>
      <c r="AR204" s="70"/>
      <c r="AS204" s="70"/>
      <c r="AT204" s="70"/>
      <c r="AU204" s="70"/>
      <c r="AV204" s="70"/>
      <c r="AW204" s="70"/>
      <c r="AX204" s="70"/>
      <c r="AY204" s="70"/>
      <c r="AZ204" s="70"/>
      <c r="BA204" s="70"/>
      <c r="BB204" s="70"/>
      <c r="BC204" s="70"/>
      <c r="BD204" s="70"/>
      <c r="BE204" s="70"/>
      <c r="BF204" s="70"/>
      <c r="BG204" s="70"/>
      <c r="BH204" s="70"/>
      <c r="BI204" s="70"/>
      <c r="BJ204" s="70"/>
      <c r="BK204" s="70"/>
      <c r="BL204" s="70"/>
      <c r="BM204" s="70"/>
      <c r="BN204" s="70"/>
      <c r="BO204" s="70"/>
      <c r="BP204" s="70"/>
      <c r="BQ204" s="70"/>
      <c r="BR204" s="70"/>
      <c r="BS204" s="70"/>
      <c r="BT204" s="70"/>
      <c r="BU204" s="70"/>
      <c r="BV204" s="70"/>
      <c r="BW204" s="70"/>
      <c r="BX204" s="70"/>
      <c r="BY204" s="70"/>
      <c r="BZ204" s="70"/>
      <c r="CA204" s="70"/>
      <c r="CB204" s="70"/>
      <c r="CC204" s="70"/>
      <c r="CD204" s="70"/>
      <c r="CE204" s="70"/>
      <c r="CF204" s="70"/>
      <c r="CG204" s="70"/>
      <c r="CH204" s="70"/>
      <c r="CI204" s="70"/>
      <c r="CJ204" s="70"/>
      <c r="CK204" s="70"/>
    </row>
    <row r="205" spans="1:89" ht="10.5">
      <c r="A205" s="70"/>
      <c r="B205" s="70"/>
      <c r="C205" s="70"/>
      <c r="D205" s="89" t="s">
        <v>165</v>
      </c>
      <c r="E205" s="36" t="e">
        <f>#REF!</f>
        <v>#REF!</v>
      </c>
      <c r="F205" s="90" t="s">
        <v>87</v>
      </c>
      <c r="G205" s="90" t="s">
        <v>88</v>
      </c>
      <c r="H205" s="38" t="s">
        <v>63</v>
      </c>
      <c r="I205" s="8" t="s">
        <v>83</v>
      </c>
      <c r="J205" s="70"/>
      <c r="K205" s="95">
        <v>0</v>
      </c>
      <c r="L205" s="98">
        <v>0</v>
      </c>
      <c r="M205" s="95">
        <v>0</v>
      </c>
      <c r="N205" s="95">
        <v>0</v>
      </c>
      <c r="O205" s="95">
        <v>0</v>
      </c>
      <c r="P205" s="95">
        <v>0</v>
      </c>
      <c r="Q205" s="95">
        <v>0</v>
      </c>
      <c r="R205" s="96">
        <f t="shared" si="15"/>
        <v>0</v>
      </c>
      <c r="S205" s="70"/>
      <c r="T205" s="70"/>
      <c r="U205" s="70"/>
      <c r="V205" s="70"/>
      <c r="W205" s="70"/>
      <c r="X205" s="70"/>
      <c r="Y205" s="70"/>
      <c r="Z205" s="70"/>
      <c r="AA205" s="70"/>
      <c r="AB205" s="70"/>
      <c r="AC205" s="70"/>
      <c r="AD205" s="70"/>
      <c r="AE205" s="70"/>
      <c r="AF205" s="70"/>
      <c r="AG205" s="70"/>
      <c r="AH205" s="70"/>
      <c r="AI205" s="70"/>
      <c r="AJ205" s="70"/>
      <c r="AK205" s="70"/>
      <c r="AL205" s="70"/>
      <c r="AM205" s="70"/>
      <c r="AN205" s="70"/>
      <c r="AO205" s="70"/>
      <c r="AP205" s="70"/>
      <c r="AQ205" s="70"/>
      <c r="AR205" s="70"/>
      <c r="AS205" s="70"/>
      <c r="AT205" s="70"/>
      <c r="AU205" s="70"/>
      <c r="AV205" s="70"/>
      <c r="AW205" s="70"/>
      <c r="AX205" s="70"/>
      <c r="AY205" s="70"/>
      <c r="AZ205" s="70"/>
      <c r="BA205" s="70"/>
      <c r="BB205" s="70"/>
      <c r="BC205" s="70"/>
      <c r="BD205" s="70"/>
      <c r="BE205" s="70"/>
      <c r="BF205" s="70"/>
      <c r="BG205" s="70"/>
      <c r="BH205" s="70"/>
      <c r="BI205" s="70"/>
      <c r="BJ205" s="70"/>
      <c r="BK205" s="70"/>
      <c r="BL205" s="70"/>
      <c r="BM205" s="70"/>
      <c r="BN205" s="70"/>
      <c r="BO205" s="70"/>
      <c r="BP205" s="70"/>
      <c r="BQ205" s="70"/>
      <c r="BR205" s="70"/>
      <c r="BS205" s="70"/>
      <c r="BT205" s="70"/>
      <c r="BU205" s="70"/>
      <c r="BV205" s="70"/>
      <c r="BW205" s="70"/>
      <c r="BX205" s="70"/>
      <c r="BY205" s="70"/>
      <c r="BZ205" s="70"/>
      <c r="CA205" s="70"/>
      <c r="CB205" s="70"/>
      <c r="CC205" s="70"/>
      <c r="CD205" s="70"/>
      <c r="CE205" s="70"/>
      <c r="CF205" s="70"/>
      <c r="CG205" s="70"/>
      <c r="CH205" s="70"/>
      <c r="CI205" s="70"/>
      <c r="CJ205" s="70"/>
      <c r="CK205" s="70"/>
    </row>
    <row r="206" spans="1:89">
      <c r="A206" s="70"/>
      <c r="B206" s="70"/>
      <c r="C206" s="70"/>
      <c r="D206" s="70"/>
      <c r="E206" s="70"/>
      <c r="F206" s="70"/>
      <c r="G206" s="70"/>
      <c r="H206" s="70"/>
      <c r="I206" s="70"/>
      <c r="J206" s="70"/>
      <c r="K206" s="70"/>
      <c r="L206" s="70"/>
      <c r="M206" s="70"/>
      <c r="N206" s="70"/>
      <c r="O206" s="70"/>
      <c r="P206" s="70"/>
      <c r="Q206" s="70"/>
      <c r="R206" s="70"/>
      <c r="S206" s="70"/>
      <c r="T206" s="70"/>
      <c r="U206" s="70"/>
      <c r="V206" s="70"/>
      <c r="W206" s="70"/>
      <c r="X206" s="70"/>
      <c r="Y206" s="70"/>
      <c r="Z206" s="70"/>
      <c r="AA206" s="70"/>
      <c r="AB206" s="70"/>
      <c r="AC206" s="70"/>
      <c r="AD206" s="70"/>
      <c r="AE206" s="70"/>
      <c r="AF206" s="70"/>
      <c r="AG206" s="70"/>
      <c r="AH206" s="70"/>
      <c r="AI206" s="70"/>
      <c r="AJ206" s="70"/>
      <c r="AK206" s="70"/>
      <c r="AL206" s="70"/>
      <c r="AM206" s="70"/>
      <c r="AN206" s="70"/>
      <c r="AO206" s="70"/>
      <c r="AP206" s="70"/>
      <c r="AQ206" s="70"/>
      <c r="AR206" s="70"/>
      <c r="AS206" s="70"/>
      <c r="AT206" s="70"/>
      <c r="AU206" s="70"/>
      <c r="AV206" s="70"/>
      <c r="AW206" s="70"/>
      <c r="AX206" s="70"/>
      <c r="AY206" s="70"/>
      <c r="AZ206" s="70"/>
      <c r="BA206" s="70"/>
      <c r="BB206" s="70"/>
      <c r="BC206" s="70"/>
      <c r="BD206" s="70"/>
      <c r="BE206" s="70"/>
      <c r="BF206" s="70"/>
      <c r="BG206" s="70"/>
      <c r="BH206" s="70"/>
      <c r="BI206" s="70"/>
      <c r="BJ206" s="70"/>
      <c r="BK206" s="70"/>
      <c r="BL206" s="70"/>
      <c r="BM206" s="70"/>
      <c r="BN206" s="70"/>
      <c r="BO206" s="70"/>
      <c r="BP206" s="70"/>
      <c r="BQ206" s="70"/>
      <c r="BR206" s="70"/>
      <c r="BS206" s="70"/>
      <c r="BT206" s="70"/>
      <c r="BU206" s="70"/>
      <c r="BV206" s="70"/>
      <c r="BW206" s="70"/>
      <c r="BX206" s="70"/>
      <c r="BY206" s="70"/>
      <c r="BZ206" s="70"/>
      <c r="CA206" s="70"/>
      <c r="CB206" s="70"/>
      <c r="CC206" s="70"/>
      <c r="CD206" s="70"/>
      <c r="CE206" s="70"/>
      <c r="CF206" s="70"/>
      <c r="CG206" s="70"/>
      <c r="CH206" s="70"/>
      <c r="CI206" s="70"/>
      <c r="CJ206" s="70"/>
      <c r="CK206" s="70"/>
    </row>
    <row r="207" spans="1:89">
      <c r="A207" s="70"/>
      <c r="B207" s="70"/>
      <c r="C207" s="70"/>
      <c r="D207" s="70"/>
      <c r="E207" s="70"/>
      <c r="F207" s="70"/>
      <c r="G207" s="70"/>
      <c r="H207" s="70"/>
      <c r="I207" s="70"/>
      <c r="J207" s="70"/>
      <c r="K207" s="70"/>
      <c r="L207" s="70"/>
      <c r="M207" s="70"/>
      <c r="N207" s="70"/>
      <c r="O207" s="70"/>
      <c r="P207" s="70"/>
      <c r="Q207" s="70"/>
      <c r="R207" s="70"/>
      <c r="S207" s="70"/>
      <c r="T207" s="70"/>
      <c r="U207" s="70"/>
      <c r="V207" s="70"/>
      <c r="W207" s="70"/>
      <c r="X207" s="70"/>
      <c r="Y207" s="70"/>
      <c r="Z207" s="70"/>
      <c r="AA207" s="70"/>
      <c r="AB207" s="70"/>
      <c r="AC207" s="70"/>
      <c r="AD207" s="70"/>
      <c r="AE207" s="70"/>
      <c r="AF207" s="70"/>
      <c r="AG207" s="70"/>
      <c r="AH207" s="70"/>
      <c r="AI207" s="70"/>
      <c r="AJ207" s="70"/>
      <c r="AK207" s="70"/>
      <c r="AL207" s="70"/>
      <c r="AM207" s="70"/>
      <c r="AN207" s="70"/>
      <c r="AO207" s="70"/>
      <c r="AP207" s="70"/>
      <c r="AQ207" s="70"/>
      <c r="AR207" s="70"/>
      <c r="AS207" s="70"/>
      <c r="AT207" s="70"/>
      <c r="AU207" s="70"/>
      <c r="AV207" s="70"/>
      <c r="AW207" s="70"/>
      <c r="AX207" s="70"/>
      <c r="AY207" s="70"/>
      <c r="AZ207" s="70"/>
      <c r="BA207" s="70"/>
      <c r="BB207" s="70"/>
      <c r="BC207" s="70"/>
      <c r="BD207" s="70"/>
      <c r="BE207" s="70"/>
      <c r="BF207" s="70"/>
      <c r="BG207" s="70"/>
      <c r="BH207" s="70"/>
      <c r="BI207" s="70"/>
      <c r="BJ207" s="70"/>
      <c r="BK207" s="70"/>
      <c r="BL207" s="70"/>
      <c r="BM207" s="70"/>
      <c r="BN207" s="70"/>
      <c r="BO207" s="70"/>
      <c r="BP207" s="70"/>
      <c r="BQ207" s="70"/>
      <c r="BR207" s="70"/>
      <c r="BS207" s="70"/>
      <c r="BT207" s="70"/>
      <c r="BU207" s="70"/>
      <c r="BV207" s="70"/>
      <c r="BW207" s="70"/>
      <c r="BX207" s="70"/>
      <c r="BY207" s="70"/>
      <c r="BZ207" s="70"/>
      <c r="CA207" s="70"/>
      <c r="CB207" s="70"/>
      <c r="CC207" s="70"/>
      <c r="CD207" s="70"/>
      <c r="CE207" s="70"/>
      <c r="CF207" s="70"/>
      <c r="CG207" s="70"/>
      <c r="CH207" s="70"/>
      <c r="CI207" s="70"/>
      <c r="CJ207" s="70"/>
      <c r="CK207" s="70"/>
    </row>
    <row r="208" spans="1:89">
      <c r="A208" s="70"/>
      <c r="B208" s="70"/>
      <c r="C208" s="70"/>
      <c r="D208" s="70"/>
      <c r="E208" s="70"/>
      <c r="F208" s="70"/>
      <c r="G208" s="70"/>
      <c r="H208" s="70"/>
      <c r="I208" s="70"/>
      <c r="J208" s="70"/>
      <c r="K208" s="70"/>
      <c r="L208" s="70"/>
      <c r="M208" s="70"/>
      <c r="N208" s="70"/>
      <c r="O208" s="70"/>
      <c r="P208" s="70"/>
      <c r="Q208" s="70"/>
      <c r="R208" s="70"/>
      <c r="S208" s="70"/>
      <c r="T208" s="70"/>
      <c r="U208" s="70"/>
      <c r="V208" s="70"/>
      <c r="W208" s="70"/>
      <c r="X208" s="70"/>
      <c r="Y208" s="70"/>
      <c r="Z208" s="70"/>
      <c r="AA208" s="70"/>
      <c r="AB208" s="70"/>
      <c r="AC208" s="70"/>
      <c r="AD208" s="70"/>
      <c r="AE208" s="70"/>
      <c r="AF208" s="70"/>
      <c r="AG208" s="70"/>
      <c r="AH208" s="70"/>
      <c r="AI208" s="70"/>
      <c r="AJ208" s="70"/>
      <c r="AK208" s="70"/>
      <c r="AL208" s="70"/>
      <c r="AM208" s="70"/>
      <c r="AN208" s="70"/>
      <c r="AO208" s="70"/>
      <c r="AP208" s="70"/>
      <c r="AQ208" s="70"/>
      <c r="AR208" s="70"/>
      <c r="AS208" s="70"/>
      <c r="AT208" s="70"/>
      <c r="AU208" s="70"/>
      <c r="AV208" s="70"/>
      <c r="AW208" s="70"/>
      <c r="AX208" s="70"/>
      <c r="AY208" s="70"/>
      <c r="AZ208" s="70"/>
      <c r="BA208" s="70"/>
      <c r="BB208" s="70"/>
      <c r="BC208" s="70"/>
      <c r="BD208" s="70"/>
      <c r="BE208" s="70"/>
      <c r="BF208" s="70"/>
      <c r="BG208" s="70"/>
      <c r="BH208" s="70"/>
      <c r="BI208" s="70"/>
      <c r="BJ208" s="70"/>
      <c r="BK208" s="70"/>
      <c r="BL208" s="70"/>
      <c r="BM208" s="70"/>
      <c r="BN208" s="70"/>
      <c r="BO208" s="70"/>
      <c r="BP208" s="70"/>
      <c r="BQ208" s="70"/>
      <c r="BR208" s="70"/>
      <c r="BS208" s="70"/>
      <c r="BT208" s="70"/>
      <c r="BU208" s="70"/>
      <c r="BV208" s="70"/>
      <c r="BW208" s="70"/>
      <c r="BX208" s="70"/>
      <c r="BY208" s="70"/>
      <c r="BZ208" s="70"/>
      <c r="CA208" s="70"/>
      <c r="CB208" s="70"/>
      <c r="CC208" s="70"/>
      <c r="CD208" s="70"/>
      <c r="CE208" s="70"/>
      <c r="CF208" s="70"/>
      <c r="CG208" s="70"/>
      <c r="CH208" s="70"/>
      <c r="CI208" s="70"/>
      <c r="CJ208" s="70"/>
      <c r="CK208" s="70"/>
    </row>
    <row r="209" spans="1:89">
      <c r="A209" s="70"/>
      <c r="B209" s="70"/>
      <c r="C209" s="70"/>
      <c r="D209" s="70"/>
      <c r="E209" s="70"/>
      <c r="F209" s="70"/>
      <c r="G209" s="70"/>
      <c r="H209" s="70"/>
      <c r="I209" s="70"/>
      <c r="J209" s="70"/>
      <c r="K209" s="70"/>
      <c r="L209" s="70"/>
      <c r="M209" s="70"/>
      <c r="N209" s="70"/>
      <c r="O209" s="70"/>
      <c r="P209" s="70"/>
      <c r="Q209" s="70"/>
      <c r="R209" s="70"/>
      <c r="S209" s="70"/>
      <c r="T209" s="70"/>
      <c r="U209" s="70"/>
      <c r="V209" s="70"/>
      <c r="W209" s="70"/>
      <c r="X209" s="70"/>
      <c r="Y209" s="70"/>
      <c r="Z209" s="70"/>
      <c r="AA209" s="70"/>
      <c r="AB209" s="70"/>
      <c r="AC209" s="70"/>
      <c r="AD209" s="70"/>
      <c r="AE209" s="70"/>
      <c r="AF209" s="70"/>
      <c r="AG209" s="70"/>
      <c r="AH209" s="70"/>
      <c r="AI209" s="70"/>
      <c r="AJ209" s="70"/>
      <c r="AK209" s="70"/>
      <c r="AL209" s="70"/>
      <c r="AM209" s="70"/>
      <c r="AN209" s="70"/>
      <c r="AO209" s="70"/>
      <c r="AP209" s="70"/>
      <c r="AQ209" s="70"/>
      <c r="AR209" s="70"/>
      <c r="AS209" s="70"/>
      <c r="AT209" s="70"/>
      <c r="AU209" s="70"/>
      <c r="AV209" s="70"/>
      <c r="AW209" s="70"/>
      <c r="AX209" s="70"/>
      <c r="AY209" s="70"/>
      <c r="AZ209" s="70"/>
      <c r="BA209" s="70"/>
      <c r="BB209" s="70"/>
      <c r="BC209" s="70"/>
      <c r="BD209" s="70"/>
      <c r="BE209" s="70"/>
      <c r="BF209" s="70"/>
      <c r="BG209" s="70"/>
      <c r="BH209" s="70"/>
      <c r="BI209" s="70"/>
      <c r="BJ209" s="70"/>
      <c r="BK209" s="70"/>
      <c r="BL209" s="70"/>
      <c r="BM209" s="70"/>
      <c r="BN209" s="70"/>
      <c r="BO209" s="70"/>
      <c r="BP209" s="70"/>
      <c r="BQ209" s="70"/>
      <c r="BR209" s="70"/>
      <c r="BS209" s="70"/>
      <c r="BT209" s="70"/>
      <c r="BU209" s="70"/>
      <c r="BV209" s="70"/>
      <c r="BW209" s="70"/>
      <c r="BX209" s="70"/>
      <c r="BY209" s="70"/>
      <c r="BZ209" s="70"/>
      <c r="CA209" s="70"/>
      <c r="CB209" s="70"/>
      <c r="CC209" s="70"/>
      <c r="CD209" s="70"/>
      <c r="CE209" s="70"/>
      <c r="CF209" s="70"/>
      <c r="CG209" s="70"/>
      <c r="CH209" s="70"/>
      <c r="CI209" s="70"/>
      <c r="CJ209" s="70"/>
      <c r="CK209" s="70"/>
    </row>
    <row r="210" spans="1:89">
      <c r="A210" s="70"/>
      <c r="B210" s="70"/>
      <c r="C210" s="70"/>
      <c r="D210" s="70"/>
      <c r="E210" s="70"/>
      <c r="F210" s="70"/>
      <c r="G210" s="70"/>
      <c r="H210" s="70"/>
      <c r="I210" s="70"/>
      <c r="J210" s="70"/>
      <c r="K210" s="70"/>
      <c r="L210" s="70"/>
      <c r="M210" s="70"/>
      <c r="N210" s="70"/>
      <c r="O210" s="70"/>
      <c r="P210" s="70"/>
      <c r="Q210" s="70"/>
      <c r="R210" s="70"/>
      <c r="S210" s="70"/>
      <c r="T210" s="70"/>
      <c r="U210" s="70"/>
      <c r="V210" s="70"/>
      <c r="W210" s="70"/>
      <c r="X210" s="70"/>
      <c r="Y210" s="70"/>
      <c r="Z210" s="70"/>
      <c r="AA210" s="70"/>
      <c r="AB210" s="70"/>
      <c r="AC210" s="70"/>
      <c r="AD210" s="70"/>
      <c r="AE210" s="70"/>
      <c r="AF210" s="70"/>
      <c r="AG210" s="70"/>
      <c r="AH210" s="70"/>
      <c r="AI210" s="70"/>
      <c r="AJ210" s="70"/>
      <c r="AK210" s="70"/>
      <c r="AL210" s="70"/>
      <c r="AM210" s="70"/>
      <c r="AN210" s="70"/>
      <c r="AO210" s="70"/>
      <c r="AP210" s="70"/>
      <c r="AQ210" s="70"/>
      <c r="AR210" s="70"/>
      <c r="AS210" s="70"/>
      <c r="AT210" s="70"/>
      <c r="AU210" s="70"/>
      <c r="AV210" s="70"/>
      <c r="AW210" s="70"/>
      <c r="AX210" s="70"/>
      <c r="AY210" s="70"/>
      <c r="AZ210" s="70"/>
      <c r="BA210" s="70"/>
      <c r="BB210" s="70"/>
      <c r="BC210" s="70"/>
      <c r="BD210" s="70"/>
      <c r="BE210" s="70"/>
      <c r="BF210" s="70"/>
      <c r="BG210" s="70"/>
      <c r="BH210" s="70"/>
      <c r="BI210" s="70"/>
      <c r="BJ210" s="70"/>
      <c r="BK210" s="70"/>
      <c r="BL210" s="70"/>
      <c r="BM210" s="70"/>
      <c r="BN210" s="70"/>
      <c r="BO210" s="70"/>
      <c r="BP210" s="70"/>
      <c r="BQ210" s="70"/>
      <c r="BR210" s="70"/>
      <c r="BS210" s="70"/>
      <c r="BT210" s="70"/>
      <c r="BU210" s="70"/>
      <c r="BV210" s="70"/>
      <c r="BW210" s="70"/>
      <c r="BX210" s="70"/>
      <c r="BY210" s="70"/>
      <c r="BZ210" s="70"/>
      <c r="CA210" s="70"/>
      <c r="CB210" s="70"/>
      <c r="CC210" s="70"/>
      <c r="CD210" s="70"/>
      <c r="CE210" s="70"/>
      <c r="CF210" s="70"/>
      <c r="CG210" s="70"/>
      <c r="CH210" s="70"/>
      <c r="CI210" s="70"/>
      <c r="CJ210" s="70"/>
      <c r="CK210" s="70"/>
    </row>
    <row r="211" spans="1:89">
      <c r="A211" s="70"/>
      <c r="B211" s="70"/>
      <c r="C211" s="70"/>
      <c r="D211" s="70"/>
      <c r="E211" s="70"/>
      <c r="F211" s="70"/>
      <c r="G211" s="70"/>
      <c r="H211" s="70"/>
      <c r="I211" s="70"/>
      <c r="J211" s="70"/>
      <c r="K211" s="70"/>
      <c r="L211" s="70"/>
      <c r="M211" s="70"/>
      <c r="N211" s="70"/>
      <c r="O211" s="70"/>
      <c r="P211" s="70"/>
      <c r="Q211" s="70"/>
      <c r="R211" s="70"/>
      <c r="S211" s="70"/>
      <c r="T211" s="70"/>
      <c r="U211" s="70"/>
      <c r="V211" s="70"/>
      <c r="W211" s="70"/>
      <c r="X211" s="70"/>
      <c r="Y211" s="70"/>
      <c r="Z211" s="70"/>
      <c r="AA211" s="70"/>
      <c r="AB211" s="70"/>
      <c r="AC211" s="70"/>
      <c r="AD211" s="70"/>
      <c r="AE211" s="70"/>
      <c r="AF211" s="70"/>
      <c r="AG211" s="70"/>
      <c r="AH211" s="70"/>
      <c r="AI211" s="70"/>
      <c r="AJ211" s="70"/>
      <c r="AK211" s="70"/>
      <c r="AL211" s="70"/>
      <c r="AM211" s="70"/>
      <c r="AN211" s="70"/>
      <c r="AO211" s="70"/>
      <c r="AP211" s="70"/>
      <c r="AQ211" s="70"/>
      <c r="AR211" s="70"/>
      <c r="AS211" s="70"/>
      <c r="AT211" s="70"/>
      <c r="AU211" s="70"/>
      <c r="AV211" s="70"/>
      <c r="AW211" s="70"/>
      <c r="AX211" s="70"/>
      <c r="AY211" s="70"/>
      <c r="AZ211" s="70"/>
      <c r="BA211" s="70"/>
      <c r="BB211" s="70"/>
      <c r="BC211" s="70"/>
      <c r="BD211" s="70"/>
      <c r="BE211" s="70"/>
      <c r="BF211" s="70"/>
      <c r="BG211" s="70"/>
      <c r="BH211" s="70"/>
      <c r="BI211" s="70"/>
      <c r="BJ211" s="70"/>
      <c r="BK211" s="70"/>
      <c r="BL211" s="70"/>
      <c r="BM211" s="70"/>
      <c r="BN211" s="70"/>
      <c r="BO211" s="70"/>
      <c r="BP211" s="70"/>
      <c r="BQ211" s="70"/>
      <c r="BR211" s="70"/>
      <c r="BS211" s="70"/>
      <c r="BT211" s="70"/>
      <c r="BU211" s="70"/>
      <c r="BV211" s="70"/>
      <c r="BW211" s="70"/>
      <c r="BX211" s="70"/>
      <c r="BY211" s="70"/>
      <c r="BZ211" s="70"/>
      <c r="CA211" s="70"/>
      <c r="CB211" s="70"/>
      <c r="CC211" s="70"/>
      <c r="CD211" s="70"/>
      <c r="CE211" s="70"/>
      <c r="CF211" s="70"/>
      <c r="CG211" s="70"/>
      <c r="CH211" s="70"/>
      <c r="CI211" s="70"/>
      <c r="CJ211" s="70"/>
      <c r="CK211" s="70"/>
    </row>
    <row r="212" spans="1:89">
      <c r="A212" s="70"/>
      <c r="B212" s="70"/>
      <c r="C212" s="70"/>
      <c r="D212" s="70"/>
      <c r="E212" s="70"/>
      <c r="F212" s="70"/>
      <c r="G212" s="70"/>
      <c r="H212" s="70"/>
      <c r="I212" s="70"/>
      <c r="J212" s="70"/>
      <c r="K212" s="70"/>
      <c r="L212" s="70"/>
      <c r="M212" s="70"/>
      <c r="N212" s="70"/>
      <c r="O212" s="70"/>
      <c r="P212" s="70"/>
      <c r="Q212" s="70"/>
      <c r="R212" s="70"/>
      <c r="S212" s="70"/>
      <c r="T212" s="70"/>
      <c r="U212" s="70"/>
      <c r="V212" s="70"/>
      <c r="W212" s="70"/>
      <c r="X212" s="70"/>
      <c r="Y212" s="70"/>
      <c r="Z212" s="70"/>
      <c r="AA212" s="70"/>
      <c r="AB212" s="70"/>
      <c r="AC212" s="70"/>
      <c r="AD212" s="70"/>
      <c r="AE212" s="70"/>
      <c r="AF212" s="70"/>
      <c r="AG212" s="70"/>
      <c r="AH212" s="70"/>
      <c r="AI212" s="70"/>
      <c r="AJ212" s="70"/>
      <c r="AK212" s="70"/>
      <c r="AL212" s="70"/>
      <c r="AM212" s="70"/>
      <c r="AN212" s="70"/>
      <c r="AO212" s="70"/>
      <c r="AP212" s="70"/>
      <c r="AQ212" s="70"/>
      <c r="AR212" s="70"/>
      <c r="AS212" s="70"/>
      <c r="AT212" s="70"/>
      <c r="AU212" s="70"/>
      <c r="AV212" s="70"/>
      <c r="AW212" s="70"/>
      <c r="AX212" s="70"/>
      <c r="AY212" s="70"/>
      <c r="AZ212" s="70"/>
      <c r="BA212" s="70"/>
      <c r="BB212" s="70"/>
      <c r="BC212" s="70"/>
      <c r="BD212" s="70"/>
      <c r="BE212" s="70"/>
      <c r="BF212" s="70"/>
      <c r="BG212" s="70"/>
      <c r="BH212" s="70"/>
      <c r="BI212" s="70"/>
      <c r="BJ212" s="70"/>
      <c r="BK212" s="70"/>
      <c r="BL212" s="70"/>
      <c r="BM212" s="70"/>
      <c r="BN212" s="70"/>
      <c r="BO212" s="70"/>
      <c r="BP212" s="70"/>
      <c r="BQ212" s="70"/>
      <c r="BR212" s="70"/>
      <c r="BS212" s="70"/>
      <c r="BT212" s="70"/>
      <c r="BU212" s="70"/>
      <c r="BV212" s="70"/>
      <c r="BW212" s="70"/>
      <c r="BX212" s="70"/>
      <c r="BY212" s="70"/>
      <c r="BZ212" s="70"/>
      <c r="CA212" s="70"/>
      <c r="CB212" s="70"/>
      <c r="CC212" s="70"/>
      <c r="CD212" s="70"/>
      <c r="CE212" s="70"/>
      <c r="CF212" s="70"/>
      <c r="CG212" s="70"/>
      <c r="CH212" s="70"/>
      <c r="CI212" s="70"/>
      <c r="CJ212" s="70"/>
      <c r="CK212" s="70"/>
    </row>
    <row r="213" spans="1:89">
      <c r="A213" s="70"/>
      <c r="B213" s="70"/>
      <c r="C213" s="70"/>
      <c r="D213" s="70"/>
      <c r="E213" s="70"/>
      <c r="F213" s="70"/>
      <c r="G213" s="70"/>
      <c r="H213" s="70"/>
      <c r="I213" s="70"/>
      <c r="J213" s="70"/>
      <c r="K213" s="70"/>
      <c r="L213" s="70"/>
      <c r="M213" s="70"/>
      <c r="N213" s="70"/>
      <c r="O213" s="70"/>
      <c r="P213" s="70"/>
      <c r="Q213" s="70"/>
      <c r="R213" s="70"/>
      <c r="S213" s="70"/>
      <c r="T213" s="70"/>
      <c r="U213" s="70"/>
      <c r="V213" s="70"/>
      <c r="W213" s="70"/>
      <c r="X213" s="70"/>
      <c r="Y213" s="70"/>
      <c r="Z213" s="70"/>
      <c r="AA213" s="70"/>
      <c r="AB213" s="70"/>
      <c r="AC213" s="70"/>
      <c r="AD213" s="70"/>
      <c r="AE213" s="70"/>
      <c r="AF213" s="70"/>
      <c r="AG213" s="70"/>
      <c r="AH213" s="70"/>
      <c r="AI213" s="70"/>
      <c r="AJ213" s="70"/>
      <c r="AK213" s="70"/>
      <c r="AL213" s="70"/>
      <c r="AM213" s="70"/>
      <c r="AN213" s="70"/>
      <c r="AO213" s="70"/>
      <c r="AP213" s="70"/>
      <c r="AQ213" s="70"/>
      <c r="AR213" s="70"/>
      <c r="AS213" s="70"/>
      <c r="AT213" s="70"/>
      <c r="AU213" s="70"/>
      <c r="AV213" s="70"/>
      <c r="AW213" s="70"/>
      <c r="AX213" s="70"/>
      <c r="AY213" s="70"/>
      <c r="AZ213" s="70"/>
      <c r="BA213" s="70"/>
      <c r="BB213" s="70"/>
      <c r="BC213" s="70"/>
      <c r="BD213" s="70"/>
      <c r="BE213" s="70"/>
      <c r="BF213" s="70"/>
      <c r="BG213" s="70"/>
      <c r="BH213" s="70"/>
      <c r="BI213" s="70"/>
      <c r="BJ213" s="70"/>
      <c r="BK213" s="70"/>
      <c r="BL213" s="70"/>
      <c r="BM213" s="70"/>
      <c r="BN213" s="70"/>
      <c r="BO213" s="70"/>
      <c r="BP213" s="70"/>
      <c r="BQ213" s="70"/>
      <c r="BR213" s="70"/>
      <c r="BS213" s="70"/>
      <c r="BT213" s="70"/>
      <c r="BU213" s="70"/>
      <c r="BV213" s="70"/>
      <c r="BW213" s="70"/>
      <c r="BX213" s="70"/>
      <c r="BY213" s="70"/>
      <c r="BZ213" s="70"/>
      <c r="CA213" s="70"/>
      <c r="CB213" s="70"/>
      <c r="CC213" s="70"/>
      <c r="CD213" s="70"/>
      <c r="CE213" s="70"/>
      <c r="CF213" s="70"/>
      <c r="CG213" s="70"/>
      <c r="CH213" s="70"/>
      <c r="CI213" s="70"/>
      <c r="CJ213" s="70"/>
      <c r="CK213" s="70"/>
    </row>
    <row r="214" spans="1:89">
      <c r="A214" s="70"/>
      <c r="B214" s="70"/>
      <c r="C214" s="70"/>
      <c r="D214" s="70"/>
      <c r="E214" s="70"/>
      <c r="F214" s="70"/>
      <c r="G214" s="70"/>
      <c r="H214" s="70"/>
      <c r="I214" s="70"/>
      <c r="J214" s="70"/>
      <c r="K214" s="70"/>
      <c r="L214" s="70"/>
      <c r="M214" s="70"/>
      <c r="N214" s="70"/>
      <c r="O214" s="70"/>
      <c r="P214" s="70"/>
      <c r="Q214" s="70"/>
      <c r="R214" s="70"/>
      <c r="S214" s="70"/>
      <c r="T214" s="70"/>
      <c r="U214" s="70"/>
      <c r="V214" s="70"/>
      <c r="W214" s="70"/>
      <c r="X214" s="70"/>
      <c r="Y214" s="70"/>
      <c r="Z214" s="70"/>
      <c r="AA214" s="70"/>
      <c r="AB214" s="70"/>
      <c r="AC214" s="70"/>
      <c r="AD214" s="70"/>
      <c r="AE214" s="70"/>
      <c r="AF214" s="70"/>
      <c r="AG214" s="70"/>
      <c r="AH214" s="70"/>
      <c r="AI214" s="70"/>
      <c r="AJ214" s="70"/>
      <c r="AK214" s="70"/>
      <c r="AL214" s="70"/>
      <c r="AM214" s="70"/>
      <c r="AN214" s="70"/>
      <c r="AO214" s="70"/>
      <c r="AP214" s="70"/>
      <c r="AQ214" s="70"/>
      <c r="AR214" s="70"/>
      <c r="AS214" s="70"/>
      <c r="AT214" s="70"/>
      <c r="AU214" s="70"/>
      <c r="AV214" s="70"/>
      <c r="AW214" s="70"/>
      <c r="AX214" s="70"/>
      <c r="AY214" s="70"/>
      <c r="AZ214" s="70"/>
      <c r="BA214" s="70"/>
      <c r="BB214" s="70"/>
      <c r="BC214" s="70"/>
      <c r="BD214" s="70"/>
      <c r="BE214" s="70"/>
      <c r="BF214" s="70"/>
      <c r="BG214" s="70"/>
      <c r="BH214" s="70"/>
      <c r="BI214" s="70"/>
      <c r="BJ214" s="70"/>
      <c r="BK214" s="70"/>
      <c r="BL214" s="70"/>
      <c r="BM214" s="70"/>
      <c r="BN214" s="70"/>
      <c r="BO214" s="70"/>
      <c r="BP214" s="70"/>
      <c r="BQ214" s="70"/>
      <c r="BR214" s="70"/>
      <c r="BS214" s="70"/>
      <c r="BT214" s="70"/>
      <c r="BU214" s="70"/>
      <c r="BV214" s="70"/>
      <c r="BW214" s="70"/>
      <c r="BX214" s="70"/>
      <c r="BY214" s="70"/>
      <c r="BZ214" s="70"/>
      <c r="CA214" s="70"/>
      <c r="CB214" s="70"/>
      <c r="CC214" s="70"/>
      <c r="CD214" s="70"/>
      <c r="CE214" s="70"/>
      <c r="CF214" s="70"/>
      <c r="CG214" s="70"/>
      <c r="CH214" s="70"/>
      <c r="CI214" s="70"/>
      <c r="CJ214" s="70"/>
      <c r="CK214" s="70"/>
    </row>
    <row r="215" spans="1:89">
      <c r="A215" s="70"/>
      <c r="B215" s="70"/>
      <c r="C215" s="70"/>
      <c r="D215" s="70"/>
      <c r="E215" s="70"/>
      <c r="F215" s="70"/>
      <c r="G215" s="70"/>
      <c r="H215" s="70"/>
      <c r="I215" s="70"/>
      <c r="J215" s="70"/>
      <c r="K215" s="70"/>
      <c r="L215" s="70"/>
      <c r="M215" s="70"/>
      <c r="N215" s="70"/>
      <c r="O215" s="70"/>
      <c r="P215" s="70"/>
      <c r="Q215" s="70"/>
      <c r="R215" s="70"/>
      <c r="S215" s="70"/>
      <c r="T215" s="70"/>
      <c r="U215" s="70"/>
      <c r="V215" s="70"/>
      <c r="W215" s="70"/>
      <c r="X215" s="70"/>
      <c r="Y215" s="70"/>
      <c r="Z215" s="70"/>
      <c r="AA215" s="70"/>
      <c r="AB215" s="70"/>
      <c r="AC215" s="70"/>
      <c r="AD215" s="70"/>
      <c r="AE215" s="70"/>
      <c r="AF215" s="70"/>
      <c r="AG215" s="70"/>
      <c r="AH215" s="70"/>
      <c r="AI215" s="70"/>
      <c r="AJ215" s="70"/>
      <c r="AK215" s="70"/>
      <c r="AL215" s="70"/>
      <c r="AM215" s="70"/>
      <c r="AN215" s="70"/>
      <c r="AO215" s="70"/>
      <c r="AP215" s="70"/>
      <c r="AQ215" s="70"/>
      <c r="AR215" s="70"/>
      <c r="AS215" s="70"/>
      <c r="AT215" s="70"/>
      <c r="AU215" s="70"/>
      <c r="AV215" s="70"/>
      <c r="AW215" s="70"/>
      <c r="AX215" s="70"/>
      <c r="AY215" s="70"/>
      <c r="AZ215" s="70"/>
      <c r="BA215" s="70"/>
      <c r="BB215" s="70"/>
      <c r="BC215" s="70"/>
      <c r="BD215" s="70"/>
      <c r="BE215" s="70"/>
      <c r="BF215" s="70"/>
      <c r="BG215" s="70"/>
      <c r="BH215" s="70"/>
      <c r="BI215" s="70"/>
      <c r="BJ215" s="70"/>
      <c r="BK215" s="70"/>
      <c r="BL215" s="70"/>
      <c r="BM215" s="70"/>
      <c r="BN215" s="70"/>
      <c r="BO215" s="70"/>
      <c r="BP215" s="70"/>
      <c r="BQ215" s="70"/>
      <c r="BR215" s="70"/>
      <c r="BS215" s="70"/>
      <c r="BT215" s="70"/>
      <c r="BU215" s="70"/>
      <c r="BV215" s="70"/>
      <c r="BW215" s="70"/>
      <c r="BX215" s="70"/>
      <c r="BY215" s="70"/>
      <c r="BZ215" s="70"/>
      <c r="CA215" s="70"/>
      <c r="CB215" s="70"/>
      <c r="CC215" s="70"/>
      <c r="CD215" s="70"/>
      <c r="CE215" s="70"/>
      <c r="CF215" s="70"/>
      <c r="CG215" s="70"/>
      <c r="CH215" s="70"/>
      <c r="CI215" s="70"/>
      <c r="CJ215" s="70"/>
      <c r="CK215" s="70"/>
    </row>
    <row r="216" spans="1:89" ht="10.5">
      <c r="A216" s="56"/>
      <c r="B216" s="72" t="s">
        <v>167</v>
      </c>
      <c r="C216" s="56"/>
      <c r="D216" s="56"/>
      <c r="E216" s="56"/>
      <c r="F216" s="56"/>
      <c r="G216" s="56"/>
      <c r="H216" s="56"/>
      <c r="I216" s="56"/>
      <c r="J216" s="56"/>
      <c r="K216" s="56"/>
      <c r="L216" s="56"/>
      <c r="M216" s="56"/>
      <c r="N216" s="56"/>
      <c r="O216" s="56"/>
      <c r="P216" s="56"/>
      <c r="Q216" s="56"/>
      <c r="R216" s="56"/>
      <c r="S216" s="56"/>
      <c r="T216" s="56"/>
      <c r="U216" s="56"/>
      <c r="V216" s="56"/>
      <c r="W216" s="56"/>
      <c r="X216" s="56"/>
      <c r="Y216" s="56"/>
      <c r="Z216" s="56"/>
      <c r="AA216" s="56"/>
      <c r="AB216" s="56"/>
      <c r="AC216" s="56"/>
      <c r="AD216" s="56"/>
      <c r="AE216" s="56"/>
      <c r="AF216" s="56"/>
      <c r="AG216" s="56"/>
      <c r="AH216" s="56"/>
      <c r="AI216" s="56"/>
      <c r="AJ216" s="56"/>
      <c r="AK216" s="56"/>
      <c r="AL216" s="56"/>
      <c r="AM216" s="56"/>
      <c r="AN216" s="56"/>
      <c r="AO216" s="56"/>
      <c r="AP216" s="56"/>
      <c r="AQ216" s="56"/>
      <c r="AR216" s="56"/>
      <c r="AS216" s="56"/>
      <c r="AT216" s="56"/>
      <c r="AU216" s="56"/>
      <c r="AV216" s="56"/>
      <c r="AW216" s="56"/>
      <c r="AX216" s="56"/>
      <c r="AY216" s="56"/>
      <c r="AZ216" s="56"/>
      <c r="BA216" s="56"/>
      <c r="BB216" s="56"/>
      <c r="BC216" s="56"/>
      <c r="BD216" s="56"/>
      <c r="BE216" s="56"/>
      <c r="BF216" s="56"/>
      <c r="BG216" s="56"/>
      <c r="BH216" s="56"/>
      <c r="BI216" s="56"/>
      <c r="BJ216" s="56"/>
      <c r="BK216" s="56"/>
      <c r="BL216" s="56"/>
      <c r="BM216" s="56"/>
      <c r="BN216" s="56"/>
      <c r="BO216" s="56"/>
      <c r="BP216" s="56"/>
      <c r="BQ216" s="56"/>
      <c r="BR216" s="56"/>
      <c r="BS216" s="56"/>
      <c r="BT216" s="56"/>
      <c r="BU216" s="56"/>
      <c r="BV216" s="56"/>
      <c r="BW216" s="56"/>
      <c r="BX216" s="56"/>
      <c r="BY216" s="56"/>
      <c r="BZ216" s="56"/>
      <c r="CA216" s="56"/>
      <c r="CB216" s="56"/>
      <c r="CC216" s="56"/>
      <c r="CD216" s="56"/>
      <c r="CE216" s="56"/>
      <c r="CF216" s="56"/>
      <c r="CG216" s="56"/>
      <c r="CH216" s="56"/>
      <c r="CI216" s="56"/>
      <c r="CJ216" s="56"/>
      <c r="CK216" s="56"/>
    </row>
    <row r="217" spans="1:89">
      <c r="A217" s="70"/>
      <c r="B217" s="70"/>
      <c r="C217" s="70"/>
      <c r="D217" s="70"/>
      <c r="E217" s="70"/>
      <c r="F217" s="70"/>
      <c r="G217" s="70"/>
      <c r="H217" s="70"/>
      <c r="I217" s="70"/>
      <c r="J217" s="70"/>
      <c r="K217" s="70"/>
      <c r="L217" s="70"/>
      <c r="M217" s="70"/>
      <c r="N217" s="70"/>
      <c r="O217" s="70"/>
      <c r="P217" s="70"/>
      <c r="Q217" s="70"/>
      <c r="R217" s="70"/>
      <c r="S217" s="70"/>
      <c r="T217" s="70"/>
      <c r="U217" s="70"/>
      <c r="V217" s="70"/>
      <c r="W217" s="70"/>
      <c r="X217" s="70"/>
      <c r="Y217" s="70"/>
      <c r="Z217" s="70"/>
      <c r="AA217" s="70"/>
      <c r="AB217" s="70"/>
      <c r="AC217" s="70"/>
      <c r="AD217" s="70"/>
      <c r="AE217" s="70"/>
      <c r="AF217" s="70"/>
      <c r="AG217" s="70"/>
      <c r="AH217" s="70"/>
      <c r="AI217" s="70"/>
      <c r="AJ217" s="70"/>
      <c r="AK217" s="70"/>
      <c r="AL217" s="70"/>
      <c r="AM217" s="70"/>
      <c r="AN217" s="70"/>
      <c r="AO217" s="70"/>
      <c r="AP217" s="70"/>
      <c r="AQ217" s="70"/>
      <c r="AR217" s="70"/>
      <c r="AS217" s="70"/>
      <c r="AT217" s="70"/>
      <c r="AU217" s="70"/>
      <c r="AV217" s="70"/>
      <c r="AW217" s="70"/>
      <c r="AX217" s="70"/>
      <c r="AY217" s="70"/>
      <c r="AZ217" s="70"/>
      <c r="BA217" s="70"/>
      <c r="BB217" s="70"/>
      <c r="BC217" s="70"/>
      <c r="BD217" s="70"/>
      <c r="BE217" s="70"/>
      <c r="BF217" s="70"/>
      <c r="BG217" s="70"/>
      <c r="BH217" s="70"/>
      <c r="BI217" s="70"/>
      <c r="BJ217" s="70"/>
      <c r="BK217" s="70"/>
      <c r="BL217" s="70"/>
      <c r="BM217" s="70"/>
      <c r="BN217" s="70"/>
      <c r="BO217" s="70"/>
      <c r="BP217" s="70"/>
      <c r="BQ217" s="70"/>
      <c r="BR217" s="70"/>
      <c r="BS217" s="70"/>
      <c r="BT217" s="70"/>
      <c r="BU217" s="70"/>
      <c r="BV217" s="70"/>
      <c r="BW217" s="70"/>
      <c r="BX217" s="70"/>
      <c r="BY217" s="70"/>
      <c r="BZ217" s="70"/>
      <c r="CA217" s="70"/>
      <c r="CB217" s="70"/>
      <c r="CC217" s="70"/>
      <c r="CD217" s="70"/>
      <c r="CE217" s="70"/>
      <c r="CF217" s="70"/>
      <c r="CG217" s="70"/>
      <c r="CH217" s="70"/>
      <c r="CI217" s="70"/>
      <c r="CJ217" s="70"/>
      <c r="CK217" s="70"/>
    </row>
    <row r="218" spans="1:89" ht="10.5">
      <c r="A218" s="85"/>
      <c r="B218" s="85"/>
      <c r="C218" s="86" t="s">
        <v>168</v>
      </c>
      <c r="D218" s="85"/>
      <c r="E218" s="85"/>
      <c r="F218" s="85"/>
      <c r="G218" s="85"/>
      <c r="H218" s="85"/>
      <c r="I218" s="85"/>
      <c r="J218" s="85"/>
      <c r="K218" s="85"/>
      <c r="L218" s="85"/>
      <c r="M218" s="85"/>
      <c r="N218" s="85"/>
      <c r="O218" s="85"/>
      <c r="P218" s="85"/>
      <c r="Q218" s="85"/>
      <c r="R218" s="85"/>
      <c r="S218" s="85"/>
      <c r="T218" s="85"/>
      <c r="U218" s="85"/>
      <c r="V218" s="85"/>
      <c r="W218" s="85"/>
      <c r="X218" s="85"/>
      <c r="Y218" s="85"/>
      <c r="Z218" s="85"/>
      <c r="AA218" s="85"/>
      <c r="AB218" s="85"/>
      <c r="AC218" s="85"/>
      <c r="AD218" s="85"/>
      <c r="AE218" s="85"/>
      <c r="AF218" s="85"/>
      <c r="AG218" s="85"/>
      <c r="AH218" s="85"/>
      <c r="AI218" s="85"/>
      <c r="AJ218" s="85"/>
      <c r="AK218" s="85"/>
      <c r="AL218" s="85"/>
      <c r="AM218" s="85"/>
      <c r="AN218" s="85"/>
      <c r="AO218" s="85"/>
      <c r="AP218" s="85"/>
      <c r="AQ218" s="85"/>
      <c r="AR218" s="85"/>
      <c r="AS218" s="85"/>
      <c r="AT218" s="85"/>
      <c r="AU218" s="85"/>
      <c r="AV218" s="85"/>
      <c r="AW218" s="85"/>
      <c r="AX218" s="85"/>
      <c r="AY218" s="85"/>
      <c r="AZ218" s="85"/>
      <c r="BA218" s="85"/>
      <c r="BB218" s="85"/>
      <c r="BC218" s="85"/>
      <c r="BD218" s="85"/>
      <c r="BE218" s="85"/>
      <c r="BF218" s="85"/>
      <c r="BG218" s="85"/>
      <c r="BH218" s="85"/>
      <c r="BI218" s="85"/>
      <c r="BJ218" s="85"/>
      <c r="BK218" s="85"/>
      <c r="BL218" s="85"/>
      <c r="BM218" s="85"/>
      <c r="BN218" s="85"/>
      <c r="BO218" s="85"/>
      <c r="BP218" s="85"/>
      <c r="BQ218" s="85"/>
      <c r="BR218" s="85"/>
      <c r="BS218" s="85"/>
      <c r="BT218" s="85"/>
      <c r="BU218" s="85"/>
      <c r="BV218" s="85"/>
      <c r="BW218" s="85"/>
      <c r="BX218" s="85"/>
      <c r="BY218" s="85"/>
      <c r="BZ218" s="85"/>
      <c r="CA218" s="85"/>
      <c r="CB218" s="85"/>
      <c r="CC218" s="85"/>
      <c r="CD218" s="85"/>
      <c r="CE218" s="85"/>
      <c r="CF218" s="85"/>
      <c r="CG218" s="85"/>
      <c r="CH218" s="85"/>
      <c r="CI218" s="85"/>
      <c r="CJ218" s="85"/>
      <c r="CK218" s="85"/>
    </row>
    <row r="219" spans="1:89">
      <c r="A219" s="70"/>
      <c r="B219" s="70"/>
      <c r="C219" s="70"/>
      <c r="D219" s="70"/>
      <c r="E219" s="70"/>
      <c r="F219" s="70"/>
      <c r="G219" s="70"/>
      <c r="H219" s="70"/>
      <c r="I219" s="70"/>
      <c r="J219" s="70"/>
      <c r="K219" s="70"/>
      <c r="L219" s="70"/>
      <c r="M219" s="70"/>
      <c r="N219" s="70"/>
      <c r="O219" s="70"/>
      <c r="P219" s="70"/>
      <c r="Q219" s="70"/>
      <c r="R219" s="70"/>
      <c r="S219" s="70"/>
      <c r="T219" s="70"/>
      <c r="U219" s="70"/>
      <c r="V219" s="70"/>
      <c r="W219" s="70"/>
      <c r="X219" s="70"/>
      <c r="Y219" s="70"/>
      <c r="Z219" s="70"/>
      <c r="AA219" s="70"/>
      <c r="AB219" s="70"/>
      <c r="AC219" s="70"/>
      <c r="AD219" s="70"/>
      <c r="AE219" s="70"/>
      <c r="AF219" s="70"/>
      <c r="AG219" s="70"/>
      <c r="AH219" s="70"/>
      <c r="AI219" s="70"/>
      <c r="AJ219" s="70"/>
      <c r="AK219" s="70"/>
      <c r="AL219" s="70"/>
      <c r="AM219" s="70"/>
      <c r="AN219" s="70"/>
      <c r="AO219" s="70"/>
      <c r="AP219" s="70"/>
      <c r="AQ219" s="70"/>
      <c r="AR219" s="70"/>
      <c r="AS219" s="70"/>
      <c r="AT219" s="70"/>
      <c r="AU219" s="70"/>
      <c r="AV219" s="70"/>
      <c r="AW219" s="70"/>
      <c r="AX219" s="70"/>
      <c r="AY219" s="70"/>
      <c r="AZ219" s="70"/>
      <c r="BA219" s="70"/>
      <c r="BB219" s="70"/>
      <c r="BC219" s="70"/>
      <c r="BD219" s="70"/>
      <c r="BE219" s="70"/>
      <c r="BF219" s="70"/>
      <c r="BG219" s="70"/>
      <c r="BH219" s="70"/>
      <c r="BI219" s="70"/>
      <c r="BJ219" s="70"/>
      <c r="BK219" s="70"/>
      <c r="BL219" s="70"/>
      <c r="BM219" s="70"/>
      <c r="BN219" s="70"/>
      <c r="BO219" s="70"/>
      <c r="BP219" s="70"/>
      <c r="BQ219" s="70"/>
      <c r="BR219" s="70"/>
      <c r="BS219" s="70"/>
      <c r="BT219" s="70"/>
      <c r="BU219" s="70"/>
      <c r="BV219" s="70"/>
      <c r="BW219" s="70"/>
      <c r="BX219" s="70"/>
      <c r="BY219" s="70"/>
      <c r="BZ219" s="70"/>
      <c r="CA219" s="70"/>
      <c r="CB219" s="70"/>
      <c r="CC219" s="70"/>
      <c r="CD219" s="70"/>
      <c r="CE219" s="70"/>
      <c r="CF219" s="70"/>
      <c r="CG219" s="70"/>
      <c r="CH219" s="70"/>
      <c r="CI219" s="70"/>
      <c r="CJ219" s="70"/>
      <c r="CK219" s="70"/>
    </row>
    <row r="220" spans="1:89" ht="10.5">
      <c r="A220" s="70"/>
      <c r="B220" s="70"/>
      <c r="C220" s="70"/>
      <c r="D220" s="74" t="s">
        <v>169</v>
      </c>
      <c r="E220" s="75" t="str">
        <f>E$4</f>
        <v>Option</v>
      </c>
      <c r="F220" s="75" t="str">
        <f>F$4</f>
        <v>Unit</v>
      </c>
      <c r="G220" s="75" t="str">
        <f>G$4</f>
        <v>Basis</v>
      </c>
      <c r="H220" s="70"/>
      <c r="I220" s="92" t="s">
        <v>170</v>
      </c>
      <c r="J220" s="70"/>
      <c r="K220" s="70"/>
      <c r="L220" s="70"/>
      <c r="M220" s="70"/>
      <c r="N220" s="70"/>
      <c r="O220" s="70"/>
      <c r="P220" s="70"/>
      <c r="Q220" s="70"/>
      <c r="R220" s="70"/>
      <c r="S220" s="70"/>
      <c r="T220" s="70"/>
      <c r="U220" s="70"/>
      <c r="V220" s="70"/>
      <c r="W220" s="70"/>
      <c r="X220" s="70"/>
      <c r="Y220" s="70"/>
      <c r="Z220" s="70"/>
      <c r="AA220" s="70"/>
      <c r="AB220" s="70"/>
      <c r="AC220" s="70"/>
      <c r="AD220" s="70"/>
      <c r="AE220" s="70"/>
      <c r="AF220" s="70"/>
      <c r="AG220" s="70"/>
      <c r="AH220" s="70"/>
      <c r="AI220" s="70"/>
      <c r="AJ220" s="70"/>
      <c r="AK220" s="70"/>
      <c r="AL220" s="70"/>
      <c r="AM220" s="70"/>
      <c r="AN220" s="70"/>
      <c r="AO220" s="70"/>
      <c r="AP220" s="70"/>
      <c r="AQ220" s="70"/>
      <c r="AR220" s="70"/>
      <c r="AS220" s="70"/>
      <c r="AT220" s="70"/>
      <c r="AU220" s="70"/>
      <c r="AV220" s="70"/>
      <c r="AW220" s="70"/>
      <c r="AX220" s="70"/>
      <c r="AY220" s="70"/>
      <c r="AZ220" s="70"/>
      <c r="BA220" s="70"/>
      <c r="BB220" s="70"/>
      <c r="BC220" s="70"/>
      <c r="BD220" s="70"/>
      <c r="BE220" s="70"/>
      <c r="BF220" s="70"/>
      <c r="BG220" s="70"/>
      <c r="BH220" s="70"/>
      <c r="BI220" s="70"/>
      <c r="BJ220" s="70"/>
      <c r="BK220" s="70"/>
      <c r="BL220" s="70"/>
      <c r="BM220" s="70"/>
      <c r="BN220" s="70"/>
      <c r="BO220" s="70"/>
      <c r="BP220" s="70"/>
      <c r="BQ220" s="70"/>
      <c r="BR220" s="70"/>
      <c r="BS220" s="70"/>
      <c r="BT220" s="70"/>
      <c r="BU220" s="70"/>
      <c r="BV220" s="70"/>
      <c r="BW220" s="70"/>
      <c r="BX220" s="70"/>
      <c r="BY220" s="70"/>
      <c r="BZ220" s="70"/>
      <c r="CA220" s="70"/>
      <c r="CB220" s="70"/>
      <c r="CC220" s="70"/>
      <c r="CD220" s="70"/>
      <c r="CE220" s="70"/>
      <c r="CF220" s="70"/>
      <c r="CG220" s="70"/>
      <c r="CH220" s="70"/>
      <c r="CI220" s="70"/>
      <c r="CJ220" s="70"/>
      <c r="CK220" s="70"/>
    </row>
    <row r="221" spans="1:89">
      <c r="A221" s="70"/>
      <c r="B221" s="70"/>
      <c r="C221" s="70"/>
      <c r="D221" s="70"/>
      <c r="E221" s="70"/>
      <c r="F221" s="70"/>
      <c r="G221" s="70"/>
      <c r="H221" s="70"/>
      <c r="I221" s="70"/>
      <c r="J221" s="70"/>
      <c r="K221" s="70"/>
      <c r="L221" s="70"/>
      <c r="M221" s="70"/>
      <c r="N221" s="70"/>
      <c r="O221" s="70"/>
      <c r="P221" s="70"/>
      <c r="Q221" s="70"/>
      <c r="R221" s="70"/>
      <c r="S221" s="70"/>
      <c r="T221" s="70"/>
      <c r="U221" s="70"/>
      <c r="V221" s="70"/>
      <c r="W221" s="70"/>
      <c r="X221" s="70"/>
      <c r="Y221" s="70"/>
      <c r="Z221" s="70"/>
      <c r="AA221" s="70"/>
      <c r="AB221" s="70"/>
      <c r="AC221" s="70"/>
      <c r="AD221" s="70"/>
      <c r="AE221" s="70"/>
      <c r="AF221" s="70"/>
      <c r="AG221" s="70"/>
      <c r="AH221" s="70"/>
      <c r="AI221" s="70"/>
      <c r="AJ221" s="70"/>
      <c r="AK221" s="70"/>
      <c r="AL221" s="70"/>
      <c r="AM221" s="70"/>
      <c r="AN221" s="70"/>
      <c r="AO221" s="70"/>
      <c r="AP221" s="70"/>
      <c r="AQ221" s="70"/>
      <c r="AR221" s="70"/>
      <c r="AS221" s="70"/>
      <c r="AT221" s="70"/>
      <c r="AU221" s="70"/>
      <c r="AV221" s="70"/>
      <c r="AW221" s="70"/>
      <c r="AX221" s="70"/>
      <c r="AY221" s="70"/>
      <c r="AZ221" s="70"/>
      <c r="BA221" s="70"/>
      <c r="BB221" s="70"/>
      <c r="BC221" s="70"/>
      <c r="BD221" s="70"/>
      <c r="BE221" s="70"/>
      <c r="BF221" s="70"/>
      <c r="BG221" s="70"/>
      <c r="BH221" s="70"/>
      <c r="BI221" s="70"/>
      <c r="BJ221" s="70"/>
      <c r="BK221" s="70"/>
      <c r="BL221" s="70"/>
      <c r="BM221" s="70"/>
      <c r="BN221" s="70"/>
      <c r="BO221" s="70"/>
      <c r="BP221" s="70"/>
      <c r="BQ221" s="70"/>
      <c r="BR221" s="70"/>
      <c r="BS221" s="70"/>
      <c r="BT221" s="70"/>
      <c r="BU221" s="70"/>
      <c r="BV221" s="70"/>
      <c r="BW221" s="70"/>
      <c r="BX221" s="70"/>
      <c r="BY221" s="70"/>
      <c r="BZ221" s="70"/>
      <c r="CA221" s="70"/>
      <c r="CB221" s="70"/>
      <c r="CC221" s="70"/>
      <c r="CD221" s="70"/>
      <c r="CE221" s="70"/>
      <c r="CF221" s="70"/>
      <c r="CG221" s="70"/>
      <c r="CH221" s="70"/>
      <c r="CI221" s="70"/>
      <c r="CJ221" s="70"/>
      <c r="CK221" s="70"/>
    </row>
    <row r="222" spans="1:89">
      <c r="A222" s="70"/>
      <c r="B222" s="70"/>
      <c r="C222" s="70"/>
      <c r="D222" s="38" t="s">
        <v>171</v>
      </c>
      <c r="E222" s="36" t="s">
        <v>38</v>
      </c>
      <c r="F222" s="36" t="e">
        <f>percent</f>
        <v>#NAME?</v>
      </c>
      <c r="G222" s="90" t="e">
        <f>_xludf.NA</f>
        <v>#NAME?</v>
      </c>
      <c r="H222" s="70"/>
      <c r="I222" s="93">
        <v>0.1</v>
      </c>
      <c r="J222" s="70"/>
      <c r="K222" s="70"/>
      <c r="L222" s="70"/>
      <c r="M222" s="70"/>
      <c r="N222" s="70"/>
      <c r="O222" s="70"/>
      <c r="P222" s="70"/>
      <c r="Q222" s="70"/>
      <c r="R222" s="70"/>
      <c r="S222" s="70"/>
      <c r="T222" s="70"/>
      <c r="U222" s="70"/>
      <c r="V222" s="70"/>
      <c r="W222" s="70"/>
      <c r="X222" s="70"/>
      <c r="Y222" s="70"/>
      <c r="Z222" s="70"/>
      <c r="AA222" s="70"/>
      <c r="AB222" s="70"/>
      <c r="AC222" s="70"/>
      <c r="AD222" s="70"/>
      <c r="AE222" s="70"/>
      <c r="AF222" s="70"/>
      <c r="AG222" s="70"/>
      <c r="AH222" s="70"/>
      <c r="AI222" s="70"/>
      <c r="AJ222" s="70"/>
      <c r="AK222" s="70"/>
      <c r="AL222" s="70"/>
      <c r="AM222" s="70"/>
      <c r="AN222" s="70"/>
      <c r="AO222" s="70"/>
      <c r="AP222" s="70"/>
      <c r="AQ222" s="70"/>
      <c r="AR222" s="70"/>
      <c r="AS222" s="70"/>
      <c r="AT222" s="70"/>
      <c r="AU222" s="70"/>
      <c r="AV222" s="70"/>
      <c r="AW222" s="70"/>
      <c r="AX222" s="70"/>
      <c r="AY222" s="70"/>
      <c r="AZ222" s="70"/>
      <c r="BA222" s="70"/>
      <c r="BB222" s="70"/>
      <c r="BC222" s="70"/>
      <c r="BD222" s="70"/>
      <c r="BE222" s="70"/>
      <c r="BF222" s="70"/>
      <c r="BG222" s="70"/>
      <c r="BH222" s="70"/>
      <c r="BI222" s="70"/>
      <c r="BJ222" s="70"/>
      <c r="BK222" s="70"/>
      <c r="BL222" s="70"/>
      <c r="BM222" s="70"/>
      <c r="BN222" s="70"/>
      <c r="BO222" s="70"/>
      <c r="BP222" s="70"/>
      <c r="BQ222" s="70"/>
      <c r="BR222" s="70"/>
      <c r="BS222" s="70"/>
      <c r="BT222" s="70"/>
      <c r="BU222" s="70"/>
      <c r="BV222" s="70"/>
      <c r="BW222" s="70"/>
      <c r="BX222" s="70"/>
      <c r="BY222" s="70"/>
      <c r="BZ222" s="70"/>
      <c r="CA222" s="70"/>
      <c r="CB222" s="70"/>
      <c r="CC222" s="70"/>
      <c r="CD222" s="70"/>
      <c r="CE222" s="70"/>
      <c r="CF222" s="70"/>
      <c r="CG222" s="70"/>
      <c r="CH222" s="70"/>
      <c r="CI222" s="70"/>
      <c r="CJ222" s="70"/>
      <c r="CK222" s="70"/>
    </row>
    <row r="223" spans="1:89">
      <c r="A223" s="70"/>
      <c r="B223" s="70"/>
      <c r="C223" s="70"/>
      <c r="D223" s="70"/>
      <c r="E223" s="70"/>
      <c r="F223" s="70"/>
      <c r="G223" s="70"/>
      <c r="H223" s="70"/>
      <c r="I223" s="70"/>
      <c r="J223" s="70"/>
      <c r="K223" s="70"/>
      <c r="L223" s="70"/>
      <c r="M223" s="70"/>
      <c r="N223" s="70"/>
      <c r="O223" s="70"/>
      <c r="P223" s="70"/>
      <c r="Q223" s="70"/>
      <c r="R223" s="70"/>
      <c r="S223" s="70"/>
      <c r="T223" s="70"/>
      <c r="U223" s="70"/>
      <c r="V223" s="70"/>
      <c r="W223" s="70"/>
      <c r="X223" s="70"/>
      <c r="Y223" s="70"/>
      <c r="Z223" s="70"/>
      <c r="AA223" s="70"/>
      <c r="AB223" s="70"/>
      <c r="AC223" s="70"/>
      <c r="AD223" s="70"/>
      <c r="AE223" s="70"/>
      <c r="AF223" s="70"/>
      <c r="AG223" s="70"/>
      <c r="AH223" s="70"/>
      <c r="AI223" s="70"/>
      <c r="AJ223" s="70"/>
      <c r="AK223" s="70"/>
      <c r="AL223" s="70"/>
      <c r="AM223" s="70"/>
      <c r="AN223" s="70"/>
      <c r="AO223" s="70"/>
      <c r="AP223" s="70"/>
      <c r="AQ223" s="70"/>
      <c r="AR223" s="70"/>
      <c r="AS223" s="70"/>
      <c r="AT223" s="70"/>
      <c r="AU223" s="70"/>
      <c r="AV223" s="70"/>
      <c r="AW223" s="70"/>
      <c r="AX223" s="70"/>
      <c r="AY223" s="70"/>
      <c r="AZ223" s="70"/>
      <c r="BA223" s="70"/>
      <c r="BB223" s="70"/>
      <c r="BC223" s="70"/>
      <c r="BD223" s="70"/>
      <c r="BE223" s="70"/>
      <c r="BF223" s="70"/>
      <c r="BG223" s="70"/>
      <c r="BH223" s="70"/>
      <c r="BI223" s="70"/>
      <c r="BJ223" s="70"/>
      <c r="BK223" s="70"/>
      <c r="BL223" s="70"/>
      <c r="BM223" s="70"/>
      <c r="BN223" s="70"/>
      <c r="BO223" s="70"/>
      <c r="BP223" s="70"/>
      <c r="BQ223" s="70"/>
      <c r="BR223" s="70"/>
      <c r="BS223" s="70"/>
      <c r="BT223" s="70"/>
      <c r="BU223" s="70"/>
      <c r="BV223" s="70"/>
      <c r="BW223" s="70"/>
      <c r="BX223" s="70"/>
      <c r="BY223" s="70"/>
      <c r="BZ223" s="70"/>
      <c r="CA223" s="70"/>
      <c r="CB223" s="70"/>
      <c r="CC223" s="70"/>
      <c r="CD223" s="70"/>
      <c r="CE223" s="70"/>
      <c r="CF223" s="70"/>
      <c r="CG223" s="70"/>
      <c r="CH223" s="70"/>
      <c r="CI223" s="70"/>
      <c r="CJ223" s="70"/>
      <c r="CK223" s="70"/>
    </row>
    <row r="224" spans="1:89" ht="10.5">
      <c r="A224" s="56"/>
      <c r="B224" s="72" t="s">
        <v>44</v>
      </c>
      <c r="C224" s="56"/>
      <c r="D224" s="56"/>
      <c r="E224" s="56"/>
      <c r="F224" s="56"/>
      <c r="G224" s="56"/>
      <c r="H224" s="56"/>
      <c r="I224" s="56"/>
      <c r="J224" s="56"/>
      <c r="K224" s="56"/>
      <c r="L224" s="56"/>
      <c r="M224" s="56"/>
      <c r="N224" s="56"/>
      <c r="O224" s="56"/>
      <c r="P224" s="56"/>
      <c r="Q224" s="56"/>
      <c r="R224" s="56"/>
      <c r="S224" s="56"/>
      <c r="T224" s="56"/>
      <c r="U224" s="56"/>
      <c r="V224" s="56"/>
      <c r="W224" s="56"/>
      <c r="X224" s="56"/>
      <c r="Y224" s="56"/>
      <c r="Z224" s="56"/>
      <c r="AA224" s="56"/>
      <c r="AB224" s="56"/>
      <c r="AC224" s="56"/>
      <c r="AD224" s="56"/>
      <c r="AE224" s="56"/>
      <c r="AF224" s="56"/>
      <c r="AG224" s="56"/>
      <c r="AH224" s="56"/>
      <c r="AI224" s="56"/>
      <c r="AJ224" s="56"/>
      <c r="AK224" s="56"/>
      <c r="AL224" s="56"/>
      <c r="AM224" s="56"/>
      <c r="AN224" s="56"/>
      <c r="AO224" s="56"/>
      <c r="AP224" s="56"/>
      <c r="AQ224" s="56"/>
      <c r="AR224" s="56"/>
      <c r="AS224" s="56"/>
      <c r="AT224" s="56"/>
      <c r="AU224" s="56"/>
      <c r="AV224" s="56"/>
      <c r="AW224" s="56"/>
      <c r="AX224" s="56"/>
      <c r="AY224" s="56"/>
      <c r="AZ224" s="56"/>
      <c r="BA224" s="56"/>
      <c r="BB224" s="56"/>
      <c r="BC224" s="56"/>
      <c r="BD224" s="56"/>
      <c r="BE224" s="56"/>
      <c r="BF224" s="56"/>
      <c r="BG224" s="56"/>
      <c r="BH224" s="56"/>
      <c r="BI224" s="56"/>
      <c r="BJ224" s="56"/>
      <c r="BK224" s="56"/>
      <c r="BL224" s="56"/>
      <c r="BM224" s="56"/>
      <c r="BN224" s="56"/>
      <c r="BO224" s="56"/>
      <c r="BP224" s="56"/>
      <c r="BQ224" s="56"/>
      <c r="BR224" s="56"/>
      <c r="BS224" s="56"/>
      <c r="BT224" s="56"/>
      <c r="BU224" s="56"/>
      <c r="BV224" s="56"/>
      <c r="BW224" s="56"/>
      <c r="BX224" s="56"/>
      <c r="BY224" s="56"/>
      <c r="BZ224" s="56"/>
      <c r="CA224" s="56"/>
      <c r="CB224" s="56"/>
      <c r="CC224" s="56"/>
      <c r="CD224" s="56"/>
      <c r="CE224" s="56"/>
      <c r="CF224" s="56"/>
      <c r="CG224" s="56"/>
      <c r="CH224" s="56"/>
      <c r="CI224" s="56"/>
      <c r="CJ224" s="56"/>
      <c r="CK224" s="56"/>
    </row>
  </sheetData>
  <sheetProtection formatCells="0" formatColumns="0" formatRows="0"/>
  <conditionalFormatting sqref="K1">
    <cfRule type="cellIs" dxfId="11" priority="3" operator="equal">
      <formula>"Check"</formula>
    </cfRule>
    <cfRule type="cellIs" dxfId="10" priority="4" operator="equal">
      <formula>"Ok"</formula>
    </cfRule>
  </conditionalFormatting>
  <conditionalFormatting sqref="N1">
    <cfRule type="cellIs" dxfId="9" priority="1" operator="equal">
      <formula>"Check"</formula>
    </cfRule>
    <cfRule type="cellIs" dxfId="8" priority="2" operator="equal">
      <formula>"Ok"</formula>
    </cfRule>
  </conditionalFormatting>
  <dataValidations count="4">
    <dataValidation type="decimal" allowBlank="1" showInputMessage="1" showErrorMessage="1" errorTitle="Value" error="Please enter a percentage between 0% and 100%" promptTitle="Customer benefits overestimate" prompt="This input is used in the scenario when we could be overestimating the customer benefits. The output measures the customer NPV if actual benefits are x% lower." sqref="I222 J20:J22 J53 J84" xr:uid="{A5E9FEA5-A0A2-40D6-BB7F-6DEBA6D82D2D}">
      <formula1>0</formula1>
      <formula2>1</formula2>
    </dataValidation>
    <dataValidation type="decimal" operator="greaterThanOrEqual" allowBlank="1" showInputMessage="1" showErrorMessage="1" errorTitle="Value" error="Please enter positive values here. _x000a__x000a_For cost savings, please enter the original cost in the 'Status Quo' option, then the reduced cost in the subsequent options." sqref="J170:J179 K185:Q194 K201:Q205" xr:uid="{FE2C37FF-AA40-4545-976B-728499FFB3DD}">
      <formula1>0</formula1>
    </dataValidation>
    <dataValidation type="decimal" operator="greaterThanOrEqual" allowBlank="1" showInputMessage="1" showErrorMessage="1" errorTitle="Value" error="Please enter positive values here. _x000a__x000a_For cost savings, please enter the original cost in the 'Do Nothing' option, then the reduced cost in the subsequent options." sqref="M180:BR180" xr:uid="{156CE9FC-37A3-44DE-9674-6C18BC66F0F8}">
      <formula1>0</formula1>
    </dataValidation>
    <dataValidation allowBlank="1" showInputMessage="1" showErrorMessage="1" promptTitle="Dollar Basis" prompt="&quot;Nominal&quot;: no inflation escalation will be added to the costs in the calculation._x000a_&quot;Real&quot;: costs will be escalated by inflation in the calculation." sqref="G168 G183 G199 G12 G18 G25 J25:L25 G37 G31 J31 K37 G44 G51 G61 G72 G82" xr:uid="{3FAFE96E-7F06-4722-9019-A52B3F8D45A0}"/>
  </dataValidations>
  <pageMargins left="0.7" right="0.7" top="0.75" bottom="0.75" header="0.3" footer="0.3"/>
  <pageSetup paperSize="9" orientation="portrait" horizontalDpi="300" verticalDpi="300" r:id="rId1"/>
  <ignoredErrors>
    <ignoredError sqref="K63:R69"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BAA16-DEF6-4D01-A98E-29B6F5033974}">
  <sheetPr codeName="Sheet3">
    <tabColor rgb="FFF8F5A4"/>
  </sheetPr>
  <dimension ref="A1:CK323"/>
  <sheetViews>
    <sheetView showGridLines="0" zoomScaleNormal="100" workbookViewId="0">
      <pane xSplit="4" ySplit="4" topLeftCell="E5" activePane="bottomRight" state="frozen"/>
      <selection pane="bottomRight" activeCell="E5" sqref="E5"/>
      <selection pane="bottomLeft" activeCell="A5" sqref="A5"/>
      <selection pane="topRight" activeCell="E1" sqref="E1"/>
    </sheetView>
  </sheetViews>
  <sheetFormatPr defaultColWidth="0" defaultRowHeight="9.9499999999999993"/>
  <cols>
    <col min="1" max="1" width="2.7109375" style="8" customWidth="1"/>
    <col min="2" max="3" width="0.85546875" style="8" customWidth="1"/>
    <col min="4" max="4" width="47.140625" style="8" customWidth="1"/>
    <col min="5" max="5" width="11.7109375" style="8" customWidth="1"/>
    <col min="6" max="6" width="10.140625" style="8" customWidth="1"/>
    <col min="7" max="7" width="9.140625" style="8" customWidth="1"/>
    <col min="8" max="8" width="13.7109375" style="8" customWidth="1"/>
    <col min="9" max="9" width="34.140625" style="8" customWidth="1"/>
    <col min="10" max="10" width="12.28515625" style="8" customWidth="1"/>
    <col min="11" max="41" width="9.28515625" style="8" customWidth="1"/>
    <col min="42" max="70" width="8" style="8" customWidth="1"/>
    <col min="71" max="71" width="3.42578125" style="8" customWidth="1"/>
    <col min="72" max="75" width="8" style="8" customWidth="1"/>
    <col min="76" max="89" width="7.7109375" style="8" customWidth="1"/>
    <col min="90" max="16384" width="7.7109375" style="8" hidden="1"/>
  </cols>
  <sheetData>
    <row r="1" spans="1:89" ht="15.6">
      <c r="A1" s="52"/>
      <c r="B1" s="52"/>
      <c r="C1" s="52"/>
      <c r="D1" s="53" t="str">
        <f>Model_Name</f>
        <v>Cost Benefit Analysis</v>
      </c>
      <c r="E1" s="54"/>
      <c r="F1" s="55"/>
      <c r="G1" s="56"/>
      <c r="H1" s="56"/>
      <c r="I1" s="56"/>
      <c r="J1" s="57" t="s">
        <v>45</v>
      </c>
      <c r="K1" s="58" t="str">
        <f>IF(COUNTA($A$8:$A$20)=COUNTIF($A$8:$A$20,0),"Ok","Check")</f>
        <v>Ok</v>
      </c>
      <c r="L1" s="56"/>
      <c r="M1" s="57" t="s">
        <v>46</v>
      </c>
      <c r="N1" s="59" t="str">
        <f>Overall_Check</f>
        <v>Ok</v>
      </c>
      <c r="O1" s="56"/>
      <c r="P1" s="57" t="s">
        <v>47</v>
      </c>
      <c r="Q1" s="60" t="s">
        <v>21</v>
      </c>
      <c r="R1" s="61" t="s">
        <v>48</v>
      </c>
      <c r="S1" s="62" t="s">
        <v>49</v>
      </c>
      <c r="T1" s="63" t="s">
        <v>28</v>
      </c>
      <c r="U1" s="56"/>
      <c r="V1" s="57"/>
      <c r="W1" s="57"/>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row>
    <row r="2" spans="1:89" ht="11.1" thickBot="1">
      <c r="A2" s="56"/>
      <c r="B2" s="56"/>
      <c r="C2" s="56"/>
      <c r="D2" s="64" t="e">
        <f ca="1">RIGHT(CELL("filename",D1),LEN(CELL("filename",D1))-FIND("]",CELL("filename",D1)))</f>
        <v>#VALUE!</v>
      </c>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row>
    <row r="3" spans="1:89" ht="11.1" thickBot="1">
      <c r="A3" s="65"/>
      <c r="B3" s="65"/>
      <c r="C3" s="65"/>
      <c r="D3" s="65"/>
      <c r="E3" s="66"/>
      <c r="F3" s="66"/>
      <c r="G3" s="66"/>
      <c r="H3" s="66"/>
      <c r="I3" s="65"/>
      <c r="J3" s="67" t="s">
        <v>50</v>
      </c>
      <c r="K3" s="68" t="str">
        <f>K$4
&amp;"-"
&amp;RIGHT(L$4,2)</f>
        <v>2024-25</v>
      </c>
      <c r="L3" s="69" t="str">
        <f t="shared" ref="L3:Q3" si="0">L$4
&amp;"-"
&amp;RIGHT(M$4,2)</f>
        <v>2025-26</v>
      </c>
      <c r="M3" s="69" t="str">
        <f t="shared" si="0"/>
        <v>2026-27</v>
      </c>
      <c r="N3" s="69" t="str">
        <f t="shared" si="0"/>
        <v>2027-28</v>
      </c>
      <c r="O3" s="69" t="str">
        <f t="shared" si="0"/>
        <v>2028-29</v>
      </c>
      <c r="P3" s="69" t="str">
        <f t="shared" si="0"/>
        <v>2029-30</v>
      </c>
      <c r="Q3" s="69" t="str">
        <f t="shared" si="0"/>
        <v>2030-31</v>
      </c>
      <c r="R3" s="68" t="s">
        <v>51</v>
      </c>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5"/>
      <c r="BV3" s="65"/>
      <c r="BW3" s="65"/>
      <c r="BX3" s="65"/>
      <c r="BY3" s="65"/>
      <c r="BZ3" s="65"/>
      <c r="CA3" s="65"/>
      <c r="CB3" s="65"/>
      <c r="CC3" s="65"/>
      <c r="CD3" s="65"/>
      <c r="CE3" s="65"/>
      <c r="CF3" s="65"/>
      <c r="CG3" s="65"/>
      <c r="CH3" s="65"/>
      <c r="CI3" s="65"/>
      <c r="CJ3" s="65"/>
      <c r="CK3" s="65"/>
    </row>
    <row r="4" spans="1:89" ht="10.5">
      <c r="A4" s="65"/>
      <c r="B4" s="65"/>
      <c r="C4" s="65"/>
      <c r="D4" s="65"/>
      <c r="E4" s="66" t="s">
        <v>52</v>
      </c>
      <c r="F4" s="66" t="s">
        <v>53</v>
      </c>
      <c r="G4" s="66" t="s">
        <v>54</v>
      </c>
      <c r="H4" s="66" t="s">
        <v>55</v>
      </c>
      <c r="I4" s="65"/>
      <c r="J4" s="67" t="s">
        <v>56</v>
      </c>
      <c r="K4" s="68">
        <f>YEAR(Start_Date)</f>
        <v>2024</v>
      </c>
      <c r="L4" s="69">
        <f>K4+1</f>
        <v>2025</v>
      </c>
      <c r="M4" s="69">
        <f t="shared" ref="M4:R4" si="1">L4+1</f>
        <v>2026</v>
      </c>
      <c r="N4" s="69">
        <f t="shared" si="1"/>
        <v>2027</v>
      </c>
      <c r="O4" s="69">
        <f t="shared" si="1"/>
        <v>2028</v>
      </c>
      <c r="P4" s="69">
        <f t="shared" si="1"/>
        <v>2029</v>
      </c>
      <c r="Q4" s="69">
        <f t="shared" si="1"/>
        <v>2030</v>
      </c>
      <c r="R4" s="69">
        <f t="shared" si="1"/>
        <v>2031</v>
      </c>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5"/>
      <c r="BV4" s="65"/>
      <c r="BW4" s="65"/>
      <c r="BX4" s="65"/>
      <c r="BY4" s="65"/>
      <c r="BZ4" s="65"/>
      <c r="CA4" s="65"/>
      <c r="CB4" s="65"/>
      <c r="CC4" s="65"/>
      <c r="CD4" s="65"/>
      <c r="CE4" s="65"/>
      <c r="CF4" s="65"/>
      <c r="CG4" s="65"/>
      <c r="CH4" s="65"/>
      <c r="CI4" s="65"/>
      <c r="CJ4" s="65"/>
      <c r="CK4" s="65"/>
    </row>
    <row r="5" spans="1:89">
      <c r="A5" s="70"/>
      <c r="B5" s="70"/>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70"/>
      <c r="CB5" s="70"/>
      <c r="CC5" s="70"/>
      <c r="CD5" s="70"/>
      <c r="CE5" s="70"/>
      <c r="CF5" s="70"/>
      <c r="CG5" s="70"/>
      <c r="CH5" s="70"/>
      <c r="CI5" s="70"/>
      <c r="CJ5" s="70"/>
      <c r="CK5" s="70"/>
    </row>
    <row r="6" spans="1:89">
      <c r="A6" s="70"/>
      <c r="B6" s="71" t="s">
        <v>57</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row>
    <row r="7" spans="1:89">
      <c r="A7" s="70"/>
      <c r="B7" s="70"/>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row>
    <row r="8" spans="1:89" ht="10.5">
      <c r="A8" s="56"/>
      <c r="B8" s="72" t="s">
        <v>172</v>
      </c>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c r="AT8" s="56"/>
      <c r="AU8" s="56"/>
      <c r="AV8" s="56"/>
      <c r="AW8" s="56"/>
      <c r="AX8" s="56"/>
      <c r="AY8" s="56"/>
      <c r="AZ8" s="56"/>
      <c r="BA8" s="56"/>
      <c r="BB8" s="56"/>
      <c r="BC8" s="56"/>
      <c r="BD8" s="56"/>
      <c r="BE8" s="56"/>
      <c r="BF8" s="56"/>
      <c r="BG8" s="56"/>
      <c r="BH8" s="56"/>
      <c r="BI8" s="56"/>
      <c r="BJ8" s="56"/>
      <c r="BK8" s="56"/>
      <c r="BL8" s="56"/>
      <c r="BM8" s="56"/>
      <c r="BN8" s="56"/>
      <c r="BO8" s="56"/>
      <c r="BP8" s="56"/>
      <c r="BQ8" s="56"/>
      <c r="BR8" s="56"/>
      <c r="BS8" s="56"/>
      <c r="BT8" s="56"/>
      <c r="BU8" s="56"/>
      <c r="BV8" s="56"/>
      <c r="BW8" s="56"/>
      <c r="BX8" s="56"/>
      <c r="BY8" s="56"/>
      <c r="BZ8" s="56"/>
      <c r="CA8" s="56"/>
      <c r="CB8" s="56"/>
      <c r="CC8" s="56"/>
      <c r="CD8" s="56"/>
      <c r="CE8" s="56"/>
      <c r="CF8" s="56"/>
      <c r="CG8" s="56"/>
      <c r="CH8" s="56"/>
      <c r="CI8" s="56"/>
      <c r="CJ8" s="56"/>
      <c r="CK8" s="56"/>
    </row>
    <row r="9" spans="1:89">
      <c r="A9" s="70"/>
      <c r="B9" s="70"/>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0"/>
      <c r="CH9" s="70"/>
      <c r="CI9" s="70"/>
      <c r="CJ9" s="70"/>
      <c r="CK9" s="70"/>
    </row>
    <row r="10" spans="1:89" ht="10.5">
      <c r="A10" s="85"/>
      <c r="B10" s="85"/>
      <c r="C10" s="86" t="str">
        <f>B8</f>
        <v>Customers by Feeder</v>
      </c>
      <c r="D10" s="85"/>
      <c r="E10" s="85"/>
      <c r="F10" s="87"/>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row>
    <row r="11" spans="1:89">
      <c r="A11" s="70"/>
      <c r="B11" s="70"/>
      <c r="C11" s="70"/>
      <c r="D11" s="70"/>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c r="BY11" s="70"/>
      <c r="BZ11" s="70"/>
      <c r="CA11" s="70"/>
      <c r="CB11" s="70"/>
      <c r="CC11" s="70"/>
      <c r="CD11" s="70"/>
      <c r="CE11" s="70"/>
      <c r="CF11" s="70"/>
      <c r="CG11" s="70"/>
      <c r="CH11" s="70"/>
      <c r="CI11" s="70"/>
      <c r="CJ11" s="70"/>
      <c r="CK11" s="70"/>
    </row>
    <row r="12" spans="1:89" ht="10.5">
      <c r="A12" s="70"/>
      <c r="B12" s="70"/>
      <c r="C12" s="70"/>
      <c r="D12" s="100" t="s">
        <v>173</v>
      </c>
      <c r="E12" s="101">
        <f>AVERAGEIF(E16:E321,"&lt;&gt;"&amp;0)</f>
        <v>1646</v>
      </c>
      <c r="F12" s="70"/>
      <c r="G12" s="70"/>
      <c r="H12" s="70"/>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70"/>
      <c r="BZ12" s="70"/>
      <c r="CA12" s="70"/>
      <c r="CB12" s="70"/>
      <c r="CC12" s="70"/>
      <c r="CD12" s="70"/>
      <c r="CE12" s="70"/>
      <c r="CF12" s="70"/>
      <c r="CG12" s="70"/>
      <c r="CH12" s="70"/>
      <c r="CI12" s="70"/>
      <c r="CJ12" s="70"/>
      <c r="CK12" s="70"/>
    </row>
    <row r="13" spans="1:89">
      <c r="A13" s="70"/>
      <c r="B13" s="70"/>
      <c r="C13" s="70"/>
      <c r="D13" s="70"/>
      <c r="E13" s="70"/>
      <c r="F13" s="70"/>
      <c r="G13" s="70"/>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c r="CC13" s="70"/>
      <c r="CD13" s="70"/>
      <c r="CE13" s="70"/>
      <c r="CF13" s="70"/>
      <c r="CG13" s="70"/>
      <c r="CH13" s="70"/>
      <c r="CI13" s="70"/>
      <c r="CJ13" s="70"/>
      <c r="CK13" s="70"/>
    </row>
    <row r="14" spans="1:89" ht="10.5">
      <c r="A14" s="70"/>
      <c r="B14" s="70"/>
      <c r="C14" s="70"/>
      <c r="D14" s="74" t="s">
        <v>174</v>
      </c>
      <c r="E14" s="75" t="s">
        <v>175</v>
      </c>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row>
    <row r="15" spans="1:89">
      <c r="A15" s="70"/>
      <c r="B15" s="70"/>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c r="CA15" s="70"/>
      <c r="CB15" s="70"/>
      <c r="CC15" s="70"/>
      <c r="CD15" s="70"/>
      <c r="CE15" s="70"/>
      <c r="CF15" s="70"/>
      <c r="CG15" s="70"/>
      <c r="CH15" s="70"/>
      <c r="CI15" s="70"/>
      <c r="CJ15" s="70"/>
      <c r="CK15" s="70"/>
    </row>
    <row r="16" spans="1:89">
      <c r="A16" s="70"/>
      <c r="B16" s="70"/>
      <c r="C16" s="70"/>
      <c r="D16" s="89" t="s">
        <v>176</v>
      </c>
      <c r="E16" s="95">
        <v>847</v>
      </c>
      <c r="F16" s="70"/>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c r="CA16" s="70"/>
      <c r="CB16" s="70"/>
      <c r="CC16" s="70"/>
      <c r="CD16" s="70"/>
      <c r="CE16" s="70"/>
      <c r="CF16" s="70"/>
      <c r="CG16" s="70"/>
      <c r="CH16" s="70"/>
      <c r="CI16" s="70"/>
      <c r="CJ16" s="70"/>
      <c r="CK16" s="70"/>
    </row>
    <row r="17" spans="1:89">
      <c r="A17" s="70"/>
      <c r="B17" s="70"/>
      <c r="C17" s="70"/>
      <c r="D17" s="89" t="s">
        <v>177</v>
      </c>
      <c r="E17" s="95">
        <v>2416</v>
      </c>
      <c r="F17" s="70"/>
      <c r="G17" s="70"/>
      <c r="H17" s="70"/>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c r="BW17" s="70"/>
      <c r="BX17" s="70"/>
      <c r="BY17" s="70"/>
      <c r="BZ17" s="70"/>
      <c r="CA17" s="70"/>
      <c r="CB17" s="70"/>
      <c r="CC17" s="70"/>
      <c r="CD17" s="70"/>
      <c r="CE17" s="70"/>
      <c r="CF17" s="70"/>
      <c r="CG17" s="70"/>
      <c r="CH17" s="70"/>
      <c r="CI17" s="70"/>
      <c r="CJ17" s="70"/>
      <c r="CK17" s="70"/>
    </row>
    <row r="18" spans="1:89">
      <c r="A18" s="70"/>
      <c r="B18" s="70"/>
      <c r="C18" s="70"/>
      <c r="D18" s="89" t="s">
        <v>178</v>
      </c>
      <c r="E18" s="95">
        <v>110</v>
      </c>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c r="BY18" s="70"/>
      <c r="BZ18" s="70"/>
      <c r="CA18" s="70"/>
      <c r="CB18" s="70"/>
      <c r="CC18" s="70"/>
      <c r="CD18" s="70"/>
      <c r="CE18" s="70"/>
      <c r="CF18" s="70"/>
      <c r="CG18" s="70"/>
      <c r="CH18" s="70"/>
      <c r="CI18" s="70"/>
      <c r="CJ18" s="70"/>
      <c r="CK18" s="70"/>
    </row>
    <row r="19" spans="1:89">
      <c r="A19" s="70"/>
      <c r="B19" s="70"/>
      <c r="C19" s="70"/>
      <c r="D19" s="89" t="s">
        <v>179</v>
      </c>
      <c r="E19" s="95">
        <v>1553</v>
      </c>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A19" s="70"/>
      <c r="CB19" s="70"/>
      <c r="CC19" s="70"/>
      <c r="CD19" s="70"/>
      <c r="CE19" s="70"/>
      <c r="CF19" s="70"/>
      <c r="CG19" s="70"/>
      <c r="CH19" s="70"/>
      <c r="CI19" s="70"/>
      <c r="CJ19" s="70"/>
      <c r="CK19" s="70"/>
    </row>
    <row r="20" spans="1:89">
      <c r="A20" s="70"/>
      <c r="B20" s="70"/>
      <c r="C20" s="70"/>
      <c r="D20" s="89" t="s">
        <v>180</v>
      </c>
      <c r="E20" s="95">
        <v>765</v>
      </c>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c r="CA20" s="70"/>
      <c r="CB20" s="70"/>
      <c r="CC20" s="70"/>
      <c r="CD20" s="70"/>
      <c r="CE20" s="70"/>
      <c r="CF20" s="70"/>
      <c r="CG20" s="70"/>
      <c r="CH20" s="70"/>
      <c r="CI20" s="70"/>
      <c r="CJ20" s="70"/>
      <c r="CK20" s="70"/>
    </row>
    <row r="21" spans="1:89">
      <c r="D21" s="89" t="s">
        <v>181</v>
      </c>
      <c r="E21" s="95">
        <v>3359</v>
      </c>
      <c r="F21" s="70"/>
      <c r="G21" s="70"/>
      <c r="H21" s="70"/>
      <c r="I21" s="70"/>
      <c r="J21" s="70"/>
    </row>
    <row r="22" spans="1:89">
      <c r="D22" s="89" t="s">
        <v>182</v>
      </c>
      <c r="E22" s="95">
        <v>3837</v>
      </c>
      <c r="G22" s="70"/>
      <c r="H22" s="70"/>
      <c r="I22" s="70"/>
      <c r="J22" s="70"/>
    </row>
    <row r="23" spans="1:89">
      <c r="D23" s="89" t="s">
        <v>183</v>
      </c>
      <c r="E23" s="95">
        <v>4473</v>
      </c>
      <c r="G23" s="70"/>
      <c r="H23" s="70"/>
      <c r="I23" s="70"/>
      <c r="J23" s="70"/>
    </row>
    <row r="24" spans="1:89">
      <c r="D24" s="89" t="s">
        <v>184</v>
      </c>
      <c r="E24" s="95">
        <v>2678</v>
      </c>
      <c r="G24" s="70"/>
      <c r="H24" s="70"/>
      <c r="I24" s="70"/>
      <c r="J24" s="70"/>
    </row>
    <row r="25" spans="1:89">
      <c r="D25" s="89" t="s">
        <v>185</v>
      </c>
      <c r="E25" s="95">
        <v>463</v>
      </c>
      <c r="G25" s="70"/>
      <c r="H25" s="70"/>
      <c r="I25" s="70"/>
      <c r="J25" s="70"/>
    </row>
    <row r="26" spans="1:89">
      <c r="D26" s="89" t="s">
        <v>186</v>
      </c>
      <c r="E26" s="95">
        <v>2087</v>
      </c>
      <c r="G26" s="70"/>
      <c r="H26" s="70"/>
      <c r="I26" s="70"/>
      <c r="J26" s="70"/>
    </row>
    <row r="27" spans="1:89">
      <c r="D27" s="89" t="s">
        <v>187</v>
      </c>
      <c r="E27" s="95">
        <v>1274</v>
      </c>
      <c r="G27" s="70"/>
      <c r="H27" s="70"/>
      <c r="I27" s="70"/>
      <c r="J27" s="70"/>
    </row>
    <row r="28" spans="1:89">
      <c r="D28" s="89" t="s">
        <v>188</v>
      </c>
      <c r="E28" s="95">
        <v>143</v>
      </c>
    </row>
    <row r="29" spans="1:89">
      <c r="D29" s="89" t="s">
        <v>189</v>
      </c>
      <c r="E29" s="95">
        <v>462</v>
      </c>
    </row>
    <row r="30" spans="1:89">
      <c r="D30" s="89" t="s">
        <v>190</v>
      </c>
      <c r="E30" s="95">
        <v>3269</v>
      </c>
    </row>
    <row r="31" spans="1:89">
      <c r="D31" s="89" t="s">
        <v>191</v>
      </c>
      <c r="E31" s="95">
        <v>3844</v>
      </c>
    </row>
    <row r="32" spans="1:89">
      <c r="D32" s="89" t="s">
        <v>192</v>
      </c>
      <c r="E32" s="95">
        <v>862</v>
      </c>
    </row>
    <row r="33" spans="4:5">
      <c r="D33" s="89" t="s">
        <v>193</v>
      </c>
      <c r="E33" s="95">
        <v>263</v>
      </c>
    </row>
    <row r="34" spans="4:5">
      <c r="D34" s="89" t="s">
        <v>194</v>
      </c>
      <c r="E34" s="95">
        <v>842</v>
      </c>
    </row>
    <row r="35" spans="4:5">
      <c r="D35" s="89" t="s">
        <v>195</v>
      </c>
      <c r="E35" s="95">
        <v>1969</v>
      </c>
    </row>
    <row r="36" spans="4:5">
      <c r="D36" s="89" t="s">
        <v>196</v>
      </c>
      <c r="E36" s="95">
        <v>327</v>
      </c>
    </row>
    <row r="37" spans="4:5">
      <c r="D37" s="89" t="s">
        <v>197</v>
      </c>
      <c r="E37" s="95">
        <v>2806</v>
      </c>
    </row>
    <row r="38" spans="4:5">
      <c r="D38" s="89" t="s">
        <v>198</v>
      </c>
      <c r="E38" s="95">
        <v>884</v>
      </c>
    </row>
    <row r="39" spans="4:5">
      <c r="D39" s="89" t="s">
        <v>199</v>
      </c>
      <c r="E39" s="95">
        <v>1525</v>
      </c>
    </row>
    <row r="40" spans="4:5">
      <c r="D40" s="89" t="s">
        <v>200</v>
      </c>
      <c r="E40" s="95">
        <v>1</v>
      </c>
    </row>
    <row r="41" spans="4:5">
      <c r="D41" s="89" t="s">
        <v>201</v>
      </c>
      <c r="E41" s="95">
        <v>1</v>
      </c>
    </row>
    <row r="42" spans="4:5">
      <c r="D42" s="89" t="s">
        <v>202</v>
      </c>
      <c r="E42" s="95">
        <v>1</v>
      </c>
    </row>
    <row r="43" spans="4:5">
      <c r="D43" s="89" t="s">
        <v>203</v>
      </c>
      <c r="E43" s="95">
        <v>1757</v>
      </c>
    </row>
    <row r="44" spans="4:5">
      <c r="D44" s="89" t="s">
        <v>204</v>
      </c>
      <c r="E44" s="95">
        <v>478</v>
      </c>
    </row>
    <row r="45" spans="4:5">
      <c r="D45" s="89" t="s">
        <v>205</v>
      </c>
      <c r="E45" s="95">
        <v>2407</v>
      </c>
    </row>
    <row r="46" spans="4:5">
      <c r="D46" s="89" t="s">
        <v>206</v>
      </c>
      <c r="E46" s="95">
        <v>460</v>
      </c>
    </row>
    <row r="47" spans="4:5">
      <c r="D47" s="89" t="s">
        <v>207</v>
      </c>
      <c r="E47" s="95">
        <v>4091</v>
      </c>
    </row>
    <row r="48" spans="4:5">
      <c r="D48" s="89" t="s">
        <v>208</v>
      </c>
      <c r="E48" s="95">
        <v>2368</v>
      </c>
    </row>
    <row r="49" spans="4:5">
      <c r="D49" s="89" t="s">
        <v>209</v>
      </c>
      <c r="E49" s="95">
        <v>601</v>
      </c>
    </row>
    <row r="50" spans="4:5">
      <c r="D50" s="89" t="s">
        <v>210</v>
      </c>
      <c r="E50" s="95">
        <v>4118</v>
      </c>
    </row>
    <row r="51" spans="4:5">
      <c r="D51" s="89" t="s">
        <v>211</v>
      </c>
      <c r="E51" s="95">
        <v>1219</v>
      </c>
    </row>
    <row r="52" spans="4:5">
      <c r="D52" s="89" t="s">
        <v>212</v>
      </c>
      <c r="E52" s="95">
        <v>114</v>
      </c>
    </row>
    <row r="53" spans="4:5">
      <c r="D53" s="89" t="s">
        <v>213</v>
      </c>
      <c r="E53" s="95">
        <v>625</v>
      </c>
    </row>
    <row r="54" spans="4:5">
      <c r="D54" s="89" t="s">
        <v>214</v>
      </c>
      <c r="E54" s="95">
        <v>1364</v>
      </c>
    </row>
    <row r="55" spans="4:5">
      <c r="D55" s="89" t="s">
        <v>215</v>
      </c>
      <c r="E55" s="95">
        <v>2279</v>
      </c>
    </row>
    <row r="56" spans="4:5">
      <c r="D56" s="89" t="s">
        <v>216</v>
      </c>
      <c r="E56" s="95">
        <v>4561</v>
      </c>
    </row>
    <row r="57" spans="4:5">
      <c r="D57" s="89" t="s">
        <v>217</v>
      </c>
      <c r="E57" s="95">
        <v>1742</v>
      </c>
    </row>
    <row r="58" spans="4:5">
      <c r="D58" s="89" t="s">
        <v>218</v>
      </c>
      <c r="E58" s="95">
        <v>2924</v>
      </c>
    </row>
    <row r="59" spans="4:5">
      <c r="D59" s="89" t="s">
        <v>219</v>
      </c>
      <c r="E59" s="95">
        <v>2948</v>
      </c>
    </row>
    <row r="60" spans="4:5">
      <c r="D60" s="89" t="s">
        <v>220</v>
      </c>
      <c r="E60" s="95">
        <v>72</v>
      </c>
    </row>
    <row r="61" spans="4:5">
      <c r="D61" s="89" t="s">
        <v>221</v>
      </c>
      <c r="E61" s="95">
        <v>2107</v>
      </c>
    </row>
    <row r="62" spans="4:5">
      <c r="D62" s="89" t="s">
        <v>222</v>
      </c>
      <c r="E62" s="95">
        <v>4562</v>
      </c>
    </row>
    <row r="63" spans="4:5">
      <c r="D63" s="89" t="s">
        <v>223</v>
      </c>
      <c r="E63" s="95">
        <v>903</v>
      </c>
    </row>
    <row r="64" spans="4:5">
      <c r="D64" s="89" t="s">
        <v>224</v>
      </c>
      <c r="E64" s="95">
        <v>1019</v>
      </c>
    </row>
    <row r="65" spans="4:5">
      <c r="D65" s="89" t="s">
        <v>225</v>
      </c>
      <c r="E65" s="95">
        <v>1</v>
      </c>
    </row>
    <row r="66" spans="4:5">
      <c r="D66" s="89" t="s">
        <v>226</v>
      </c>
      <c r="E66" s="95">
        <v>3502</v>
      </c>
    </row>
    <row r="67" spans="4:5">
      <c r="D67" s="89" t="s">
        <v>227</v>
      </c>
      <c r="E67" s="95">
        <v>5206</v>
      </c>
    </row>
    <row r="68" spans="4:5">
      <c r="D68" s="89" t="s">
        <v>228</v>
      </c>
      <c r="E68" s="95">
        <v>3333</v>
      </c>
    </row>
    <row r="69" spans="4:5">
      <c r="D69" s="89" t="s">
        <v>229</v>
      </c>
      <c r="E69" s="95">
        <v>5981</v>
      </c>
    </row>
    <row r="70" spans="4:5">
      <c r="D70" s="89" t="s">
        <v>230</v>
      </c>
      <c r="E70" s="95">
        <v>2232</v>
      </c>
    </row>
    <row r="71" spans="4:5">
      <c r="D71" s="89" t="s">
        <v>231</v>
      </c>
      <c r="E71" s="95">
        <v>5096</v>
      </c>
    </row>
    <row r="72" spans="4:5">
      <c r="D72" s="89" t="s">
        <v>232</v>
      </c>
      <c r="E72" s="95">
        <v>2266</v>
      </c>
    </row>
    <row r="73" spans="4:5">
      <c r="D73" s="89" t="s">
        <v>233</v>
      </c>
      <c r="E73" s="95">
        <v>1956</v>
      </c>
    </row>
    <row r="74" spans="4:5">
      <c r="D74" s="89" t="s">
        <v>234</v>
      </c>
      <c r="E74" s="95">
        <v>2213</v>
      </c>
    </row>
    <row r="75" spans="4:5">
      <c r="D75" s="89" t="s">
        <v>235</v>
      </c>
      <c r="E75" s="95">
        <v>2002</v>
      </c>
    </row>
    <row r="76" spans="4:5">
      <c r="D76" s="89" t="s">
        <v>236</v>
      </c>
      <c r="E76" s="95">
        <v>26</v>
      </c>
    </row>
    <row r="77" spans="4:5">
      <c r="D77" s="89" t="s">
        <v>237</v>
      </c>
      <c r="E77" s="95">
        <v>54</v>
      </c>
    </row>
    <row r="78" spans="4:5">
      <c r="D78" s="89" t="s">
        <v>238</v>
      </c>
      <c r="E78" s="95">
        <v>42</v>
      </c>
    </row>
    <row r="79" spans="4:5">
      <c r="D79" s="89" t="s">
        <v>239</v>
      </c>
      <c r="E79" s="95">
        <v>188</v>
      </c>
    </row>
    <row r="80" spans="4:5">
      <c r="D80" s="89" t="s">
        <v>240</v>
      </c>
      <c r="E80" s="95">
        <v>1384</v>
      </c>
    </row>
    <row r="81" spans="4:5">
      <c r="D81" s="89" t="s">
        <v>241</v>
      </c>
      <c r="E81" s="95">
        <v>151</v>
      </c>
    </row>
    <row r="82" spans="4:5">
      <c r="D82" s="89" t="s">
        <v>242</v>
      </c>
      <c r="E82" s="95">
        <v>1475</v>
      </c>
    </row>
    <row r="83" spans="4:5">
      <c r="D83" s="89" t="s">
        <v>243</v>
      </c>
      <c r="E83" s="95">
        <v>1024</v>
      </c>
    </row>
    <row r="84" spans="4:5">
      <c r="D84" s="89" t="s">
        <v>244</v>
      </c>
      <c r="E84" s="95">
        <v>82</v>
      </c>
    </row>
    <row r="85" spans="4:5">
      <c r="D85" s="89" t="s">
        <v>245</v>
      </c>
      <c r="E85" s="95">
        <v>24</v>
      </c>
    </row>
    <row r="86" spans="4:5">
      <c r="D86" s="89" t="s">
        <v>246</v>
      </c>
      <c r="E86" s="95">
        <v>350</v>
      </c>
    </row>
    <row r="87" spans="4:5">
      <c r="D87" s="89" t="s">
        <v>247</v>
      </c>
      <c r="E87" s="95">
        <v>57</v>
      </c>
    </row>
    <row r="88" spans="4:5">
      <c r="D88" s="89" t="s">
        <v>248</v>
      </c>
      <c r="E88" s="95">
        <v>4986</v>
      </c>
    </row>
    <row r="89" spans="4:5">
      <c r="D89" s="89" t="s">
        <v>249</v>
      </c>
      <c r="E89" s="95">
        <v>2124</v>
      </c>
    </row>
    <row r="90" spans="4:5">
      <c r="D90" s="89" t="s">
        <v>250</v>
      </c>
      <c r="E90" s="95">
        <v>620</v>
      </c>
    </row>
    <row r="91" spans="4:5">
      <c r="D91" s="89" t="s">
        <v>251</v>
      </c>
      <c r="E91" s="95">
        <v>1320</v>
      </c>
    </row>
    <row r="92" spans="4:5">
      <c r="D92" s="89" t="s">
        <v>252</v>
      </c>
      <c r="E92" s="95">
        <v>1159</v>
      </c>
    </row>
    <row r="93" spans="4:5">
      <c r="D93" s="89" t="s">
        <v>253</v>
      </c>
      <c r="E93" s="95">
        <v>1760</v>
      </c>
    </row>
    <row r="94" spans="4:5">
      <c r="D94" s="89" t="s">
        <v>254</v>
      </c>
      <c r="E94" s="95">
        <v>1362</v>
      </c>
    </row>
    <row r="95" spans="4:5">
      <c r="D95" s="89" t="s">
        <v>255</v>
      </c>
      <c r="E95" s="95">
        <v>1424</v>
      </c>
    </row>
    <row r="96" spans="4:5">
      <c r="D96" s="89" t="s">
        <v>256</v>
      </c>
      <c r="E96" s="95">
        <v>1782</v>
      </c>
    </row>
    <row r="97" spans="4:5">
      <c r="D97" s="89" t="s">
        <v>257</v>
      </c>
      <c r="E97" s="95">
        <v>2110</v>
      </c>
    </row>
    <row r="98" spans="4:5">
      <c r="D98" s="89" t="s">
        <v>258</v>
      </c>
      <c r="E98" s="95">
        <v>1540</v>
      </c>
    </row>
    <row r="99" spans="4:5">
      <c r="D99" s="89" t="s">
        <v>259</v>
      </c>
      <c r="E99" s="95">
        <v>2113</v>
      </c>
    </row>
    <row r="100" spans="4:5">
      <c r="D100" s="89" t="s">
        <v>260</v>
      </c>
      <c r="E100" s="95">
        <v>1255</v>
      </c>
    </row>
    <row r="101" spans="4:5">
      <c r="D101" s="89" t="s">
        <v>261</v>
      </c>
      <c r="E101" s="95">
        <v>1229</v>
      </c>
    </row>
    <row r="102" spans="4:5">
      <c r="D102" s="89" t="s">
        <v>262</v>
      </c>
      <c r="E102" s="95">
        <v>3517</v>
      </c>
    </row>
    <row r="103" spans="4:5">
      <c r="D103" s="89" t="s">
        <v>263</v>
      </c>
      <c r="E103" s="95">
        <v>3998</v>
      </c>
    </row>
    <row r="104" spans="4:5">
      <c r="D104" s="89" t="s">
        <v>264</v>
      </c>
      <c r="E104" s="95">
        <v>479</v>
      </c>
    </row>
    <row r="105" spans="4:5">
      <c r="D105" s="89" t="s">
        <v>265</v>
      </c>
      <c r="E105" s="95">
        <v>3303</v>
      </c>
    </row>
    <row r="106" spans="4:5">
      <c r="D106" s="89" t="s">
        <v>266</v>
      </c>
      <c r="E106" s="95">
        <v>2416</v>
      </c>
    </row>
    <row r="107" spans="4:5">
      <c r="D107" s="89" t="s">
        <v>267</v>
      </c>
      <c r="E107" s="95">
        <v>395</v>
      </c>
    </row>
    <row r="108" spans="4:5">
      <c r="D108" s="89" t="s">
        <v>268</v>
      </c>
      <c r="E108" s="95">
        <v>1438</v>
      </c>
    </row>
    <row r="109" spans="4:5">
      <c r="D109" s="89" t="s">
        <v>269</v>
      </c>
      <c r="E109" s="95">
        <v>1319</v>
      </c>
    </row>
    <row r="110" spans="4:5">
      <c r="D110" s="89" t="s">
        <v>270</v>
      </c>
      <c r="E110" s="95">
        <v>187</v>
      </c>
    </row>
    <row r="111" spans="4:5">
      <c r="D111" s="89" t="s">
        <v>271</v>
      </c>
      <c r="E111" s="95">
        <v>841</v>
      </c>
    </row>
    <row r="112" spans="4:5">
      <c r="D112" s="89" t="s">
        <v>272</v>
      </c>
      <c r="E112" s="95">
        <v>1326</v>
      </c>
    </row>
    <row r="113" spans="4:5">
      <c r="D113" s="89" t="s">
        <v>273</v>
      </c>
      <c r="E113" s="95">
        <v>1359</v>
      </c>
    </row>
    <row r="114" spans="4:5">
      <c r="D114" s="89" t="s">
        <v>274</v>
      </c>
      <c r="E114" s="95">
        <v>2</v>
      </c>
    </row>
    <row r="115" spans="4:5">
      <c r="D115" s="89" t="s">
        <v>275</v>
      </c>
      <c r="E115" s="95">
        <v>1039</v>
      </c>
    </row>
    <row r="116" spans="4:5">
      <c r="D116" s="89" t="s">
        <v>276</v>
      </c>
      <c r="E116" s="95">
        <v>1819</v>
      </c>
    </row>
    <row r="117" spans="4:5">
      <c r="D117" s="89" t="s">
        <v>277</v>
      </c>
      <c r="E117" s="95">
        <v>483</v>
      </c>
    </row>
    <row r="118" spans="4:5">
      <c r="D118" s="89" t="s">
        <v>278</v>
      </c>
      <c r="E118" s="95">
        <v>674</v>
      </c>
    </row>
    <row r="119" spans="4:5">
      <c r="D119" s="89" t="s">
        <v>279</v>
      </c>
      <c r="E119" s="95">
        <v>1256</v>
      </c>
    </row>
    <row r="120" spans="4:5">
      <c r="D120" s="89" t="s">
        <v>280</v>
      </c>
      <c r="E120" s="95">
        <v>1450</v>
      </c>
    </row>
    <row r="121" spans="4:5">
      <c r="D121" s="89" t="s">
        <v>281</v>
      </c>
      <c r="E121" s="95">
        <v>2018</v>
      </c>
    </row>
    <row r="122" spans="4:5">
      <c r="D122" s="89" t="s">
        <v>282</v>
      </c>
      <c r="E122" s="95">
        <v>162</v>
      </c>
    </row>
    <row r="123" spans="4:5">
      <c r="D123" s="89" t="s">
        <v>283</v>
      </c>
      <c r="E123" s="95">
        <v>2226</v>
      </c>
    </row>
    <row r="124" spans="4:5">
      <c r="D124" s="89" t="s">
        <v>284</v>
      </c>
      <c r="E124" s="95">
        <v>1660</v>
      </c>
    </row>
    <row r="125" spans="4:5">
      <c r="D125" s="89" t="s">
        <v>285</v>
      </c>
      <c r="E125" s="95">
        <v>262</v>
      </c>
    </row>
    <row r="126" spans="4:5">
      <c r="D126" s="89" t="s">
        <v>286</v>
      </c>
      <c r="E126" s="95">
        <v>92</v>
      </c>
    </row>
    <row r="127" spans="4:5">
      <c r="D127" s="89" t="s">
        <v>287</v>
      </c>
      <c r="E127" s="95">
        <v>1534</v>
      </c>
    </row>
    <row r="128" spans="4:5">
      <c r="D128" s="89" t="s">
        <v>288</v>
      </c>
      <c r="E128" s="95">
        <v>1894</v>
      </c>
    </row>
    <row r="129" spans="4:5">
      <c r="D129" s="89" t="s">
        <v>289</v>
      </c>
      <c r="E129" s="95">
        <v>1268</v>
      </c>
    </row>
    <row r="130" spans="4:5">
      <c r="D130" s="89" t="s">
        <v>290</v>
      </c>
      <c r="E130" s="95">
        <v>4048</v>
      </c>
    </row>
    <row r="131" spans="4:5">
      <c r="D131" s="89" t="s">
        <v>291</v>
      </c>
      <c r="E131" s="95">
        <v>2</v>
      </c>
    </row>
    <row r="132" spans="4:5">
      <c r="D132" s="89" t="s">
        <v>292</v>
      </c>
      <c r="E132" s="95">
        <v>478</v>
      </c>
    </row>
    <row r="133" spans="4:5">
      <c r="D133" s="89" t="s">
        <v>293</v>
      </c>
      <c r="E133" s="95">
        <v>2985</v>
      </c>
    </row>
    <row r="134" spans="4:5">
      <c r="D134" s="89" t="s">
        <v>294</v>
      </c>
      <c r="E134" s="95">
        <v>3811</v>
      </c>
    </row>
    <row r="135" spans="4:5">
      <c r="D135" s="89" t="s">
        <v>295</v>
      </c>
      <c r="E135" s="95">
        <v>1</v>
      </c>
    </row>
    <row r="136" spans="4:5">
      <c r="D136" s="89" t="s">
        <v>296</v>
      </c>
      <c r="E136" s="95">
        <v>1452</v>
      </c>
    </row>
    <row r="137" spans="4:5">
      <c r="D137" s="89" t="s">
        <v>297</v>
      </c>
      <c r="E137" s="95">
        <v>1973</v>
      </c>
    </row>
    <row r="138" spans="4:5">
      <c r="D138" s="89" t="s">
        <v>298</v>
      </c>
      <c r="E138" s="95">
        <v>848</v>
      </c>
    </row>
    <row r="139" spans="4:5">
      <c r="D139" s="89" t="s">
        <v>299</v>
      </c>
      <c r="E139" s="95">
        <v>1081</v>
      </c>
    </row>
    <row r="140" spans="4:5">
      <c r="D140" s="89" t="s">
        <v>300</v>
      </c>
      <c r="E140" s="95">
        <v>1508</v>
      </c>
    </row>
    <row r="141" spans="4:5">
      <c r="D141" s="89" t="s">
        <v>301</v>
      </c>
      <c r="E141" s="95">
        <v>1287</v>
      </c>
    </row>
    <row r="142" spans="4:5">
      <c r="D142" s="89" t="s">
        <v>302</v>
      </c>
      <c r="E142" s="95">
        <v>942</v>
      </c>
    </row>
    <row r="143" spans="4:5">
      <c r="D143" s="89" t="s">
        <v>303</v>
      </c>
      <c r="E143" s="95">
        <v>641</v>
      </c>
    </row>
    <row r="144" spans="4:5">
      <c r="D144" s="89" t="s">
        <v>304</v>
      </c>
      <c r="E144" s="95">
        <v>5880</v>
      </c>
    </row>
    <row r="145" spans="4:5">
      <c r="D145" s="89" t="s">
        <v>305</v>
      </c>
      <c r="E145" s="95">
        <v>3913</v>
      </c>
    </row>
    <row r="146" spans="4:5">
      <c r="D146" s="89" t="s">
        <v>306</v>
      </c>
      <c r="E146" s="95">
        <v>5208</v>
      </c>
    </row>
    <row r="147" spans="4:5">
      <c r="D147" s="89" t="s">
        <v>307</v>
      </c>
      <c r="E147" s="95">
        <v>4</v>
      </c>
    </row>
    <row r="148" spans="4:5">
      <c r="D148" s="89" t="s">
        <v>308</v>
      </c>
      <c r="E148" s="95">
        <v>6</v>
      </c>
    </row>
    <row r="149" spans="4:5">
      <c r="D149" s="89" t="s">
        <v>309</v>
      </c>
      <c r="E149" s="95">
        <v>2</v>
      </c>
    </row>
    <row r="150" spans="4:5">
      <c r="D150" s="89" t="s">
        <v>310</v>
      </c>
      <c r="E150" s="95">
        <v>1</v>
      </c>
    </row>
    <row r="151" spans="4:5">
      <c r="D151" s="89" t="s">
        <v>311</v>
      </c>
      <c r="E151" s="95">
        <v>1</v>
      </c>
    </row>
    <row r="152" spans="4:5">
      <c r="D152" s="89" t="s">
        <v>312</v>
      </c>
      <c r="E152" s="95">
        <v>1</v>
      </c>
    </row>
    <row r="153" spans="4:5">
      <c r="D153" s="89" t="s">
        <v>313</v>
      </c>
      <c r="E153" s="95">
        <v>4382</v>
      </c>
    </row>
    <row r="154" spans="4:5">
      <c r="D154" s="89" t="s">
        <v>314</v>
      </c>
      <c r="E154" s="95">
        <v>263</v>
      </c>
    </row>
    <row r="155" spans="4:5">
      <c r="D155" s="89" t="s">
        <v>315</v>
      </c>
      <c r="E155" s="95">
        <v>816</v>
      </c>
    </row>
    <row r="156" spans="4:5">
      <c r="D156" s="89" t="s">
        <v>316</v>
      </c>
      <c r="E156" s="95">
        <v>2487</v>
      </c>
    </row>
    <row r="157" spans="4:5">
      <c r="D157" s="89" t="s">
        <v>317</v>
      </c>
      <c r="E157" s="95">
        <v>305</v>
      </c>
    </row>
    <row r="158" spans="4:5">
      <c r="D158" s="89" t="s">
        <v>318</v>
      </c>
      <c r="E158" s="95">
        <v>12</v>
      </c>
    </row>
    <row r="159" spans="4:5">
      <c r="D159" s="89" t="s">
        <v>319</v>
      </c>
      <c r="E159" s="95">
        <v>1</v>
      </c>
    </row>
    <row r="160" spans="4:5">
      <c r="D160" s="89" t="s">
        <v>320</v>
      </c>
      <c r="E160" s="95">
        <v>2994</v>
      </c>
    </row>
    <row r="161" spans="4:5">
      <c r="D161" s="89" t="s">
        <v>321</v>
      </c>
      <c r="E161" s="95">
        <v>2685</v>
      </c>
    </row>
    <row r="162" spans="4:5">
      <c r="D162" s="89" t="s">
        <v>322</v>
      </c>
      <c r="E162" s="95">
        <v>2255</v>
      </c>
    </row>
    <row r="163" spans="4:5">
      <c r="D163" s="89" t="s">
        <v>323</v>
      </c>
      <c r="E163" s="95">
        <v>1519</v>
      </c>
    </row>
    <row r="164" spans="4:5">
      <c r="D164" s="89" t="s">
        <v>324</v>
      </c>
      <c r="E164" s="95">
        <v>1296</v>
      </c>
    </row>
    <row r="165" spans="4:5">
      <c r="D165" s="89" t="s">
        <v>325</v>
      </c>
      <c r="E165" s="95">
        <v>836</v>
      </c>
    </row>
    <row r="166" spans="4:5">
      <c r="D166" s="89" t="s">
        <v>326</v>
      </c>
      <c r="E166" s="95">
        <v>917</v>
      </c>
    </row>
    <row r="167" spans="4:5">
      <c r="D167" s="89" t="s">
        <v>327</v>
      </c>
      <c r="E167" s="95">
        <v>1268</v>
      </c>
    </row>
    <row r="168" spans="4:5">
      <c r="D168" s="89" t="s">
        <v>328</v>
      </c>
      <c r="E168" s="95">
        <v>1526</v>
      </c>
    </row>
    <row r="169" spans="4:5">
      <c r="D169" s="89" t="s">
        <v>329</v>
      </c>
      <c r="E169" s="95">
        <v>1185</v>
      </c>
    </row>
    <row r="170" spans="4:5">
      <c r="D170" s="89" t="s">
        <v>330</v>
      </c>
      <c r="E170" s="95">
        <v>868</v>
      </c>
    </row>
    <row r="171" spans="4:5">
      <c r="D171" s="89" t="s">
        <v>331</v>
      </c>
      <c r="E171" s="95">
        <v>939</v>
      </c>
    </row>
    <row r="172" spans="4:5">
      <c r="D172" s="89" t="s">
        <v>332</v>
      </c>
      <c r="E172" s="95">
        <v>1394</v>
      </c>
    </row>
    <row r="173" spans="4:5">
      <c r="D173" s="89" t="s">
        <v>333</v>
      </c>
      <c r="E173" s="95">
        <v>2956</v>
      </c>
    </row>
    <row r="174" spans="4:5">
      <c r="D174" s="89" t="s">
        <v>334</v>
      </c>
      <c r="E174" s="95">
        <v>1546</v>
      </c>
    </row>
    <row r="175" spans="4:5">
      <c r="D175" s="89" t="s">
        <v>335</v>
      </c>
      <c r="E175" s="95">
        <v>52</v>
      </c>
    </row>
    <row r="176" spans="4:5">
      <c r="D176" s="89" t="s">
        <v>336</v>
      </c>
      <c r="E176" s="95">
        <v>3009</v>
      </c>
    </row>
    <row r="177" spans="4:5">
      <c r="D177" s="89" t="s">
        <v>337</v>
      </c>
      <c r="E177" s="95">
        <v>2886</v>
      </c>
    </row>
    <row r="178" spans="4:5">
      <c r="D178" s="89" t="s">
        <v>338</v>
      </c>
      <c r="E178" s="95">
        <v>338</v>
      </c>
    </row>
    <row r="179" spans="4:5">
      <c r="D179" s="89" t="s">
        <v>339</v>
      </c>
      <c r="E179" s="95">
        <v>2683</v>
      </c>
    </row>
    <row r="180" spans="4:5">
      <c r="D180" s="89" t="s">
        <v>340</v>
      </c>
      <c r="E180" s="95">
        <v>4100</v>
      </c>
    </row>
    <row r="181" spans="4:5">
      <c r="D181" s="89" t="s">
        <v>341</v>
      </c>
      <c r="E181" s="95">
        <v>2435</v>
      </c>
    </row>
    <row r="182" spans="4:5">
      <c r="D182" s="89" t="s">
        <v>342</v>
      </c>
      <c r="E182" s="95">
        <v>3378</v>
      </c>
    </row>
    <row r="183" spans="4:5">
      <c r="D183" s="89" t="s">
        <v>343</v>
      </c>
      <c r="E183" s="95">
        <v>1643</v>
      </c>
    </row>
    <row r="184" spans="4:5">
      <c r="D184" s="89" t="s">
        <v>344</v>
      </c>
      <c r="E184" s="95">
        <v>87</v>
      </c>
    </row>
    <row r="185" spans="4:5">
      <c r="D185" s="89" t="s">
        <v>345</v>
      </c>
      <c r="E185" s="95">
        <v>785</v>
      </c>
    </row>
    <row r="186" spans="4:5">
      <c r="D186" s="89" t="s">
        <v>346</v>
      </c>
      <c r="E186" s="95">
        <v>3019</v>
      </c>
    </row>
    <row r="187" spans="4:5">
      <c r="D187" s="89" t="s">
        <v>347</v>
      </c>
      <c r="E187" s="95">
        <v>3217</v>
      </c>
    </row>
    <row r="188" spans="4:5">
      <c r="D188" s="89" t="s">
        <v>348</v>
      </c>
      <c r="E188" s="95">
        <v>2194</v>
      </c>
    </row>
    <row r="189" spans="4:5">
      <c r="D189" s="89" t="s">
        <v>349</v>
      </c>
      <c r="E189" s="95">
        <v>2621</v>
      </c>
    </row>
    <row r="190" spans="4:5">
      <c r="D190" s="89" t="s">
        <v>350</v>
      </c>
      <c r="E190" s="95">
        <v>3090</v>
      </c>
    </row>
    <row r="191" spans="4:5">
      <c r="D191" s="89" t="s">
        <v>351</v>
      </c>
      <c r="E191" s="95">
        <v>2732</v>
      </c>
    </row>
    <row r="192" spans="4:5">
      <c r="D192" s="89" t="s">
        <v>352</v>
      </c>
      <c r="E192" s="95">
        <v>1877</v>
      </c>
    </row>
    <row r="193" spans="4:5">
      <c r="D193" s="89" t="s">
        <v>353</v>
      </c>
      <c r="E193" s="95">
        <v>2734</v>
      </c>
    </row>
    <row r="194" spans="4:5">
      <c r="D194" s="89" t="s">
        <v>354</v>
      </c>
      <c r="E194" s="95">
        <v>47</v>
      </c>
    </row>
    <row r="195" spans="4:5">
      <c r="D195" s="89" t="s">
        <v>355</v>
      </c>
      <c r="E195" s="95">
        <v>158</v>
      </c>
    </row>
    <row r="196" spans="4:5">
      <c r="D196" s="89" t="s">
        <v>356</v>
      </c>
      <c r="E196" s="95">
        <v>42</v>
      </c>
    </row>
    <row r="197" spans="4:5">
      <c r="D197" s="89" t="s">
        <v>357</v>
      </c>
      <c r="E197" s="95">
        <v>1857</v>
      </c>
    </row>
    <row r="198" spans="4:5">
      <c r="D198" s="89" t="s">
        <v>358</v>
      </c>
      <c r="E198" s="95">
        <v>2001</v>
      </c>
    </row>
    <row r="199" spans="4:5">
      <c r="D199" s="89" t="s">
        <v>359</v>
      </c>
      <c r="E199" s="95">
        <v>3448</v>
      </c>
    </row>
    <row r="200" spans="4:5">
      <c r="D200" s="89" t="s">
        <v>360</v>
      </c>
      <c r="E200" s="95">
        <v>4227</v>
      </c>
    </row>
    <row r="201" spans="4:5">
      <c r="D201" s="89" t="s">
        <v>361</v>
      </c>
      <c r="E201" s="95">
        <v>4592</v>
      </c>
    </row>
    <row r="202" spans="4:5">
      <c r="D202" s="89" t="s">
        <v>362</v>
      </c>
      <c r="E202" s="95">
        <v>3397</v>
      </c>
    </row>
    <row r="203" spans="4:5">
      <c r="D203" s="89" t="s">
        <v>363</v>
      </c>
      <c r="E203" s="95">
        <v>1</v>
      </c>
    </row>
    <row r="204" spans="4:5">
      <c r="D204" s="89" t="s">
        <v>364</v>
      </c>
      <c r="E204" s="95">
        <v>1633</v>
      </c>
    </row>
    <row r="205" spans="4:5">
      <c r="D205" s="89" t="s">
        <v>365</v>
      </c>
      <c r="E205" s="95">
        <v>4384</v>
      </c>
    </row>
    <row r="206" spans="4:5">
      <c r="D206" s="89" t="s">
        <v>366</v>
      </c>
      <c r="E206" s="95">
        <v>3041</v>
      </c>
    </row>
    <row r="207" spans="4:5">
      <c r="D207" s="89" t="s">
        <v>367</v>
      </c>
      <c r="E207" s="95">
        <v>4243</v>
      </c>
    </row>
    <row r="208" spans="4:5">
      <c r="D208" s="89" t="s">
        <v>368</v>
      </c>
      <c r="E208" s="95">
        <v>4512</v>
      </c>
    </row>
    <row r="209" spans="4:5">
      <c r="D209" s="89" t="s">
        <v>369</v>
      </c>
      <c r="E209" s="95">
        <v>3902</v>
      </c>
    </row>
    <row r="210" spans="4:5">
      <c r="D210" s="89" t="s">
        <v>370</v>
      </c>
      <c r="E210" s="95">
        <v>1</v>
      </c>
    </row>
    <row r="211" spans="4:5">
      <c r="D211" s="89" t="s">
        <v>371</v>
      </c>
      <c r="E211" s="95">
        <v>3941</v>
      </c>
    </row>
    <row r="212" spans="4:5">
      <c r="D212" s="89" t="s">
        <v>372</v>
      </c>
      <c r="E212" s="95">
        <v>4620</v>
      </c>
    </row>
    <row r="213" spans="4:5">
      <c r="D213" s="89" t="s">
        <v>373</v>
      </c>
      <c r="E213" s="95">
        <v>531</v>
      </c>
    </row>
    <row r="214" spans="4:5">
      <c r="D214" s="89" t="s">
        <v>374</v>
      </c>
      <c r="E214" s="95">
        <v>185</v>
      </c>
    </row>
    <row r="215" spans="4:5">
      <c r="D215" s="89" t="s">
        <v>375</v>
      </c>
      <c r="E215" s="95">
        <v>2</v>
      </c>
    </row>
    <row r="216" spans="4:5">
      <c r="D216" s="89" t="s">
        <v>376</v>
      </c>
      <c r="E216" s="95">
        <v>3121</v>
      </c>
    </row>
    <row r="217" spans="4:5">
      <c r="D217" s="89" t="s">
        <v>377</v>
      </c>
      <c r="E217" s="95">
        <v>165</v>
      </c>
    </row>
    <row r="218" spans="4:5">
      <c r="D218" s="89" t="s">
        <v>378</v>
      </c>
      <c r="E218" s="95">
        <v>446</v>
      </c>
    </row>
    <row r="219" spans="4:5">
      <c r="D219" s="89" t="s">
        <v>379</v>
      </c>
      <c r="E219" s="95">
        <v>1</v>
      </c>
    </row>
    <row r="220" spans="4:5">
      <c r="D220" s="89" t="s">
        <v>380</v>
      </c>
      <c r="E220" s="95">
        <v>4137</v>
      </c>
    </row>
    <row r="221" spans="4:5">
      <c r="D221" s="89" t="s">
        <v>381</v>
      </c>
      <c r="E221" s="95">
        <v>3766</v>
      </c>
    </row>
    <row r="222" spans="4:5">
      <c r="D222" s="89" t="s">
        <v>382</v>
      </c>
      <c r="E222" s="95">
        <v>505</v>
      </c>
    </row>
    <row r="223" spans="4:5">
      <c r="D223" s="89" t="s">
        <v>383</v>
      </c>
      <c r="E223" s="95">
        <v>1068</v>
      </c>
    </row>
    <row r="224" spans="4:5">
      <c r="D224" s="89" t="s">
        <v>384</v>
      </c>
      <c r="E224" s="95">
        <v>568</v>
      </c>
    </row>
    <row r="225" spans="4:5">
      <c r="D225" s="89" t="s">
        <v>385</v>
      </c>
      <c r="E225" s="95">
        <v>66</v>
      </c>
    </row>
    <row r="226" spans="4:5">
      <c r="D226" s="89" t="s">
        <v>386</v>
      </c>
      <c r="E226" s="95">
        <v>1</v>
      </c>
    </row>
    <row r="227" spans="4:5">
      <c r="D227" s="89" t="s">
        <v>387</v>
      </c>
      <c r="E227" s="95">
        <v>256</v>
      </c>
    </row>
    <row r="228" spans="4:5">
      <c r="D228" s="89" t="s">
        <v>388</v>
      </c>
      <c r="E228" s="95">
        <v>1353</v>
      </c>
    </row>
    <row r="229" spans="4:5">
      <c r="D229" s="89" t="s">
        <v>389</v>
      </c>
      <c r="E229" s="95">
        <v>1861</v>
      </c>
    </row>
    <row r="230" spans="4:5">
      <c r="D230" s="89" t="s">
        <v>390</v>
      </c>
      <c r="E230" s="95">
        <v>490</v>
      </c>
    </row>
    <row r="231" spans="4:5">
      <c r="D231" s="89" t="s">
        <v>391</v>
      </c>
      <c r="E231" s="95">
        <v>1</v>
      </c>
    </row>
    <row r="232" spans="4:5">
      <c r="D232" s="89" t="s">
        <v>392</v>
      </c>
      <c r="E232" s="95">
        <v>3</v>
      </c>
    </row>
    <row r="233" spans="4:5">
      <c r="D233" s="89" t="s">
        <v>393</v>
      </c>
      <c r="E233" s="95">
        <v>1</v>
      </c>
    </row>
    <row r="234" spans="4:5">
      <c r="D234" s="89" t="s">
        <v>394</v>
      </c>
      <c r="E234" s="95">
        <v>427</v>
      </c>
    </row>
    <row r="235" spans="4:5">
      <c r="D235" s="89" t="s">
        <v>395</v>
      </c>
      <c r="E235" s="95">
        <v>3328</v>
      </c>
    </row>
    <row r="236" spans="4:5">
      <c r="D236" s="89" t="s">
        <v>396</v>
      </c>
      <c r="E236" s="95">
        <v>3389</v>
      </c>
    </row>
    <row r="237" spans="4:5">
      <c r="D237" s="89" t="s">
        <v>397</v>
      </c>
      <c r="E237" s="95">
        <v>3406</v>
      </c>
    </row>
    <row r="238" spans="4:5">
      <c r="D238" s="89" t="s">
        <v>398</v>
      </c>
      <c r="E238" s="95">
        <v>5720</v>
      </c>
    </row>
    <row r="239" spans="4:5">
      <c r="D239" s="89" t="s">
        <v>399</v>
      </c>
      <c r="E239" s="95">
        <v>1</v>
      </c>
    </row>
    <row r="240" spans="4:5">
      <c r="D240" s="89" t="s">
        <v>400</v>
      </c>
      <c r="E240" s="95">
        <v>1</v>
      </c>
    </row>
    <row r="241" spans="4:5">
      <c r="D241" s="89" t="s">
        <v>401</v>
      </c>
      <c r="E241" s="95">
        <v>1</v>
      </c>
    </row>
    <row r="242" spans="4:5">
      <c r="D242" s="89" t="s">
        <v>402</v>
      </c>
      <c r="E242" s="95">
        <v>154</v>
      </c>
    </row>
    <row r="243" spans="4:5">
      <c r="D243" s="89" t="s">
        <v>403</v>
      </c>
      <c r="E243" s="95">
        <v>1</v>
      </c>
    </row>
    <row r="244" spans="4:5">
      <c r="D244" s="89" t="s">
        <v>404</v>
      </c>
      <c r="E244" s="95">
        <v>4</v>
      </c>
    </row>
    <row r="245" spans="4:5">
      <c r="D245" s="89" t="s">
        <v>405</v>
      </c>
      <c r="E245" s="95">
        <v>1035</v>
      </c>
    </row>
    <row r="246" spans="4:5">
      <c r="D246" s="89" t="s">
        <v>406</v>
      </c>
      <c r="E246" s="95">
        <v>166</v>
      </c>
    </row>
    <row r="247" spans="4:5">
      <c r="D247" s="89" t="s">
        <v>407</v>
      </c>
      <c r="E247" s="95">
        <v>742</v>
      </c>
    </row>
    <row r="248" spans="4:5">
      <c r="D248" s="89" t="s">
        <v>408</v>
      </c>
      <c r="E248" s="95">
        <v>750</v>
      </c>
    </row>
    <row r="249" spans="4:5">
      <c r="D249" s="89" t="s">
        <v>409</v>
      </c>
      <c r="E249" s="95">
        <v>2877</v>
      </c>
    </row>
    <row r="250" spans="4:5">
      <c r="D250" s="89" t="s">
        <v>410</v>
      </c>
      <c r="E250" s="95">
        <v>850</v>
      </c>
    </row>
    <row r="251" spans="4:5">
      <c r="D251" s="89" t="s">
        <v>411</v>
      </c>
      <c r="E251" s="95">
        <v>1</v>
      </c>
    </row>
    <row r="252" spans="4:5">
      <c r="D252" s="89" t="s">
        <v>165</v>
      </c>
      <c r="E252" s="95">
        <v>0</v>
      </c>
    </row>
    <row r="253" spans="4:5">
      <c r="D253" s="89" t="s">
        <v>165</v>
      </c>
      <c r="E253" s="95">
        <v>0</v>
      </c>
    </row>
    <row r="254" spans="4:5">
      <c r="D254" s="89" t="s">
        <v>165</v>
      </c>
      <c r="E254" s="95">
        <v>0</v>
      </c>
    </row>
    <row r="255" spans="4:5">
      <c r="D255" s="89" t="s">
        <v>165</v>
      </c>
      <c r="E255" s="95">
        <v>0</v>
      </c>
    </row>
    <row r="256" spans="4:5">
      <c r="D256" s="89" t="s">
        <v>165</v>
      </c>
      <c r="E256" s="95">
        <v>0</v>
      </c>
    </row>
    <row r="257" spans="4:5">
      <c r="D257" s="89" t="s">
        <v>165</v>
      </c>
      <c r="E257" s="95">
        <v>0</v>
      </c>
    </row>
    <row r="258" spans="4:5">
      <c r="D258" s="89" t="s">
        <v>165</v>
      </c>
      <c r="E258" s="95">
        <v>0</v>
      </c>
    </row>
    <row r="259" spans="4:5">
      <c r="D259" s="89" t="s">
        <v>165</v>
      </c>
      <c r="E259" s="95">
        <v>0</v>
      </c>
    </row>
    <row r="260" spans="4:5">
      <c r="D260" s="89" t="s">
        <v>165</v>
      </c>
      <c r="E260" s="95">
        <v>0</v>
      </c>
    </row>
    <row r="261" spans="4:5">
      <c r="D261" s="89" t="s">
        <v>165</v>
      </c>
      <c r="E261" s="95">
        <v>0</v>
      </c>
    </row>
    <row r="262" spans="4:5">
      <c r="D262" s="89" t="s">
        <v>165</v>
      </c>
      <c r="E262" s="95">
        <v>0</v>
      </c>
    </row>
    <row r="263" spans="4:5">
      <c r="D263" s="89" t="s">
        <v>165</v>
      </c>
      <c r="E263" s="95">
        <v>0</v>
      </c>
    </row>
    <row r="264" spans="4:5">
      <c r="D264" s="89" t="s">
        <v>165</v>
      </c>
      <c r="E264" s="95">
        <v>0</v>
      </c>
    </row>
    <row r="265" spans="4:5">
      <c r="D265" s="89" t="s">
        <v>165</v>
      </c>
      <c r="E265" s="95">
        <v>0</v>
      </c>
    </row>
    <row r="266" spans="4:5">
      <c r="D266" s="89" t="s">
        <v>165</v>
      </c>
      <c r="E266" s="95">
        <v>0</v>
      </c>
    </row>
    <row r="267" spans="4:5">
      <c r="D267" s="89" t="s">
        <v>165</v>
      </c>
      <c r="E267" s="95">
        <v>0</v>
      </c>
    </row>
    <row r="268" spans="4:5">
      <c r="D268" s="89" t="s">
        <v>165</v>
      </c>
      <c r="E268" s="95">
        <v>0</v>
      </c>
    </row>
    <row r="269" spans="4:5">
      <c r="D269" s="89" t="s">
        <v>165</v>
      </c>
      <c r="E269" s="95">
        <v>0</v>
      </c>
    </row>
    <row r="270" spans="4:5">
      <c r="D270" s="89" t="s">
        <v>165</v>
      </c>
      <c r="E270" s="95">
        <v>0</v>
      </c>
    </row>
    <row r="271" spans="4:5">
      <c r="D271" s="89" t="s">
        <v>165</v>
      </c>
      <c r="E271" s="95">
        <v>0</v>
      </c>
    </row>
    <row r="272" spans="4:5">
      <c r="D272" s="89" t="s">
        <v>165</v>
      </c>
      <c r="E272" s="95">
        <v>0</v>
      </c>
    </row>
    <row r="273" spans="4:5">
      <c r="D273" s="89" t="s">
        <v>165</v>
      </c>
      <c r="E273" s="95">
        <v>0</v>
      </c>
    </row>
    <row r="274" spans="4:5">
      <c r="D274" s="89" t="s">
        <v>165</v>
      </c>
      <c r="E274" s="95">
        <v>0</v>
      </c>
    </row>
    <row r="275" spans="4:5">
      <c r="D275" s="89" t="s">
        <v>165</v>
      </c>
      <c r="E275" s="95">
        <v>0</v>
      </c>
    </row>
    <row r="276" spans="4:5">
      <c r="D276" s="89" t="s">
        <v>165</v>
      </c>
      <c r="E276" s="95">
        <v>0</v>
      </c>
    </row>
    <row r="277" spans="4:5">
      <c r="D277" s="89" t="s">
        <v>165</v>
      </c>
      <c r="E277" s="95">
        <v>0</v>
      </c>
    </row>
    <row r="278" spans="4:5">
      <c r="D278" s="89" t="s">
        <v>165</v>
      </c>
      <c r="E278" s="95">
        <v>0</v>
      </c>
    </row>
    <row r="279" spans="4:5">
      <c r="D279" s="89" t="s">
        <v>165</v>
      </c>
      <c r="E279" s="95">
        <v>0</v>
      </c>
    </row>
    <row r="280" spans="4:5">
      <c r="D280" s="89" t="s">
        <v>165</v>
      </c>
      <c r="E280" s="95">
        <v>0</v>
      </c>
    </row>
    <row r="281" spans="4:5">
      <c r="D281" s="89" t="s">
        <v>165</v>
      </c>
      <c r="E281" s="95">
        <v>0</v>
      </c>
    </row>
    <row r="282" spans="4:5">
      <c r="D282" s="89" t="s">
        <v>165</v>
      </c>
      <c r="E282" s="95">
        <v>0</v>
      </c>
    </row>
    <row r="283" spans="4:5">
      <c r="D283" s="89" t="s">
        <v>165</v>
      </c>
      <c r="E283" s="95">
        <v>0</v>
      </c>
    </row>
    <row r="284" spans="4:5">
      <c r="D284" s="89" t="s">
        <v>165</v>
      </c>
      <c r="E284" s="95">
        <v>0</v>
      </c>
    </row>
    <row r="285" spans="4:5">
      <c r="D285" s="89" t="s">
        <v>165</v>
      </c>
      <c r="E285" s="95">
        <v>0</v>
      </c>
    </row>
    <row r="286" spans="4:5">
      <c r="D286" s="89" t="s">
        <v>165</v>
      </c>
      <c r="E286" s="95">
        <v>0</v>
      </c>
    </row>
    <row r="287" spans="4:5">
      <c r="D287" s="89" t="s">
        <v>165</v>
      </c>
      <c r="E287" s="95">
        <v>0</v>
      </c>
    </row>
    <row r="288" spans="4:5">
      <c r="D288" s="89" t="s">
        <v>165</v>
      </c>
      <c r="E288" s="95">
        <v>0</v>
      </c>
    </row>
    <row r="289" spans="4:5">
      <c r="D289" s="89" t="s">
        <v>165</v>
      </c>
      <c r="E289" s="95">
        <v>0</v>
      </c>
    </row>
    <row r="290" spans="4:5">
      <c r="D290" s="89" t="s">
        <v>165</v>
      </c>
      <c r="E290" s="95">
        <v>0</v>
      </c>
    </row>
    <row r="291" spans="4:5">
      <c r="D291" s="89" t="s">
        <v>165</v>
      </c>
      <c r="E291" s="95">
        <v>0</v>
      </c>
    </row>
    <row r="292" spans="4:5">
      <c r="D292" s="89" t="s">
        <v>165</v>
      </c>
      <c r="E292" s="95">
        <v>0</v>
      </c>
    </row>
    <row r="293" spans="4:5">
      <c r="D293" s="89" t="s">
        <v>165</v>
      </c>
      <c r="E293" s="95">
        <v>0</v>
      </c>
    </row>
    <row r="294" spans="4:5">
      <c r="D294" s="89" t="s">
        <v>165</v>
      </c>
      <c r="E294" s="95">
        <v>0</v>
      </c>
    </row>
    <row r="295" spans="4:5">
      <c r="D295" s="89" t="s">
        <v>165</v>
      </c>
      <c r="E295" s="95">
        <v>0</v>
      </c>
    </row>
    <row r="296" spans="4:5">
      <c r="D296" s="89" t="s">
        <v>165</v>
      </c>
      <c r="E296" s="95">
        <v>0</v>
      </c>
    </row>
    <row r="297" spans="4:5">
      <c r="D297" s="89" t="s">
        <v>165</v>
      </c>
      <c r="E297" s="95">
        <v>0</v>
      </c>
    </row>
    <row r="298" spans="4:5">
      <c r="D298" s="89" t="s">
        <v>165</v>
      </c>
      <c r="E298" s="95">
        <v>0</v>
      </c>
    </row>
    <row r="299" spans="4:5">
      <c r="D299" s="89" t="s">
        <v>165</v>
      </c>
      <c r="E299" s="95">
        <v>0</v>
      </c>
    </row>
    <row r="300" spans="4:5">
      <c r="D300" s="89" t="s">
        <v>165</v>
      </c>
      <c r="E300" s="95">
        <v>0</v>
      </c>
    </row>
    <row r="301" spans="4:5">
      <c r="D301" s="89" t="s">
        <v>165</v>
      </c>
      <c r="E301" s="95">
        <v>0</v>
      </c>
    </row>
    <row r="302" spans="4:5">
      <c r="D302" s="89" t="s">
        <v>165</v>
      </c>
      <c r="E302" s="95">
        <v>0</v>
      </c>
    </row>
    <row r="303" spans="4:5">
      <c r="D303" s="89" t="s">
        <v>165</v>
      </c>
      <c r="E303" s="95">
        <v>0</v>
      </c>
    </row>
    <row r="304" spans="4:5">
      <c r="D304" s="89" t="s">
        <v>165</v>
      </c>
      <c r="E304" s="95">
        <v>0</v>
      </c>
    </row>
    <row r="305" spans="4:5">
      <c r="D305" s="89" t="s">
        <v>165</v>
      </c>
      <c r="E305" s="95">
        <v>0</v>
      </c>
    </row>
    <row r="306" spans="4:5">
      <c r="D306" s="89" t="s">
        <v>165</v>
      </c>
      <c r="E306" s="95">
        <v>0</v>
      </c>
    </row>
    <row r="307" spans="4:5">
      <c r="D307" s="89" t="s">
        <v>165</v>
      </c>
      <c r="E307" s="95">
        <v>0</v>
      </c>
    </row>
    <row r="308" spans="4:5">
      <c r="D308" s="89" t="s">
        <v>165</v>
      </c>
      <c r="E308" s="95">
        <v>0</v>
      </c>
    </row>
    <row r="309" spans="4:5">
      <c r="D309" s="89" t="s">
        <v>165</v>
      </c>
      <c r="E309" s="95">
        <v>0</v>
      </c>
    </row>
    <row r="310" spans="4:5">
      <c r="D310" s="89" t="s">
        <v>165</v>
      </c>
      <c r="E310" s="95">
        <v>0</v>
      </c>
    </row>
    <row r="311" spans="4:5">
      <c r="D311" s="89" t="s">
        <v>165</v>
      </c>
      <c r="E311" s="95">
        <v>0</v>
      </c>
    </row>
    <row r="312" spans="4:5">
      <c r="D312" s="89" t="s">
        <v>165</v>
      </c>
      <c r="E312" s="95">
        <v>0</v>
      </c>
    </row>
    <row r="313" spans="4:5">
      <c r="D313" s="89" t="s">
        <v>165</v>
      </c>
      <c r="E313" s="95">
        <v>0</v>
      </c>
    </row>
    <row r="314" spans="4:5">
      <c r="D314" s="89" t="s">
        <v>165</v>
      </c>
      <c r="E314" s="95">
        <v>0</v>
      </c>
    </row>
    <row r="315" spans="4:5">
      <c r="D315" s="89" t="s">
        <v>165</v>
      </c>
      <c r="E315" s="95">
        <v>0</v>
      </c>
    </row>
    <row r="316" spans="4:5">
      <c r="D316" s="89" t="s">
        <v>165</v>
      </c>
      <c r="E316" s="95">
        <v>0</v>
      </c>
    </row>
    <row r="317" spans="4:5">
      <c r="D317" s="89" t="s">
        <v>165</v>
      </c>
      <c r="E317" s="95">
        <v>0</v>
      </c>
    </row>
    <row r="318" spans="4:5">
      <c r="D318" s="89" t="s">
        <v>165</v>
      </c>
      <c r="E318" s="95">
        <v>0</v>
      </c>
    </row>
    <row r="319" spans="4:5">
      <c r="D319" s="89" t="s">
        <v>165</v>
      </c>
      <c r="E319" s="95">
        <v>0</v>
      </c>
    </row>
    <row r="320" spans="4:5">
      <c r="D320" s="89" t="s">
        <v>165</v>
      </c>
      <c r="E320" s="95">
        <v>0</v>
      </c>
    </row>
    <row r="321" spans="1:89">
      <c r="D321" s="89" t="s">
        <v>165</v>
      </c>
      <c r="E321" s="95">
        <v>0</v>
      </c>
    </row>
    <row r="323" spans="1:89" ht="10.5">
      <c r="A323" s="56"/>
      <c r="B323" s="72" t="s">
        <v>44</v>
      </c>
      <c r="C323" s="56"/>
      <c r="D323" s="56"/>
      <c r="E323" s="56"/>
      <c r="F323" s="56"/>
      <c r="G323" s="56"/>
      <c r="H323" s="56"/>
      <c r="I323" s="56"/>
      <c r="J323" s="56"/>
      <c r="K323" s="56"/>
      <c r="L323" s="56"/>
      <c r="M323" s="56"/>
      <c r="N323" s="56"/>
      <c r="O323" s="56"/>
      <c r="P323" s="56"/>
      <c r="Q323" s="56"/>
      <c r="R323" s="56"/>
      <c r="S323" s="56"/>
      <c r="T323" s="56"/>
      <c r="U323" s="56"/>
      <c r="V323" s="56"/>
      <c r="W323" s="56"/>
      <c r="X323" s="56"/>
      <c r="Y323" s="56"/>
      <c r="Z323" s="56"/>
      <c r="AA323" s="56"/>
      <c r="AB323" s="56"/>
      <c r="AC323" s="56"/>
      <c r="AD323" s="56"/>
      <c r="AE323" s="56"/>
      <c r="AF323" s="56"/>
      <c r="AG323" s="56"/>
      <c r="AH323" s="56"/>
      <c r="AI323" s="56"/>
      <c r="AJ323" s="56"/>
      <c r="AK323" s="56"/>
      <c r="AL323" s="56"/>
      <c r="AM323" s="56"/>
      <c r="AN323" s="56"/>
      <c r="AO323" s="56"/>
      <c r="AP323" s="56"/>
      <c r="AQ323" s="56"/>
      <c r="AR323" s="56"/>
      <c r="AS323" s="56"/>
      <c r="AT323" s="56"/>
      <c r="AU323" s="56"/>
      <c r="AV323" s="56"/>
      <c r="AW323" s="56"/>
      <c r="AX323" s="56"/>
      <c r="AY323" s="56"/>
      <c r="AZ323" s="56"/>
      <c r="BA323" s="56"/>
      <c r="BB323" s="56"/>
      <c r="BC323" s="56"/>
      <c r="BD323" s="56"/>
      <c r="BE323" s="56"/>
      <c r="BF323" s="56"/>
      <c r="BG323" s="56"/>
      <c r="BH323" s="56"/>
      <c r="BI323" s="56"/>
      <c r="BJ323" s="56"/>
      <c r="BK323" s="56"/>
      <c r="BL323" s="56"/>
      <c r="BM323" s="56"/>
      <c r="BN323" s="56"/>
      <c r="BO323" s="56"/>
      <c r="BP323" s="56"/>
      <c r="BQ323" s="56"/>
      <c r="BR323" s="56"/>
      <c r="BS323" s="56"/>
      <c r="BT323" s="56"/>
      <c r="BU323" s="56"/>
      <c r="BV323" s="56"/>
      <c r="BW323" s="56"/>
      <c r="BX323" s="56"/>
      <c r="BY323" s="56"/>
      <c r="BZ323" s="56"/>
      <c r="CA323" s="56"/>
      <c r="CB323" s="56"/>
      <c r="CC323" s="56"/>
      <c r="CD323" s="56"/>
      <c r="CE323" s="56"/>
      <c r="CF323" s="56"/>
      <c r="CG323" s="56"/>
      <c r="CH323" s="56"/>
      <c r="CI323" s="56"/>
      <c r="CJ323" s="56"/>
      <c r="CK323" s="56"/>
    </row>
  </sheetData>
  <sheetProtection formatCells="0" formatColumns="0" formatRows="0"/>
  <conditionalFormatting sqref="K1">
    <cfRule type="cellIs" dxfId="7" priority="3" operator="equal">
      <formula>"Check"</formula>
    </cfRule>
    <cfRule type="cellIs" dxfId="6" priority="4" operator="equal">
      <formula>"Ok"</formula>
    </cfRule>
  </conditionalFormatting>
  <conditionalFormatting sqref="N1">
    <cfRule type="cellIs" dxfId="5" priority="1" operator="equal">
      <formula>"Check"</formula>
    </cfRule>
    <cfRule type="cellIs" dxfId="4" priority="2" operator="equal">
      <formula>"Ok"</formula>
    </cfRule>
  </conditionalFormatting>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05CFE-7365-4B2A-ADFD-B7B1593892FA}">
  <sheetPr codeName="Sheet5">
    <tabColor theme="3" tint="0.89999084444715716"/>
  </sheetPr>
  <dimension ref="A1:CK22"/>
  <sheetViews>
    <sheetView showGridLines="0" zoomScaleNormal="100" workbookViewId="0">
      <pane xSplit="4" ySplit="4" topLeftCell="E5" activePane="bottomRight" state="frozen"/>
      <selection pane="bottomRight" activeCell="G13" sqref="G13"/>
      <selection pane="bottomLeft" activeCell="A5" sqref="A5"/>
      <selection pane="topRight" activeCell="E1" sqref="E1"/>
    </sheetView>
  </sheetViews>
  <sheetFormatPr defaultColWidth="0" defaultRowHeight="9.9499999999999993"/>
  <cols>
    <col min="1" max="1" width="2.7109375" style="8" customWidth="1"/>
    <col min="2" max="3" width="0.85546875" style="8" customWidth="1"/>
    <col min="4" max="4" width="47.140625" style="8" customWidth="1"/>
    <col min="5" max="5" width="11.7109375" style="8" customWidth="1"/>
    <col min="6" max="6" width="10.140625" style="8" customWidth="1"/>
    <col min="7" max="7" width="9.140625" style="8" customWidth="1"/>
    <col min="8" max="8" width="13.7109375" style="8" customWidth="1"/>
    <col min="9" max="9" width="34.140625" style="8" customWidth="1"/>
    <col min="10" max="10" width="12.28515625" style="8" customWidth="1"/>
    <col min="11" max="41" width="9.28515625" style="8" customWidth="1"/>
    <col min="42" max="70" width="8" style="8" customWidth="1"/>
    <col min="71" max="71" width="3.42578125" style="8" customWidth="1"/>
    <col min="72" max="75" width="8" style="8" customWidth="1"/>
    <col min="76" max="89" width="7.7109375" style="8" customWidth="1"/>
    <col min="90" max="16384" width="7.7109375" style="8" hidden="1"/>
  </cols>
  <sheetData>
    <row r="1" spans="1:89" ht="15.6">
      <c r="A1" s="52"/>
      <c r="B1" s="52"/>
      <c r="C1" s="52"/>
      <c r="D1" s="53" t="str">
        <f>Model_Name</f>
        <v>Cost Benefit Analysis</v>
      </c>
      <c r="E1" s="54"/>
      <c r="F1" s="55"/>
      <c r="G1" s="56"/>
      <c r="H1" s="56"/>
      <c r="I1" s="56"/>
      <c r="J1" s="57" t="s">
        <v>45</v>
      </c>
      <c r="K1" s="58" t="str">
        <f>IF(COUNTA($A$8:$A$11)=COUNTIF($A$8:$A$11,0),"Ok","Check")</f>
        <v>Ok</v>
      </c>
      <c r="L1" s="56"/>
      <c r="M1" s="57" t="s">
        <v>46</v>
      </c>
      <c r="N1" s="59" t="str">
        <f>Overall_Check</f>
        <v>Ok</v>
      </c>
      <c r="O1" s="56"/>
      <c r="P1" s="57" t="s">
        <v>47</v>
      </c>
      <c r="Q1" s="60" t="s">
        <v>21</v>
      </c>
      <c r="R1" s="61" t="s">
        <v>48</v>
      </c>
      <c r="S1" s="62" t="s">
        <v>49</v>
      </c>
      <c r="T1" s="63" t="s">
        <v>28</v>
      </c>
      <c r="U1" s="56"/>
      <c r="V1" s="57"/>
      <c r="W1" s="57"/>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row>
    <row r="2" spans="1:89" ht="11.1" thickBot="1">
      <c r="A2" s="56"/>
      <c r="B2" s="56"/>
      <c r="C2" s="56"/>
      <c r="D2" s="64" t="e">
        <f ca="1">RIGHT(CELL("filename",D1),LEN(CELL("filename",D1))-FIND("]",CELL("filename",D1)))</f>
        <v>#VALUE!</v>
      </c>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row>
    <row r="3" spans="1:89" ht="11.1" thickBot="1">
      <c r="A3" s="65"/>
      <c r="B3" s="65"/>
      <c r="C3" s="65"/>
      <c r="D3" s="65"/>
      <c r="E3" s="66"/>
      <c r="F3" s="66"/>
      <c r="G3" s="66"/>
      <c r="H3" s="66"/>
      <c r="I3" s="65"/>
      <c r="J3" s="67" t="s">
        <v>50</v>
      </c>
      <c r="K3" s="68" t="str">
        <f>K$4
&amp;"-"
&amp;RIGHT(L$4,2)</f>
        <v>2024-25</v>
      </c>
      <c r="L3" s="69" t="str">
        <f t="shared" ref="L3:Q3" si="0">L$4
&amp;"-"
&amp;RIGHT(M$4,2)</f>
        <v>2025-26</v>
      </c>
      <c r="M3" s="69" t="str">
        <f t="shared" si="0"/>
        <v>2026-27</v>
      </c>
      <c r="N3" s="69" t="str">
        <f t="shared" si="0"/>
        <v>2027-28</v>
      </c>
      <c r="O3" s="69" t="str">
        <f t="shared" si="0"/>
        <v>2028-29</v>
      </c>
      <c r="P3" s="69" t="str">
        <f t="shared" si="0"/>
        <v>2029-30</v>
      </c>
      <c r="Q3" s="69" t="str">
        <f t="shared" si="0"/>
        <v>2030-31</v>
      </c>
      <c r="R3" s="68" t="s">
        <v>51</v>
      </c>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5"/>
      <c r="BV3" s="65"/>
      <c r="BW3" s="65"/>
      <c r="BX3" s="65"/>
      <c r="BY3" s="65"/>
      <c r="BZ3" s="65"/>
      <c r="CA3" s="65"/>
      <c r="CB3" s="65"/>
      <c r="CC3" s="65"/>
      <c r="CD3" s="65"/>
      <c r="CE3" s="65"/>
      <c r="CF3" s="65"/>
      <c r="CG3" s="65"/>
      <c r="CH3" s="65"/>
      <c r="CI3" s="65"/>
      <c r="CJ3" s="65"/>
      <c r="CK3" s="65"/>
    </row>
    <row r="4" spans="1:89" ht="10.5">
      <c r="A4" s="65"/>
      <c r="B4" s="65"/>
      <c r="C4" s="65"/>
      <c r="D4" s="65"/>
      <c r="E4" s="66" t="s">
        <v>52</v>
      </c>
      <c r="F4" s="66" t="s">
        <v>53</v>
      </c>
      <c r="G4" s="66" t="s">
        <v>54</v>
      </c>
      <c r="H4" s="66" t="s">
        <v>55</v>
      </c>
      <c r="I4" s="65"/>
      <c r="J4" s="67" t="s">
        <v>56</v>
      </c>
      <c r="K4" s="68">
        <f>YEAR(Start_Date)</f>
        <v>2024</v>
      </c>
      <c r="L4" s="69">
        <f>K4+1</f>
        <v>2025</v>
      </c>
      <c r="M4" s="69">
        <f t="shared" ref="M4:R4" si="1">L4+1</f>
        <v>2026</v>
      </c>
      <c r="N4" s="69">
        <f t="shared" si="1"/>
        <v>2027</v>
      </c>
      <c r="O4" s="69">
        <f t="shared" si="1"/>
        <v>2028</v>
      </c>
      <c r="P4" s="69">
        <f t="shared" si="1"/>
        <v>2029</v>
      </c>
      <c r="Q4" s="69">
        <f t="shared" si="1"/>
        <v>2030</v>
      </c>
      <c r="R4" s="69">
        <f t="shared" si="1"/>
        <v>2031</v>
      </c>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5"/>
      <c r="BV4" s="65"/>
      <c r="BW4" s="65"/>
      <c r="BX4" s="65"/>
      <c r="BY4" s="65"/>
      <c r="BZ4" s="65"/>
      <c r="CA4" s="65"/>
      <c r="CB4" s="65"/>
      <c r="CC4" s="65"/>
      <c r="CD4" s="65"/>
      <c r="CE4" s="65"/>
      <c r="CF4" s="65"/>
      <c r="CG4" s="65"/>
      <c r="CH4" s="65"/>
      <c r="CI4" s="65"/>
      <c r="CJ4" s="65"/>
      <c r="CK4" s="65"/>
    </row>
    <row r="5" spans="1:89">
      <c r="A5" s="70"/>
      <c r="B5" s="70"/>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70"/>
      <c r="CB5" s="70"/>
      <c r="CC5" s="70"/>
      <c r="CD5" s="70"/>
      <c r="CE5" s="70"/>
      <c r="CF5" s="70"/>
      <c r="CG5" s="70"/>
      <c r="CH5" s="70"/>
      <c r="CI5" s="70"/>
      <c r="CJ5" s="70"/>
      <c r="CK5" s="70"/>
    </row>
    <row r="6" spans="1:89">
      <c r="A6" s="70"/>
      <c r="B6" s="71" t="s">
        <v>57</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row>
    <row r="7" spans="1:89">
      <c r="A7" s="70"/>
      <c r="B7" s="70"/>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row>
    <row r="8" spans="1:89" ht="10.5">
      <c r="A8" s="56"/>
      <c r="B8" s="72" t="s">
        <v>412</v>
      </c>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c r="AT8" s="56"/>
      <c r="AU8" s="56"/>
      <c r="AV8" s="56"/>
      <c r="AW8" s="56"/>
      <c r="AX8" s="56"/>
      <c r="AY8" s="56"/>
      <c r="AZ8" s="56"/>
      <c r="BA8" s="56"/>
      <c r="BB8" s="56"/>
      <c r="BC8" s="56"/>
      <c r="BD8" s="56"/>
      <c r="BE8" s="56"/>
      <c r="BF8" s="56"/>
      <c r="BG8" s="56"/>
      <c r="BH8" s="56"/>
      <c r="BI8" s="56"/>
      <c r="BJ8" s="56"/>
      <c r="BK8" s="56"/>
      <c r="BL8" s="56"/>
      <c r="BM8" s="56"/>
      <c r="BN8" s="56"/>
      <c r="BO8" s="56"/>
      <c r="BP8" s="56"/>
      <c r="BQ8" s="56"/>
      <c r="BR8" s="56"/>
      <c r="BS8" s="56"/>
      <c r="BT8" s="56"/>
      <c r="BU8" s="56"/>
      <c r="BV8" s="56"/>
      <c r="BW8" s="56"/>
      <c r="BX8" s="56"/>
      <c r="BY8" s="56"/>
      <c r="BZ8" s="56"/>
      <c r="CA8" s="56"/>
      <c r="CB8" s="56"/>
      <c r="CC8" s="56"/>
      <c r="CD8" s="56"/>
      <c r="CE8" s="56"/>
      <c r="CF8" s="56"/>
      <c r="CG8" s="56"/>
      <c r="CH8" s="56"/>
      <c r="CI8" s="56"/>
      <c r="CJ8" s="56"/>
      <c r="CK8" s="56"/>
    </row>
    <row r="9" spans="1:89">
      <c r="A9" s="70"/>
      <c r="B9" s="70"/>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0"/>
      <c r="CH9" s="70"/>
      <c r="CI9" s="70"/>
      <c r="CJ9" s="70"/>
      <c r="CK9" s="70"/>
    </row>
    <row r="10" spans="1:89" ht="10.5">
      <c r="A10" s="85"/>
      <c r="B10" s="85"/>
      <c r="C10" s="86" t="s">
        <v>413</v>
      </c>
      <c r="D10" s="85"/>
      <c r="E10" s="85"/>
      <c r="F10" s="87"/>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row>
    <row r="11" spans="1:89" ht="10.5" thickBot="1">
      <c r="A11" s="70"/>
      <c r="B11" s="70"/>
      <c r="C11" s="70"/>
      <c r="D11" s="70"/>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c r="BY11" s="70"/>
      <c r="BZ11" s="70"/>
      <c r="CA11" s="70"/>
      <c r="CB11" s="70"/>
      <c r="CC11" s="70"/>
      <c r="CD11" s="70"/>
      <c r="CE11" s="70"/>
      <c r="CF11" s="70"/>
      <c r="CG11" s="70"/>
      <c r="CH11" s="70"/>
      <c r="CI11" s="70"/>
      <c r="CJ11" s="70"/>
      <c r="CK11" s="70"/>
    </row>
    <row r="12" spans="1:89" ht="57.95" thickBot="1">
      <c r="D12" s="138" t="s">
        <v>52</v>
      </c>
      <c r="E12" s="137" t="s">
        <v>414</v>
      </c>
      <c r="F12" s="137" t="s">
        <v>415</v>
      </c>
      <c r="G12" s="137" t="s">
        <v>416</v>
      </c>
    </row>
    <row r="13" spans="1:89" ht="12.6" thickTop="1" thickBot="1">
      <c r="D13" s="139" t="s">
        <v>417</v>
      </c>
      <c r="E13" s="140">
        <v>0</v>
      </c>
      <c r="F13" s="140">
        <v>0</v>
      </c>
      <c r="G13" s="140">
        <v>3</v>
      </c>
    </row>
    <row r="14" spans="1:89" ht="23.45" thickBot="1">
      <c r="D14" s="139" t="s">
        <v>418</v>
      </c>
      <c r="E14" s="141">
        <f>'Input|Costs'!$R$25/10^6</f>
        <v>8.9996180955656353</v>
      </c>
      <c r="F14" s="141">
        <f>'Input|Benefits'!$J$57/10^6</f>
        <v>9.3981288827633236</v>
      </c>
      <c r="G14" s="140">
        <v>1</v>
      </c>
    </row>
    <row r="15" spans="1:89" ht="23.45" thickBot="1">
      <c r="D15" s="139" t="s">
        <v>419</v>
      </c>
      <c r="E15" s="141">
        <f>'Input|Costs'!$R$26/10^6</f>
        <v>10.799541714678762</v>
      </c>
      <c r="F15" s="141">
        <f>'Input|Benefits'!$J$91/10^6</f>
        <v>11.277754659315988</v>
      </c>
      <c r="G15" s="140">
        <v>2</v>
      </c>
    </row>
    <row r="22" spans="1:89" ht="10.5">
      <c r="A22" s="56"/>
      <c r="B22" s="72" t="s">
        <v>44</v>
      </c>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c r="CG22" s="56"/>
      <c r="CH22" s="56"/>
      <c r="CI22" s="56"/>
      <c r="CJ22" s="56"/>
      <c r="CK22" s="56"/>
    </row>
  </sheetData>
  <sheetProtection formatCells="0" formatColumns="0" formatRows="0"/>
  <conditionalFormatting sqref="K1">
    <cfRule type="cellIs" dxfId="3" priority="3" operator="equal">
      <formula>"Check"</formula>
    </cfRule>
    <cfRule type="cellIs" dxfId="2" priority="4" operator="equal">
      <formula>"Ok"</formula>
    </cfRule>
  </conditionalFormatting>
  <conditionalFormatting sqref="N1">
    <cfRule type="cellIs" dxfId="1" priority="1" operator="equal">
      <formula>"Check"</formula>
    </cfRule>
    <cfRule type="cellIs" dxfId="0" priority="2" operator="equal">
      <formula>"Ok"</formula>
    </cfRule>
  </conditionalFormatting>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8dd876c-ba06-4341-9d47-b53ee198fe78">
      <Terms xmlns="http://schemas.microsoft.com/office/infopath/2007/PartnerControls"/>
    </lcf76f155ced4ddcb4097134ff3c332f>
    <TaxCatchAll xmlns="cce62ca5-22ea-47d8-bfd0-cf180537c99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E463E5E62BF724086D347C959262467" ma:contentTypeVersion="17" ma:contentTypeDescription="Create a new document." ma:contentTypeScope="" ma:versionID="0e2711c4d39697064b30b417258653ef">
  <xsd:schema xmlns:xsd="http://www.w3.org/2001/XMLSchema" xmlns:xs="http://www.w3.org/2001/XMLSchema" xmlns:p="http://schemas.microsoft.com/office/2006/metadata/properties" xmlns:ns2="58dd876c-ba06-4341-9d47-b53ee198fe78" xmlns:ns3="cce62ca5-22ea-47d8-bfd0-cf180537c997" targetNamespace="http://schemas.microsoft.com/office/2006/metadata/properties" ma:root="true" ma:fieldsID="cf2b477baa174436c453520b1d5566a8" ns2:_="" ns3:_="">
    <xsd:import namespace="58dd876c-ba06-4341-9d47-b53ee198fe78"/>
    <xsd:import namespace="cce62ca5-22ea-47d8-bfd0-cf180537c99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ObjectDetectorVersion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d876c-ba06-4341-9d47-b53ee198fe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6d97f2f-934a-4e13-aef3-d0f008532012"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e62ca5-22ea-47d8-bfd0-cf180537c99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787cdf0-0bfe-4b44-926d-f49baf1faca0}" ma:internalName="TaxCatchAll" ma:showField="CatchAllData" ma:web="cce62ca5-22ea-47d8-bfd0-cf180537c9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C4BECA-5E35-4C5E-BF13-70080BD56DD0}"/>
</file>

<file path=customXml/itemProps2.xml><?xml version="1.0" encoding="utf-8"?>
<ds:datastoreItem xmlns:ds="http://schemas.openxmlformats.org/officeDocument/2006/customXml" ds:itemID="{45E6D6CF-3C40-424B-8489-A0D4823705D8}"/>
</file>

<file path=customXml/itemProps3.xml><?xml version="1.0" encoding="utf-8"?>
<ds:datastoreItem xmlns:ds="http://schemas.openxmlformats.org/officeDocument/2006/customXml" ds:itemID="{15CA8FF6-73B8-4171-85E0-3A03CB34873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George Tziokas</dc:creator>
  <cp:keywords/>
  <dc:description/>
  <cp:lastModifiedBy>Matthew Serpell</cp:lastModifiedBy>
  <cp:revision/>
  <dcterms:created xsi:type="dcterms:W3CDTF">2025-11-07T00:30:17Z</dcterms:created>
  <dcterms:modified xsi:type="dcterms:W3CDTF">2025-11-20T03:44:30Z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0x010100BE463E5E62BF724086D347C959262467</vt:lpwstr>
  </property>
  <property fmtid="{D5CDD505-2E9C-101B-9397-08002B2CF9AE}" pid="3" name="Order">
    <vt:r8>14500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MediaServiceImageTags">
    <vt:lpwstr/>
  </property>
</Properties>
</file>