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4629A53E-7470-4039-ACBC-91952634BB31}" xr6:coauthVersionLast="47" xr6:coauthVersionMax="47" xr10:uidLastSave="{00000000-0000-0000-0000-000000000000}"/>
  <bookViews>
    <workbookView xWindow="28680" yWindow="-1755" windowWidth="29040" windowHeight="15720" xr2:uid="{4C2CC011-6280-4C86-AECB-44743685954C}"/>
  </bookViews>
  <sheets>
    <sheet name="Cover" sheetId="10" r:id="rId1"/>
    <sheet name="Summary" sheetId="3" r:id="rId2"/>
    <sheet name="Assumptions Reg Prop" sheetId="1" r:id="rId3"/>
    <sheet name="Assumptions RRP" sheetId="11" r:id="rId4"/>
    <sheet name="IT projects" sheetId="2" r:id="rId5"/>
  </sheets>
  <definedNames>
    <definedName name="escalate_FY24_to_FY26" localSheetId="3">'Assumptions RRP'!$D$8</definedName>
    <definedName name="escalate_FY24_to_FY26">'Assumptions Reg Prop'!$D$8</definedName>
    <definedName name="escalate_FY25_to_FY26" localSheetId="3">'Assumptions RRP'!$D$9</definedName>
    <definedName name="escalate_FY25_to_FY26">'Assumptions Reg Prop'!$D$9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0" l="1" a="1"/>
  <c r="C5" i="10" s="1"/>
  <c r="E17" i="11" l="1"/>
  <c r="E19" i="11" s="1"/>
  <c r="E21" i="11"/>
  <c r="D21" i="11"/>
  <c r="D17" i="11"/>
  <c r="D19" i="11" s="1"/>
  <c r="D6" i="10" a="1"/>
  <c r="D6" i="10" s="1"/>
  <c r="E23" i="11" l="1"/>
  <c r="E24" i="11" s="1" a="1"/>
  <c r="E24" i="11" s="1"/>
  <c r="D23" i="11"/>
  <c r="D24" i="11" a="1"/>
  <c r="D24" i="11" s="1"/>
  <c r="L18" i="2" l="1"/>
  <c r="L17" i="2" l="1"/>
  <c r="L16" i="2"/>
  <c r="H20" i="2" l="1"/>
  <c r="I20" i="2"/>
  <c r="J20" i="2"/>
  <c r="K20" i="2"/>
  <c r="G20" i="2"/>
  <c r="E17" i="1" l="1"/>
  <c r="E19" i="1" s="1"/>
  <c r="D17" i="1"/>
  <c r="D19" i="1" s="1"/>
  <c r="L15" i="2" l="1"/>
  <c r="L11" i="2"/>
  <c r="L8" i="2"/>
  <c r="L13" i="2"/>
  <c r="L14" i="2" l="1"/>
  <c r="L10" i="2"/>
  <c r="L12" i="2"/>
  <c r="L9" i="2"/>
  <c r="L20" i="2" l="1"/>
  <c r="E21" i="1" l="1"/>
  <c r="I17" i="1" l="1"/>
  <c r="I19" i="1" s="1"/>
  <c r="I23" i="1" s="1"/>
  <c r="G17" i="1"/>
  <c r="G19" i="1" s="1"/>
  <c r="G23" i="1" s="1"/>
  <c r="H17" i="1"/>
  <c r="H19" i="1" s="1"/>
  <c r="H23" i="1" s="1"/>
  <c r="F17" i="1"/>
  <c r="F19" i="1" s="1"/>
  <c r="F23" i="1" s="1"/>
  <c r="E23" i="1"/>
  <c r="D21" i="1"/>
  <c r="D23" i="1" s="1"/>
  <c r="J17" i="1"/>
  <c r="J19" i="1" s="1"/>
  <c r="J23" i="1" s="1"/>
  <c r="I24" i="1" l="1" a="1"/>
  <c r="I24" i="1" s="1"/>
  <c r="J24" i="1" a="1"/>
  <c r="J24" i="1" s="1"/>
  <c r="D24" i="1" a="1"/>
  <c r="D24" i="1" s="1"/>
  <c r="H24" i="1" a="1"/>
  <c r="H24" i="1" s="1"/>
  <c r="G24" i="1" a="1"/>
  <c r="G24" i="1" s="1"/>
  <c r="F24" i="1" a="1"/>
  <c r="F24" i="1" s="1"/>
  <c r="E24" i="1" a="1"/>
  <c r="E24" i="1" s="1"/>
  <c r="O18" i="2" l="1"/>
  <c r="G13" i="3" s="1"/>
  <c r="P18" i="2"/>
  <c r="H13" i="3" s="1"/>
  <c r="R18" i="2"/>
  <c r="J13" i="3" s="1"/>
  <c r="Q18" i="2"/>
  <c r="I13" i="3" s="1"/>
  <c r="N18" i="2"/>
  <c r="F13" i="3" s="1"/>
  <c r="N17" i="2"/>
  <c r="N13" i="2"/>
  <c r="N16" i="2"/>
  <c r="N15" i="2"/>
  <c r="F11" i="3" s="1"/>
  <c r="N11" i="2"/>
  <c r="N14" i="2"/>
  <c r="O17" i="2"/>
  <c r="O13" i="2"/>
  <c r="O14" i="2"/>
  <c r="O15" i="2"/>
  <c r="O11" i="2"/>
  <c r="O16" i="2"/>
  <c r="P14" i="2"/>
  <c r="P16" i="2"/>
  <c r="P11" i="2"/>
  <c r="P15" i="2"/>
  <c r="H11" i="3" s="1"/>
  <c r="P13" i="2"/>
  <c r="P17" i="2"/>
  <c r="R17" i="2"/>
  <c r="R13" i="2"/>
  <c r="R11" i="2"/>
  <c r="R14" i="2"/>
  <c r="R16" i="2"/>
  <c r="R15" i="2"/>
  <c r="J11" i="3" s="1"/>
  <c r="Q14" i="2"/>
  <c r="Q16" i="2"/>
  <c r="Q13" i="2"/>
  <c r="Q11" i="2"/>
  <c r="Q17" i="2"/>
  <c r="Q15" i="2"/>
  <c r="Q8" i="2"/>
  <c r="R8" i="2"/>
  <c r="N8" i="2"/>
  <c r="O8" i="2"/>
  <c r="P8" i="2"/>
  <c r="G11" i="3" l="1"/>
  <c r="I11" i="3"/>
  <c r="S18" i="2"/>
  <c r="K13" i="3"/>
  <c r="S13" i="2"/>
  <c r="S14" i="2"/>
  <c r="S15" i="2"/>
  <c r="S16" i="2"/>
  <c r="S11" i="2"/>
  <c r="S17" i="2"/>
  <c r="S8" i="2"/>
  <c r="K14" i="3"/>
  <c r="K11" i="3" l="1"/>
  <c r="K7" i="3"/>
  <c r="K12" i="3"/>
  <c r="J17" i="11" l="1"/>
  <c r="J19" i="11" s="1"/>
  <c r="J23" i="11" s="1"/>
  <c r="I17" i="11"/>
  <c r="I19" i="11" s="1"/>
  <c r="I23" i="11" s="1"/>
  <c r="H17" i="11"/>
  <c r="H19" i="11" s="1"/>
  <c r="H23" i="11" s="1"/>
  <c r="G17" i="11"/>
  <c r="G19" i="11" s="1"/>
  <c r="G23" i="11" s="1"/>
  <c r="F17" i="11"/>
  <c r="F19" i="11" s="1"/>
  <c r="F23" i="11" s="1"/>
  <c r="F24" i="11" l="1" a="1"/>
  <c r="F24" i="11" s="1"/>
  <c r="G24" i="11" a="1"/>
  <c r="G24" i="11" s="1"/>
  <c r="H24" i="11" a="1"/>
  <c r="H24" i="11" s="1"/>
  <c r="I24" i="11" a="1"/>
  <c r="I24" i="11" s="1"/>
  <c r="J24" i="11" a="1"/>
  <c r="J24" i="11" s="1"/>
  <c r="R12" i="2" l="1"/>
  <c r="J10" i="3" s="1"/>
  <c r="R10" i="2"/>
  <c r="R9" i="2"/>
  <c r="Q12" i="2"/>
  <c r="I10" i="3" s="1"/>
  <c r="Q10" i="2"/>
  <c r="Q9" i="2"/>
  <c r="P12" i="2"/>
  <c r="H10" i="3" s="1"/>
  <c r="P10" i="2"/>
  <c r="P9" i="2"/>
  <c r="O12" i="2"/>
  <c r="G10" i="3" s="1"/>
  <c r="O10" i="2"/>
  <c r="O9" i="2"/>
  <c r="N12" i="2"/>
  <c r="N10" i="2"/>
  <c r="N9" i="2"/>
  <c r="P20" i="2" l="1"/>
  <c r="H9" i="3"/>
  <c r="G9" i="3"/>
  <c r="O20" i="2"/>
  <c r="I9" i="3"/>
  <c r="Q20" i="2"/>
  <c r="F9" i="3"/>
  <c r="N20" i="2"/>
  <c r="S9" i="2"/>
  <c r="R20" i="2"/>
  <c r="J9" i="3"/>
  <c r="F10" i="3"/>
  <c r="S12" i="2"/>
  <c r="S10" i="2"/>
  <c r="K10" i="3" l="1"/>
  <c r="S20" i="2"/>
  <c r="K9" i="3"/>
  <c r="F15" i="3" l="1"/>
  <c r="G15" i="3" l="1"/>
  <c r="H15" i="3" l="1"/>
  <c r="I15" i="3" l="1"/>
  <c r="J15" i="3" l="1"/>
  <c r="K8" i="3"/>
  <c r="K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<sst xmlns="http://schemas.openxmlformats.org/spreadsheetml/2006/main" count="168" uniqueCount="81">
  <si>
    <t>WPI - DAE (SAPN) placeholder</t>
  </si>
  <si>
    <t>WPI - BIS Oxford forecast</t>
  </si>
  <si>
    <t>WPI - average</t>
  </si>
  <si>
    <t>Superannuation guarantee increases</t>
  </si>
  <si>
    <t>WPI - average + super guarantee increases</t>
  </si>
  <si>
    <t>Forecast price change</t>
  </si>
  <si>
    <t>Forecast price change cumulative</t>
  </si>
  <si>
    <t xml:space="preserve">Labour weighting - AER preferred </t>
  </si>
  <si>
    <t>Total</t>
  </si>
  <si>
    <t>Assumptions</t>
  </si>
  <si>
    <t>2026/27</t>
  </si>
  <si>
    <t>2027/28</t>
  </si>
  <si>
    <t>2028/29</t>
  </si>
  <si>
    <t>2029/30</t>
  </si>
  <si>
    <t>2030/31</t>
  </si>
  <si>
    <t>Convert from Dec 2025 to $ June 2026</t>
  </si>
  <si>
    <t>FY2025</t>
  </si>
  <si>
    <t>Inflation (unlagged)</t>
  </si>
  <si>
    <t>Powercor</t>
  </si>
  <si>
    <t>Convert from Dec 2024 to $ June 2026</t>
  </si>
  <si>
    <t>FY2024</t>
  </si>
  <si>
    <t>2024/25</t>
  </si>
  <si>
    <t>2025/26</t>
  </si>
  <si>
    <t>Flexible services</t>
  </si>
  <si>
    <t>Non-network procurement platform</t>
  </si>
  <si>
    <t>Network data visibility</t>
  </si>
  <si>
    <t>PAL MOD 2.02</t>
  </si>
  <si>
    <t>PAL MOD 2.03</t>
  </si>
  <si>
    <t>PAL MOD 2.01</t>
  </si>
  <si>
    <t>PAL MOD 5.08</t>
  </si>
  <si>
    <t>Project</t>
  </si>
  <si>
    <t>Recurrent</t>
  </si>
  <si>
    <t>Step change category</t>
  </si>
  <si>
    <t>Excluding real price escalation $m June 2026</t>
  </si>
  <si>
    <t>Including Real price escalation $m June 2026</t>
  </si>
  <si>
    <t>Project ($m June 2026)</t>
  </si>
  <si>
    <t>Model</t>
  </si>
  <si>
    <t>Recurrent / Non-recurrent</t>
  </si>
  <si>
    <t>Non-recurrent</t>
  </si>
  <si>
    <t>Non-recurrent cyber security</t>
  </si>
  <si>
    <t>Non-recurrent ERP and billing systems</t>
  </si>
  <si>
    <t>Non-recurrent Infrastructure refresh</t>
  </si>
  <si>
    <t>Recurrent cyber security</t>
  </si>
  <si>
    <t>Recurrent ERP and billing systems</t>
  </si>
  <si>
    <t>Recurrent Infrastructure refresh</t>
  </si>
  <si>
    <t>PAL MOD 7.03</t>
  </si>
  <si>
    <t>PAL MOD 7.01</t>
  </si>
  <si>
    <t>PAL MOD 9.01</t>
  </si>
  <si>
    <t>PAL MOD 7.05</t>
  </si>
  <si>
    <t>$m Jun 2026</t>
  </si>
  <si>
    <t>Refer IT projects tab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</si>
  <si>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</si>
  <si>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</si>
  <si>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</si>
  <si>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</si>
  <si>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</si>
  <si>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PAL MOD 8.05</t>
  </si>
  <si>
    <t>Model reference</t>
  </si>
  <si>
    <t>IT situational awareness</t>
  </si>
  <si>
    <t>Opex step change</t>
  </si>
  <si>
    <t>Real labour price escalation</t>
  </si>
  <si>
    <t>IT project summary</t>
  </si>
  <si>
    <t>Major external factor</t>
  </si>
  <si>
    <t>Major external factor and regulatory obligation</t>
  </si>
  <si>
    <t>Capex / opex trade off</t>
  </si>
  <si>
    <t>Step change</t>
  </si>
  <si>
    <t>Customer package</t>
  </si>
  <si>
    <t>Fleet electrification offset</t>
  </si>
  <si>
    <t>AER category</t>
  </si>
  <si>
    <t>Major external factor and capex / opex trade off</t>
  </si>
  <si>
    <t>MITE</t>
  </si>
  <si>
    <t>Model number:</t>
  </si>
  <si>
    <t>New regulatory obligation</t>
  </si>
  <si>
    <t>Refer Customer support officer tab</t>
  </si>
  <si>
    <t>Per Draft decision</t>
  </si>
  <si>
    <t>WPI - DAE (AER Draft decision)</t>
  </si>
  <si>
    <t>Revised regulatory proposal 2026-31</t>
  </si>
  <si>
    <t>Revised regulatory proposal</t>
  </si>
  <si>
    <t>Real labour price escalation taken from  PAL RRP MOD 2.05 - Opex - Dec2025 - Public</t>
  </si>
  <si>
    <t>PAL RRP MOD 4.01</t>
  </si>
  <si>
    <t>Real labour price escalation taken from  PAL MOD 1.05 - Opex - Jan2025 - Public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</si>
</sst>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mmm\ yyyy"/>
    <numFmt numFmtId="165" formatCode="_-* #,##0.000_-;\-* #,##0.000_-;_-* &quot;-&quot;??_-;_-@_-"/>
    <numFmt numFmtId="166" formatCode="0.000000"/>
    <numFmt numFmtId="167" formatCode="0.000%"/>
    <numFmt numFmtId="168" formatCode="0.0000"/>
    <numFmt numFmtId="169" formatCode="dd\ mmmm\ yyyy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name val="Calibri"/>
      <family val="2"/>
    </font>
    <font>
      <i/>
      <sz val="11"/>
      <color theme="1"/>
      <name val="Calibri"/>
      <family val="2"/>
    </font>
    <font>
      <sz val="11"/>
      <name val="Calibri"/>
      <family val="2"/>
    </font>
    <font>
      <b/>
      <sz val="16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sz val="16"/>
      <color theme="0"/>
      <name val="Calibri"/>
      <family val="2"/>
    </font>
    <font>
      <sz val="10"/>
      <color theme="1"/>
      <name val="Calibri"/>
      <family val="2"/>
    </font>
    <font>
      <b/>
      <sz val="12"/>
      <color theme="0"/>
      <name val="Calibri"/>
      <family val="2"/>
    </font>
    <font>
      <b/>
      <i/>
      <sz val="11"/>
      <color theme="0"/>
      <name val="Calibri"/>
      <family val="2"/>
    </font>
    <font>
      <i/>
      <sz val="11"/>
      <color theme="1"/>
      <name val="Aptos Narrow"/>
      <family val="2"/>
      <scheme val="minor"/>
    </font>
    <font>
      <b/>
      <sz val="18"/>
      <color rgb="FF00215B"/>
      <name val="Arial"/>
      <family val="2"/>
    </font>
    <font>
      <sz val="11"/>
      <color rgb="FF00215B"/>
      <name val="Aptos Narrow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auto="1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4" fillId="0" borderId="0"/>
  </cellStyleXfs>
  <cellXfs count="80">
    <xf numFmtId="0" fontId="0" fillId="0" borderId="0" xfId="0"/>
    <xf numFmtId="0" fontId="2" fillId="0" borderId="0" xfId="0" applyFont="1"/>
    <xf numFmtId="10" fontId="2" fillId="0" borderId="0" xfId="0" applyNumberFormat="1" applyFont="1"/>
    <xf numFmtId="10" fontId="2" fillId="0" borderId="0" xfId="1" applyNumberFormat="1" applyFont="1"/>
    <xf numFmtId="164" fontId="3" fillId="0" borderId="0" xfId="0" applyNumberFormat="1" applyFont="1" applyAlignment="1">
      <alignment horizontal="center"/>
    </xf>
    <xf numFmtId="0" fontId="4" fillId="0" borderId="0" xfId="0" applyFont="1"/>
    <xf numFmtId="10" fontId="4" fillId="0" borderId="0" xfId="0" applyNumberFormat="1" applyFont="1"/>
    <xf numFmtId="165" fontId="2" fillId="0" borderId="0" xfId="2" applyNumberFormat="1" applyFont="1"/>
    <xf numFmtId="10" fontId="4" fillId="0" borderId="0" xfId="1" applyNumberFormat="1" applyFont="1"/>
    <xf numFmtId="0" fontId="5" fillId="0" borderId="0" xfId="0" applyFont="1"/>
    <xf numFmtId="166" fontId="6" fillId="0" borderId="3" xfId="0" applyNumberFormat="1" applyFont="1" applyBorder="1" applyAlignment="1">
      <alignment horizontal="right"/>
    </xf>
    <xf numFmtId="0" fontId="7" fillId="0" borderId="0" xfId="0" applyFont="1"/>
    <xf numFmtId="167" fontId="2" fillId="0" borderId="0" xfId="0" applyNumberFormat="1" applyFont="1"/>
    <xf numFmtId="10" fontId="2" fillId="3" borderId="0" xfId="0" applyNumberFormat="1" applyFont="1" applyFill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2" fillId="0" borderId="0" xfId="0" applyNumberFormat="1" applyFont="1"/>
    <xf numFmtId="43" fontId="4" fillId="0" borderId="2" xfId="0" applyNumberFormat="1" applyFont="1" applyBorder="1"/>
    <xf numFmtId="43" fontId="2" fillId="0" borderId="0" xfId="2" applyFont="1" applyAlignment="1">
      <alignment horizontal="right"/>
    </xf>
    <xf numFmtId="0" fontId="4" fillId="0" borderId="1" xfId="0" applyFont="1" applyBorder="1"/>
    <xf numFmtId="0" fontId="9" fillId="4" borderId="0" xfId="0" applyFont="1" applyFill="1"/>
    <xf numFmtId="0" fontId="10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13" fillId="4" borderId="0" xfId="0" applyFont="1" applyFill="1"/>
    <xf numFmtId="0" fontId="15" fillId="4" borderId="0" xfId="0" applyFont="1" applyFill="1"/>
    <xf numFmtId="0" fontId="16" fillId="4" borderId="0" xfId="0" applyFont="1" applyFill="1"/>
    <xf numFmtId="0" fontId="2" fillId="0" borderId="2" xfId="0" applyFont="1" applyBorder="1"/>
    <xf numFmtId="0" fontId="10" fillId="4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7" fillId="0" borderId="0" xfId="0" applyFont="1"/>
    <xf numFmtId="0" fontId="2" fillId="0" borderId="1" xfId="0" applyFont="1" applyBorder="1"/>
    <xf numFmtId="0" fontId="2" fillId="2" borderId="5" xfId="0" applyFont="1" applyFill="1" applyBorder="1"/>
    <xf numFmtId="0" fontId="4" fillId="2" borderId="6" xfId="0" applyFont="1" applyFill="1" applyBorder="1"/>
    <xf numFmtId="164" fontId="3" fillId="2" borderId="6" xfId="0" applyNumberFormat="1" applyFont="1" applyFill="1" applyBorder="1" applyAlignment="1">
      <alignment horizontal="center"/>
    </xf>
    <xf numFmtId="0" fontId="2" fillId="0" borderId="0" xfId="0" applyFont="1" applyAlignment="1">
      <alignment vertical="top"/>
    </xf>
    <xf numFmtId="43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vertical="top"/>
    </xf>
    <xf numFmtId="43" fontId="4" fillId="0" borderId="2" xfId="0" applyNumberFormat="1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4" fillId="2" borderId="10" xfId="0" applyFont="1" applyFill="1" applyBorder="1"/>
    <xf numFmtId="164" fontId="3" fillId="2" borderId="10" xfId="0" applyNumberFormat="1" applyFont="1" applyFill="1" applyBorder="1" applyAlignment="1">
      <alignment horizontal="center"/>
    </xf>
    <xf numFmtId="0" fontId="4" fillId="2" borderId="11" xfId="0" applyFont="1" applyFill="1" applyBorder="1"/>
    <xf numFmtId="164" fontId="3" fillId="2" borderId="12" xfId="0" applyNumberFormat="1" applyFont="1" applyFill="1" applyBorder="1" applyAlignment="1">
      <alignment horizontal="center"/>
    </xf>
    <xf numFmtId="0" fontId="2" fillId="0" borderId="13" xfId="0" applyFont="1" applyBorder="1" applyAlignment="1">
      <alignment vertical="top"/>
    </xf>
    <xf numFmtId="43" fontId="2" fillId="0" borderId="14" xfId="0" applyNumberFormat="1" applyFont="1" applyBorder="1" applyAlignment="1">
      <alignment vertical="top"/>
    </xf>
    <xf numFmtId="0" fontId="2" fillId="0" borderId="15" xfId="0" applyFont="1" applyBorder="1" applyAlignment="1">
      <alignment vertical="top"/>
    </xf>
    <xf numFmtId="43" fontId="2" fillId="0" borderId="16" xfId="0" applyNumberFormat="1" applyFont="1" applyBorder="1" applyAlignment="1">
      <alignment vertical="top"/>
    </xf>
    <xf numFmtId="0" fontId="2" fillId="0" borderId="17" xfId="0" applyFont="1" applyBorder="1" applyAlignment="1">
      <alignment vertical="top"/>
    </xf>
    <xf numFmtId="43" fontId="2" fillId="0" borderId="18" xfId="0" applyNumberFormat="1" applyFont="1" applyBorder="1" applyAlignment="1">
      <alignment vertical="top"/>
    </xf>
    <xf numFmtId="0" fontId="2" fillId="0" borderId="19" xfId="0" applyFont="1" applyBorder="1" applyAlignment="1">
      <alignment vertical="top"/>
    </xf>
    <xf numFmtId="43" fontId="4" fillId="0" borderId="20" xfId="0" applyNumberFormat="1" applyFont="1" applyBorder="1" applyAlignment="1">
      <alignment vertical="top"/>
    </xf>
    <xf numFmtId="0" fontId="7" fillId="0" borderId="1" xfId="0" applyFont="1" applyBorder="1"/>
    <xf numFmtId="0" fontId="1" fillId="5" borderId="0" xfId="3" applyFill="1"/>
    <xf numFmtId="0" fontId="1" fillId="0" borderId="0" xfId="3"/>
    <xf numFmtId="0" fontId="14" fillId="0" borderId="0" xfId="4"/>
    <xf numFmtId="0" fontId="18" fillId="0" borderId="0" xfId="3" applyFont="1"/>
    <xf numFmtId="0" fontId="19" fillId="0" borderId="0" xfId="3" applyFont="1"/>
    <xf numFmtId="0" fontId="20" fillId="0" borderId="0" xfId="3" applyFont="1"/>
    <xf numFmtId="0" fontId="21" fillId="0" borderId="0" xfId="3" applyFont="1"/>
    <xf numFmtId="0" fontId="22" fillId="0" borderId="0" xfId="3" applyFont="1"/>
    <xf numFmtId="168" fontId="22" fillId="0" borderId="0" xfId="3" applyNumberFormat="1" applyFont="1"/>
    <xf numFmtId="0" fontId="23" fillId="0" borderId="0" xfId="3" applyFont="1"/>
    <xf numFmtId="169" fontId="24" fillId="0" borderId="0" xfId="3" applyNumberFormat="1" applyFont="1" applyAlignment="1">
      <alignment horizontal="left"/>
    </xf>
    <xf numFmtId="0" fontId="25" fillId="0" borderId="0" xfId="3" applyFont="1"/>
    <xf numFmtId="0" fontId="10" fillId="6" borderId="0" xfId="0" applyFont="1" applyFill="1"/>
    <xf numFmtId="10" fontId="2" fillId="6" borderId="0" xfId="0" applyNumberFormat="1" applyFont="1" applyFill="1"/>
    <xf numFmtId="0" fontId="12" fillId="7" borderId="0" xfId="0" applyFont="1" applyFill="1"/>
    <xf numFmtId="10" fontId="2" fillId="7" borderId="0" xfId="0" applyNumberFormat="1" applyFont="1" applyFill="1"/>
    <xf numFmtId="2" fontId="2" fillId="0" borderId="8" xfId="0" applyNumberFormat="1" applyFont="1" applyBorder="1" applyAlignment="1">
      <alignment vertical="top"/>
    </xf>
    <xf numFmtId="43" fontId="2" fillId="0" borderId="4" xfId="0" applyNumberFormat="1" applyFont="1" applyBorder="1" applyAlignment="1">
      <alignment vertical="top"/>
    </xf>
    <xf numFmtId="43" fontId="2" fillId="0" borderId="9" xfId="0" applyNumberFormat="1" applyFont="1" applyBorder="1" applyAlignment="1">
      <alignment vertical="top"/>
    </xf>
    <xf numFmtId="43" fontId="2" fillId="0" borderId="0" xfId="2" applyFont="1" applyFill="1"/>
    <xf numFmtId="0" fontId="4" fillId="2" borderId="7" xfId="0" applyFont="1" applyFill="1" applyBorder="1" applyAlignment="1">
      <alignment horizontal="center"/>
    </xf>
  </cellXfs>
  <cellStyles count="5">
    <cellStyle name="Comma" xfId="2" builtinId="3"/>
    <cellStyle name="Normal" xfId="0" builtinId="0"/>
    <cellStyle name="Normal 2" xfId="4" xr:uid="{0D858A5D-5BF1-403F-BEA2-3F91F435DDDC}"/>
    <cellStyle name="Normal 3" xfId="3" xr:uid="{0E449568-F94C-4ADF-8D89-37463DF0CF3B}"/>
    <cellStyle name="Percent" xfId="1" builtinId="5"/>
  </cellStyles>
  <dxfs count="7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FF00FF"/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0</xdr:row>
      <xdr:rowOff>171450</xdr:rowOff>
    </xdr:from>
    <xdr:ext cx="876300" cy="876300"/>
    <xdr:pic>
      <xdr:nvPicPr>
        <xdr:cNvPr id="2" name="Picture 1">
          <a:extLst>
            <a:ext uri="{FF2B5EF4-FFF2-40B4-BE49-F238E27FC236}">
              <a16:creationId xmlns:a16="http://schemas.microsoft.com/office/drawing/2014/main" id="{269466B9-A542-45C6-B677-22B493906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1714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56D68-AE0B-4CE0-AC26-237A892B146E}">
  <sheetPr>
    <tabColor theme="1" tint="0.34998626667073579"/>
  </sheetPr>
  <dimension ref="A1:K43"/>
  <sheetViews>
    <sheetView showGridLines="0" tabSelected="1" workbookViewId="0">
      <selection activeCell="G22" sqref="G22"/>
    </sheetView>
  </sheetViews>
  <sheetFormatPr defaultColWidth="0" defaultRowHeight="12.75" customHeight="1" zeroHeight="1" x14ac:dyDescent="0.2"/>
  <cols>
    <col min="1" max="1" width="12.42578125" style="61" customWidth="1"/>
    <col min="2" max="2" width="2.42578125" style="61" customWidth="1"/>
    <col min="3" max="3" width="16.28515625" style="61" customWidth="1"/>
    <col min="4" max="11" width="10.28515625" style="61" customWidth="1"/>
    <col min="12" max="16384" width="10.28515625" style="61" hidden="1"/>
  </cols>
  <sheetData>
    <row r="1" spans="1:11" ht="15" x14ac:dyDescent="0.25">
      <c r="A1" s="59"/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23.25" x14ac:dyDescent="0.35">
      <c r="A2" s="59"/>
      <c r="B2" s="60"/>
      <c r="C2" s="62" t="s">
        <v>18</v>
      </c>
      <c r="D2" s="63"/>
      <c r="E2" s="63"/>
      <c r="F2" s="60"/>
      <c r="G2" s="60"/>
      <c r="H2" s="60"/>
      <c r="I2" s="60"/>
      <c r="J2" s="60"/>
      <c r="K2" s="60"/>
    </row>
    <row r="3" spans="1:11" ht="15.75" x14ac:dyDescent="0.25">
      <c r="A3" s="59"/>
      <c r="B3" s="60"/>
      <c r="C3" s="64" t="s">
        <v>76</v>
      </c>
      <c r="D3" s="63"/>
      <c r="E3" s="63"/>
      <c r="F3" s="60"/>
      <c r="G3" s="60"/>
      <c r="H3" s="60"/>
      <c r="I3" s="60"/>
      <c r="J3" s="60"/>
      <c r="K3" s="60"/>
    </row>
    <row r="4" spans="1:11" ht="15" x14ac:dyDescent="0.25">
      <c r="A4" s="59"/>
      <c r="B4" s="60"/>
      <c r="C4" s="60"/>
      <c r="D4" s="63"/>
      <c r="E4" s="63"/>
      <c r="F4" s="60"/>
      <c r="G4" s="60"/>
      <c r="H4" s="60"/>
      <c r="I4" s="60"/>
      <c r="J4" s="60"/>
      <c r="K4" s="60"/>
    </row>
    <row r="5" spans="1:11" ht="15" x14ac:dyDescent="0.25">
      <c r="A5" s="59"/>
      <c r="B5" s="60"/>
      <c r="C5" s="65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Opex step changes</v>
      </c>
      <c r="D5" s="60"/>
      <c r="E5" s="60"/>
      <c r="F5" s="60"/>
      <c r="G5" s="60"/>
      <c r="H5" s="60"/>
      <c r="I5" s="60"/>
      <c r="J5" s="60"/>
      <c r="K5" s="60"/>
    </row>
    <row r="6" spans="1:11" ht="15" x14ac:dyDescent="0.25">
      <c r="A6" s="59"/>
      <c r="B6" s="60"/>
      <c r="C6" s="66" t="s">
        <v>71</v>
      </c>
      <c r="D6" s="67" t="str" cm="1">
        <f t="array" aca="1" ref="D6" ca="1">LEFT(_xlfn.TEXTAFTER(CELL("filename")," MOD "),FIND(" - ",_xlfn.TEXTAFTER(CELL("filename")," MOD "),1)-1)</f>
        <v>4.02</v>
      </c>
      <c r="E6" s="66"/>
      <c r="F6" s="60"/>
      <c r="G6" s="60"/>
      <c r="H6" s="60"/>
      <c r="I6" s="60"/>
      <c r="J6" s="60"/>
      <c r="K6" s="60"/>
    </row>
    <row r="7" spans="1:11" ht="15" x14ac:dyDescent="0.25">
      <c r="A7" s="59"/>
      <c r="B7" s="60"/>
      <c r="C7" s="60"/>
      <c r="D7" s="60"/>
      <c r="E7" s="60"/>
      <c r="F7" s="68"/>
      <c r="G7" s="68"/>
      <c r="H7" s="68"/>
      <c r="I7" s="60"/>
      <c r="J7" s="68"/>
      <c r="K7" s="68"/>
    </row>
    <row r="8" spans="1:11" ht="15" x14ac:dyDescent="0.25">
      <c r="A8" s="59"/>
      <c r="B8" s="60"/>
      <c r="C8" s="69">
        <v>45992</v>
      </c>
      <c r="D8" s="60"/>
      <c r="E8" s="60"/>
      <c r="F8" s="68"/>
      <c r="G8" s="68"/>
      <c r="H8" s="68"/>
      <c r="I8" s="60"/>
      <c r="J8" s="68"/>
      <c r="K8" s="68"/>
    </row>
    <row r="9" spans="1:11" ht="15" x14ac:dyDescent="0.25">
      <c r="A9" s="59"/>
      <c r="B9" s="60"/>
      <c r="C9" s="70"/>
      <c r="D9" s="70"/>
      <c r="E9" s="60"/>
      <c r="F9" s="68"/>
      <c r="G9" s="68"/>
      <c r="H9" s="68"/>
      <c r="I9" s="68"/>
      <c r="J9" s="68"/>
      <c r="K9" s="68"/>
    </row>
    <row r="10" spans="1:11" ht="15" x14ac:dyDescent="0.25">
      <c r="A10" s="59"/>
      <c r="B10" s="60"/>
      <c r="C10" s="70"/>
      <c r="D10" s="70"/>
      <c r="E10" s="60"/>
      <c r="F10" s="68"/>
      <c r="G10" s="68"/>
      <c r="H10" s="68"/>
      <c r="I10" s="68"/>
      <c r="J10" s="68"/>
      <c r="K10" s="68"/>
    </row>
    <row r="11" spans="1:11" ht="15" x14ac:dyDescent="0.25">
      <c r="A11" s="59"/>
      <c r="B11" s="60"/>
      <c r="C11" s="70"/>
      <c r="D11" s="70"/>
      <c r="E11" s="60"/>
      <c r="F11" s="68"/>
      <c r="G11" s="68"/>
      <c r="H11" s="68"/>
      <c r="I11" s="68"/>
      <c r="J11" s="68"/>
      <c r="K11" s="68"/>
    </row>
    <row r="12" spans="1:11" ht="15" x14ac:dyDescent="0.25">
      <c r="A12" s="59"/>
      <c r="B12" s="60"/>
      <c r="C12" s="70"/>
      <c r="D12" s="70"/>
      <c r="E12" s="60"/>
      <c r="F12" s="68"/>
      <c r="G12" s="68"/>
      <c r="H12" s="68"/>
      <c r="I12" s="68"/>
      <c r="J12" s="68"/>
      <c r="K12" s="68"/>
    </row>
    <row r="13" spans="1:11" ht="15" x14ac:dyDescent="0.25">
      <c r="A13" s="59"/>
      <c r="B13" s="60"/>
      <c r="C13" s="70"/>
      <c r="D13" s="70"/>
      <c r="E13" s="60"/>
      <c r="F13" s="68"/>
      <c r="G13" s="68"/>
      <c r="H13" s="68"/>
      <c r="I13" s="68"/>
      <c r="J13" s="68"/>
      <c r="K13" s="68"/>
    </row>
    <row r="14" spans="1:11" ht="15" x14ac:dyDescent="0.25">
      <c r="A14" s="59"/>
      <c r="B14" s="60"/>
      <c r="C14" s="68"/>
      <c r="D14" s="68"/>
      <c r="E14" s="68"/>
      <c r="F14" s="68"/>
      <c r="G14" s="68"/>
      <c r="H14" s="68"/>
      <c r="I14" s="68"/>
      <c r="J14" s="68"/>
      <c r="K14" s="68"/>
    </row>
    <row r="15" spans="1:11" ht="15" x14ac:dyDescent="0.25">
      <c r="A15" s="59"/>
      <c r="B15" s="60"/>
      <c r="C15" s="65"/>
      <c r="D15" s="68"/>
      <c r="E15" s="68"/>
      <c r="F15" s="68"/>
      <c r="G15" s="68"/>
      <c r="H15" s="68"/>
      <c r="I15" s="68"/>
      <c r="J15" s="68"/>
      <c r="K15" s="68"/>
    </row>
    <row r="16" spans="1:11" ht="15" x14ac:dyDescent="0.25">
      <c r="A16" s="59"/>
      <c r="B16" s="60"/>
      <c r="C16" s="65"/>
      <c r="D16" s="68"/>
      <c r="E16" s="68"/>
      <c r="F16" s="68"/>
      <c r="G16" s="68"/>
      <c r="H16" s="68"/>
      <c r="I16" s="68"/>
      <c r="J16" s="68"/>
      <c r="K16" s="68"/>
    </row>
    <row r="17" spans="1:11" ht="15" x14ac:dyDescent="0.25">
      <c r="A17" s="59"/>
      <c r="B17" s="60"/>
      <c r="C17" s="68"/>
      <c r="D17" s="68"/>
      <c r="E17" s="68"/>
      <c r="F17" s="68"/>
      <c r="G17" s="68"/>
      <c r="H17" s="68"/>
      <c r="I17" s="68"/>
      <c r="J17" s="68"/>
      <c r="K17" s="68"/>
    </row>
    <row r="18" spans="1:11" ht="15" x14ac:dyDescent="0.25">
      <c r="A18" s="59"/>
      <c r="B18" s="60"/>
      <c r="C18" s="68"/>
      <c r="D18" s="68"/>
      <c r="E18" s="68"/>
      <c r="F18" s="68"/>
      <c r="G18" s="68"/>
      <c r="H18" s="68"/>
      <c r="I18" s="68"/>
      <c r="J18" s="68"/>
      <c r="K18" s="68"/>
    </row>
    <row r="19" spans="1:11" ht="15" x14ac:dyDescent="0.25">
      <c r="A19" s="59"/>
      <c r="B19" s="60"/>
      <c r="C19" s="68"/>
      <c r="D19" s="68"/>
      <c r="E19" s="68"/>
      <c r="F19" s="68"/>
      <c r="H19" s="68"/>
      <c r="I19" s="68"/>
      <c r="J19" s="68"/>
      <c r="K19" s="68"/>
    </row>
    <row r="20" spans="1:11" ht="15" x14ac:dyDescent="0.25">
      <c r="A20" s="59"/>
      <c r="B20" s="60"/>
      <c r="C20" s="68"/>
      <c r="D20" s="68"/>
      <c r="E20" s="68"/>
      <c r="F20" s="68"/>
      <c r="G20" s="68"/>
      <c r="H20" s="68"/>
      <c r="I20" s="68"/>
      <c r="J20" s="68"/>
      <c r="K20" s="68"/>
    </row>
    <row r="21" spans="1:11" ht="15" x14ac:dyDescent="0.25">
      <c r="A21" s="59"/>
      <c r="B21" s="60"/>
      <c r="C21" s="68"/>
      <c r="D21" s="68"/>
      <c r="E21" s="68"/>
      <c r="F21" s="68"/>
      <c r="G21" s="68"/>
      <c r="H21" s="68"/>
      <c r="I21" s="68"/>
      <c r="J21" s="68"/>
      <c r="K21" s="68"/>
    </row>
    <row r="22" spans="1:11" ht="15" x14ac:dyDescent="0.25">
      <c r="A22" s="59"/>
      <c r="B22" s="60"/>
      <c r="C22" s="68"/>
      <c r="D22" s="68"/>
      <c r="E22" s="68"/>
      <c r="F22" s="68"/>
      <c r="G22" s="68"/>
      <c r="H22" s="68"/>
      <c r="I22" s="68"/>
      <c r="J22" s="68"/>
      <c r="K22" s="68"/>
    </row>
    <row r="23" spans="1:11" ht="15" x14ac:dyDescent="0.25">
      <c r="A23" s="59"/>
      <c r="B23" s="60"/>
      <c r="C23" s="68"/>
      <c r="D23" s="68"/>
      <c r="E23" s="68"/>
      <c r="F23" s="68"/>
      <c r="G23" s="68"/>
      <c r="H23" s="68"/>
      <c r="I23" s="68"/>
      <c r="J23" s="68"/>
      <c r="K23" s="68"/>
    </row>
    <row r="24" spans="1:11" ht="15" x14ac:dyDescent="0.25">
      <c r="A24" s="59"/>
      <c r="B24" s="60"/>
      <c r="C24" s="68"/>
      <c r="D24" s="68"/>
      <c r="E24" s="68"/>
      <c r="F24" s="68"/>
      <c r="G24" s="68"/>
      <c r="H24" s="68"/>
      <c r="I24" s="68"/>
      <c r="J24" s="68"/>
      <c r="K24" s="68"/>
    </row>
    <row r="25" spans="1:11" ht="15" x14ac:dyDescent="0.25">
      <c r="A25" s="59"/>
      <c r="B25" s="60"/>
      <c r="C25" s="68"/>
      <c r="D25" s="68"/>
      <c r="E25" s="68"/>
      <c r="F25" s="68"/>
      <c r="G25" s="68"/>
      <c r="H25" s="68"/>
      <c r="I25" s="68"/>
      <c r="J25" s="68"/>
      <c r="K25" s="68"/>
    </row>
    <row r="26" spans="1:11" ht="15" x14ac:dyDescent="0.25">
      <c r="A26" s="59"/>
      <c r="B26" s="60"/>
      <c r="C26" s="68"/>
      <c r="D26" s="68"/>
      <c r="E26" s="68"/>
      <c r="F26" s="68"/>
      <c r="G26" s="68"/>
      <c r="H26" s="68"/>
      <c r="I26" s="68"/>
      <c r="J26" s="68"/>
      <c r="K26" s="68"/>
    </row>
    <row r="27" spans="1:11" ht="15" x14ac:dyDescent="0.25">
      <c r="A27" s="59"/>
      <c r="B27" s="60"/>
      <c r="C27" s="68"/>
      <c r="D27" s="68"/>
      <c r="E27" s="68"/>
      <c r="F27" s="68"/>
      <c r="G27" s="68"/>
      <c r="H27" s="68"/>
      <c r="I27" s="68"/>
      <c r="J27" s="68"/>
      <c r="K27" s="68"/>
    </row>
    <row r="28" spans="1:11" ht="15" x14ac:dyDescent="0.25">
      <c r="A28" s="59"/>
      <c r="B28" s="60"/>
      <c r="C28" s="68"/>
      <c r="D28" s="68"/>
      <c r="E28" s="68"/>
      <c r="F28" s="68"/>
      <c r="G28" s="68"/>
      <c r="H28" s="68"/>
      <c r="I28" s="68"/>
      <c r="J28" s="68"/>
      <c r="K28" s="68"/>
    </row>
    <row r="29" spans="1:11" ht="15" x14ac:dyDescent="0.25">
      <c r="A29" s="59"/>
      <c r="B29" s="60"/>
      <c r="C29" s="68"/>
      <c r="D29" s="68"/>
      <c r="E29" s="68"/>
      <c r="F29" s="68"/>
      <c r="G29" s="68"/>
      <c r="H29" s="68"/>
      <c r="I29" s="68"/>
      <c r="J29" s="68"/>
      <c r="K29" s="68"/>
    </row>
    <row r="30" spans="1:11" ht="15" x14ac:dyDescent="0.25">
      <c r="A30" s="59"/>
      <c r="B30" s="60"/>
      <c r="C30" s="68"/>
      <c r="D30" s="60"/>
      <c r="E30" s="68"/>
      <c r="F30" s="68"/>
      <c r="G30" s="68"/>
      <c r="H30" s="68"/>
      <c r="I30" s="68"/>
      <c r="J30" s="68"/>
      <c r="K30" s="68"/>
    </row>
    <row r="31" spans="1:11" ht="15" x14ac:dyDescent="0.25">
      <c r="A31" s="59"/>
      <c r="B31" s="60"/>
      <c r="C31" s="60"/>
      <c r="D31" s="60"/>
      <c r="E31" s="60"/>
      <c r="F31" s="60"/>
      <c r="G31" s="60"/>
      <c r="H31" s="60"/>
      <c r="I31" s="60"/>
      <c r="J31" s="60"/>
      <c r="K31" s="60"/>
    </row>
    <row r="32" spans="1:11" ht="15" x14ac:dyDescent="0.2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</row>
    <row r="33" spans="1:11" ht="15" x14ac:dyDescent="0.25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</row>
    <row r="34" spans="1:11" ht="15" x14ac:dyDescent="0.25">
      <c r="A34" s="59"/>
      <c r="B34" s="60"/>
      <c r="C34" s="60"/>
      <c r="D34" s="60"/>
      <c r="E34" s="60"/>
      <c r="F34" s="60"/>
      <c r="G34" s="60"/>
      <c r="H34" s="60"/>
      <c r="I34" s="60"/>
      <c r="J34" s="60"/>
      <c r="K34" s="60"/>
    </row>
    <row r="35" spans="1:11" ht="15" x14ac:dyDescent="0.25">
      <c r="A35" s="59"/>
      <c r="B35" s="60"/>
      <c r="C35" s="60"/>
      <c r="D35" s="60"/>
      <c r="E35" s="60"/>
      <c r="F35" s="60"/>
      <c r="G35" s="60"/>
      <c r="H35" s="60"/>
      <c r="I35" s="60"/>
      <c r="J35" s="60"/>
      <c r="K35" s="60"/>
    </row>
    <row r="36" spans="1:11" ht="15" x14ac:dyDescent="0.25">
      <c r="A36" s="59"/>
      <c r="B36" s="60"/>
      <c r="C36" s="60"/>
      <c r="D36" s="60"/>
      <c r="E36" s="60"/>
      <c r="F36" s="60"/>
      <c r="G36" s="60"/>
      <c r="H36" s="60"/>
      <c r="I36" s="60"/>
      <c r="J36" s="60"/>
      <c r="K36" s="60"/>
    </row>
    <row r="37" spans="1:11" ht="15" x14ac:dyDescent="0.25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0"/>
    </row>
    <row r="38" spans="1:11" ht="15" x14ac:dyDescent="0.2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60"/>
    </row>
    <row r="39" spans="1:11" ht="15" x14ac:dyDescent="0.2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60"/>
    </row>
    <row r="40" spans="1:11" ht="15" x14ac:dyDescent="0.25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</row>
    <row r="41" spans="1:11" ht="15" x14ac:dyDescent="0.25">
      <c r="A41" s="59"/>
      <c r="B41" s="60"/>
      <c r="C41" s="60"/>
      <c r="D41" s="60"/>
      <c r="E41" s="60"/>
      <c r="F41" s="60"/>
      <c r="G41" s="60"/>
      <c r="H41" s="60"/>
      <c r="I41" s="60"/>
      <c r="J41" s="60"/>
      <c r="K41" s="60"/>
    </row>
    <row r="42" spans="1:11" ht="15" x14ac:dyDescent="0.25">
      <c r="A42" s="59"/>
      <c r="B42" s="60"/>
      <c r="C42" s="60"/>
      <c r="D42" s="60"/>
      <c r="E42" s="60"/>
      <c r="F42" s="60"/>
      <c r="G42" s="60"/>
      <c r="H42" s="60"/>
      <c r="I42" s="60"/>
      <c r="J42" s="60"/>
      <c r="K42" s="60"/>
    </row>
    <row r="43" spans="1:11" ht="15" x14ac:dyDescent="0.25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0"/>
    </row>
  </sheetData>
  <conditionalFormatting sqref="C5">
    <cfRule type="expression" dxfId="6" priority="1">
      <formula>LEFT(C5,1)="&lt;"</formula>
    </cfRule>
  </conditionalFormatting>
  <conditionalFormatting sqref="D6">
    <cfRule type="expression" dxfId="5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C238-DAFC-4E6B-9685-F9E6F1D58666}">
  <dimension ref="A1:M16"/>
  <sheetViews>
    <sheetView showGridLines="0" workbookViewId="0">
      <selection activeCell="D8" sqref="D8"/>
    </sheetView>
  </sheetViews>
  <sheetFormatPr defaultColWidth="9.140625" defaultRowHeight="15" x14ac:dyDescent="0.25"/>
  <cols>
    <col min="1" max="1" width="35.42578125" style="1" customWidth="1"/>
    <col min="2" max="2" width="24.5703125" style="1" bestFit="1" customWidth="1"/>
    <col min="3" max="3" width="26.5703125" style="1" customWidth="1"/>
    <col min="4" max="4" width="32.42578125" style="1" customWidth="1"/>
    <col min="5" max="5" width="12.7109375" style="1" customWidth="1"/>
    <col min="6" max="6" width="10.5703125" style="1" bestFit="1" customWidth="1"/>
    <col min="7" max="16384" width="9.140625" style="1"/>
  </cols>
  <sheetData>
    <row r="1" spans="1:13" ht="21" x14ac:dyDescent="0.35">
      <c r="A1" s="24" t="s">
        <v>59</v>
      </c>
      <c r="B1" s="20"/>
      <c r="C1" s="21"/>
      <c r="D1" s="21"/>
      <c r="E1" s="21"/>
      <c r="F1" s="21"/>
      <c r="G1" s="21"/>
      <c r="H1" s="21"/>
      <c r="I1" s="21"/>
      <c r="J1" s="28"/>
      <c r="K1" s="28"/>
    </row>
    <row r="2" spans="1:13" ht="15.75" x14ac:dyDescent="0.25">
      <c r="A2" s="25" t="s">
        <v>18</v>
      </c>
      <c r="B2" s="22"/>
      <c r="C2" s="21"/>
      <c r="D2" s="21"/>
      <c r="E2" s="21"/>
      <c r="F2" s="21"/>
      <c r="G2" s="21"/>
      <c r="H2" s="21"/>
      <c r="I2" s="21"/>
      <c r="J2" s="28"/>
      <c r="K2" s="28"/>
    </row>
    <row r="3" spans="1:13" x14ac:dyDescent="0.25">
      <c r="A3" s="26"/>
      <c r="B3" s="23"/>
      <c r="C3" s="23"/>
      <c r="D3" s="23"/>
      <c r="E3" s="23"/>
      <c r="F3" s="21"/>
      <c r="G3" s="21"/>
      <c r="H3" s="23"/>
      <c r="I3" s="23"/>
      <c r="J3" s="29"/>
      <c r="K3" s="29"/>
    </row>
    <row r="6" spans="1:13" x14ac:dyDescent="0.25">
      <c r="A6" s="48" t="s">
        <v>30</v>
      </c>
      <c r="B6" s="46" t="s">
        <v>37</v>
      </c>
      <c r="C6" s="46" t="s">
        <v>68</v>
      </c>
      <c r="D6" s="46" t="s">
        <v>57</v>
      </c>
      <c r="E6" s="46"/>
      <c r="F6" s="47">
        <v>46539</v>
      </c>
      <c r="G6" s="47">
        <v>46905</v>
      </c>
      <c r="H6" s="47">
        <v>47270</v>
      </c>
      <c r="I6" s="47">
        <v>47635</v>
      </c>
      <c r="J6" s="47">
        <v>48000</v>
      </c>
      <c r="K6" s="49" t="s">
        <v>8</v>
      </c>
    </row>
    <row r="7" spans="1:13" s="35" customFormat="1" x14ac:dyDescent="0.25">
      <c r="A7" s="50" t="s">
        <v>66</v>
      </c>
      <c r="B7" s="45" t="s">
        <v>38</v>
      </c>
      <c r="C7" s="44" t="s">
        <v>62</v>
      </c>
      <c r="D7" s="45"/>
      <c r="E7" s="45" t="s">
        <v>49</v>
      </c>
      <c r="F7" s="75"/>
      <c r="G7" s="75"/>
      <c r="H7" s="75"/>
      <c r="I7" s="75"/>
      <c r="J7" s="75"/>
      <c r="K7" s="51">
        <f t="shared" ref="K7:K14" si="0">SUM(F7:J7)</f>
        <v>0</v>
      </c>
      <c r="M7" s="37"/>
    </row>
    <row r="8" spans="1:13" s="35" customFormat="1" ht="30" x14ac:dyDescent="0.25">
      <c r="A8" s="52" t="s">
        <v>51</v>
      </c>
      <c r="B8" s="41" t="s">
        <v>38</v>
      </c>
      <c r="C8" s="40" t="s">
        <v>63</v>
      </c>
      <c r="D8" s="41" t="s">
        <v>79</v>
      </c>
      <c r="E8" s="41" t="s">
        <v>49</v>
      </c>
      <c r="F8" s="76">
        <v>16.9403346989201</v>
      </c>
      <c r="G8" s="76">
        <v>13.628516702676505</v>
      </c>
      <c r="H8" s="76">
        <v>10.577637491473228</v>
      </c>
      <c r="I8" s="76">
        <v>7.3569547443289007</v>
      </c>
      <c r="J8" s="76">
        <v>4.7990282376864704</v>
      </c>
      <c r="K8" s="53">
        <f t="shared" si="0"/>
        <v>53.302471875085203</v>
      </c>
      <c r="M8" s="36"/>
    </row>
    <row r="9" spans="1:13" s="35" customFormat="1" x14ac:dyDescent="0.25">
      <c r="A9" s="52" t="s">
        <v>52</v>
      </c>
      <c r="B9" s="41" t="s">
        <v>38</v>
      </c>
      <c r="C9" s="40" t="s">
        <v>62</v>
      </c>
      <c r="D9" s="41" t="s">
        <v>50</v>
      </c>
      <c r="E9" s="41" t="s">
        <v>49</v>
      </c>
      <c r="F9" s="76">
        <f>SUMIF('IT projects'!$B$8:$B$18,$A9,'IT projects'!N$8:N$19)</f>
        <v>1.8614228556771728</v>
      </c>
      <c r="G9" s="76">
        <f>SUMIF('IT projects'!$B$8:$B$18,$A9,'IT projects'!O$8:O$19)</f>
        <v>6.1519845067189021</v>
      </c>
      <c r="H9" s="76">
        <f>SUMIF('IT projects'!$B$8:$B$18,$A9,'IT projects'!P$8:P$19)</f>
        <v>6.2312593491818058</v>
      </c>
      <c r="I9" s="76">
        <f>SUMIF('IT projects'!$B$8:$B$18,$A9,'IT projects'!Q$8:Q$19)</f>
        <v>6.9768189066976252</v>
      </c>
      <c r="J9" s="76">
        <f>SUMIF('IT projects'!$B$8:$B$18,$A9,'IT projects'!R$8:R$19)</f>
        <v>7.3346280783713862</v>
      </c>
      <c r="K9" s="53">
        <f t="shared" si="0"/>
        <v>28.556113696646896</v>
      </c>
      <c r="M9" s="36"/>
    </row>
    <row r="10" spans="1:13" s="35" customFormat="1" x14ac:dyDescent="0.25">
      <c r="A10" s="52" t="s">
        <v>53</v>
      </c>
      <c r="B10" s="41" t="s">
        <v>38</v>
      </c>
      <c r="C10" s="40" t="s">
        <v>64</v>
      </c>
      <c r="D10" s="41" t="s">
        <v>50</v>
      </c>
      <c r="E10" s="41" t="s">
        <v>49</v>
      </c>
      <c r="F10" s="76">
        <f>SUMIF('IT projects'!$B$8:$B$18,$A10,'IT projects'!N$8:N$19)</f>
        <v>3.4045361282983269</v>
      </c>
      <c r="G10" s="76">
        <f>SUMIF('IT projects'!$B$8:$B$18,$A10,'IT projects'!O$8:O$19)</f>
        <v>8.6140913678664557</v>
      </c>
      <c r="H10" s="76">
        <f>SUMIF('IT projects'!$B$8:$B$18,$A10,'IT projects'!P$8:P$19)</f>
        <v>5.2433210787486155</v>
      </c>
      <c r="I10" s="76">
        <f>SUMIF('IT projects'!$B$8:$B$18,$A10,'IT projects'!Q$8:Q$19)</f>
        <v>5.820449755095261</v>
      </c>
      <c r="J10" s="76">
        <f>SUMIF('IT projects'!$B$8:$B$18,$A10,'IT projects'!R$8:R$19)</f>
        <v>2.3090011628489657</v>
      </c>
      <c r="K10" s="53">
        <f t="shared" si="0"/>
        <v>25.391399492857623</v>
      </c>
      <c r="M10" s="36"/>
    </row>
    <row r="11" spans="1:13" s="35" customFormat="1" x14ac:dyDescent="0.25">
      <c r="A11" s="52" t="s">
        <v>54</v>
      </c>
      <c r="B11" s="41" t="s">
        <v>50</v>
      </c>
      <c r="C11" s="41" t="s">
        <v>50</v>
      </c>
      <c r="D11" s="41" t="s">
        <v>50</v>
      </c>
      <c r="E11" s="41" t="s">
        <v>49</v>
      </c>
      <c r="F11" s="76">
        <f>SUMIF('IT projects'!$B$8:$B$18,$A11,'IT projects'!N$8:N$19)</f>
        <v>0.5036600738205782</v>
      </c>
      <c r="G11" s="76">
        <f>SUMIF('IT projects'!$B$8:$B$18,$A11,'IT projects'!O$8:O$19)</f>
        <v>2.3467294724958179</v>
      </c>
      <c r="H11" s="76">
        <f>SUMIF('IT projects'!$B$8:$B$18,$A11,'IT projects'!P$8:P$19)</f>
        <v>4.5276809395212565</v>
      </c>
      <c r="I11" s="76">
        <f>SUMIF('IT projects'!$B$8:$B$18,$A11,'IT projects'!Q$8:Q$19)</f>
        <v>6.0301452564543228</v>
      </c>
      <c r="J11" s="76">
        <f>SUMIF('IT projects'!$B$8:$B$18,$A11,'IT projects'!R$8:R$19)</f>
        <v>6.703506924543853</v>
      </c>
      <c r="K11" s="53">
        <f t="shared" si="0"/>
        <v>20.111722666835828</v>
      </c>
      <c r="M11" s="36"/>
    </row>
    <row r="12" spans="1:13" s="35" customFormat="1" x14ac:dyDescent="0.25">
      <c r="A12" s="52" t="s">
        <v>55</v>
      </c>
      <c r="B12" s="41" t="s">
        <v>38</v>
      </c>
      <c r="C12" s="40" t="s">
        <v>62</v>
      </c>
      <c r="D12" s="41" t="s">
        <v>73</v>
      </c>
      <c r="E12" s="41" t="s">
        <v>49</v>
      </c>
      <c r="F12" s="76"/>
      <c r="G12" s="76"/>
      <c r="H12" s="76"/>
      <c r="I12" s="76"/>
      <c r="J12" s="76"/>
      <c r="K12" s="53">
        <f t="shared" si="0"/>
        <v>0</v>
      </c>
      <c r="M12" s="36"/>
    </row>
    <row r="13" spans="1:13" s="35" customFormat="1" x14ac:dyDescent="0.25">
      <c r="A13" s="52" t="s">
        <v>55</v>
      </c>
      <c r="B13" s="41" t="s">
        <v>38</v>
      </c>
      <c r="C13" s="40" t="s">
        <v>62</v>
      </c>
      <c r="D13" s="41" t="s">
        <v>50</v>
      </c>
      <c r="E13" s="41" t="s">
        <v>49</v>
      </c>
      <c r="F13" s="76">
        <f>SUMIF('IT projects'!$B$8:$B$18,$A13,'IT projects'!N$8:N$19)</f>
        <v>0</v>
      </c>
      <c r="G13" s="76">
        <f>SUMIF('IT projects'!$B$8:$B$18,$A13,'IT projects'!O$8:O$19)</f>
        <v>0</v>
      </c>
      <c r="H13" s="76">
        <f>SUMIF('IT projects'!$B$8:$B$18,$A13,'IT projects'!P$8:P$19)</f>
        <v>0</v>
      </c>
      <c r="I13" s="76">
        <f>SUMIF('IT projects'!$B$8:$B$18,$A13,'IT projects'!Q$8:Q$19)</f>
        <v>0</v>
      </c>
      <c r="J13" s="76">
        <f>SUMIF('IT projects'!$B$8:$B$18,$A13,'IT projects'!R$8:R$19)</f>
        <v>0</v>
      </c>
      <c r="K13" s="53">
        <f t="shared" si="0"/>
        <v>0</v>
      </c>
      <c r="M13" s="36"/>
    </row>
    <row r="14" spans="1:13" s="35" customFormat="1" x14ac:dyDescent="0.25">
      <c r="A14" s="54" t="s">
        <v>67</v>
      </c>
      <c r="B14" s="42" t="s">
        <v>38</v>
      </c>
      <c r="C14" s="43" t="s">
        <v>62</v>
      </c>
      <c r="D14" s="42" t="s">
        <v>56</v>
      </c>
      <c r="E14" s="42" t="s">
        <v>49</v>
      </c>
      <c r="F14" s="77">
        <v>0</v>
      </c>
      <c r="G14" s="77">
        <v>-0.16251776761456393</v>
      </c>
      <c r="H14" s="77">
        <v>-0.25755003300089413</v>
      </c>
      <c r="I14" s="77">
        <v>-0.27720996350045496</v>
      </c>
      <c r="J14" s="77">
        <v>-0.29726153738451494</v>
      </c>
      <c r="K14" s="55">
        <f t="shared" si="0"/>
        <v>-0.99453930150042802</v>
      </c>
      <c r="M14" s="36"/>
    </row>
    <row r="15" spans="1:13" s="35" customFormat="1" x14ac:dyDescent="0.25">
      <c r="A15" s="56"/>
      <c r="B15" s="39"/>
      <c r="C15" s="39"/>
      <c r="D15" s="39"/>
      <c r="E15" s="39"/>
      <c r="F15" s="38">
        <f t="shared" ref="F15:K15" si="1">SUM(F7:F14)</f>
        <v>22.709953756716178</v>
      </c>
      <c r="G15" s="38">
        <f t="shared" si="1"/>
        <v>30.578804282143114</v>
      </c>
      <c r="H15" s="38">
        <f t="shared" si="1"/>
        <v>26.322348825924013</v>
      </c>
      <c r="I15" s="38">
        <f t="shared" si="1"/>
        <v>25.907158699075655</v>
      </c>
      <c r="J15" s="38">
        <f t="shared" si="1"/>
        <v>20.848902866066158</v>
      </c>
      <c r="K15" s="57">
        <f t="shared" si="1"/>
        <v>126.36716842992514</v>
      </c>
      <c r="M15" s="36"/>
    </row>
    <row r="16" spans="1:13" s="35" customFormat="1" x14ac:dyDescent="0.25"/>
  </sheetData>
  <conditionalFormatting sqref="F6:K6">
    <cfRule type="expression" dxfId="4" priority="1">
      <formula>#REF!=#REF!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85468-ECB6-4C23-9E78-FD257E2E5DB7}">
  <dimension ref="A1:XEQ26"/>
  <sheetViews>
    <sheetView showGridLines="0" workbookViewId="0">
      <selection activeCell="C13" sqref="C13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18</v>
      </c>
      <c r="B2" s="22"/>
      <c r="C2" s="21"/>
      <c r="D2" s="21"/>
      <c r="E2" s="21"/>
      <c r="F2" s="21"/>
      <c r="G2" s="21"/>
      <c r="H2" s="21"/>
      <c r="I2" s="21"/>
      <c r="J2" s="28"/>
    </row>
    <row r="3" spans="1:16371" s="30" customFormat="1" x14ac:dyDescent="0.25">
      <c r="A3" s="26" t="s">
        <v>59</v>
      </c>
      <c r="B3" s="23"/>
      <c r="C3" s="23"/>
      <c r="D3" s="23"/>
      <c r="E3" s="23"/>
      <c r="F3" s="23"/>
      <c r="G3" s="23"/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19</v>
      </c>
      <c r="C8" s="11" t="s">
        <v>20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60</v>
      </c>
      <c r="C12" s="58" t="s">
        <v>80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21</v>
      </c>
      <c r="E14" s="4" t="s">
        <v>22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0</v>
      </c>
      <c r="D15" s="2">
        <v>2.3800000000000002E-2</v>
      </c>
      <c r="E15" s="2">
        <v>2.2599999999999999E-2</v>
      </c>
      <c r="F15" s="2">
        <v>8.3540705438707175E-3</v>
      </c>
      <c r="G15" s="2">
        <v>7.3587100156624619E-3</v>
      </c>
      <c r="H15" s="2">
        <v>8.4859008253557189E-3</v>
      </c>
      <c r="I15" s="2">
        <v>1.0754798391217291E-2</v>
      </c>
      <c r="J15" s="2">
        <v>1.0754798391217291E-2</v>
      </c>
    </row>
    <row r="16" spans="1:16371" x14ac:dyDescent="0.25">
      <c r="B16" s="1" t="s">
        <v>1</v>
      </c>
      <c r="D16" s="13"/>
      <c r="E16" s="13"/>
      <c r="F16" s="12">
        <v>1.1627048788004135E-2</v>
      </c>
      <c r="G16" s="2">
        <v>9.7167112576105781E-3</v>
      </c>
      <c r="H16" s="2">
        <v>1.2509981063376197E-2</v>
      </c>
      <c r="I16" s="2">
        <v>1.3480376168036013E-2</v>
      </c>
      <c r="J16" s="2">
        <v>1.1964706087105283E-2</v>
      </c>
    </row>
    <row r="17" spans="2:10" x14ac:dyDescent="0.25">
      <c r="B17" s="5" t="s">
        <v>2</v>
      </c>
      <c r="C17" s="5"/>
      <c r="D17" s="6">
        <f t="shared" ref="D17:E17" si="0">AVERAGE(D15:D16)</f>
        <v>2.3800000000000002E-2</v>
      </c>
      <c r="E17" s="6">
        <f t="shared" si="0"/>
        <v>2.2599999999999999E-2</v>
      </c>
      <c r="F17" s="6">
        <f>AVERAGE(F15:F16)</f>
        <v>9.9905596659374263E-3</v>
      </c>
      <c r="G17" s="6">
        <f t="shared" ref="G17:J17" si="1">AVERAGE(G15:G16)</f>
        <v>8.53771063663652E-3</v>
      </c>
      <c r="H17" s="6">
        <f t="shared" si="1"/>
        <v>1.0497940944365958E-2</v>
      </c>
      <c r="I17" s="6">
        <f t="shared" si="1"/>
        <v>1.2117587279626651E-2</v>
      </c>
      <c r="J17" s="6">
        <f t="shared" si="1"/>
        <v>1.1359752239161287E-2</v>
      </c>
    </row>
    <row r="18" spans="2:10" x14ac:dyDescent="0.25">
      <c r="B18" s="1" t="s">
        <v>3</v>
      </c>
      <c r="D18" s="2">
        <v>0</v>
      </c>
      <c r="E18" s="2">
        <v>5.0000000000000001E-3</v>
      </c>
      <c r="F18" s="2">
        <v>5.0000000000000001E-3</v>
      </c>
      <c r="G18" s="2">
        <v>5.0000000000000001E-3</v>
      </c>
      <c r="H18" s="2">
        <v>5.0000000000000001E-3</v>
      </c>
      <c r="I18" s="2">
        <v>5.0000000000000001E-3</v>
      </c>
      <c r="J18" s="2">
        <v>5.0000000000000001E-3</v>
      </c>
    </row>
    <row r="19" spans="2:10" x14ac:dyDescent="0.25">
      <c r="B19" s="5" t="s">
        <v>4</v>
      </c>
      <c r="C19" s="5"/>
      <c r="D19" s="6">
        <f>D17+D18</f>
        <v>2.3800000000000002E-2</v>
      </c>
      <c r="E19" s="6">
        <f>E17+E18</f>
        <v>2.76E-2</v>
      </c>
      <c r="F19" s="6">
        <f>F17+F18</f>
        <v>1.4990559665937427E-2</v>
      </c>
      <c r="G19" s="6">
        <f t="shared" ref="G19:J19" si="2">G17+G18</f>
        <v>1.3537710636636519E-2</v>
      </c>
      <c r="H19" s="6">
        <f t="shared" si="2"/>
        <v>1.5497940944365959E-2</v>
      </c>
      <c r="I19" s="6">
        <f t="shared" si="2"/>
        <v>1.7117587279626652E-2</v>
      </c>
      <c r="J19" s="6">
        <f t="shared" si="2"/>
        <v>1.6359752239161286E-2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1.4089600000000001E-2</v>
      </c>
      <c r="E23" s="3">
        <f t="shared" si="3"/>
        <v>1.6339199999999998E-2</v>
      </c>
      <c r="F23" s="3">
        <f>F19*F21</f>
        <v>8.8744113222349562E-3</v>
      </c>
      <c r="G23" s="3">
        <f>G19*G21</f>
        <v>8.014324696888819E-3</v>
      </c>
      <c r="H23" s="3">
        <f>H19*H21</f>
        <v>9.1747810390646473E-3</v>
      </c>
      <c r="I23" s="3">
        <f>I19*I21</f>
        <v>1.0133611669538977E-2</v>
      </c>
      <c r="J23" s="3">
        <f>J19*J21</f>
        <v>9.6849733255834815E-3</v>
      </c>
    </row>
    <row r="24" spans="2:10" x14ac:dyDescent="0.25">
      <c r="B24" s="5" t="s">
        <v>6</v>
      </c>
      <c r="D24" s="8" cm="1">
        <f t="array" ref="D24">PRODUCT(1+D23:$D23)-1</f>
        <v>1.4089599999999924E-2</v>
      </c>
      <c r="E24" s="8" cm="1">
        <f t="array" ref="E24">PRODUCT(1+$D23:E23)-1</f>
        <v>3.0659012792319862E-2</v>
      </c>
      <c r="F24" s="8" cm="1">
        <f t="array" ref="F24">PRODUCT(1+$D23:F23)-1</f>
        <v>3.9805504804807601E-2</v>
      </c>
      <c r="G24" s="8" cm="1">
        <f t="array" ref="G24">PRODUCT(1+$D23:G23)-1</f>
        <v>4.8138843741925896E-2</v>
      </c>
      <c r="H24" s="8" cm="1">
        <f t="array" ref="H24">PRODUCT(1+$D23:H23)-1</f>
        <v>5.7755288131796423E-2</v>
      </c>
      <c r="I24" s="8" cm="1">
        <f t="array" ref="I24">PRODUCT(1+$D23:I23)-1</f>
        <v>6.8474169463125456E-2</v>
      </c>
      <c r="J24" s="8" cm="1">
        <f t="array" ref="J24">PRODUCT(1+$D23:J23)-1</f>
        <v>7.8822313293450907E-2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3" priority="3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F0153-4DB7-4FCF-B854-FF74849F945E}">
  <dimension ref="A1:XEQ26"/>
  <sheetViews>
    <sheetView showGridLines="0" workbookViewId="0">
      <selection activeCell="C12" sqref="C12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18</v>
      </c>
      <c r="B2" s="22"/>
      <c r="C2" s="21"/>
      <c r="D2" s="21"/>
      <c r="E2" s="21"/>
      <c r="F2" s="71"/>
      <c r="G2" s="21" t="s">
        <v>74</v>
      </c>
      <c r="H2" s="21"/>
      <c r="I2" s="21"/>
      <c r="J2" s="28"/>
    </row>
    <row r="3" spans="1:16371" s="30" customFormat="1" x14ac:dyDescent="0.25">
      <c r="A3" s="26" t="s">
        <v>59</v>
      </c>
      <c r="B3" s="23"/>
      <c r="C3" s="23"/>
      <c r="D3" s="23"/>
      <c r="E3" s="23"/>
      <c r="F3" s="73"/>
      <c r="G3" s="21" t="s">
        <v>77</v>
      </c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19</v>
      </c>
      <c r="C8" s="11" t="s">
        <v>20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60</v>
      </c>
      <c r="C12" s="58" t="s">
        <v>78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21</v>
      </c>
      <c r="E14" s="4" t="s">
        <v>22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75</v>
      </c>
      <c r="D15" s="72">
        <v>1.4480382636025184E-2</v>
      </c>
      <c r="E15" s="72">
        <v>1.1887471580248547E-2</v>
      </c>
      <c r="F15" s="72">
        <v>6.6742534384085506E-3</v>
      </c>
      <c r="G15" s="72">
        <v>9.1898693689420607E-3</v>
      </c>
      <c r="H15" s="72">
        <v>1.0844237001720769E-2</v>
      </c>
      <c r="I15" s="72">
        <v>1.0677567182329151E-2</v>
      </c>
      <c r="J15" s="72">
        <v>1.0220337553900727E-2</v>
      </c>
    </row>
    <row r="16" spans="1:16371" x14ac:dyDescent="0.25">
      <c r="B16" s="1" t="s">
        <v>1</v>
      </c>
      <c r="D16" s="13"/>
      <c r="E16" s="13"/>
      <c r="F16" s="74">
        <v>9.5673827067392376E-3</v>
      </c>
      <c r="G16" s="74">
        <v>9.9112949661780761E-3</v>
      </c>
      <c r="H16" s="74">
        <v>1.1554432806516867E-2</v>
      </c>
      <c r="I16" s="74">
        <v>1.3871156654089422E-2</v>
      </c>
      <c r="J16" s="74">
        <v>1.3830494751977387E-2</v>
      </c>
    </row>
    <row r="17" spans="2:10" x14ac:dyDescent="0.25">
      <c r="B17" s="5" t="s">
        <v>2</v>
      </c>
      <c r="C17" s="5"/>
      <c r="D17" s="6">
        <f t="shared" ref="D17:E17" si="0">AVERAGE(D15:D16)</f>
        <v>1.4480382636025184E-2</v>
      </c>
      <c r="E17" s="6">
        <f t="shared" si="0"/>
        <v>1.1887471580248547E-2</v>
      </c>
      <c r="F17" s="6">
        <f>AVERAGE(F15:F16)</f>
        <v>8.1208180725738932E-3</v>
      </c>
      <c r="G17" s="6">
        <f t="shared" ref="G17:J17" si="1">AVERAGE(G15:G16)</f>
        <v>9.5505821675600684E-3</v>
      </c>
      <c r="H17" s="6">
        <f t="shared" si="1"/>
        <v>1.1199334904118818E-2</v>
      </c>
      <c r="I17" s="6">
        <f t="shared" si="1"/>
        <v>1.2274361918209287E-2</v>
      </c>
      <c r="J17" s="6">
        <f t="shared" si="1"/>
        <v>1.2025416152939058E-2</v>
      </c>
    </row>
    <row r="18" spans="2:10" x14ac:dyDescent="0.25">
      <c r="B18" s="1" t="s">
        <v>3</v>
      </c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</row>
    <row r="19" spans="2:10" x14ac:dyDescent="0.25">
      <c r="B19" s="5" t="s">
        <v>4</v>
      </c>
      <c r="C19" s="5"/>
      <c r="D19" s="6">
        <f>D17+D18</f>
        <v>1.4480382636025184E-2</v>
      </c>
      <c r="E19" s="6">
        <f>E17+E18</f>
        <v>1.1887471580248547E-2</v>
      </c>
      <c r="F19" s="6">
        <f>F17+F18</f>
        <v>8.1208180725738932E-3</v>
      </c>
      <c r="G19" s="6">
        <f t="shared" ref="G19:J19" si="2">G17+G18</f>
        <v>9.5505821675600684E-3</v>
      </c>
      <c r="H19" s="6">
        <f t="shared" si="2"/>
        <v>1.1199334904118818E-2</v>
      </c>
      <c r="I19" s="6">
        <f t="shared" si="2"/>
        <v>1.2274361918209287E-2</v>
      </c>
      <c r="J19" s="6">
        <f t="shared" si="2"/>
        <v>1.2025416152939058E-2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8.5723865205269076E-3</v>
      </c>
      <c r="E23" s="3">
        <f t="shared" si="3"/>
        <v>7.0373831755071396E-3</v>
      </c>
      <c r="F23" s="3">
        <f>F19*F21</f>
        <v>4.8075242989637449E-3</v>
      </c>
      <c r="G23" s="3">
        <f>G19*G21</f>
        <v>5.6539446431955603E-3</v>
      </c>
      <c r="H23" s="3">
        <f>H19*H21</f>
        <v>6.6300062632383399E-3</v>
      </c>
      <c r="I23" s="3">
        <f>I19*I21</f>
        <v>7.2664222555798973E-3</v>
      </c>
      <c r="J23" s="3">
        <f>J19*J21</f>
        <v>7.1190463625399221E-3</v>
      </c>
    </row>
    <row r="24" spans="2:10" x14ac:dyDescent="0.25">
      <c r="B24" s="5" t="s">
        <v>6</v>
      </c>
      <c r="D24" s="8" cm="1">
        <f t="array" ref="D24">PRODUCT(1+D23:$D23)-1</f>
        <v>8.5723865205269423E-3</v>
      </c>
      <c r="E24" s="8" cm="1">
        <f t="array" ref="E24">PRODUCT(1+$D23:E23)-1</f>
        <v>1.5670096864707439E-2</v>
      </c>
      <c r="F24" s="8" cm="1">
        <f t="array" ref="F24">PRODUCT(1+$D23:F23)-1</f>
        <v>2.055295553511538E-2</v>
      </c>
      <c r="G24" s="8" cm="1">
        <f t="array" ref="G24">PRODUCT(1+$D23:G23)-1</f>
        <v>2.6323105451160567E-2</v>
      </c>
      <c r="H24" s="8" cm="1">
        <f t="array" ref="H24">PRODUCT(1+$D23:H23)-1</f>
        <v>3.3127634068407907E-2</v>
      </c>
      <c r="I24" s="8" cm="1">
        <f t="array" ref="I24">PRODUCT(1+$D23:I23)-1</f>
        <v>4.0634775701457126E-2</v>
      </c>
      <c r="J24" s="8" cm="1">
        <f t="array" ref="J24">PRODUCT(1+$D23:J23)-1</f>
        <v>4.8043102916147218E-2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2" priority="1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803B-77DA-410B-B824-F66E9B69B73A}">
  <dimension ref="A1:T37"/>
  <sheetViews>
    <sheetView showGridLines="0" topLeftCell="C1" workbookViewId="0">
      <selection activeCell="E25" sqref="E25"/>
    </sheetView>
  </sheetViews>
  <sheetFormatPr defaultColWidth="9.140625" defaultRowHeight="15" x14ac:dyDescent="0.25"/>
  <cols>
    <col min="1" max="1" width="3.42578125" style="1" customWidth="1"/>
    <col min="2" max="2" width="35" style="1" bestFit="1" customWidth="1"/>
    <col min="3" max="3" width="35.5703125" style="1" bestFit="1" customWidth="1"/>
    <col min="4" max="4" width="24.5703125" style="1" bestFit="1" customWidth="1"/>
    <col min="5" max="5" width="44.28515625" style="1" bestFit="1" customWidth="1"/>
    <col min="6" max="6" width="13.28515625" style="1" bestFit="1" customWidth="1"/>
    <col min="7" max="7" width="9.5703125" style="1" bestFit="1" customWidth="1"/>
    <col min="8" max="12" width="9.140625" style="1"/>
    <col min="13" max="13" width="2.42578125" style="1" customWidth="1"/>
    <col min="14" max="19" width="9.140625" style="1"/>
    <col min="20" max="20" width="13.5703125" style="1" bestFit="1" customWidth="1"/>
    <col min="21" max="16384" width="9.140625" style="1"/>
  </cols>
  <sheetData>
    <row r="1" spans="1:20" s="9" customFormat="1" ht="21" x14ac:dyDescent="0.35">
      <c r="A1" s="24" t="s">
        <v>61</v>
      </c>
      <c r="B1" s="20"/>
      <c r="C1" s="21"/>
      <c r="D1" s="21"/>
      <c r="E1" s="21"/>
      <c r="F1" s="21"/>
      <c r="G1" s="21"/>
      <c r="H1" s="21"/>
      <c r="I1" s="21"/>
      <c r="J1" s="21"/>
      <c r="K1" s="28"/>
      <c r="L1" s="28"/>
      <c r="M1" s="28"/>
      <c r="N1" s="28"/>
      <c r="O1" s="28"/>
      <c r="P1" s="28"/>
      <c r="Q1" s="28"/>
      <c r="R1" s="28"/>
      <c r="S1" s="28"/>
    </row>
    <row r="2" spans="1:20" s="9" customFormat="1" ht="15.75" x14ac:dyDescent="0.25">
      <c r="A2" s="25" t="s">
        <v>18</v>
      </c>
      <c r="B2" s="22"/>
      <c r="C2" s="21"/>
      <c r="D2" s="21"/>
      <c r="E2" s="21"/>
      <c r="F2" s="21"/>
      <c r="G2" s="21"/>
      <c r="H2" s="21"/>
      <c r="I2" s="21"/>
      <c r="J2" s="21"/>
      <c r="K2" s="28"/>
      <c r="L2" s="28"/>
      <c r="M2" s="28"/>
      <c r="N2" s="28"/>
      <c r="O2" s="28"/>
      <c r="P2" s="28"/>
      <c r="Q2" s="28"/>
      <c r="R2" s="28"/>
      <c r="S2" s="28"/>
    </row>
    <row r="3" spans="1:20" s="30" customFormat="1" x14ac:dyDescent="0.25">
      <c r="A3" s="26" t="s">
        <v>59</v>
      </c>
      <c r="B3" s="23"/>
      <c r="C3" s="23"/>
      <c r="D3" s="23"/>
      <c r="E3" s="23"/>
      <c r="F3" s="23"/>
      <c r="G3" s="21"/>
      <c r="H3" s="21"/>
      <c r="I3" s="23"/>
      <c r="J3" s="23"/>
      <c r="K3" s="29"/>
      <c r="L3" s="29"/>
      <c r="M3" s="29"/>
      <c r="N3" s="29"/>
      <c r="O3" s="29"/>
      <c r="P3" s="29"/>
      <c r="Q3" s="29"/>
      <c r="R3" s="29"/>
      <c r="S3" s="29"/>
    </row>
    <row r="6" spans="1:20" ht="15.75" thickBot="1" x14ac:dyDescent="0.3">
      <c r="B6" s="32"/>
      <c r="C6" s="32"/>
      <c r="D6" s="32"/>
      <c r="E6" s="32"/>
      <c r="F6" s="32"/>
      <c r="G6" s="79" t="s">
        <v>33</v>
      </c>
      <c r="H6" s="79"/>
      <c r="I6" s="79"/>
      <c r="J6" s="79"/>
      <c r="K6" s="79"/>
      <c r="L6" s="79"/>
      <c r="N6" s="79" t="s">
        <v>34</v>
      </c>
      <c r="O6" s="79"/>
      <c r="P6" s="79"/>
      <c r="Q6" s="79"/>
      <c r="R6" s="79"/>
      <c r="S6" s="79"/>
    </row>
    <row r="7" spans="1:20" ht="15.75" thickTop="1" x14ac:dyDescent="0.25">
      <c r="B7" s="33" t="s">
        <v>65</v>
      </c>
      <c r="C7" s="33" t="s">
        <v>35</v>
      </c>
      <c r="D7" s="33" t="s">
        <v>37</v>
      </c>
      <c r="E7" s="33" t="s">
        <v>32</v>
      </c>
      <c r="F7" s="33" t="s">
        <v>36</v>
      </c>
      <c r="G7" s="34">
        <v>46539</v>
      </c>
      <c r="H7" s="34">
        <v>46905</v>
      </c>
      <c r="I7" s="34">
        <v>47270</v>
      </c>
      <c r="J7" s="34">
        <v>47635</v>
      </c>
      <c r="K7" s="34">
        <v>48000</v>
      </c>
      <c r="L7" s="34" t="s">
        <v>8</v>
      </c>
      <c r="N7" s="34">
        <v>46539</v>
      </c>
      <c r="O7" s="34">
        <v>46905</v>
      </c>
      <c r="P7" s="34">
        <v>47270</v>
      </c>
      <c r="Q7" s="34">
        <v>47635</v>
      </c>
      <c r="R7" s="34">
        <v>48000</v>
      </c>
      <c r="S7" s="34" t="s">
        <v>8</v>
      </c>
      <c r="T7" s="5"/>
    </row>
    <row r="8" spans="1:20" x14ac:dyDescent="0.25">
      <c r="B8" s="1" t="s">
        <v>52</v>
      </c>
      <c r="C8" s="14" t="s">
        <v>23</v>
      </c>
      <c r="D8" s="14" t="s">
        <v>38</v>
      </c>
      <c r="E8" s="14" t="s">
        <v>62</v>
      </c>
      <c r="F8" s="1" t="s">
        <v>28</v>
      </c>
      <c r="G8" s="18">
        <v>1.3579230434346403</v>
      </c>
      <c r="H8" s="18">
        <v>4.429093407855631</v>
      </c>
      <c r="I8" s="18">
        <v>4.4583480778211575</v>
      </c>
      <c r="J8" s="18">
        <v>5.1010958441238321</v>
      </c>
      <c r="K8" s="18">
        <v>5.3737594424958992</v>
      </c>
      <c r="L8" s="16">
        <f>SUM(G8:K8)</f>
        <v>20.720219815731159</v>
      </c>
      <c r="N8" s="16">
        <f>G8*(1+'Assumptions Reg Prop'!F$24)</f>
        <v>1.4119758556646369</v>
      </c>
      <c r="O8" s="16">
        <f>H8*(1+'Assumptions Reg Prop'!G$24)</f>
        <v>4.6423048433347871</v>
      </c>
      <c r="P8" s="16">
        <f>I8*(1+'Assumptions Reg Prop'!H$24)</f>
        <v>4.7158412556475593</v>
      </c>
      <c r="Q8" s="16">
        <f>J8*(1+'Assumptions Reg Prop'!I$24)</f>
        <v>5.4503891454020126</v>
      </c>
      <c r="R8" s="16">
        <f>K8*(1+'Assumptions Reg Prop'!J$24)</f>
        <v>5.7973315928359508</v>
      </c>
      <c r="S8" s="16">
        <f>SUM(N8:R8)</f>
        <v>22.017842692884948</v>
      </c>
      <c r="T8" s="78"/>
    </row>
    <row r="9" spans="1:20" x14ac:dyDescent="0.25">
      <c r="B9" s="1" t="s">
        <v>52</v>
      </c>
      <c r="C9" s="14" t="s">
        <v>24</v>
      </c>
      <c r="D9" s="14" t="s">
        <v>38</v>
      </c>
      <c r="E9" s="14" t="s">
        <v>62</v>
      </c>
      <c r="F9" s="1" t="s">
        <v>26</v>
      </c>
      <c r="G9" s="18">
        <v>0</v>
      </c>
      <c r="H9" s="18">
        <v>0.86696571437655889</v>
      </c>
      <c r="I9" s="18">
        <v>0.86696571437655889</v>
      </c>
      <c r="J9" s="18">
        <v>0.86696571437655889</v>
      </c>
      <c r="K9" s="18">
        <v>0.86696571437655889</v>
      </c>
      <c r="L9" s="16">
        <f t="shared" ref="L9:L18" si="0">SUM(G9:K9)</f>
        <v>3.4678628575062356</v>
      </c>
      <c r="N9" s="16">
        <f>G9*(1+'Assumptions RRP'!F$24)</f>
        <v>0</v>
      </c>
      <c r="O9" s="16">
        <f>H9*(1+'Assumptions RRP'!G$24)</f>
        <v>0.88978694429863381</v>
      </c>
      <c r="P9" s="16">
        <f>I9*(1+'Assumptions RRP'!H$24)</f>
        <v>0.89568623731228136</v>
      </c>
      <c r="Q9" s="16">
        <f>J9*(1+'Assumptions RRP'!I$24)</f>
        <v>0.9021946717211039</v>
      </c>
      <c r="R9" s="16">
        <f>K9*(1+'Assumptions RRP'!J$24)</f>
        <v>0.90861743741712298</v>
      </c>
      <c r="S9" s="16">
        <f t="shared" ref="S9:S17" si="1">SUM(N9:R9)</f>
        <v>3.596285290749142</v>
      </c>
    </row>
    <row r="10" spans="1:20" x14ac:dyDescent="0.25">
      <c r="B10" s="1" t="s">
        <v>52</v>
      </c>
      <c r="C10" s="14" t="s">
        <v>25</v>
      </c>
      <c r="D10" s="14" t="s">
        <v>38</v>
      </c>
      <c r="E10" s="14" t="s">
        <v>62</v>
      </c>
      <c r="F10" s="1" t="s">
        <v>27</v>
      </c>
      <c r="G10" s="18">
        <v>0.44039556945565195</v>
      </c>
      <c r="H10" s="18">
        <v>0.60399372847889155</v>
      </c>
      <c r="I10" s="18">
        <v>0.59985991641854552</v>
      </c>
      <c r="J10" s="18">
        <v>0.59985991641854552</v>
      </c>
      <c r="K10" s="18">
        <v>0.59985991641854552</v>
      </c>
      <c r="L10" s="16">
        <f t="shared" si="0"/>
        <v>2.8439690471901797</v>
      </c>
      <c r="N10" s="16">
        <f>G10*(1+'Assumptions RRP'!F$24)</f>
        <v>0.44944700001253579</v>
      </c>
      <c r="O10" s="16">
        <f>H10*(1+'Assumptions RRP'!G$24)</f>
        <v>0.61989271908548105</v>
      </c>
      <c r="P10" s="16">
        <f>I10*(1+'Assumptions RRP'!H$24)</f>
        <v>0.61973185622196481</v>
      </c>
      <c r="Q10" s="16">
        <f>J10*(1+'Assumptions RRP'!I$24)</f>
        <v>0.62423508957450791</v>
      </c>
      <c r="R10" s="16">
        <f>K10*(1+'Assumptions RRP'!J$24)</f>
        <v>0.62867904811831321</v>
      </c>
      <c r="S10" s="16">
        <f t="shared" si="1"/>
        <v>2.9419857130128029</v>
      </c>
    </row>
    <row r="11" spans="1:20" x14ac:dyDescent="0.25">
      <c r="B11" s="1" t="s">
        <v>53</v>
      </c>
      <c r="C11" s="15" t="s">
        <v>39</v>
      </c>
      <c r="D11" s="14" t="s">
        <v>38</v>
      </c>
      <c r="E11" s="1" t="s">
        <v>64</v>
      </c>
      <c r="F11" s="1" t="s">
        <v>45</v>
      </c>
      <c r="G11" s="18">
        <v>0.55280616152977091</v>
      </c>
      <c r="H11" s="18">
        <v>0.27147958434258457</v>
      </c>
      <c r="I11" s="18">
        <v>0.38985917470390913</v>
      </c>
      <c r="J11" s="18">
        <v>0.8663350909967561</v>
      </c>
      <c r="K11" s="18">
        <v>0.49277344744731544</v>
      </c>
      <c r="L11" s="16">
        <f t="shared" si="0"/>
        <v>2.5732534590203362</v>
      </c>
      <c r="N11" s="16">
        <f>G11*(1+'Assumptions Reg Prop'!F$24)</f>
        <v>0.57481088984867146</v>
      </c>
      <c r="O11" s="16">
        <f>H11*(1+'Assumptions Reg Prop'!G$24)</f>
        <v>0.28454829763237521</v>
      </c>
      <c r="P11" s="16">
        <f>I11*(1+'Assumptions Reg Prop'!H$24)</f>
        <v>0.41237560366975778</v>
      </c>
      <c r="Q11" s="16">
        <f>J11*(1+'Assumptions Reg Prop'!I$24)</f>
        <v>0.92565666682952019</v>
      </c>
      <c r="R11" s="16">
        <f>K11*(1+'Assumptions Reg Prop'!J$24)</f>
        <v>0.53161499050470162</v>
      </c>
      <c r="S11" s="16">
        <f t="shared" si="1"/>
        <v>2.729006448485026</v>
      </c>
      <c r="T11" s="78"/>
    </row>
    <row r="12" spans="1:20" x14ac:dyDescent="0.25">
      <c r="B12" s="1" t="s">
        <v>53</v>
      </c>
      <c r="C12" s="15" t="s">
        <v>40</v>
      </c>
      <c r="D12" s="14" t="s">
        <v>38</v>
      </c>
      <c r="E12" s="1" t="s">
        <v>64</v>
      </c>
      <c r="F12" s="1" t="s">
        <v>46</v>
      </c>
      <c r="G12" s="18">
        <v>2.772737292173066</v>
      </c>
      <c r="H12" s="18">
        <v>8.1159071894542443</v>
      </c>
      <c r="I12" s="18">
        <v>4.6760393544549981</v>
      </c>
      <c r="J12" s="18">
        <v>4.7036608832972391</v>
      </c>
      <c r="K12" s="18">
        <v>1.6959094214720201</v>
      </c>
      <c r="L12" s="16">
        <f t="shared" si="0"/>
        <v>21.964254140851569</v>
      </c>
      <c r="N12" s="16">
        <f>G12*(1+'Assumptions RRP'!F$24)</f>
        <v>2.8297252384496554</v>
      </c>
      <c r="O12" s="16">
        <f>H12*(1+'Assumptions RRP'!G$24)</f>
        <v>8.3295430702340809</v>
      </c>
      <c r="P12" s="16">
        <f>I12*(1+'Assumptions RRP'!H$24)</f>
        <v>4.8309454750788579</v>
      </c>
      <c r="Q12" s="16">
        <f>J12*(1+'Assumptions RRP'!I$24)</f>
        <v>4.8947930882657404</v>
      </c>
      <c r="R12" s="16">
        <f>K12*(1+'Assumptions RRP'!J$24)</f>
        <v>1.7773861723442641</v>
      </c>
      <c r="S12" s="16">
        <f t="shared" si="1"/>
        <v>22.6623930443726</v>
      </c>
    </row>
    <row r="13" spans="1:20" x14ac:dyDescent="0.25">
      <c r="B13" s="1" t="s">
        <v>53</v>
      </c>
      <c r="C13" s="15" t="s">
        <v>41</v>
      </c>
      <c r="D13" s="14" t="s">
        <v>38</v>
      </c>
      <c r="E13" s="1" t="s">
        <v>64</v>
      </c>
      <c r="F13" s="1" t="s">
        <v>47</v>
      </c>
      <c r="G13" s="18"/>
      <c r="H13" s="18"/>
      <c r="I13" s="18"/>
      <c r="J13" s="18"/>
      <c r="K13" s="18"/>
      <c r="L13" s="16">
        <f t="shared" si="0"/>
        <v>0</v>
      </c>
      <c r="N13" s="16">
        <f>G13*(1+'Assumptions Reg Prop'!F$24)</f>
        <v>0</v>
      </c>
      <c r="O13" s="16">
        <f>H13*(1+'Assumptions Reg Prop'!G$24)</f>
        <v>0</v>
      </c>
      <c r="P13" s="16">
        <f>I13*(1+'Assumptions Reg Prop'!H$24)</f>
        <v>0</v>
      </c>
      <c r="Q13" s="16">
        <f>J13*(1+'Assumptions Reg Prop'!I$24)</f>
        <v>0</v>
      </c>
      <c r="R13" s="16">
        <f>K13*(1+'Assumptions Reg Prop'!J$24)</f>
        <v>0</v>
      </c>
      <c r="S13" s="16">
        <f t="shared" si="1"/>
        <v>0</v>
      </c>
    </row>
    <row r="14" spans="1:20" x14ac:dyDescent="0.25">
      <c r="B14" s="1" t="s">
        <v>54</v>
      </c>
      <c r="C14" s="15" t="s">
        <v>42</v>
      </c>
      <c r="D14" s="15" t="s">
        <v>31</v>
      </c>
      <c r="E14" s="15" t="s">
        <v>69</v>
      </c>
      <c r="F14" s="1" t="s">
        <v>45</v>
      </c>
      <c r="G14" s="18">
        <v>0.27147958434258457</v>
      </c>
      <c r="H14" s="18">
        <v>1.5227876996064764</v>
      </c>
      <c r="I14" s="18">
        <v>2.1031718223069156</v>
      </c>
      <c r="J14" s="18">
        <v>2.6721039744229853</v>
      </c>
      <c r="K14" s="18">
        <v>3.2166521678334621</v>
      </c>
      <c r="L14" s="16">
        <f t="shared" si="0"/>
        <v>9.7861952485124242</v>
      </c>
      <c r="N14" s="16">
        <f>G14*(1+'Assumptions Reg Prop'!F$24)</f>
        <v>0.28228596624154051</v>
      </c>
      <c r="O14" s="16">
        <f>H14*(1+'Assumptions Reg Prop'!G$24)</f>
        <v>1.5960929387299594</v>
      </c>
      <c r="P14" s="16">
        <f>I14*(1+'Assumptions Reg Prop'!H$24)</f>
        <v>2.2246411168949267</v>
      </c>
      <c r="Q14" s="16">
        <f>J14*(1+'Assumptions Reg Prop'!I$24)</f>
        <v>2.855074074790716</v>
      </c>
      <c r="R14" s="16">
        <f>K14*(1+'Assumptions Reg Prop'!J$24)</f>
        <v>3.4701961327624891</v>
      </c>
      <c r="S14" s="16">
        <f t="shared" si="1"/>
        <v>10.428290229419632</v>
      </c>
      <c r="T14" s="78"/>
    </row>
    <row r="15" spans="1:20" x14ac:dyDescent="0.25">
      <c r="B15" s="1" t="s">
        <v>54</v>
      </c>
      <c r="C15" s="15" t="s">
        <v>43</v>
      </c>
      <c r="D15" s="15" t="s">
        <v>31</v>
      </c>
      <c r="E15" s="15" t="s">
        <v>69</v>
      </c>
      <c r="F15" s="1" t="s">
        <v>46</v>
      </c>
      <c r="G15" s="18"/>
      <c r="H15" s="18"/>
      <c r="I15" s="18"/>
      <c r="J15" s="18"/>
      <c r="K15" s="18"/>
      <c r="L15" s="16">
        <f t="shared" si="0"/>
        <v>0</v>
      </c>
      <c r="N15" s="16">
        <f>G15*(1+'Assumptions Reg Prop'!F$24)</f>
        <v>0</v>
      </c>
      <c r="O15" s="16">
        <f>H15*(1+'Assumptions Reg Prop'!G$24)</f>
        <v>0</v>
      </c>
      <c r="P15" s="16">
        <f>I15*(1+'Assumptions Reg Prop'!H$24)</f>
        <v>0</v>
      </c>
      <c r="Q15" s="16">
        <f>J15*(1+'Assumptions Reg Prop'!I$24)</f>
        <v>0</v>
      </c>
      <c r="R15" s="16">
        <f>K15*(1+'Assumptions Reg Prop'!J$24)</f>
        <v>0</v>
      </c>
      <c r="S15" s="16">
        <f t="shared" si="1"/>
        <v>0</v>
      </c>
    </row>
    <row r="16" spans="1:20" x14ac:dyDescent="0.25">
      <c r="B16" s="1" t="s">
        <v>54</v>
      </c>
      <c r="C16" s="15" t="s">
        <v>44</v>
      </c>
      <c r="D16" s="15" t="s">
        <v>31</v>
      </c>
      <c r="E16" s="15" t="s">
        <v>69</v>
      </c>
      <c r="F16" s="1" t="s">
        <v>47</v>
      </c>
      <c r="G16" s="18">
        <v>0.21289953414950818</v>
      </c>
      <c r="H16" s="18">
        <v>0.71616135424008887</v>
      </c>
      <c r="I16" s="18">
        <v>1.5289846740388378</v>
      </c>
      <c r="J16" s="18">
        <v>2.2908733615470211</v>
      </c>
      <c r="K16" s="18">
        <v>2.2823186114317306</v>
      </c>
      <c r="L16" s="16">
        <f t="shared" si="0"/>
        <v>7.0312375354071861</v>
      </c>
      <c r="N16" s="16">
        <f>G16*(1+'Assumptions Reg Prop'!F$24)</f>
        <v>0.22137410757903772</v>
      </c>
      <c r="O16" s="16">
        <f>H16*(1+'Assumptions Reg Prop'!G$24)</f>
        <v>0.75063653376585859</v>
      </c>
      <c r="P16" s="16">
        <f>I16*(1+'Assumptions Reg Prop'!H$24)</f>
        <v>1.6172916244370517</v>
      </c>
      <c r="Q16" s="16">
        <f>J16*(1+'Assumptions Reg Prop'!I$24)</f>
        <v>2.4477390123241518</v>
      </c>
      <c r="R16" s="16">
        <f>K16*(1+'Assumptions Reg Prop'!J$24)</f>
        <v>2.4622162440574762</v>
      </c>
      <c r="S16" s="16">
        <f t="shared" si="1"/>
        <v>7.4992575221635764</v>
      </c>
    </row>
    <row r="17" spans="2:19" x14ac:dyDescent="0.25">
      <c r="B17" s="1" t="s">
        <v>54</v>
      </c>
      <c r="C17" s="15" t="s">
        <v>70</v>
      </c>
      <c r="D17" s="14" t="s">
        <v>38</v>
      </c>
      <c r="E17" s="15" t="s">
        <v>72</v>
      </c>
      <c r="F17" s="1" t="s">
        <v>48</v>
      </c>
      <c r="G17" s="18">
        <v>0</v>
      </c>
      <c r="H17" s="18">
        <v>0</v>
      </c>
      <c r="I17" s="18">
        <v>0.64830514759273306</v>
      </c>
      <c r="J17" s="18">
        <v>0.68072040497236963</v>
      </c>
      <c r="K17" s="18">
        <v>0.71475583904996853</v>
      </c>
      <c r="L17" s="16">
        <f t="shared" si="0"/>
        <v>2.0437813916150711</v>
      </c>
      <c r="N17" s="16">
        <f>G17*(1+'Assumptions Reg Prop'!F$24)</f>
        <v>0</v>
      </c>
      <c r="O17" s="16">
        <f>H17*(1+'Assumptions Reg Prop'!G$24)</f>
        <v>0</v>
      </c>
      <c r="P17" s="16">
        <f>I17*(1+'Assumptions Reg Prop'!H$24)</f>
        <v>0.68574819818927812</v>
      </c>
      <c r="Q17" s="16">
        <f>J17*(1+'Assumptions Reg Prop'!I$24)</f>
        <v>0.7273321693394551</v>
      </c>
      <c r="R17" s="16">
        <f>K17*(1+'Assumptions Reg Prop'!J$24)</f>
        <v>0.77109454772388852</v>
      </c>
      <c r="S17" s="16">
        <f t="shared" si="1"/>
        <v>2.1841749152526218</v>
      </c>
    </row>
    <row r="18" spans="2:19" x14ac:dyDescent="0.25">
      <c r="B18" s="1" t="s">
        <v>55</v>
      </c>
      <c r="C18" s="15" t="s">
        <v>58</v>
      </c>
      <c r="D18" s="14" t="s">
        <v>38</v>
      </c>
      <c r="E18" s="14" t="s">
        <v>62</v>
      </c>
      <c r="F18" s="1" t="s">
        <v>29</v>
      </c>
      <c r="G18" s="18"/>
      <c r="H18" s="18"/>
      <c r="I18" s="18"/>
      <c r="J18" s="18"/>
      <c r="K18" s="18"/>
      <c r="L18" s="16">
        <f t="shared" si="0"/>
        <v>0</v>
      </c>
      <c r="N18" s="16">
        <f>G18*(1+'Assumptions Reg Prop'!F$24)</f>
        <v>0</v>
      </c>
      <c r="O18" s="16">
        <f>H18*(1+'Assumptions Reg Prop'!G$24)</f>
        <v>0</v>
      </c>
      <c r="P18" s="16">
        <f>I18*(1+'Assumptions Reg Prop'!H$24)</f>
        <v>0</v>
      </c>
      <c r="Q18" s="16">
        <f>J18*(1+'Assumptions Reg Prop'!I$24)</f>
        <v>0</v>
      </c>
      <c r="R18" s="16">
        <f>K18*(1+'Assumptions Reg Prop'!J$24)</f>
        <v>0</v>
      </c>
      <c r="S18" s="16">
        <f t="shared" ref="S18" si="2">SUM(N18:R18)</f>
        <v>0</v>
      </c>
    </row>
    <row r="19" spans="2:19" x14ac:dyDescent="0.25">
      <c r="C19" s="15"/>
      <c r="D19" s="14"/>
      <c r="E19" s="14"/>
      <c r="G19" s="18"/>
      <c r="H19" s="18"/>
      <c r="I19" s="18"/>
      <c r="J19" s="18"/>
      <c r="K19" s="18"/>
      <c r="L19" s="16"/>
      <c r="N19" s="16"/>
      <c r="O19" s="16"/>
      <c r="P19" s="16"/>
      <c r="Q19" s="16"/>
      <c r="R19" s="16"/>
      <c r="S19" s="16"/>
    </row>
    <row r="20" spans="2:19" x14ac:dyDescent="0.25">
      <c r="B20" s="27"/>
      <c r="C20" s="27"/>
      <c r="D20" s="27"/>
      <c r="E20" s="27"/>
      <c r="F20" s="27"/>
      <c r="G20" s="17">
        <f>SUM(G8:G18)</f>
        <v>5.6082411850852214</v>
      </c>
      <c r="H20" s="17">
        <f t="shared" ref="H20:L20" si="3">SUM(H8:H18)</f>
        <v>16.526388678354476</v>
      </c>
      <c r="I20" s="17">
        <f t="shared" si="3"/>
        <v>15.271533881713658</v>
      </c>
      <c r="J20" s="17">
        <f t="shared" si="3"/>
        <v>17.781615190155307</v>
      </c>
      <c r="K20" s="17">
        <f t="shared" si="3"/>
        <v>15.242994560525501</v>
      </c>
      <c r="L20" s="17">
        <f t="shared" si="3"/>
        <v>70.43077349583416</v>
      </c>
      <c r="N20" s="17">
        <f>SUM(N8:N18)</f>
        <v>5.7696190577960786</v>
      </c>
      <c r="O20" s="17">
        <f t="shared" ref="O20:S20" si="4">SUM(O8:O18)</f>
        <v>17.112805347081178</v>
      </c>
      <c r="P20" s="17">
        <f t="shared" si="4"/>
        <v>16.002261367451677</v>
      </c>
      <c r="Q20" s="17">
        <f t="shared" si="4"/>
        <v>18.82741391824721</v>
      </c>
      <c r="R20" s="17">
        <f t="shared" si="4"/>
        <v>16.347136165764205</v>
      </c>
      <c r="S20" s="17">
        <f t="shared" si="4"/>
        <v>74.059235856340351</v>
      </c>
    </row>
    <row r="29" spans="2:19" x14ac:dyDescent="0.25">
      <c r="G29" s="16"/>
      <c r="H29" s="16"/>
      <c r="I29" s="16"/>
      <c r="J29" s="16"/>
      <c r="K29" s="16"/>
    </row>
    <row r="30" spans="2:19" x14ac:dyDescent="0.25">
      <c r="G30" s="16"/>
      <c r="H30" s="16"/>
      <c r="I30" s="16"/>
      <c r="J30" s="16"/>
      <c r="K30" s="16"/>
    </row>
    <row r="31" spans="2:19" x14ac:dyDescent="0.25">
      <c r="G31" s="16"/>
      <c r="H31" s="16"/>
      <c r="I31" s="16"/>
      <c r="J31" s="16"/>
      <c r="K31" s="16"/>
    </row>
    <row r="32" spans="2:19" x14ac:dyDescent="0.25">
      <c r="G32" s="16"/>
      <c r="H32" s="16"/>
      <c r="I32" s="16"/>
      <c r="J32" s="16"/>
      <c r="K32" s="16"/>
    </row>
    <row r="33" spans="7:11" x14ac:dyDescent="0.25">
      <c r="G33" s="16"/>
      <c r="H33" s="16"/>
      <c r="I33" s="16"/>
      <c r="J33" s="16"/>
      <c r="K33" s="16"/>
    </row>
    <row r="34" spans="7:11" x14ac:dyDescent="0.25">
      <c r="G34" s="16"/>
      <c r="H34" s="16"/>
      <c r="I34" s="16"/>
      <c r="J34" s="16"/>
      <c r="K34" s="16"/>
    </row>
    <row r="35" spans="7:11" x14ac:dyDescent="0.25">
      <c r="G35" s="16"/>
      <c r="H35" s="16"/>
      <c r="I35" s="16"/>
      <c r="J35" s="16"/>
      <c r="K35" s="16"/>
    </row>
    <row r="36" spans="7:11" x14ac:dyDescent="0.25">
      <c r="G36" s="16"/>
      <c r="H36" s="16"/>
      <c r="I36" s="16"/>
      <c r="J36" s="16"/>
      <c r="K36" s="16"/>
    </row>
    <row r="37" spans="7:11" x14ac:dyDescent="0.25">
      <c r="G37" s="16"/>
      <c r="H37" s="16"/>
      <c r="I37" s="16"/>
      <c r="J37" s="16"/>
      <c r="K37" s="16"/>
    </row>
  </sheetData>
  <mergeCells count="2">
    <mergeCell ref="G6:L6"/>
    <mergeCell ref="N6:S6"/>
  </mergeCells>
  <conditionalFormatting sqref="G7:L7">
    <cfRule type="expression" dxfId="1" priority="4">
      <formula>G$15=G$8</formula>
    </cfRule>
  </conditionalFormatting>
  <conditionalFormatting sqref="N7:S7">
    <cfRule type="expression" dxfId="0" priority="1">
      <formula>N$15=N$8</formula>
    </cfRule>
  </conditionalFormatting>
  <pageMargins left="0.7" right="0.7" top="0.75" bottom="0.75" header="0.3" footer="0.3"/>
  <pageSetup paperSize="9" orientation="portrait" r:id="rId1"/>
  <ignoredErrors>
    <ignoredError sqref="N12:R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Cover</vt:lpstr>
      <vt:lpstr>Summary</vt:lpstr>
      <vt:lpstr>Assumptions Reg Prop</vt:lpstr>
      <vt:lpstr>Assumptions RRP</vt:lpstr>
      <vt:lpstr>IT projects</vt:lpstr>
      <vt:lpstr>'Assumptions RRP'!escalate_FY24_to_FY26</vt:lpstr>
      <vt:lpstr>escalate_FY24_to_FY26</vt:lpstr>
      <vt:lpstr>'Assumptions RRP'!escalate_FY25_to_FY26</vt:lpstr>
      <vt:lpstr>escalate_FY25_to_FY26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2025-01-26T05:22:02Z</dcterms:created>
  <dcterms:modified xsi:type="dcterms:W3CDTF">2025-11-30T23:42:59Z</dcterms:modified>
</cp:coreProperties>
</file>