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updateLinks="never" codeName="ThisWorkbook" defaultThemeVersion="124226"/>
  <xr:revisionPtr revIDLastSave="0" documentId="13_ncr:1_{6A58627F-6F1C-4379-BFA4-128D7C206B32}" xr6:coauthVersionLast="47" xr6:coauthVersionMax="47" xr10:uidLastSave="{00000000-0000-0000-0000-000000000000}"/>
  <bookViews>
    <workbookView xWindow="1830" yWindow="-15870" windowWidth="25440" windowHeight="15270" tabRatio="685" xr2:uid="{00000000-000D-0000-FFFF-FFFF00000000}"/>
  </bookViews>
  <sheets>
    <sheet name="Cover" sheetId="24" r:id="rId1"/>
    <sheet name="Approach" sheetId="17" r:id="rId2"/>
    <sheet name="Summary" sheetId="6" r:id="rId3"/>
    <sheet name="Calculations" sheetId="18" r:id="rId4"/>
    <sheet name="Reset RIN" sheetId="20"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4" l="1" a="1"/>
  <c r="C5" i="24" s="1"/>
  <c r="D6" i="24" l="1" a="1"/>
  <c r="D6" i="24" s="1"/>
  <c r="C163" i="18" l="1"/>
  <c r="C141" i="18"/>
  <c r="C140" i="18"/>
  <c r="C33" i="18"/>
  <c r="C32" i="18"/>
  <c r="D13" i="18"/>
  <c r="D12" i="18"/>
  <c r="C17" i="18"/>
  <c r="C29" i="18" l="1"/>
  <c r="C28" i="18"/>
  <c r="C31" i="18"/>
  <c r="C30" i="18"/>
  <c r="E78" i="18" l="1"/>
  <c r="E77" i="18"/>
  <c r="E76" i="18"/>
  <c r="E75" i="18"/>
  <c r="E74" i="18"/>
  <c r="E73" i="18"/>
  <c r="E72" i="18"/>
  <c r="E71" i="18"/>
  <c r="D78" i="18"/>
  <c r="D77" i="18"/>
  <c r="D76" i="18"/>
  <c r="D75" i="18"/>
  <c r="D74" i="18"/>
  <c r="D73" i="18"/>
  <c r="D72" i="18"/>
  <c r="D71" i="18"/>
  <c r="C78" i="18"/>
  <c r="C77" i="18"/>
  <c r="C76" i="18"/>
  <c r="C107" i="18" s="1"/>
  <c r="C125" i="18" s="1"/>
  <c r="C75" i="18"/>
  <c r="G106" i="18" s="1"/>
  <c r="G124" i="18" s="1"/>
  <c r="C74" i="18"/>
  <c r="D105" i="18" s="1"/>
  <c r="C73" i="18"/>
  <c r="D104" i="18" s="1"/>
  <c r="C72" i="18"/>
  <c r="C103" i="18" s="1"/>
  <c r="C71" i="18"/>
  <c r="G102" i="18" s="1"/>
  <c r="C137" i="18"/>
  <c r="C138" i="18"/>
  <c r="C139" i="18"/>
  <c r="C136" i="18"/>
  <c r="C104" i="18"/>
  <c r="C105" i="18"/>
  <c r="D107" i="18"/>
  <c r="D125" i="18" s="1"/>
  <c r="E107" i="18"/>
  <c r="E125" i="18" s="1"/>
  <c r="F107" i="18"/>
  <c r="F125" i="18" s="1"/>
  <c r="G107" i="18"/>
  <c r="G125" i="18" s="1"/>
  <c r="F106" i="18" l="1"/>
  <c r="F124" i="18" s="1"/>
  <c r="E106" i="18"/>
  <c r="E124" i="18" s="1"/>
  <c r="C122" i="18"/>
  <c r="D122" i="18"/>
  <c r="D106" i="18"/>
  <c r="D124" i="18" s="1"/>
  <c r="C106" i="18"/>
  <c r="C124" i="18" s="1"/>
  <c r="F105" i="18"/>
  <c r="F123" i="18" s="1"/>
  <c r="G105" i="18"/>
  <c r="G123" i="18" s="1"/>
  <c r="E105" i="18"/>
  <c r="E123" i="18" s="1"/>
  <c r="G103" i="18"/>
  <c r="G121" i="18" s="1"/>
  <c r="G104" i="18"/>
  <c r="G122" i="18" s="1"/>
  <c r="F104" i="18"/>
  <c r="F122" i="18" s="1"/>
  <c r="E104" i="18"/>
  <c r="E122" i="18"/>
  <c r="C121" i="18"/>
  <c r="D123" i="18"/>
  <c r="C123" i="18"/>
  <c r="F103" i="18"/>
  <c r="F121" i="18" s="1"/>
  <c r="D103" i="18"/>
  <c r="D121" i="18" s="1"/>
  <c r="E103" i="18"/>
  <c r="E121" i="18" s="1"/>
  <c r="F102" i="18"/>
  <c r="F120" i="18" s="1"/>
  <c r="E102" i="18"/>
  <c r="E120" i="18" s="1"/>
  <c r="D102" i="18"/>
  <c r="C102" i="18"/>
  <c r="C120" i="18" s="1"/>
  <c r="G120" i="18"/>
  <c r="D120" i="18" l="1"/>
  <c r="D17" i="18"/>
  <c r="D150" i="18" s="1"/>
  <c r="C79" i="18"/>
  <c r="E15" i="18" l="1"/>
  <c r="E12" i="18"/>
  <c r="E14" i="18"/>
  <c r="E16" i="18"/>
  <c r="E13" i="18"/>
  <c r="F58" i="18"/>
  <c r="G58" i="18"/>
  <c r="F59" i="18"/>
  <c r="C60" i="18"/>
  <c r="G60" i="18"/>
  <c r="F60" i="18"/>
  <c r="C59" i="18"/>
  <c r="G59" i="18"/>
  <c r="E60" i="18"/>
  <c r="C58" i="18"/>
  <c r="E151" i="18"/>
  <c r="D164" i="18" s="1"/>
  <c r="E59" i="18"/>
  <c r="D60" i="18"/>
  <c r="E150" i="18"/>
  <c r="D163" i="18" s="1"/>
  <c r="E58" i="18"/>
  <c r="D59" i="18"/>
  <c r="E152" i="18"/>
  <c r="D165" i="18" s="1"/>
  <c r="D58" i="18"/>
  <c r="H150" i="18"/>
  <c r="G163" i="18" s="1"/>
  <c r="G151" i="18"/>
  <c r="F164" i="18" s="1"/>
  <c r="G150" i="18"/>
  <c r="F163" i="18" s="1"/>
  <c r="H151" i="18"/>
  <c r="G164" i="18" s="1"/>
  <c r="G152" i="18"/>
  <c r="F165" i="18" s="1"/>
  <c r="F152" i="18"/>
  <c r="E165" i="18" s="1"/>
  <c r="D152" i="18"/>
  <c r="C165" i="18" s="1"/>
  <c r="F150" i="18"/>
  <c r="E163" i="18" s="1"/>
  <c r="F151" i="18"/>
  <c r="E164" i="18" s="1"/>
  <c r="H152" i="18"/>
  <c r="G165" i="18" s="1"/>
  <c r="D151" i="18"/>
  <c r="C164" i="18" s="1"/>
  <c r="E94" i="18" l="1"/>
  <c r="D109" i="18" s="1"/>
  <c r="D127" i="18" s="1"/>
  <c r="E42" i="18"/>
  <c r="E93" i="18"/>
  <c r="D108" i="18" s="1"/>
  <c r="F94" i="18"/>
  <c r="E109" i="18" s="1"/>
  <c r="E127" i="18" s="1"/>
  <c r="F42" i="18"/>
  <c r="F93" i="18"/>
  <c r="E108" i="18" s="1"/>
  <c r="D93" i="18"/>
  <c r="C108" i="18" s="1"/>
  <c r="E17" i="18"/>
  <c r="D94" i="18"/>
  <c r="C109" i="18" s="1"/>
  <c r="C127" i="18" s="1"/>
  <c r="D42" i="18"/>
  <c r="C55" i="18" s="1"/>
  <c r="H94" i="18"/>
  <c r="G109" i="18" s="1"/>
  <c r="G127" i="18" s="1"/>
  <c r="H42" i="18"/>
  <c r="H93" i="18"/>
  <c r="G108" i="18" s="1"/>
  <c r="G94" i="18"/>
  <c r="F109" i="18" s="1"/>
  <c r="F127" i="18" s="1"/>
  <c r="G42" i="18"/>
  <c r="G93" i="18"/>
  <c r="F108" i="18" s="1"/>
  <c r="F126" i="18" l="1"/>
  <c r="F128" i="18" s="1"/>
  <c r="F110" i="18"/>
  <c r="C126" i="18"/>
  <c r="C128" i="18" s="1"/>
  <c r="C110" i="18"/>
  <c r="G126" i="18"/>
  <c r="G128" i="18" s="1"/>
  <c r="G110" i="18"/>
  <c r="F43" i="18"/>
  <c r="E55" i="18"/>
  <c r="H43" i="18"/>
  <c r="G55" i="18"/>
  <c r="D126" i="18"/>
  <c r="D128" i="18" s="1"/>
  <c r="D110" i="18"/>
  <c r="D43" i="18"/>
  <c r="E43" i="18"/>
  <c r="D55" i="18"/>
  <c r="G43" i="18"/>
  <c r="F55" i="18"/>
  <c r="E126" i="18"/>
  <c r="E128" i="18" s="1"/>
  <c r="E110" i="18"/>
  <c r="E44" i="18" l="1"/>
  <c r="D57" i="18" s="1"/>
  <c r="D56" i="18"/>
  <c r="H154" i="18"/>
  <c r="G167" i="18" s="1"/>
  <c r="H155" i="18"/>
  <c r="G168" i="18" s="1"/>
  <c r="H153" i="18"/>
  <c r="G166" i="18" s="1"/>
  <c r="F153" i="18"/>
  <c r="E166" i="18" s="1"/>
  <c r="F155" i="18"/>
  <c r="E168" i="18" s="1"/>
  <c r="F154" i="18"/>
  <c r="E167" i="18" s="1"/>
  <c r="E153" i="18"/>
  <c r="D166" i="18" s="1"/>
  <c r="E154" i="18"/>
  <c r="D167" i="18" s="1"/>
  <c r="E155" i="18"/>
  <c r="D168" i="18" s="1"/>
  <c r="D155" i="18"/>
  <c r="C168" i="18" s="1"/>
  <c r="D154" i="18"/>
  <c r="C167" i="18" s="1"/>
  <c r="D153" i="18"/>
  <c r="C166" i="18" s="1"/>
  <c r="C169" i="18" s="1"/>
  <c r="E8" i="6" s="1"/>
  <c r="D61" i="18"/>
  <c r="C9" i="6" s="1"/>
  <c r="G154" i="18"/>
  <c r="F167" i="18" s="1"/>
  <c r="G153" i="18"/>
  <c r="F166" i="18" s="1"/>
  <c r="G155" i="18"/>
  <c r="F168" i="18" s="1"/>
  <c r="F44" i="18"/>
  <c r="E57" i="18" s="1"/>
  <c r="E56" i="18"/>
  <c r="D44" i="18"/>
  <c r="C57" i="18" s="1"/>
  <c r="C56" i="18"/>
  <c r="C61" i="18" s="1"/>
  <c r="C8" i="6" s="1"/>
  <c r="G44" i="18"/>
  <c r="F57" i="18" s="1"/>
  <c r="F56" i="18"/>
  <c r="H44" i="18"/>
  <c r="G57" i="18" s="1"/>
  <c r="G56" i="18"/>
  <c r="G61" i="18" s="1"/>
  <c r="C12" i="6" s="1"/>
  <c r="E61" i="18" l="1"/>
  <c r="C10" i="6" s="1"/>
  <c r="G169" i="18"/>
  <c r="E12" i="6" s="1"/>
  <c r="F61" i="18"/>
  <c r="C11" i="6" s="1"/>
  <c r="E169" i="18"/>
  <c r="E10" i="6" s="1"/>
  <c r="F169" i="18"/>
  <c r="E11" i="6" s="1"/>
  <c r="D169" i="18"/>
  <c r="E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<sst xmlns="http://schemas.openxmlformats.org/spreadsheetml/2006/main" count="344" uniqueCount="112">
  <si>
    <t>Total</t>
  </si>
  <si>
    <t>High Voltage</t>
  </si>
  <si>
    <t>Large Low Voltage</t>
  </si>
  <si>
    <t>Residential</t>
  </si>
  <si>
    <t>Asset Category</t>
  </si>
  <si>
    <t>Tariff Class</t>
  </si>
  <si>
    <t>Summary</t>
  </si>
  <si>
    <t>years</t>
  </si>
  <si>
    <t>Calculations</t>
  </si>
  <si>
    <t>Small and medium business</t>
  </si>
  <si>
    <t>Standard life</t>
  </si>
  <si>
    <t>The following assumptions are made to calculate avoided cost for each tariff class:</t>
  </si>
  <si>
    <t>How it is modelled</t>
  </si>
  <si>
    <t>The following assumptions are made to calculate stand-alone cost for each tariff class:</t>
  </si>
  <si>
    <t>Avoidable cost</t>
  </si>
  <si>
    <t>Stand-alone cost</t>
  </si>
  <si>
    <t>Powercor</t>
  </si>
  <si>
    <t>$000 Jun-23</t>
  </si>
  <si>
    <t>Assumptions</t>
  </si>
  <si>
    <t>Approach</t>
  </si>
  <si>
    <t>distribution revenue</t>
  </si>
  <si>
    <t>O&amp;M costs</t>
  </si>
  <si>
    <t>Asset costs</t>
  </si>
  <si>
    <t>Since assets are sunk costs, there are assumed to be no avoidable asset costs</t>
  </si>
  <si>
    <t>Customer</t>
  </si>
  <si>
    <t>Numbers</t>
  </si>
  <si>
    <t>Non-coincident</t>
  </si>
  <si>
    <t>Demand</t>
  </si>
  <si>
    <t>2022-23</t>
  </si>
  <si>
    <t>Maintenance</t>
  </si>
  <si>
    <t>Underground network assets less than 33kV</t>
  </si>
  <si>
    <t>Distribution substations and transformers</t>
  </si>
  <si>
    <t>Overhead network assets 33kV and above</t>
  </si>
  <si>
    <t>Underground network assets 33kV and above</t>
  </si>
  <si>
    <t>Zone substations and transformers</t>
  </si>
  <si>
    <t>Other asset items with long lives</t>
  </si>
  <si>
    <t>Other assets with short lives</t>
  </si>
  <si>
    <t>Remaining life</t>
  </si>
  <si>
    <t>kVA</t>
  </si>
  <si>
    <t>SME</t>
  </si>
  <si>
    <t>LLV</t>
  </si>
  <si>
    <t>HV</t>
  </si>
  <si>
    <t>Sub-transmission</t>
  </si>
  <si>
    <t>Source: 2022-23 Economic Benchmarking RIN</t>
  </si>
  <si>
    <t>Closing RAB</t>
  </si>
  <si>
    <t>2.1.2 - STANDARD CONTROL SERVICES OPEX</t>
  </si>
  <si>
    <t>Vegetation management</t>
  </si>
  <si>
    <t>Emergency response</t>
  </si>
  <si>
    <t>Non-network</t>
  </si>
  <si>
    <t>Network overheads</t>
  </si>
  <si>
    <t>Corporate overheads</t>
  </si>
  <si>
    <t>TOTAL OPEX</t>
  </si>
  <si>
    <t>Allocator</t>
  </si>
  <si>
    <t>$'000 Jun-23</t>
  </si>
  <si>
    <t>Pricing proposal data</t>
  </si>
  <si>
    <t>Direct</t>
  </si>
  <si>
    <t>Indirect</t>
  </si>
  <si>
    <t>Overhead network assets less than 33kV</t>
  </si>
  <si>
    <t>LV</t>
  </si>
  <si>
    <t>SubT</t>
  </si>
  <si>
    <t>proportion</t>
  </si>
  <si>
    <t>All</t>
  </si>
  <si>
    <t>Real pre-tax rate of return</t>
  </si>
  <si>
    <t>Standalone annual asset cost</t>
  </si>
  <si>
    <t>Standalone RAB</t>
  </si>
  <si>
    <t>Operating and maintenance cost</t>
  </si>
  <si>
    <t>O&amp;M</t>
  </si>
  <si>
    <t>RAB</t>
  </si>
  <si>
    <t>O&amp;M category</t>
  </si>
  <si>
    <t>Operating and maintenance allocators</t>
  </si>
  <si>
    <t>Standalone operating and maintenance cost</t>
  </si>
  <si>
    <t>RAB allocators</t>
  </si>
  <si>
    <t>Source: Category Analysis RIN</t>
  </si>
  <si>
    <t>AVOIDABLE COST</t>
  </si>
  <si>
    <t>STANDALONE COST</t>
  </si>
  <si>
    <t>None</t>
  </si>
  <si>
    <t>Weighting</t>
  </si>
  <si>
    <t xml:space="preserve">Composite </t>
  </si>
  <si>
    <t>Composite</t>
  </si>
  <si>
    <t>Proposed</t>
  </si>
  <si>
    <t>Assume that variable O&amp;M costs are avoidable
Assume O&amp;M variable costs vary with customer numbers and demand</t>
  </si>
  <si>
    <t>Stand-alone costs are based on the existing network configuration.
Direct assets allocated based on assets directly attributable to supplying that asset class.
Indirect assets allocated based on customer number and demand composite allocator</t>
  </si>
  <si>
    <t>Variable O&amp;M costs allocated based on demand.
Fixed O&amp;M allocated based on stand-alone RAB value.</t>
  </si>
  <si>
    <t>3.3.3 - TOTAL DISAGGREGATED RAB ASSET VALUES</t>
  </si>
  <si>
    <t>Standard control services</t>
  </si>
  <si>
    <t>Overhead network assets less than 33kV (wires and poles)</t>
  </si>
  <si>
    <t>Underground network assets less than 33kV (cables)</t>
  </si>
  <si>
    <t>Distribution substations including transformers</t>
  </si>
  <si>
    <t xml:space="preserve">Overhead network assets 33kV and above (wires and towers / poles etc) </t>
  </si>
  <si>
    <t>Underground network assets 33kV and above(cables, ducts etc)</t>
  </si>
  <si>
    <t>Meters</t>
  </si>
  <si>
    <t>"Other" assets with long lives</t>
  </si>
  <si>
    <t>"Other" assets with short lives</t>
  </si>
  <si>
    <t>3.3.4 - ASSET LIVES</t>
  </si>
  <si>
    <t>ESTIMATED SERVICE LIFE OF NEW ASSETS</t>
  </si>
  <si>
    <t>ESTIMATED RESIDUAL SERVICE LIFE</t>
  </si>
  <si>
    <t>Underground network assets 33kV and above (cables, ducts etc)</t>
  </si>
  <si>
    <t>$'000 2026-27</t>
  </si>
  <si>
    <t>2026-27</t>
  </si>
  <si>
    <t>Forecast inflation</t>
  </si>
  <si>
    <t>2025-26</t>
  </si>
  <si>
    <t>EXPENDITURE $</t>
  </si>
  <si>
    <t>Source: Indicative prices modelling assumptions</t>
  </si>
  <si>
    <t>Model number:</t>
  </si>
  <si>
    <t>$000 2026-27</t>
  </si>
  <si>
    <t>Export services</t>
  </si>
  <si>
    <t>Metering</t>
  </si>
  <si>
    <t xml:space="preserve">Easements </t>
  </si>
  <si>
    <t>“Other” assets with long lives</t>
  </si>
  <si>
    <t>“Other” assets with short lives</t>
  </si>
  <si>
    <t>Value of Capital Contributions or Contributed Assets (included in the above)</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</si>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</sst>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4" formatCode="_-&quot;$&quot;* #,##0.00_-;\-&quot;$&quot;* #,##0.00_-;_-&quot;$&quot;* &quot;-&quot;??_-;_-@_-"/>
    <numFmt numFmtId="43" formatCode="_-* #,##0.00_-;\-* #,##0.00_-;_-* &quot;-&quot;??_-;_-@_-"/>
    <numFmt numFmtId="164" formatCode="_-* #,##0_-;\-* #,##0_-;_-* &quot;-&quot;??_-;_-@_-"/>
    <numFmt numFmtId="165" formatCode="0.0%"/>
    <numFmt numFmtId="166" formatCode="#,##0;\(#,##0\);&quot;-&quot;"/>
    <numFmt numFmtId="167" formatCode="_-&quot;$&quot;* #,##0_-;\-&quot;$&quot;* #,##0_-;_-&quot;$&quot;* &quot;-&quot;??_-;_-@_-"/>
    <numFmt numFmtId="168" formatCode="#,##0.0_);\(#,##0.0\)"/>
    <numFmt numFmtId="169" formatCode="0.000_)"/>
    <numFmt numFmtId="170" formatCode="_(&quot;Rp.&quot;* #,##0_);_(&quot;Rp.&quot;* \(#,##0\);_(&quot;Rp.&quot;* &quot;-&quot;_);_(@_)"/>
    <numFmt numFmtId="171" formatCode="00000"/>
    <numFmt numFmtId="172" formatCode="_(* #,##0_);_(* \(#,##0\);_(* &quot;-&quot;??_);_(@_)"/>
    <numFmt numFmtId="173" formatCode="&quot;Rp.&quot;#,##0.00_);\(&quot;Rp.&quot;#,##0.00\)"/>
    <numFmt numFmtId="174" formatCode="0.00_)"/>
    <numFmt numFmtId="175" formatCode="_-* #,##0.0_-;\(\ #,##0.0\)"/>
    <numFmt numFmtId="176" formatCode="0.00%;_*\(0.00\)%"/>
    <numFmt numFmtId="177" formatCode="_(* #,##0_);_(* \(#,##0\);_(* &quot;-&quot;_);_(@_)"/>
    <numFmt numFmtId="178" formatCode="d/m/yy"/>
    <numFmt numFmtId="179" formatCode="_(###0_);\(###0\);_(###0_)"/>
    <numFmt numFmtId="180" formatCode="_(#,##0.0_);\(#,##0.0\);_(#,##0.0_)"/>
    <numFmt numFmtId="181" formatCode="_(#,##0.0%_);\(#,##0.0%\);_(#,##0.0%_)"/>
    <numFmt numFmtId="182" formatCode="_(#,##0.0\x_);\(#,##0.0\x\);_(#,##0.0\x_)"/>
    <numFmt numFmtId="183" formatCode="_(&quot;$&quot;#,##0.0_);\(&quot;$&quot;#,##0.0\);_(&quot;$&quot;#,##0.0_)"/>
    <numFmt numFmtId="184" formatCode="_)d/m/yy_)"/>
    <numFmt numFmtId="185" formatCode="_(#,##0_);\(#,##0\);_(#,##0_)"/>
    <numFmt numFmtId="186" formatCode="_-[$€-2]* #,##0.00_-;\-[$€-2]* #,##0.00_-;_-[$€-2]* &quot;-&quot;??_-"/>
    <numFmt numFmtId="187" formatCode="_-* #,##0_-;[Red]\(#,##0\)_-;_-* &quot;-&quot;??_-;_-@_-"/>
    <numFmt numFmtId="188" formatCode="0.0000"/>
    <numFmt numFmtId="189" formatCode="dd\ mmmm\ yyyy"/>
  </numFmts>
  <fonts count="75">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sz val="10"/>
      <color indexed="8"/>
      <name val="Arial"/>
      <family val="2"/>
    </font>
    <font>
      <b/>
      <sz val="10"/>
      <color indexed="8"/>
      <name val="Arial"/>
      <family val="2"/>
    </font>
    <font>
      <b/>
      <sz val="10"/>
      <name val="Arial"/>
      <family val="2"/>
    </font>
    <font>
      <sz val="10"/>
      <color indexed="8"/>
      <name val="Arial"/>
      <family val="2"/>
    </font>
    <font>
      <b/>
      <sz val="8"/>
      <color indexed="15"/>
      <name val="Times New Roman"/>
      <family val="1"/>
    </font>
    <font>
      <sz val="11"/>
      <name val="Tms Rmn"/>
    </font>
    <font>
      <sz val="10"/>
      <name val="Palatino"/>
      <family val="1"/>
    </font>
    <font>
      <sz val="11"/>
      <name val="Book Antiqua"/>
      <family val="1"/>
    </font>
    <font>
      <sz val="8"/>
      <name val="Arial"/>
      <family val="2"/>
    </font>
    <font>
      <b/>
      <sz val="9"/>
      <name val="Arial"/>
      <family val="2"/>
    </font>
    <font>
      <b/>
      <sz val="8"/>
      <name val="Arial"/>
      <family val="2"/>
    </font>
    <font>
      <b/>
      <sz val="10"/>
      <name val="Book Antiqua"/>
      <family val="1"/>
    </font>
    <font>
      <b/>
      <sz val="10"/>
      <color indexed="56"/>
      <name val="Wingdings"/>
      <charset val="2"/>
    </font>
    <font>
      <b/>
      <u/>
      <sz val="8"/>
      <color indexed="56"/>
      <name val="Arial"/>
      <family val="2"/>
    </font>
    <font>
      <sz val="10"/>
      <color indexed="10"/>
      <name val="Arial"/>
      <family val="2"/>
    </font>
    <font>
      <sz val="9"/>
      <color indexed="10"/>
      <name val="Times New Roman"/>
      <family val="1"/>
    </font>
    <font>
      <sz val="8"/>
      <name val="MS Sans Serif"/>
      <family val="2"/>
    </font>
    <font>
      <b/>
      <sz val="8"/>
      <name val="Arial"/>
      <family val="2"/>
    </font>
    <font>
      <b/>
      <sz val="12"/>
      <name val="Arial"/>
      <family val="2"/>
    </font>
    <font>
      <sz val="9"/>
      <color indexed="12"/>
      <name val="Times New Roman"/>
      <family val="1"/>
    </font>
    <font>
      <b/>
      <i/>
      <sz val="16"/>
      <name val="Helv"/>
    </font>
    <font>
      <sz val="10"/>
      <name val="MS Sans Serif"/>
      <family val="2"/>
    </font>
    <font>
      <b/>
      <sz val="10"/>
      <name val="MS Sans Serif"/>
      <family val="2"/>
    </font>
    <font>
      <b/>
      <sz val="10"/>
      <color indexed="39"/>
      <name val="Arial"/>
      <family val="2"/>
    </font>
    <font>
      <b/>
      <sz val="12"/>
      <color indexed="8"/>
      <name val="Arial"/>
      <family val="2"/>
    </font>
    <font>
      <sz val="10"/>
      <color indexed="39"/>
      <name val="Arial"/>
      <family val="2"/>
    </font>
    <font>
      <sz val="9"/>
      <color indexed="8"/>
      <name val="Arial"/>
      <family val="2"/>
    </font>
    <font>
      <b/>
      <sz val="16"/>
      <color indexed="48"/>
      <name val="Arial"/>
      <family val="2"/>
    </font>
    <font>
      <b/>
      <sz val="13"/>
      <name val="Arial"/>
      <family val="2"/>
    </font>
    <font>
      <sz val="9"/>
      <color indexed="20"/>
      <name val="Arial"/>
      <family val="2"/>
    </font>
    <font>
      <b/>
      <sz val="12"/>
      <color indexed="20"/>
      <name val="Arial"/>
      <family val="2"/>
    </font>
    <font>
      <b/>
      <sz val="14"/>
      <name val="Arial"/>
      <family val="2"/>
    </font>
    <font>
      <sz val="8"/>
      <name val="Book Antiqua"/>
      <family val="1"/>
    </font>
    <font>
      <b/>
      <sz val="14"/>
      <color indexed="15"/>
      <name val="Times New Roman"/>
      <family val="1"/>
    </font>
    <font>
      <b/>
      <sz val="10"/>
      <color indexed="9"/>
      <name val="Calibri"/>
      <family val="2"/>
      <scheme val="minor"/>
    </font>
    <font>
      <sz val="10"/>
      <name val="Calibri"/>
      <family val="2"/>
      <scheme val="minor"/>
    </font>
    <font>
      <sz val="10"/>
      <color indexed="9"/>
      <name val="Calibri"/>
      <family val="2"/>
      <scheme val="minor"/>
    </font>
    <font>
      <b/>
      <sz val="10"/>
      <name val="Calibri"/>
      <family val="2"/>
      <scheme val="minor"/>
    </font>
    <font>
      <b/>
      <sz val="10"/>
      <color theme="0"/>
      <name val="Calibri"/>
      <family val="2"/>
      <scheme val="minor"/>
    </font>
    <font>
      <i/>
      <sz val="10"/>
      <color theme="0"/>
      <name val="Calibri"/>
      <family val="2"/>
      <scheme val="minor"/>
    </font>
    <font>
      <i/>
      <sz val="10"/>
      <color indexed="9"/>
      <name val="Calibri"/>
      <family val="2"/>
      <scheme val="minor"/>
    </font>
    <font>
      <b/>
      <sz val="16"/>
      <color theme="0"/>
      <name val="Calibri"/>
      <family val="2"/>
      <scheme val="minor"/>
    </font>
    <font>
      <sz val="16"/>
      <color theme="0"/>
      <name val="Calibri"/>
      <family val="2"/>
      <scheme val="minor"/>
    </font>
    <font>
      <sz val="16"/>
      <name val="Calibri"/>
      <family val="2"/>
      <scheme val="minor"/>
    </font>
    <font>
      <b/>
      <sz val="12"/>
      <color theme="0"/>
      <name val="Calibri"/>
      <family val="2"/>
      <scheme val="minor"/>
    </font>
    <font>
      <sz val="12"/>
      <color theme="0"/>
      <name val="Calibri"/>
      <family val="2"/>
      <scheme val="minor"/>
    </font>
    <font>
      <sz val="12"/>
      <name val="Calibri"/>
      <family val="2"/>
      <scheme val="minor"/>
    </font>
    <font>
      <sz val="10"/>
      <color theme="1"/>
      <name val="Calibri"/>
      <family val="2"/>
      <scheme val="minor"/>
    </font>
    <font>
      <b/>
      <sz val="10"/>
      <color theme="0"/>
      <name val="Arial"/>
      <family val="2"/>
    </font>
    <font>
      <sz val="8"/>
      <name val="Arial"/>
      <family val="2"/>
    </font>
    <font>
      <sz val="10"/>
      <name val="Arial"/>
      <family val="2"/>
    </font>
    <font>
      <sz val="8"/>
      <color theme="1"/>
      <name val="Arial"/>
      <family val="2"/>
    </font>
    <font>
      <i/>
      <sz val="10"/>
      <name val="Calibri"/>
      <family val="2"/>
      <scheme val="minor"/>
    </font>
    <font>
      <i/>
      <sz val="10"/>
      <color theme="1"/>
      <name val="Calibri"/>
      <family val="2"/>
      <scheme val="minor"/>
    </font>
    <font>
      <b/>
      <sz val="10"/>
      <color rgb="FF000000"/>
      <name val="Arial"/>
      <family val="2"/>
    </font>
    <font>
      <b/>
      <sz val="10"/>
      <color theme="1"/>
      <name val="Calibri"/>
      <family val="2"/>
      <scheme val="minor"/>
    </font>
    <font>
      <b/>
      <sz val="10"/>
      <color rgb="FFFFFFFF"/>
      <name val="Calibri"/>
      <family val="2"/>
    </font>
    <font>
      <sz val="10"/>
      <color rgb="FF000000"/>
      <name val="Arial"/>
      <family val="2"/>
    </font>
    <font>
      <b/>
      <sz val="10"/>
      <color rgb="FF000000"/>
      <name val="Calibri"/>
      <family val="2"/>
    </font>
    <font>
      <sz val="10"/>
      <color rgb="FF000000"/>
      <name val="Calibri"/>
      <family val="2"/>
    </font>
    <font>
      <b/>
      <sz val="10"/>
      <name val="Calibri"/>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41">
    <fill>
      <patternFill patternType="none"/>
    </fill>
    <fill>
      <patternFill patternType="gray125"/>
    </fill>
    <fill>
      <patternFill patternType="lightGray">
        <fgColor indexed="13"/>
      </patternFill>
    </fill>
    <fill>
      <patternFill patternType="solid">
        <fgColor indexed="22"/>
        <bgColor indexed="64"/>
      </patternFill>
    </fill>
    <fill>
      <patternFill patternType="solid">
        <fgColor indexed="9"/>
      </patternFill>
    </fill>
    <fill>
      <patternFill patternType="solid">
        <fgColor indexed="26"/>
        <bgColor indexed="64"/>
      </patternFill>
    </fill>
    <fill>
      <patternFill patternType="solid">
        <fgColor indexed="44"/>
        <bgColor indexed="64"/>
      </patternFill>
    </fill>
    <fill>
      <patternFill patternType="mediumGray">
        <fgColor indexed="22"/>
      </patternFill>
    </fill>
    <fill>
      <patternFill patternType="solid">
        <fgColor indexed="43"/>
      </patternFill>
    </fill>
    <fill>
      <patternFill patternType="solid">
        <fgColor indexed="43"/>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6"/>
      </patternFill>
    </fill>
    <fill>
      <patternFill patternType="solid">
        <fgColor indexed="40"/>
        <bgColor indexed="64"/>
      </patternFill>
    </fill>
    <fill>
      <patternFill patternType="solid">
        <fgColor indexed="41"/>
        <bgColor indexed="64"/>
      </patternFill>
    </fill>
    <fill>
      <patternFill patternType="solid">
        <fgColor indexed="26"/>
        <bgColor indexed="43"/>
      </patternFill>
    </fill>
    <fill>
      <patternFill patternType="solid">
        <fgColor indexed="14"/>
        <bgColor indexed="64"/>
      </patternFill>
    </fill>
    <fill>
      <patternFill patternType="solid">
        <fgColor indexed="21"/>
      </patternFill>
    </fill>
    <fill>
      <patternFill patternType="solid">
        <fgColor rgb="FFFFFF99"/>
        <bgColor indexed="64"/>
      </patternFill>
    </fill>
    <fill>
      <patternFill patternType="solid">
        <fgColor theme="3"/>
        <bgColor indexed="64"/>
      </patternFill>
    </fill>
    <fill>
      <patternFill patternType="solid">
        <fgColor theme="4" tint="-0.249977111117893"/>
        <bgColor indexed="64"/>
      </patternFill>
    </fill>
    <fill>
      <patternFill patternType="solid">
        <fgColor rgb="FF0070C0"/>
        <bgColor indexed="64"/>
      </patternFill>
    </fill>
    <fill>
      <patternFill patternType="solid">
        <fgColor rgb="FF000000"/>
        <bgColor rgb="FF000000"/>
      </patternFill>
    </fill>
    <fill>
      <patternFill patternType="solid">
        <fgColor rgb="FF95B3D7"/>
        <bgColor rgb="FFFFFFFF"/>
      </patternFill>
    </fill>
    <fill>
      <patternFill patternType="solid">
        <fgColor rgb="FFFFFFCC"/>
        <bgColor rgb="FFFFFFFF"/>
      </patternFill>
    </fill>
    <fill>
      <patternFill patternType="solid">
        <fgColor rgb="FFD8D8D8"/>
        <bgColor rgb="FFFFFFFF"/>
      </patternFill>
    </fill>
    <fill>
      <patternFill patternType="solid">
        <fgColor rgb="FFFFFFFF"/>
        <bgColor rgb="FFFFFFFF"/>
      </patternFill>
    </fill>
    <fill>
      <patternFill patternType="solid">
        <fgColor rgb="FF000000"/>
        <bgColor rgb="FFFFFFFF"/>
      </patternFill>
    </fill>
    <fill>
      <patternFill patternType="solid">
        <fgColor rgb="FFC2D69B"/>
        <bgColor rgb="FFFFFFFF"/>
      </patternFill>
    </fill>
    <fill>
      <patternFill patternType="solid">
        <fgColor theme="6" tint="0.39994506668294322"/>
        <bgColor indexed="64"/>
      </patternFill>
    </fill>
    <fill>
      <patternFill patternType="solid">
        <fgColor rgb="FF00215B"/>
        <bgColor indexed="64"/>
      </patternFill>
    </fill>
  </fills>
  <borders count="43">
    <border>
      <left/>
      <right/>
      <top/>
      <bottom/>
      <diagonal/>
    </border>
    <border>
      <left style="medium">
        <color indexed="22"/>
      </left>
      <right style="medium">
        <color indexed="22"/>
      </right>
      <top style="medium">
        <color indexed="22"/>
      </top>
      <bottom style="medium">
        <color indexed="22"/>
      </bottom>
      <diagonal/>
    </border>
    <border>
      <left style="thin">
        <color indexed="64"/>
      </left>
      <right/>
      <top/>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right/>
      <top/>
      <bottom style="dotted">
        <color indexed="64"/>
      </bottom>
      <diagonal/>
    </border>
    <border>
      <left style="thin">
        <color indexed="8"/>
      </left>
      <right style="thin">
        <color indexed="8"/>
      </right>
      <top style="thin">
        <color indexed="8"/>
      </top>
      <bottom style="thin">
        <color indexed="8"/>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48"/>
      </left>
      <right style="thin">
        <color indexed="48"/>
      </right>
      <top/>
      <bottom style="thin">
        <color indexed="48"/>
      </bottom>
      <diagonal/>
    </border>
    <border>
      <left style="thin">
        <color indexed="48"/>
      </left>
      <right style="thin">
        <color indexed="48"/>
      </right>
      <top/>
      <bottom/>
      <diagonal/>
    </border>
    <border>
      <left style="thin">
        <color indexed="51"/>
      </left>
      <right style="thin">
        <color indexed="51"/>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rgb="FF000000"/>
      </left>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style="thin">
        <color rgb="FF000000"/>
      </top>
      <bottom/>
      <diagonal/>
    </border>
    <border>
      <left style="thin">
        <color rgb="FF000000"/>
      </left>
      <right style="medium">
        <color rgb="FF000000"/>
      </right>
      <top/>
      <bottom/>
      <diagonal/>
    </border>
    <border>
      <left style="medium">
        <color rgb="FF000000"/>
      </left>
      <right/>
      <top style="medium">
        <color rgb="FF000000"/>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A6A6A6"/>
      </right>
      <top/>
      <bottom style="thin">
        <color rgb="FFA6A6A6"/>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A6A6A6"/>
      </right>
      <top style="thin">
        <color rgb="FFA6A6A6"/>
      </top>
      <bottom style="thin">
        <color rgb="FFA6A6A6"/>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thin">
        <color rgb="FFA5A5A5"/>
      </top>
      <bottom style="thin">
        <color rgb="FF000000"/>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bottom style="thin">
        <color rgb="FFA5A5A5"/>
      </bottom>
      <diagonal/>
    </border>
    <border>
      <left style="medium">
        <color rgb="FF000000"/>
      </left>
      <right style="thin">
        <color rgb="FF000000"/>
      </right>
      <top style="thin">
        <color rgb="FFA5A5A5"/>
      </top>
      <bottom/>
      <diagonal/>
    </border>
    <border>
      <left style="medium">
        <color rgb="FF000000"/>
      </left>
      <right style="thin">
        <color rgb="FF000000"/>
      </right>
      <top style="thin">
        <color rgb="FFA5A5A5"/>
      </top>
      <bottom style="medium">
        <color rgb="FF000000"/>
      </bottom>
      <diagonal/>
    </border>
    <border>
      <left style="medium">
        <color indexed="64"/>
      </left>
      <right/>
      <top/>
      <bottom style="medium">
        <color indexed="64"/>
      </bottom>
      <diagonal/>
    </border>
  </borders>
  <cellStyleXfs count="129">
    <xf numFmtId="0" fontId="0" fillId="0" borderId="0"/>
    <xf numFmtId="183" fontId="4" fillId="0" borderId="1">
      <alignment horizontal="center" vertical="center"/>
      <protection locked="0"/>
    </xf>
    <xf numFmtId="178" fontId="4" fillId="0" borderId="1">
      <alignment horizontal="center" vertical="center"/>
      <protection locked="0"/>
    </xf>
    <xf numFmtId="182" fontId="4" fillId="0" borderId="1">
      <alignment horizontal="center" vertical="center"/>
      <protection locked="0"/>
    </xf>
    <xf numFmtId="180" fontId="4" fillId="0" borderId="1">
      <alignment horizontal="center" vertical="center"/>
      <protection locked="0"/>
    </xf>
    <xf numFmtId="181" fontId="4" fillId="0" borderId="1">
      <alignment horizontal="center" vertical="center"/>
      <protection locked="0"/>
    </xf>
    <xf numFmtId="179" fontId="4" fillId="0" borderId="1">
      <alignment horizontal="center" vertical="center"/>
      <protection locked="0"/>
    </xf>
    <xf numFmtId="0" fontId="4" fillId="0" borderId="1" applyAlignment="0">
      <protection locked="0"/>
    </xf>
    <xf numFmtId="183" fontId="4" fillId="0" borderId="1">
      <alignment vertical="center"/>
      <protection locked="0"/>
    </xf>
    <xf numFmtId="184" fontId="4" fillId="0" borderId="1">
      <alignment horizontal="right" vertical="center"/>
      <protection locked="0"/>
    </xf>
    <xf numFmtId="182" fontId="4" fillId="0" borderId="1">
      <alignment vertical="center"/>
      <protection locked="0"/>
    </xf>
    <xf numFmtId="180" fontId="4" fillId="0" borderId="1">
      <alignment vertical="center"/>
      <protection locked="0"/>
    </xf>
    <xf numFmtId="181" fontId="4" fillId="0" borderId="1">
      <alignment vertical="center"/>
      <protection locked="0"/>
    </xf>
    <xf numFmtId="179" fontId="4" fillId="0" borderId="1">
      <alignment horizontal="right" vertical="center"/>
      <protection locked="0"/>
    </xf>
    <xf numFmtId="0" fontId="9" fillId="2" borderId="0" applyNumberFormat="0" applyFill="0" applyBorder="0" applyProtection="0">
      <alignment horizontal="center"/>
    </xf>
    <xf numFmtId="0" fontId="9" fillId="2" borderId="0" applyNumberFormat="0" applyFill="0" applyBorder="0" applyProtection="0"/>
    <xf numFmtId="0" fontId="4" fillId="0" borderId="0" applyNumberFormat="0" applyFont="0" applyFill="0" applyBorder="0">
      <alignment horizontal="center" vertical="center"/>
      <protection locked="0"/>
    </xf>
    <xf numFmtId="183" fontId="4" fillId="0" borderId="0" applyFill="0" applyBorder="0">
      <alignment horizontal="center" vertical="center"/>
    </xf>
    <xf numFmtId="178" fontId="4" fillId="0" borderId="0" applyFill="0" applyBorder="0">
      <alignment horizontal="center" vertical="center"/>
    </xf>
    <xf numFmtId="182" fontId="4" fillId="0" borderId="0" applyFill="0" applyBorder="0">
      <alignment horizontal="center" vertical="center"/>
    </xf>
    <xf numFmtId="180" fontId="4" fillId="0" borderId="0" applyFill="0" applyBorder="0">
      <alignment horizontal="center" vertical="center"/>
    </xf>
    <xf numFmtId="181" fontId="4" fillId="0" borderId="0" applyFill="0" applyBorder="0">
      <alignment horizontal="center" vertical="center"/>
    </xf>
    <xf numFmtId="179" fontId="4" fillId="0" borderId="0" applyFill="0" applyBorder="0">
      <alignment horizontal="center" vertical="center"/>
    </xf>
    <xf numFmtId="43" fontId="3" fillId="0" borderId="0" applyFont="0" applyFill="0" applyBorder="0" applyAlignment="0" applyProtection="0"/>
    <xf numFmtId="169" fontId="10" fillId="0" borderId="0"/>
    <xf numFmtId="169" fontId="10" fillId="0" borderId="0"/>
    <xf numFmtId="169" fontId="10" fillId="0" borderId="0"/>
    <xf numFmtId="169" fontId="10" fillId="0" borderId="0"/>
    <xf numFmtId="169" fontId="10" fillId="0" borderId="0"/>
    <xf numFmtId="169" fontId="10" fillId="0" borderId="0"/>
    <xf numFmtId="169" fontId="10" fillId="0" borderId="0"/>
    <xf numFmtId="169" fontId="10" fillId="0" borderId="0"/>
    <xf numFmtId="168" fontId="11" fillId="0" borderId="0" applyFill="0" applyBorder="0" applyAlignment="0" applyProtection="0">
      <alignment horizontal="right"/>
    </xf>
    <xf numFmtId="170" fontId="3" fillId="0" borderId="0" applyFont="0" applyFill="0" applyBorder="0" applyAlignment="0" applyProtection="0"/>
    <xf numFmtId="171" fontId="12" fillId="0" borderId="0" applyFont="0" applyFill="0" applyBorder="0" applyAlignment="0" applyProtection="0"/>
    <xf numFmtId="186" fontId="3" fillId="0" borderId="0" applyFont="0" applyFill="0" applyBorder="0" applyAlignment="0" applyProtection="0"/>
    <xf numFmtId="172" fontId="12" fillId="0" borderId="0" applyFont="0" applyFill="0" applyBorder="0" applyAlignment="0" applyProtection="0"/>
    <xf numFmtId="173" fontId="3" fillId="0" borderId="0" applyFont="0" applyFill="0" applyBorder="0" applyAlignment="0" applyProtection="0">
      <alignment horizontal="center"/>
    </xf>
    <xf numFmtId="38" fontId="13" fillId="3" borderId="0" applyNumberFormat="0" applyBorder="0" applyAlignment="0" applyProtection="0"/>
    <xf numFmtId="0" fontId="7" fillId="0" borderId="0" applyFill="0" applyBorder="0" applyAlignment="0"/>
    <xf numFmtId="0" fontId="14" fillId="0" borderId="0" applyFill="0" applyBorder="0" applyAlignment="0"/>
    <xf numFmtId="0" fontId="15" fillId="0" borderId="0" applyFill="0" applyBorder="0" applyAlignment="0"/>
    <xf numFmtId="0" fontId="13" fillId="0" borderId="0" applyFill="0" applyBorder="0" applyAlignment="0"/>
    <xf numFmtId="0" fontId="16" fillId="4" borderId="2"/>
    <xf numFmtId="0" fontId="17" fillId="0" borderId="0" applyFill="0" applyBorder="0" applyAlignment="0">
      <protection locked="0"/>
    </xf>
    <xf numFmtId="0" fontId="18" fillId="0" borderId="0" applyFill="0" applyBorder="0" applyAlignment="0">
      <protection locked="0"/>
    </xf>
    <xf numFmtId="168" fontId="19" fillId="0" borderId="3" applyProtection="0"/>
    <xf numFmtId="176" fontId="20" fillId="0" borderId="3">
      <alignment horizontal="right"/>
      <protection locked="0"/>
    </xf>
    <xf numFmtId="10" fontId="13" fillId="5" borderId="4" applyNumberFormat="0" applyBorder="0" applyAlignment="0" applyProtection="0"/>
    <xf numFmtId="0" fontId="19" fillId="0" borderId="3">
      <protection locked="0"/>
    </xf>
    <xf numFmtId="177" fontId="3" fillId="6" borderId="0" applyFont="0" applyBorder="0" applyAlignment="0">
      <alignment horizontal="right"/>
      <protection locked="0"/>
    </xf>
    <xf numFmtId="177" fontId="3" fillId="5" borderId="0" applyFont="0" applyBorder="0">
      <alignment horizontal="right"/>
      <protection locked="0"/>
    </xf>
    <xf numFmtId="0" fontId="21" fillId="4" borderId="0" applyNumberFormat="0" applyFont="0" applyAlignment="0"/>
    <xf numFmtId="0" fontId="21" fillId="4" borderId="5" applyNumberFormat="0" applyFont="0" applyAlignment="0">
      <protection locked="0"/>
    </xf>
    <xf numFmtId="0" fontId="22" fillId="0" borderId="6" applyFill="0">
      <alignment horizontal="center" vertical="center"/>
    </xf>
    <xf numFmtId="0" fontId="4" fillId="0" borderId="6" applyFill="0">
      <alignment horizontal="center" vertical="center"/>
    </xf>
    <xf numFmtId="185" fontId="4" fillId="0" borderId="6" applyFill="0">
      <alignment horizontal="center" vertical="center"/>
    </xf>
    <xf numFmtId="0" fontId="23" fillId="0" borderId="0" applyFill="0" applyBorder="0" applyAlignment="0"/>
    <xf numFmtId="175" fontId="24" fillId="0" borderId="3">
      <alignment horizontal="right"/>
      <protection locked="0"/>
    </xf>
    <xf numFmtId="174" fontId="25" fillId="0" borderId="0"/>
    <xf numFmtId="10" fontId="3" fillId="0" borderId="0" applyFont="0" applyFill="0" applyBorder="0" applyAlignment="0" applyProtection="0"/>
    <xf numFmtId="0" fontId="22" fillId="0" borderId="0" applyFill="0" applyBorder="0">
      <alignment horizontal="right" vertical="center"/>
    </xf>
    <xf numFmtId="0" fontId="26" fillId="0" borderId="0" applyNumberFormat="0" applyFont="0" applyFill="0" applyBorder="0" applyAlignment="0" applyProtection="0">
      <alignment horizontal="left"/>
    </xf>
    <xf numFmtId="15" fontId="26" fillId="0" borderId="0" applyFont="0" applyFill="0" applyBorder="0" applyAlignment="0" applyProtection="0"/>
    <xf numFmtId="4" fontId="26" fillId="0" borderId="0" applyFont="0" applyFill="0" applyBorder="0" applyAlignment="0" applyProtection="0"/>
    <xf numFmtId="0" fontId="27" fillId="0" borderId="7">
      <alignment horizontal="center"/>
    </xf>
    <xf numFmtId="0" fontId="26" fillId="7" borderId="0" applyNumberFormat="0" applyFont="0" applyBorder="0" applyAlignment="0" applyProtection="0"/>
    <xf numFmtId="183" fontId="4" fillId="0" borderId="0" applyFill="0" applyBorder="0">
      <alignment horizontal="right" vertical="center"/>
    </xf>
    <xf numFmtId="184" fontId="4" fillId="0" borderId="0" applyFill="0" applyBorder="0">
      <alignment horizontal="right" vertical="center"/>
    </xf>
    <xf numFmtId="182" fontId="4" fillId="0" borderId="0" applyFill="0" applyBorder="0">
      <alignment horizontal="right" vertical="center"/>
    </xf>
    <xf numFmtId="180" fontId="4" fillId="0" borderId="0" applyFill="0" applyBorder="0">
      <alignment horizontal="right" vertical="center"/>
    </xf>
    <xf numFmtId="181" fontId="4" fillId="0" borderId="0" applyFill="0" applyBorder="0">
      <alignment horizontal="right" vertical="center"/>
    </xf>
    <xf numFmtId="179" fontId="4" fillId="0" borderId="0" applyFill="0" applyBorder="0">
      <alignment horizontal="right" vertical="center"/>
    </xf>
    <xf numFmtId="4" fontId="6" fillId="8" borderId="8" applyNumberFormat="0" applyProtection="0">
      <alignment vertical="center"/>
    </xf>
    <xf numFmtId="4" fontId="28" fillId="9" borderId="8" applyNumberFormat="0" applyProtection="0">
      <alignment vertical="center"/>
    </xf>
    <xf numFmtId="4" fontId="6" fillId="9" borderId="8" applyNumberFormat="0" applyProtection="0">
      <alignment horizontal="left" vertical="center" indent="1"/>
    </xf>
    <xf numFmtId="0" fontId="6" fillId="9" borderId="8" applyNumberFormat="0" applyProtection="0">
      <alignment horizontal="left" vertical="top" indent="1"/>
    </xf>
    <xf numFmtId="4" fontId="6" fillId="0" borderId="0" applyNumberFormat="0" applyProtection="0">
      <alignment horizontal="left" vertical="center" indent="1"/>
    </xf>
    <xf numFmtId="4" fontId="5" fillId="10" borderId="8" applyNumberFormat="0" applyProtection="0">
      <alignment horizontal="right" vertical="center"/>
    </xf>
    <xf numFmtId="4" fontId="5" fillId="11" borderId="8" applyNumberFormat="0" applyProtection="0">
      <alignment horizontal="right" vertical="center"/>
    </xf>
    <xf numFmtId="4" fontId="5" fillId="12" borderId="8" applyNumberFormat="0" applyProtection="0">
      <alignment horizontal="right" vertical="center"/>
    </xf>
    <xf numFmtId="4" fontId="5" fillId="13" borderId="8" applyNumberFormat="0" applyProtection="0">
      <alignment horizontal="right" vertical="center"/>
    </xf>
    <xf numFmtId="4" fontId="5" fillId="14" borderId="8" applyNumberFormat="0" applyProtection="0">
      <alignment horizontal="right" vertical="center"/>
    </xf>
    <xf numFmtId="4" fontId="5" fillId="15" borderId="8" applyNumberFormat="0" applyProtection="0">
      <alignment horizontal="right" vertical="center"/>
    </xf>
    <xf numFmtId="4" fontId="5" fillId="16" borderId="8" applyNumberFormat="0" applyProtection="0">
      <alignment horizontal="right" vertical="center"/>
    </xf>
    <xf numFmtId="4" fontId="5" fillId="17" borderId="8" applyNumberFormat="0" applyProtection="0">
      <alignment horizontal="right" vertical="center"/>
    </xf>
    <xf numFmtId="4" fontId="5" fillId="18" borderId="8" applyNumberFormat="0" applyProtection="0">
      <alignment horizontal="right" vertical="center"/>
    </xf>
    <xf numFmtId="4" fontId="6" fillId="19" borderId="9" applyNumberFormat="0" applyProtection="0">
      <alignment horizontal="left" vertical="center" indent="1"/>
    </xf>
    <xf numFmtId="4" fontId="5" fillId="20" borderId="0" applyNumberFormat="0" applyProtection="0">
      <alignment horizontal="left" vertical="center" indent="1"/>
    </xf>
    <xf numFmtId="4" fontId="29" fillId="21" borderId="0" applyNumberFormat="0" applyProtection="0">
      <alignment horizontal="left" vertical="center" indent="1"/>
    </xf>
    <xf numFmtId="4" fontId="5" fillId="22" borderId="10" applyNumberFormat="0" applyProtection="0">
      <alignment horizontal="center" vertical="center"/>
    </xf>
    <xf numFmtId="4" fontId="8" fillId="20" borderId="0" applyNumberFormat="0" applyProtection="0">
      <alignment horizontal="left" vertical="center" indent="1"/>
    </xf>
    <xf numFmtId="4" fontId="8" fillId="23" borderId="0" applyNumberFormat="0" applyProtection="0">
      <alignment horizontal="left" vertical="center" indent="1"/>
    </xf>
    <xf numFmtId="0" fontId="3" fillId="22" borderId="8" applyNumberFormat="0" applyProtection="0">
      <alignment horizontal="left" vertical="center" indent="1"/>
    </xf>
    <xf numFmtId="0" fontId="3" fillId="21" borderId="8" applyNumberFormat="0" applyProtection="0">
      <alignment horizontal="left" vertical="top" indent="1"/>
    </xf>
    <xf numFmtId="0" fontId="3" fillId="22" borderId="8" applyNumberFormat="0" applyProtection="0">
      <alignment horizontal="left" vertical="center" indent="1"/>
    </xf>
    <xf numFmtId="0" fontId="3" fillId="23" borderId="8" applyNumberFormat="0" applyProtection="0">
      <alignment horizontal="left" vertical="top" indent="1"/>
    </xf>
    <xf numFmtId="0" fontId="3" fillId="22" borderId="8" applyNumberFormat="0" applyProtection="0">
      <alignment horizontal="left" vertical="center" indent="1"/>
    </xf>
    <xf numFmtId="0" fontId="3" fillId="6" borderId="8" applyNumberFormat="0" applyProtection="0">
      <alignment horizontal="left" vertical="top" indent="1"/>
    </xf>
    <xf numFmtId="0" fontId="3" fillId="22" borderId="8" applyNumberFormat="0" applyProtection="0">
      <alignment horizontal="left" vertical="center" indent="1"/>
    </xf>
    <xf numFmtId="0" fontId="3" fillId="24" borderId="8" applyNumberFormat="0" applyProtection="0">
      <alignment horizontal="left" vertical="top" indent="1"/>
    </xf>
    <xf numFmtId="4" fontId="5" fillId="5" borderId="8" applyNumberFormat="0" applyProtection="0">
      <alignment vertical="center"/>
    </xf>
    <xf numFmtId="4" fontId="30" fillId="5" borderId="8" applyNumberFormat="0" applyProtection="0">
      <alignment vertical="center"/>
    </xf>
    <xf numFmtId="4" fontId="5" fillId="5" borderId="8" applyNumberFormat="0" applyProtection="0">
      <alignment horizontal="left" vertical="center" indent="1"/>
    </xf>
    <xf numFmtId="0" fontId="5" fillId="5" borderId="8" applyNumberFormat="0" applyProtection="0">
      <alignment horizontal="left" vertical="top" indent="1"/>
    </xf>
    <xf numFmtId="4" fontId="31" fillId="0" borderId="8" applyNumberFormat="0" applyProtection="0">
      <alignment horizontal="right" vertical="center"/>
    </xf>
    <xf numFmtId="4" fontId="30" fillId="0" borderId="8" applyNumberFormat="0" applyProtection="0">
      <alignment horizontal="right" vertical="center"/>
    </xf>
    <xf numFmtId="4" fontId="5" fillId="25" borderId="8" applyNumberFormat="0" applyProtection="0">
      <alignment horizontal="left" vertical="center" indent="1"/>
    </xf>
    <xf numFmtId="0" fontId="6" fillId="25" borderId="11" applyNumberFormat="0" applyProtection="0">
      <alignment horizontal="center" vertical="top"/>
    </xf>
    <xf numFmtId="4" fontId="32" fillId="0" borderId="0" applyNumberFormat="0" applyProtection="0">
      <alignment horizontal="left" vertical="center" indent="1"/>
    </xf>
    <xf numFmtId="4" fontId="19" fillId="20" borderId="8" applyNumberFormat="0" applyProtection="0">
      <alignment horizontal="right" vertical="center"/>
    </xf>
    <xf numFmtId="0" fontId="33" fillId="0" borderId="0" applyFill="0" applyBorder="0" applyAlignment="0"/>
    <xf numFmtId="0" fontId="34" fillId="26" borderId="0"/>
    <xf numFmtId="49" fontId="35" fillId="26" borderId="12">
      <alignment horizontal="center" wrapText="1"/>
    </xf>
    <xf numFmtId="49" fontId="35" fillId="26" borderId="0">
      <alignment horizontal="center" wrapText="1"/>
    </xf>
    <xf numFmtId="0" fontId="34" fillId="26" borderId="0"/>
    <xf numFmtId="0" fontId="36" fillId="0" borderId="0" applyFill="0" applyBorder="0" applyAlignment="0"/>
    <xf numFmtId="38" fontId="37" fillId="0" borderId="2" applyBorder="0" applyAlignment="0"/>
    <xf numFmtId="38" fontId="38" fillId="27" borderId="0" applyNumberFormat="0" applyFill="0" applyBorder="0" applyProtection="0">
      <alignment horizontal="left" vertical="center"/>
    </xf>
    <xf numFmtId="0" fontId="3" fillId="0" borderId="0"/>
    <xf numFmtId="9" fontId="55" fillId="0" borderId="0" applyFont="0" applyFill="0" applyBorder="0" applyAlignment="0" applyProtection="0"/>
    <xf numFmtId="0" fontId="56"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65" fillId="39" borderId="42" applyBorder="0">
      <alignment horizontal="right" vertical="center" wrapText="1" indent="1"/>
    </xf>
    <xf numFmtId="0" fontId="1" fillId="0" borderId="0"/>
    <xf numFmtId="0" fontId="66" fillId="0" borderId="0"/>
  </cellStyleXfs>
  <cellXfs count="120">
    <xf numFmtId="0" fontId="0" fillId="0" borderId="0" xfId="0"/>
    <xf numFmtId="0" fontId="40" fillId="0" borderId="0" xfId="0" applyFont="1"/>
    <xf numFmtId="0" fontId="42" fillId="0" borderId="0" xfId="0" applyFont="1"/>
    <xf numFmtId="0" fontId="40" fillId="0" borderId="0" xfId="0" applyFont="1" applyAlignment="1">
      <alignment horizontal="left"/>
    </xf>
    <xf numFmtId="0" fontId="42" fillId="0" borderId="14" xfId="0" applyFont="1" applyBorder="1"/>
    <xf numFmtId="3" fontId="40" fillId="0" borderId="0" xfId="0" applyNumberFormat="1" applyFont="1"/>
    <xf numFmtId="2" fontId="40" fillId="0" borderId="0" xfId="0" applyNumberFormat="1" applyFont="1"/>
    <xf numFmtId="0" fontId="40" fillId="0" borderId="0" xfId="0" applyFont="1" applyAlignment="1">
      <alignment horizontal="right"/>
    </xf>
    <xf numFmtId="0" fontId="40" fillId="0" borderId="13" xfId="0" applyFont="1" applyBorder="1"/>
    <xf numFmtId="3" fontId="40" fillId="0" borderId="0" xfId="0" applyNumberFormat="1" applyFont="1" applyAlignment="1">
      <alignment horizontal="center"/>
    </xf>
    <xf numFmtId="0" fontId="40" fillId="0" borderId="13" xfId="0" applyFont="1" applyBorder="1" applyAlignment="1">
      <alignment horizontal="left"/>
    </xf>
    <xf numFmtId="3" fontId="40" fillId="0" borderId="13" xfId="0" applyNumberFormat="1" applyFont="1" applyBorder="1" applyAlignment="1">
      <alignment horizontal="center"/>
    </xf>
    <xf numFmtId="167" fontId="40" fillId="0" borderId="0" xfId="0" applyNumberFormat="1" applyFont="1" applyAlignment="1">
      <alignment horizontal="right"/>
    </xf>
    <xf numFmtId="20" fontId="40" fillId="0" borderId="0" xfId="0" applyNumberFormat="1" applyFont="1"/>
    <xf numFmtId="0" fontId="39" fillId="0" borderId="0" xfId="0" applyFont="1" applyAlignment="1">
      <alignment horizontal="center"/>
    </xf>
    <xf numFmtId="0" fontId="45" fillId="0" borderId="0" xfId="0" applyFont="1" applyAlignment="1">
      <alignment horizontal="center"/>
    </xf>
    <xf numFmtId="0" fontId="41" fillId="0" borderId="0" xfId="0" applyFont="1"/>
    <xf numFmtId="0" fontId="46" fillId="29" borderId="0" xfId="0" applyFont="1" applyFill="1"/>
    <xf numFmtId="0" fontId="47" fillId="29" borderId="0" xfId="0" applyFont="1" applyFill="1"/>
    <xf numFmtId="0" fontId="48" fillId="0" borderId="0" xfId="0" applyFont="1"/>
    <xf numFmtId="0" fontId="47" fillId="29" borderId="0" xfId="0" applyFont="1" applyFill="1" applyAlignment="1">
      <alignment horizontal="right"/>
    </xf>
    <xf numFmtId="0" fontId="50" fillId="29" borderId="0" xfId="0" applyFont="1" applyFill="1"/>
    <xf numFmtId="0" fontId="51" fillId="0" borderId="0" xfId="0" applyFont="1"/>
    <xf numFmtId="0" fontId="49" fillId="29" borderId="0" xfId="0" applyFont="1" applyFill="1"/>
    <xf numFmtId="0" fontId="50" fillId="29" borderId="0" xfId="0" applyFont="1" applyFill="1" applyAlignment="1">
      <alignment horizontal="right"/>
    </xf>
    <xf numFmtId="0" fontId="7" fillId="0" borderId="0" xfId="0" applyFont="1"/>
    <xf numFmtId="0" fontId="0" fillId="0" borderId="0" xfId="0" applyAlignment="1">
      <alignment vertical="center"/>
    </xf>
    <xf numFmtId="0" fontId="0" fillId="0" borderId="4" xfId="0" applyBorder="1" applyAlignment="1">
      <alignment vertical="center" wrapText="1"/>
    </xf>
    <xf numFmtId="0" fontId="53" fillId="30" borderId="4" xfId="0" applyFont="1" applyFill="1" applyBorder="1" applyAlignment="1">
      <alignment vertical="center"/>
    </xf>
    <xf numFmtId="0" fontId="52" fillId="0" borderId="0" xfId="0" applyFont="1" applyAlignment="1">
      <alignment horizontal="left"/>
    </xf>
    <xf numFmtId="164" fontId="52" fillId="0" borderId="0" xfId="0" applyNumberFormat="1" applyFont="1" applyAlignment="1">
      <alignment horizontal="center"/>
    </xf>
    <xf numFmtId="164" fontId="52" fillId="0" borderId="0" xfId="0" applyNumberFormat="1" applyFont="1" applyAlignment="1">
      <alignment horizontal="left"/>
    </xf>
    <xf numFmtId="0" fontId="39" fillId="31" borderId="15" xfId="0" applyFont="1" applyFill="1" applyBorder="1" applyAlignment="1">
      <alignment vertical="center" wrapText="1"/>
    </xf>
    <xf numFmtId="0" fontId="39" fillId="31" borderId="15" xfId="0" applyFont="1" applyFill="1" applyBorder="1" applyAlignment="1">
      <alignment horizontal="center" vertical="center" wrapText="1"/>
    </xf>
    <xf numFmtId="0" fontId="39" fillId="31" borderId="0" xfId="0" applyFont="1" applyFill="1" applyAlignment="1">
      <alignment vertical="center" wrapText="1"/>
    </xf>
    <xf numFmtId="0" fontId="39" fillId="31" borderId="0" xfId="0" applyFont="1" applyFill="1" applyAlignment="1">
      <alignment horizontal="center" vertical="center" wrapText="1"/>
    </xf>
    <xf numFmtId="0" fontId="45" fillId="31" borderId="13" xfId="0" quotePrefix="1" applyFont="1" applyFill="1" applyBorder="1" applyAlignment="1">
      <alignment horizontal="center"/>
    </xf>
    <xf numFmtId="0" fontId="45" fillId="31" borderId="13" xfId="0" applyFont="1" applyFill="1" applyBorder="1" applyAlignment="1">
      <alignment horizontal="center"/>
    </xf>
    <xf numFmtId="0" fontId="39" fillId="31" borderId="13" xfId="0" applyFont="1" applyFill="1" applyBorder="1"/>
    <xf numFmtId="17" fontId="45" fillId="31" borderId="13" xfId="0" quotePrefix="1" applyNumberFormat="1" applyFont="1" applyFill="1" applyBorder="1" applyAlignment="1">
      <alignment horizontal="center"/>
    </xf>
    <xf numFmtId="0" fontId="43" fillId="31" borderId="15" xfId="0" applyFont="1" applyFill="1" applyBorder="1" applyAlignment="1">
      <alignment horizontal="center"/>
    </xf>
    <xf numFmtId="0" fontId="43" fillId="31" borderId="0" xfId="0" applyFont="1" applyFill="1" applyAlignment="1">
      <alignment horizontal="center"/>
    </xf>
    <xf numFmtId="0" fontId="43" fillId="31" borderId="13" xfId="0" applyFont="1" applyFill="1" applyBorder="1"/>
    <xf numFmtId="0" fontId="44" fillId="31" borderId="13" xfId="0" quotePrefix="1" applyFont="1" applyFill="1" applyBorder="1" applyAlignment="1">
      <alignment horizontal="center"/>
    </xf>
    <xf numFmtId="0" fontId="57" fillId="0" borderId="0" xfId="0" applyFont="1"/>
    <xf numFmtId="0" fontId="58" fillId="0" borderId="0" xfId="0" applyFont="1" applyAlignment="1">
      <alignment horizontal="left"/>
    </xf>
    <xf numFmtId="0" fontId="57" fillId="0" borderId="0" xfId="0" applyFont="1" applyAlignment="1">
      <alignment horizontal="right"/>
    </xf>
    <xf numFmtId="164" fontId="52" fillId="0" borderId="0" xfId="23" applyNumberFormat="1" applyFont="1" applyFill="1" applyBorder="1"/>
    <xf numFmtId="164" fontId="59" fillId="35" borderId="27" xfId="0" applyNumberFormat="1" applyFont="1" applyFill="1" applyBorder="1" applyAlignment="1" applyProtection="1">
      <alignment horizontal="right" vertical="center"/>
      <protection locked="0"/>
    </xf>
    <xf numFmtId="164" fontId="59" fillId="35" borderId="28" xfId="0" applyNumberFormat="1" applyFont="1" applyFill="1" applyBorder="1" applyAlignment="1">
      <alignment horizontal="right" vertical="center"/>
    </xf>
    <xf numFmtId="164" fontId="52" fillId="0" borderId="13" xfId="23" applyNumberFormat="1" applyFont="1" applyFill="1" applyBorder="1"/>
    <xf numFmtId="164" fontId="52" fillId="0" borderId="0" xfId="0" applyNumberFormat="1" applyFont="1" applyAlignment="1">
      <alignment horizontal="right"/>
    </xf>
    <xf numFmtId="164" fontId="52" fillId="0" borderId="0" xfId="23" applyNumberFormat="1" applyFont="1" applyFill="1" applyBorder="1" applyAlignment="1">
      <alignment horizontal="right"/>
    </xf>
    <xf numFmtId="164" fontId="60" fillId="0" borderId="14" xfId="23" applyNumberFormat="1" applyFont="1" applyFill="1" applyBorder="1" applyAlignment="1">
      <alignment horizontal="right"/>
    </xf>
    <xf numFmtId="166" fontId="60" fillId="0" borderId="14" xfId="0" applyNumberFormat="1" applyFont="1" applyBorder="1" applyAlignment="1">
      <alignment horizontal="right"/>
    </xf>
    <xf numFmtId="0" fontId="42" fillId="0" borderId="14" xfId="0" applyFont="1" applyBorder="1" applyAlignment="1">
      <alignment horizontal="left"/>
    </xf>
    <xf numFmtId="164" fontId="60" fillId="0" borderId="14" xfId="23" applyNumberFormat="1" applyFont="1" applyFill="1" applyBorder="1"/>
    <xf numFmtId="9" fontId="52" fillId="0" borderId="0" xfId="120" applyFont="1" applyFill="1" applyBorder="1" applyAlignment="1">
      <alignment horizontal="center"/>
    </xf>
    <xf numFmtId="9" fontId="52" fillId="28" borderId="0" xfId="120" applyFont="1" applyFill="1" applyBorder="1" applyAlignment="1">
      <alignment horizontal="center"/>
    </xf>
    <xf numFmtId="165" fontId="52" fillId="28" borderId="4" xfId="120" applyNumberFormat="1" applyFont="1" applyFill="1" applyBorder="1" applyAlignment="1">
      <alignment horizontal="center"/>
    </xf>
    <xf numFmtId="9" fontId="52" fillId="28" borderId="13" xfId="120" applyFont="1" applyFill="1" applyBorder="1" applyAlignment="1">
      <alignment horizontal="center"/>
    </xf>
    <xf numFmtId="17" fontId="45" fillId="31" borderId="0" xfId="0" quotePrefix="1" applyNumberFormat="1" applyFont="1" applyFill="1" applyAlignment="1">
      <alignment horizontal="center"/>
    </xf>
    <xf numFmtId="0" fontId="40" fillId="28" borderId="0" xfId="0" applyFont="1" applyFill="1" applyAlignment="1">
      <alignment horizontal="right"/>
    </xf>
    <xf numFmtId="0" fontId="40" fillId="28" borderId="13" xfId="0" applyFont="1" applyFill="1" applyBorder="1" applyAlignment="1">
      <alignment horizontal="right"/>
    </xf>
    <xf numFmtId="9" fontId="52" fillId="0" borderId="13" xfId="120" applyFont="1" applyFill="1" applyBorder="1" applyAlignment="1">
      <alignment horizontal="center"/>
    </xf>
    <xf numFmtId="164" fontId="52" fillId="0" borderId="15" xfId="23" applyNumberFormat="1" applyFont="1" applyFill="1" applyBorder="1"/>
    <xf numFmtId="3" fontId="40" fillId="0" borderId="15" xfId="0" applyNumberFormat="1" applyFont="1" applyBorder="1" applyAlignment="1">
      <alignment horizontal="center"/>
    </xf>
    <xf numFmtId="9" fontId="40" fillId="0" borderId="0" xfId="120" applyFont="1"/>
    <xf numFmtId="9" fontId="60" fillId="0" borderId="14" xfId="120" applyFont="1" applyFill="1" applyBorder="1"/>
    <xf numFmtId="10" fontId="0" fillId="0" borderId="0" xfId="120" applyNumberFormat="1" applyFont="1"/>
    <xf numFmtId="0" fontId="3" fillId="0" borderId="0" xfId="0" applyFont="1"/>
    <xf numFmtId="0" fontId="61" fillId="32" borderId="16" xfId="0" applyFont="1" applyFill="1" applyBorder="1" applyAlignment="1" applyProtection="1">
      <alignment vertical="center"/>
      <protection locked="0"/>
    </xf>
    <xf numFmtId="0" fontId="61" fillId="32" borderId="19" xfId="0" applyFont="1" applyFill="1" applyBorder="1" applyAlignment="1" applyProtection="1">
      <alignment vertical="center"/>
      <protection locked="0"/>
    </xf>
    <xf numFmtId="0" fontId="61" fillId="37" borderId="0" xfId="0" applyFont="1" applyFill="1" applyAlignment="1">
      <alignment vertical="center"/>
    </xf>
    <xf numFmtId="0" fontId="62" fillId="0" borderId="17" xfId="0" applyFont="1" applyBorder="1" applyAlignment="1">
      <alignment vertical="center" wrapText="1"/>
    </xf>
    <xf numFmtId="0" fontId="59" fillId="33" borderId="20" xfId="0" applyFont="1" applyFill="1" applyBorder="1" applyAlignment="1">
      <alignment horizontal="center" vertical="center" wrapText="1"/>
    </xf>
    <xf numFmtId="0" fontId="63" fillId="36" borderId="0" xfId="0" applyFont="1" applyFill="1"/>
    <xf numFmtId="0" fontId="63" fillId="36" borderId="29" xfId="0" applyFont="1" applyFill="1" applyBorder="1" applyAlignment="1">
      <alignment horizontal="center" vertical="center" wrapText="1"/>
    </xf>
    <xf numFmtId="0" fontId="62" fillId="0" borderId="18" xfId="0" applyFont="1" applyBorder="1" applyAlignment="1">
      <alignment vertical="center" wrapText="1"/>
    </xf>
    <xf numFmtId="0" fontId="59" fillId="33" borderId="21" xfId="0" applyFont="1" applyFill="1" applyBorder="1" applyAlignment="1">
      <alignment horizontal="center" vertical="center" wrapText="1"/>
    </xf>
    <xf numFmtId="0" fontId="64" fillId="36" borderId="18" xfId="0" applyFont="1" applyFill="1" applyBorder="1"/>
    <xf numFmtId="0" fontId="63" fillId="33" borderId="30" xfId="0" applyFont="1" applyFill="1" applyBorder="1" applyAlignment="1">
      <alignment horizontal="center" vertical="center"/>
    </xf>
    <xf numFmtId="0" fontId="62" fillId="0" borderId="22" xfId="0" applyFont="1" applyBorder="1" applyAlignment="1">
      <alignment horizontal="right" vertical="center" indent="1"/>
    </xf>
    <xf numFmtId="187" fontId="62" fillId="34" borderId="23" xfId="0" applyNumberFormat="1" applyFont="1" applyFill="1" applyBorder="1" applyAlignment="1" applyProtection="1">
      <alignment horizontal="right" indent="2"/>
      <protection locked="0"/>
    </xf>
    <xf numFmtId="0" fontId="64" fillId="0" borderId="31" xfId="0" applyFont="1" applyBorder="1" applyAlignment="1">
      <alignment horizontal="left" vertical="center" wrapText="1" indent="1"/>
    </xf>
    <xf numFmtId="3" fontId="64" fillId="34" borderId="32" xfId="0" applyNumberFormat="1" applyFont="1" applyFill="1" applyBorder="1" applyAlignment="1">
      <alignment horizontal="right"/>
    </xf>
    <xf numFmtId="0" fontId="62" fillId="0" borderId="24" xfId="0" applyFont="1" applyBorder="1" applyAlignment="1">
      <alignment horizontal="right" vertical="center" indent="1"/>
    </xf>
    <xf numFmtId="187" fontId="62" fillId="34" borderId="25" xfId="0" applyNumberFormat="1" applyFont="1" applyFill="1" applyBorder="1" applyAlignment="1" applyProtection="1">
      <alignment horizontal="right" indent="2"/>
      <protection locked="0"/>
    </xf>
    <xf numFmtId="0" fontId="64" fillId="0" borderId="33" xfId="0" applyFont="1" applyBorder="1" applyAlignment="1">
      <alignment horizontal="left" vertical="center" wrapText="1" indent="1"/>
    </xf>
    <xf numFmtId="3" fontId="64" fillId="34" borderId="34" xfId="0" applyNumberFormat="1" applyFont="1" applyFill="1" applyBorder="1" applyAlignment="1">
      <alignment horizontal="right"/>
    </xf>
    <xf numFmtId="0" fontId="64" fillId="34" borderId="34" xfId="0" applyFont="1" applyFill="1" applyBorder="1" applyAlignment="1">
      <alignment horizontal="right"/>
    </xf>
    <xf numFmtId="3" fontId="64" fillId="34" borderId="35" xfId="0" applyNumberFormat="1" applyFont="1" applyFill="1" applyBorder="1" applyAlignment="1">
      <alignment horizontal="right"/>
    </xf>
    <xf numFmtId="0" fontId="64" fillId="0" borderId="36" xfId="0" applyFont="1" applyBorder="1" applyAlignment="1">
      <alignment horizontal="left" vertical="center" wrapText="1" indent="1"/>
    </xf>
    <xf numFmtId="0" fontId="64" fillId="34" borderId="27" xfId="0" applyFont="1" applyFill="1" applyBorder="1"/>
    <xf numFmtId="0" fontId="64" fillId="0" borderId="0" xfId="0" applyFont="1"/>
    <xf numFmtId="0" fontId="64" fillId="36" borderId="0" xfId="0" applyFont="1" applyFill="1"/>
    <xf numFmtId="0" fontId="64" fillId="0" borderId="17" xfId="0" applyFont="1" applyBorder="1"/>
    <xf numFmtId="0" fontId="63" fillId="38" borderId="30" xfId="0" applyFont="1" applyFill="1" applyBorder="1" applyAlignment="1">
      <alignment horizontal="center" vertical="center"/>
    </xf>
    <xf numFmtId="0" fontId="63" fillId="35" borderId="37" xfId="0" applyFont="1" applyFill="1" applyBorder="1" applyAlignment="1">
      <alignment horizontal="left" vertical="center" wrapText="1"/>
    </xf>
    <xf numFmtId="0" fontId="64" fillId="35" borderId="38" xfId="0" applyFont="1" applyFill="1" applyBorder="1"/>
    <xf numFmtId="0" fontId="64" fillId="0" borderId="23" xfId="0" applyFont="1" applyBorder="1" applyAlignment="1">
      <alignment horizontal="left" vertical="center" wrapText="1" indent="1"/>
    </xf>
    <xf numFmtId="1" fontId="64" fillId="34" borderId="39" xfId="0" applyNumberFormat="1" applyFont="1" applyFill="1" applyBorder="1" applyAlignment="1">
      <alignment horizontal="right"/>
    </xf>
    <xf numFmtId="0" fontId="64" fillId="0" borderId="25" xfId="0" applyFont="1" applyBorder="1" applyAlignment="1">
      <alignment horizontal="left" vertical="center" wrapText="1" indent="1"/>
    </xf>
    <xf numFmtId="1" fontId="64" fillId="34" borderId="34" xfId="0" applyNumberFormat="1" applyFont="1" applyFill="1" applyBorder="1" applyAlignment="1">
      <alignment horizontal="right"/>
    </xf>
    <xf numFmtId="0" fontId="64" fillId="0" borderId="26" xfId="0" applyFont="1" applyBorder="1" applyAlignment="1">
      <alignment horizontal="left" vertical="center" wrapText="1" indent="1"/>
    </xf>
    <xf numFmtId="1" fontId="64" fillId="34" borderId="40" xfId="0" applyNumberFormat="1" applyFont="1" applyFill="1" applyBorder="1" applyAlignment="1">
      <alignment horizontal="right"/>
    </xf>
    <xf numFmtId="0" fontId="64" fillId="34" borderId="39" xfId="0" applyFont="1" applyFill="1" applyBorder="1" applyAlignment="1">
      <alignment horizontal="right"/>
    </xf>
    <xf numFmtId="0" fontId="64" fillId="34" borderId="41" xfId="0" applyFont="1" applyFill="1" applyBorder="1" applyAlignment="1">
      <alignment horizontal="right"/>
    </xf>
    <xf numFmtId="0" fontId="1" fillId="40" borderId="0" xfId="127" applyFill="1"/>
    <xf numFmtId="0" fontId="1" fillId="0" borderId="0" xfId="127"/>
    <xf numFmtId="0" fontId="66" fillId="0" borderId="0" xfId="128"/>
    <xf numFmtId="0" fontId="67" fillId="0" borderId="0" xfId="127" applyFont="1"/>
    <xf numFmtId="0" fontId="68" fillId="0" borderId="0" xfId="127" applyFont="1"/>
    <xf numFmtId="0" fontId="69" fillId="0" borderId="0" xfId="127" applyFont="1"/>
    <xf numFmtId="0" fontId="70" fillId="0" borderId="0" xfId="127" applyFont="1"/>
    <xf numFmtId="0" fontId="71" fillId="0" borderId="0" xfId="127" applyFont="1"/>
    <xf numFmtId="188" fontId="71" fillId="0" borderId="0" xfId="127" applyNumberFormat="1" applyFont="1"/>
    <xf numFmtId="0" fontId="72" fillId="0" borderId="0" xfId="127" applyFont="1"/>
    <xf numFmtId="189" fontId="73" fillId="0" borderId="0" xfId="127" applyNumberFormat="1" applyFont="1" applyAlignment="1">
      <alignment horizontal="left"/>
    </xf>
    <xf numFmtId="0" fontId="74" fillId="0" borderId="0" xfId="127" applyFont="1"/>
  </cellXfs>
  <cellStyles count="129">
    <cellStyle name="Assumptions Center Currency" xfId="1" xr:uid="{00000000-0005-0000-0000-000000000000}"/>
    <cellStyle name="Assumptions Center Date" xfId="2" xr:uid="{00000000-0005-0000-0000-000001000000}"/>
    <cellStyle name="Assumptions Center Multiple" xfId="3" xr:uid="{00000000-0005-0000-0000-000002000000}"/>
    <cellStyle name="Assumptions Center Number" xfId="4" xr:uid="{00000000-0005-0000-0000-000003000000}"/>
    <cellStyle name="Assumptions Center Percentage" xfId="5" xr:uid="{00000000-0005-0000-0000-000004000000}"/>
    <cellStyle name="Assumptions Center Year" xfId="6" xr:uid="{00000000-0005-0000-0000-000005000000}"/>
    <cellStyle name="Assumptions Heading" xfId="7" xr:uid="{00000000-0005-0000-0000-000006000000}"/>
    <cellStyle name="Assumptions Right Currency" xfId="8" xr:uid="{00000000-0005-0000-0000-000007000000}"/>
    <cellStyle name="Assumptions Right Date" xfId="9" xr:uid="{00000000-0005-0000-0000-000008000000}"/>
    <cellStyle name="Assumptions Right Multiple" xfId="10" xr:uid="{00000000-0005-0000-0000-000009000000}"/>
    <cellStyle name="Assumptions Right Number" xfId="11" xr:uid="{00000000-0005-0000-0000-00000A000000}"/>
    <cellStyle name="Assumptions Right Percentage" xfId="12" xr:uid="{00000000-0005-0000-0000-00000B000000}"/>
    <cellStyle name="Assumptions Right Year" xfId="13" xr:uid="{00000000-0005-0000-0000-00000C000000}"/>
    <cellStyle name="CaptionC" xfId="14" xr:uid="{00000000-0005-0000-0000-00000D000000}"/>
    <cellStyle name="CaptionL" xfId="15" xr:uid="{00000000-0005-0000-0000-00000E000000}"/>
    <cellStyle name="Cell Link" xfId="16" xr:uid="{00000000-0005-0000-0000-00000F000000}"/>
    <cellStyle name="Center Currency" xfId="17" xr:uid="{00000000-0005-0000-0000-000010000000}"/>
    <cellStyle name="Center Date" xfId="18" xr:uid="{00000000-0005-0000-0000-000011000000}"/>
    <cellStyle name="Center Multiple" xfId="19" xr:uid="{00000000-0005-0000-0000-000012000000}"/>
    <cellStyle name="Center Number" xfId="20" xr:uid="{00000000-0005-0000-0000-000013000000}"/>
    <cellStyle name="Center Percentage" xfId="21" xr:uid="{00000000-0005-0000-0000-000014000000}"/>
    <cellStyle name="Center Year" xfId="22" xr:uid="{00000000-0005-0000-0000-000015000000}"/>
    <cellStyle name="Comma" xfId="23" builtinId="3"/>
    <cellStyle name="Comma  - Style1" xfId="24" xr:uid="{00000000-0005-0000-0000-000017000000}"/>
    <cellStyle name="Comma  - Style2" xfId="25" xr:uid="{00000000-0005-0000-0000-000018000000}"/>
    <cellStyle name="Comma  - Style3" xfId="26" xr:uid="{00000000-0005-0000-0000-000019000000}"/>
    <cellStyle name="Comma  - Style4" xfId="27" xr:uid="{00000000-0005-0000-0000-00001A000000}"/>
    <cellStyle name="Comma  - Style5" xfId="28" xr:uid="{00000000-0005-0000-0000-00001B000000}"/>
    <cellStyle name="Comma  - Style6" xfId="29" xr:uid="{00000000-0005-0000-0000-00001C000000}"/>
    <cellStyle name="Comma  - Style7" xfId="30" xr:uid="{00000000-0005-0000-0000-00001D000000}"/>
    <cellStyle name="Comma  - Style8" xfId="31" xr:uid="{00000000-0005-0000-0000-00001E000000}"/>
    <cellStyle name="Comma [1]" xfId="32" xr:uid="{00000000-0005-0000-0000-00001F000000}"/>
    <cellStyle name="Comma 2" xfId="124" xr:uid="{20436F2D-9B26-4040-9870-0649DB4B8729}"/>
    <cellStyle name="Currency [$0]" xfId="33" xr:uid="{00000000-0005-0000-0000-000021000000}"/>
    <cellStyle name="Currency [£0]" xfId="34" xr:uid="{00000000-0005-0000-0000-000022000000}"/>
    <cellStyle name="Currency 2" xfId="125" xr:uid="{46D330B0-DE5C-4188-8179-B4CE00DC1C0B}"/>
    <cellStyle name="dms_GY1" xfId="126" xr:uid="{58612BC7-6E44-481F-A5A9-95452700FBD0}"/>
    <cellStyle name="Euro" xfId="35" xr:uid="{00000000-0005-0000-0000-000023000000}"/>
    <cellStyle name="fred" xfId="36" xr:uid="{00000000-0005-0000-0000-000024000000}"/>
    <cellStyle name="Fred%" xfId="37" xr:uid="{00000000-0005-0000-0000-000025000000}"/>
    <cellStyle name="Grey" xfId="38" xr:uid="{00000000-0005-0000-0000-000026000000}"/>
    <cellStyle name="Heading 1" xfId="39" builtinId="16" customBuiltin="1"/>
    <cellStyle name="Heading 2" xfId="40" builtinId="17" customBuiltin="1"/>
    <cellStyle name="Heading 3" xfId="41" builtinId="18" customBuiltin="1"/>
    <cellStyle name="Heading 4" xfId="42" builtinId="19" customBuiltin="1"/>
    <cellStyle name="Heading2" xfId="43" xr:uid="{00000000-0005-0000-0000-00002B000000}"/>
    <cellStyle name="Hyperlink Arrow" xfId="44" xr:uid="{00000000-0005-0000-0000-00002C000000}"/>
    <cellStyle name="Hyperlink Text" xfId="45" xr:uid="{00000000-0005-0000-0000-00002D000000}"/>
    <cellStyle name="Input $" xfId="46" xr:uid="{00000000-0005-0000-0000-00002E000000}"/>
    <cellStyle name="Input %" xfId="47" xr:uid="{00000000-0005-0000-0000-00002F000000}"/>
    <cellStyle name="Input [yellow]" xfId="48" xr:uid="{00000000-0005-0000-0000-000030000000}"/>
    <cellStyle name="Input text" xfId="49" xr:uid="{00000000-0005-0000-0000-000031000000}"/>
    <cellStyle name="Input1" xfId="50" xr:uid="{00000000-0005-0000-0000-000032000000}"/>
    <cellStyle name="Input3" xfId="51" xr:uid="{00000000-0005-0000-0000-000033000000}"/>
    <cellStyle name="InputArea" xfId="52" xr:uid="{00000000-0005-0000-0000-000034000000}"/>
    <cellStyle name="InputAreaDotted" xfId="53" xr:uid="{00000000-0005-0000-0000-000035000000}"/>
    <cellStyle name="Lookup Table Heading" xfId="54" xr:uid="{00000000-0005-0000-0000-000036000000}"/>
    <cellStyle name="Lookup Table Label" xfId="55" xr:uid="{00000000-0005-0000-0000-000037000000}"/>
    <cellStyle name="Lookup Table Number" xfId="56" xr:uid="{00000000-0005-0000-0000-000038000000}"/>
    <cellStyle name="Model Name" xfId="57" xr:uid="{00000000-0005-0000-0000-000039000000}"/>
    <cellStyle name="Non crit Input 0.0" xfId="58" xr:uid="{00000000-0005-0000-0000-00003A000000}"/>
    <cellStyle name="Normal" xfId="0" builtinId="0"/>
    <cellStyle name="Normal - Style1" xfId="59" xr:uid="{00000000-0005-0000-0000-00003C000000}"/>
    <cellStyle name="Normal 2" xfId="119" xr:uid="{00000000-0005-0000-0000-00003D000000}"/>
    <cellStyle name="Normal 2 2" xfId="121" xr:uid="{47FAC809-0825-474A-8463-41352435DB65}"/>
    <cellStyle name="Normal 2 3" xfId="128" xr:uid="{B9247233-7BE2-476E-B2EE-FA295985F974}"/>
    <cellStyle name="Normal 3" xfId="122" xr:uid="{C52FC298-703E-4C22-935B-422188ADBF2B}"/>
    <cellStyle name="Normal 3 2" xfId="127" xr:uid="{2DE631CB-A8E9-463C-9CC5-92E2C6F61181}"/>
    <cellStyle name="Percent" xfId="120" builtinId="5"/>
    <cellStyle name="Percent [2]" xfId="60" xr:uid="{00000000-0005-0000-0000-00003E000000}"/>
    <cellStyle name="Percent 2" xfId="123" xr:uid="{C7375D15-C0B1-4A3C-9C27-1759699BB0A5}"/>
    <cellStyle name="Period Title" xfId="61" xr:uid="{00000000-0005-0000-0000-00003F000000}"/>
    <cellStyle name="PSChar" xfId="62" xr:uid="{00000000-0005-0000-0000-000040000000}"/>
    <cellStyle name="PSDate" xfId="63" xr:uid="{00000000-0005-0000-0000-000041000000}"/>
    <cellStyle name="PSDec" xfId="64" xr:uid="{00000000-0005-0000-0000-000042000000}"/>
    <cellStyle name="PSHeading" xfId="65" xr:uid="{00000000-0005-0000-0000-000043000000}"/>
    <cellStyle name="PSSpacer" xfId="66" xr:uid="{00000000-0005-0000-0000-000044000000}"/>
    <cellStyle name="Right Currency" xfId="67" xr:uid="{00000000-0005-0000-0000-000045000000}"/>
    <cellStyle name="Right Date" xfId="68" xr:uid="{00000000-0005-0000-0000-000046000000}"/>
    <cellStyle name="Right Multiple" xfId="69" xr:uid="{00000000-0005-0000-0000-000047000000}"/>
    <cellStyle name="Right Number" xfId="70" xr:uid="{00000000-0005-0000-0000-000048000000}"/>
    <cellStyle name="Right Percentage" xfId="71" xr:uid="{00000000-0005-0000-0000-000049000000}"/>
    <cellStyle name="Right Year" xfId="72" xr:uid="{00000000-0005-0000-0000-00004A000000}"/>
    <cellStyle name="SAPBEXaggData" xfId="73" xr:uid="{00000000-0005-0000-0000-00004B000000}"/>
    <cellStyle name="SAPBEXaggDataEmph" xfId="74" xr:uid="{00000000-0005-0000-0000-00004C000000}"/>
    <cellStyle name="SAPBEXaggItem" xfId="75" xr:uid="{00000000-0005-0000-0000-00004D000000}"/>
    <cellStyle name="SAPBEXaggItemX" xfId="76" xr:uid="{00000000-0005-0000-0000-00004E000000}"/>
    <cellStyle name="SAPBEXchaText" xfId="77" xr:uid="{00000000-0005-0000-0000-00004F000000}"/>
    <cellStyle name="SAPBEXexcBad7" xfId="78" xr:uid="{00000000-0005-0000-0000-000050000000}"/>
    <cellStyle name="SAPBEXexcBad8" xfId="79" xr:uid="{00000000-0005-0000-0000-000051000000}"/>
    <cellStyle name="SAPBEXexcBad9" xfId="80" xr:uid="{00000000-0005-0000-0000-000052000000}"/>
    <cellStyle name="SAPBEXexcCritical4" xfId="81" xr:uid="{00000000-0005-0000-0000-000053000000}"/>
    <cellStyle name="SAPBEXexcCritical5" xfId="82" xr:uid="{00000000-0005-0000-0000-000054000000}"/>
    <cellStyle name="SAPBEXexcCritical6" xfId="83" xr:uid="{00000000-0005-0000-0000-000055000000}"/>
    <cellStyle name="SAPBEXexcGood1" xfId="84" xr:uid="{00000000-0005-0000-0000-000056000000}"/>
    <cellStyle name="SAPBEXexcGood2" xfId="85" xr:uid="{00000000-0005-0000-0000-000057000000}"/>
    <cellStyle name="SAPBEXexcGood3" xfId="86" xr:uid="{00000000-0005-0000-0000-000058000000}"/>
    <cellStyle name="SAPBEXfilterDrill" xfId="87" xr:uid="{00000000-0005-0000-0000-000059000000}"/>
    <cellStyle name="SAPBEXfilterItem" xfId="88" xr:uid="{00000000-0005-0000-0000-00005A000000}"/>
    <cellStyle name="SAPBEXfilterText" xfId="89" xr:uid="{00000000-0005-0000-0000-00005B000000}"/>
    <cellStyle name="SAPBEXformats" xfId="90" xr:uid="{00000000-0005-0000-0000-00005C000000}"/>
    <cellStyle name="SAPBEXheaderItem" xfId="91" xr:uid="{00000000-0005-0000-0000-00005D000000}"/>
    <cellStyle name="SAPBEXheaderText" xfId="92" xr:uid="{00000000-0005-0000-0000-00005E000000}"/>
    <cellStyle name="SAPBEXHLevel0" xfId="93" xr:uid="{00000000-0005-0000-0000-00005F000000}"/>
    <cellStyle name="SAPBEXHLevel0X" xfId="94" xr:uid="{00000000-0005-0000-0000-000060000000}"/>
    <cellStyle name="SAPBEXHLevel1" xfId="95" xr:uid="{00000000-0005-0000-0000-000061000000}"/>
    <cellStyle name="SAPBEXHLevel1X" xfId="96" xr:uid="{00000000-0005-0000-0000-000062000000}"/>
    <cellStyle name="SAPBEXHLevel2" xfId="97" xr:uid="{00000000-0005-0000-0000-000063000000}"/>
    <cellStyle name="SAPBEXHLevel2X" xfId="98" xr:uid="{00000000-0005-0000-0000-000064000000}"/>
    <cellStyle name="SAPBEXHLevel3" xfId="99" xr:uid="{00000000-0005-0000-0000-000065000000}"/>
    <cellStyle name="SAPBEXHLevel3X" xfId="100" xr:uid="{00000000-0005-0000-0000-000066000000}"/>
    <cellStyle name="SAPBEXresData" xfId="101" xr:uid="{00000000-0005-0000-0000-000067000000}"/>
    <cellStyle name="SAPBEXresDataEmph" xfId="102" xr:uid="{00000000-0005-0000-0000-000068000000}"/>
    <cellStyle name="SAPBEXresItem" xfId="103" xr:uid="{00000000-0005-0000-0000-000069000000}"/>
    <cellStyle name="SAPBEXresItemX" xfId="104" xr:uid="{00000000-0005-0000-0000-00006A000000}"/>
    <cellStyle name="SAPBEXstdData" xfId="105" xr:uid="{00000000-0005-0000-0000-00006B000000}"/>
    <cellStyle name="SAPBEXstdDataEmph" xfId="106" xr:uid="{00000000-0005-0000-0000-00006C000000}"/>
    <cellStyle name="SAPBEXstdItem" xfId="107" xr:uid="{00000000-0005-0000-0000-00006D000000}"/>
    <cellStyle name="SAPBEXstdItemX" xfId="108" xr:uid="{00000000-0005-0000-0000-00006E000000}"/>
    <cellStyle name="SAPBEXtitle" xfId="109" xr:uid="{00000000-0005-0000-0000-00006F000000}"/>
    <cellStyle name="SAPBEXundefined" xfId="110" xr:uid="{00000000-0005-0000-0000-000070000000}"/>
    <cellStyle name="Section Number" xfId="111" xr:uid="{00000000-0005-0000-0000-000071000000}"/>
    <cellStyle name="SEM-BPS-data" xfId="112" xr:uid="{00000000-0005-0000-0000-000072000000}"/>
    <cellStyle name="SEM-BPS-headdata" xfId="113" xr:uid="{00000000-0005-0000-0000-000073000000}"/>
    <cellStyle name="SEM-BPS-headkey" xfId="114" xr:uid="{00000000-0005-0000-0000-000074000000}"/>
    <cellStyle name="SEM-BPS-key" xfId="115" xr:uid="{00000000-0005-0000-0000-000075000000}"/>
    <cellStyle name="Sheet Title" xfId="116" xr:uid="{00000000-0005-0000-0000-000076000000}"/>
    <cellStyle name="StaticText" xfId="117" xr:uid="{00000000-0005-0000-0000-000077000000}"/>
    <cellStyle name="Title" xfId="118" builtinId="15" customBuiltin="1"/>
  </cellStyles>
  <dxfs count="3">
    <dxf>
      <font>
        <color rgb="FF00B050"/>
      </font>
    </dxf>
    <dxf>
      <font>
        <color theme="5"/>
      </font>
    </dxf>
    <dxf>
      <font>
        <color theme="5"/>
      </font>
    </dxf>
  </dxfs>
  <tableStyles count="0" defaultTableStyle="TableStyleMedium2" defaultPivotStyle="PivotStyleLight16"/>
  <colors>
    <mruColors>
      <color rgb="FFFFFF99"/>
      <color rgb="FFFF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9</xdr:col>
      <xdr:colOff>95250</xdr:colOff>
      <xdr:row>0</xdr:row>
      <xdr:rowOff>171450</xdr:rowOff>
    </xdr:from>
    <xdr:ext cx="876300" cy="876300"/>
    <xdr:pic>
      <xdr:nvPicPr>
        <xdr:cNvPr id="2" name="Picture 1">
          <a:extLst>
            <a:ext uri="{FF2B5EF4-FFF2-40B4-BE49-F238E27FC236}">
              <a16:creationId xmlns:a16="http://schemas.microsoft.com/office/drawing/2014/main" id="{67B30A6C-7D01-4183-A25E-055700ECD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00850" y="171450"/>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408D6-2CFE-4EA0-A877-2357B509128C}">
  <sheetPr codeName="Sheet1">
    <tabColor theme="1" tint="0.34998626667073579"/>
  </sheetPr>
  <dimension ref="A1:K43"/>
  <sheetViews>
    <sheetView showGridLines="0" tabSelected="1" workbookViewId="0">
      <selection activeCell="C9" sqref="C9"/>
    </sheetView>
  </sheetViews>
  <sheetFormatPr defaultColWidth="0" defaultRowHeight="13" customHeight="1" zeroHeight="1"/>
  <cols>
    <col min="1" max="1" width="12.81640625" style="110" customWidth="1"/>
    <col min="2" max="2" width="2.54296875" style="110" customWidth="1"/>
    <col min="3" max="3" width="16.81640625" style="110" customWidth="1"/>
    <col min="4" max="11" width="10.54296875" style="110" customWidth="1"/>
    <col min="12" max="16384" width="10.54296875" style="110" hidden="1"/>
  </cols>
  <sheetData>
    <row r="1" spans="1:11" ht="14.5">
      <c r="A1" s="108"/>
      <c r="B1" s="109"/>
      <c r="C1" s="109"/>
      <c r="D1" s="109"/>
      <c r="E1" s="109"/>
      <c r="F1" s="109"/>
      <c r="G1" s="109"/>
      <c r="H1" s="109"/>
      <c r="I1" s="109"/>
      <c r="J1" s="109"/>
      <c r="K1" s="109"/>
    </row>
    <row r="2" spans="1:11" ht="23">
      <c r="A2" s="108"/>
      <c r="B2" s="109"/>
      <c r="C2" s="111" t="s">
        <v>16</v>
      </c>
      <c r="D2" s="112"/>
      <c r="E2" s="112"/>
      <c r="F2" s="109"/>
      <c r="G2" s="109"/>
      <c r="H2" s="109"/>
      <c r="I2" s="109"/>
      <c r="J2" s="109"/>
      <c r="K2" s="109"/>
    </row>
    <row r="3" spans="1:11" ht="15.5">
      <c r="A3" s="108"/>
      <c r="B3" s="109"/>
      <c r="C3" s="113" t="s">
        <v>111</v>
      </c>
      <c r="D3" s="112"/>
      <c r="E3" s="112"/>
      <c r="F3" s="109"/>
      <c r="G3" s="109"/>
      <c r="H3" s="109"/>
      <c r="I3" s="109"/>
      <c r="J3" s="109"/>
      <c r="K3" s="109"/>
    </row>
    <row r="4" spans="1:11" ht="14.5">
      <c r="A4" s="108"/>
      <c r="B4" s="109"/>
      <c r="C4" s="109"/>
      <c r="D4" s="112"/>
      <c r="E4" s="112"/>
      <c r="F4" s="109"/>
      <c r="G4" s="109"/>
      <c r="H4" s="109"/>
      <c r="I4" s="109"/>
      <c r="J4" s="109"/>
      <c r="K4" s="109"/>
    </row>
    <row r="5" spans="1:11" ht="14.5">
      <c r="A5" s="108"/>
      <c r="B5" s="109"/>
      <c r="C5" s="114" t="str" cm="1">
        <f t="array" aca="1" ref="C5" ca="1">REPLACE(LEFT(_xlfn.TEXTAFTER(CELL("filename")," - ",1),FIND("Dec2025",_xlfn.TEXTAFTER(CELL("filename")," - "),1)-4),1,1,UPPER(LEFT(LEFT(_xlfn.TEXTAFTER(CELL("filename")," - ",1),FIND("Dec2025",_xlfn.TEXTAFTER(CELL("filename")," - "),1)-4),1)))</f>
        <v>Stand alone and avoidable cost</v>
      </c>
      <c r="D5" s="109"/>
      <c r="E5" s="109"/>
      <c r="F5" s="109"/>
      <c r="G5" s="109"/>
      <c r="H5" s="109"/>
      <c r="I5" s="109"/>
      <c r="J5" s="109"/>
      <c r="K5" s="109"/>
    </row>
    <row r="6" spans="1:11" ht="14.5">
      <c r="A6" s="108"/>
      <c r="B6" s="109"/>
      <c r="C6" s="115" t="s">
        <v>103</v>
      </c>
      <c r="D6" s="116" t="str" cm="1">
        <f t="array" aca="1" ref="D6" ca="1">LEFT(_xlfn.TEXTAFTER(CELL("filename")," MOD "),FIND(" - ",_xlfn.TEXTAFTER(CELL("filename")," MOD "),1)-1)</f>
        <v>TSS.02</v>
      </c>
      <c r="E6" s="115"/>
      <c r="F6" s="109"/>
      <c r="G6" s="109"/>
      <c r="H6" s="109"/>
      <c r="I6" s="109"/>
      <c r="J6" s="109"/>
      <c r="K6" s="109"/>
    </row>
    <row r="7" spans="1:11" ht="14.5">
      <c r="A7" s="108"/>
      <c r="B7" s="109"/>
      <c r="C7" s="109"/>
      <c r="D7" s="109"/>
      <c r="E7" s="109"/>
      <c r="F7" s="117"/>
      <c r="G7" s="117"/>
      <c r="H7" s="117"/>
      <c r="I7" s="109"/>
      <c r="J7" s="117"/>
      <c r="K7" s="117"/>
    </row>
    <row r="8" spans="1:11" ht="14.5">
      <c r="A8" s="108"/>
      <c r="B8" s="109"/>
      <c r="C8" s="118">
        <v>45992</v>
      </c>
      <c r="D8" s="109"/>
      <c r="E8" s="109"/>
      <c r="F8" s="117"/>
      <c r="G8" s="117"/>
      <c r="H8" s="117"/>
      <c r="I8" s="109"/>
      <c r="J8" s="117"/>
      <c r="K8" s="117"/>
    </row>
    <row r="9" spans="1:11" ht="14.5">
      <c r="A9" s="108"/>
      <c r="B9" s="109"/>
      <c r="C9" s="119"/>
      <c r="D9" s="119"/>
      <c r="E9" s="109"/>
      <c r="F9" s="117"/>
      <c r="G9" s="117"/>
      <c r="H9" s="117"/>
      <c r="I9" s="117"/>
      <c r="J9" s="117"/>
      <c r="K9" s="117"/>
    </row>
    <row r="10" spans="1:11" ht="14.5">
      <c r="A10" s="108"/>
      <c r="B10" s="109"/>
      <c r="C10" s="119"/>
      <c r="D10" s="119"/>
      <c r="E10" s="109"/>
      <c r="F10" s="117"/>
      <c r="G10" s="117"/>
      <c r="H10" s="117"/>
      <c r="I10" s="117"/>
      <c r="J10" s="117"/>
      <c r="K10" s="117"/>
    </row>
    <row r="11" spans="1:11" ht="14.5">
      <c r="A11" s="108"/>
      <c r="B11" s="109"/>
      <c r="C11" s="119"/>
      <c r="D11" s="119"/>
      <c r="E11" s="109"/>
      <c r="F11" s="117"/>
      <c r="G11" s="117"/>
      <c r="H11" s="117"/>
      <c r="I11" s="117"/>
      <c r="J11" s="117"/>
      <c r="K11" s="117"/>
    </row>
    <row r="12" spans="1:11" ht="14.5">
      <c r="A12" s="108"/>
      <c r="B12" s="109"/>
      <c r="C12" s="119"/>
      <c r="D12" s="119"/>
      <c r="E12" s="109"/>
      <c r="F12" s="117"/>
      <c r="G12" s="117"/>
      <c r="H12" s="117"/>
      <c r="I12" s="117"/>
      <c r="J12" s="117"/>
      <c r="K12" s="117"/>
    </row>
    <row r="13" spans="1:11" ht="14.5">
      <c r="A13" s="108"/>
      <c r="B13" s="109"/>
      <c r="C13" s="119"/>
      <c r="D13" s="119"/>
      <c r="E13" s="109"/>
      <c r="F13" s="117"/>
      <c r="G13" s="117"/>
      <c r="H13" s="117"/>
      <c r="I13" s="117"/>
      <c r="J13" s="117"/>
      <c r="K13" s="117"/>
    </row>
    <row r="14" spans="1:11" ht="14.5">
      <c r="A14" s="108"/>
      <c r="B14" s="109"/>
      <c r="C14" s="117"/>
      <c r="D14" s="117"/>
      <c r="E14" s="117"/>
      <c r="F14" s="117"/>
      <c r="G14" s="117"/>
      <c r="H14" s="117"/>
      <c r="I14" s="117"/>
      <c r="J14" s="117"/>
      <c r="K14" s="117"/>
    </row>
    <row r="15" spans="1:11" ht="14.5">
      <c r="A15" s="108"/>
      <c r="B15" s="109"/>
      <c r="C15" s="114"/>
      <c r="D15" s="117"/>
      <c r="E15" s="117"/>
      <c r="F15" s="117"/>
      <c r="G15" s="117"/>
      <c r="H15" s="117"/>
      <c r="I15" s="117"/>
      <c r="J15" s="117"/>
      <c r="K15" s="117"/>
    </row>
    <row r="16" spans="1:11" ht="14.5">
      <c r="A16" s="108"/>
      <c r="B16" s="109"/>
      <c r="C16" s="114"/>
      <c r="D16" s="117"/>
      <c r="E16" s="117"/>
      <c r="F16" s="117"/>
      <c r="G16" s="117"/>
      <c r="H16" s="117"/>
      <c r="I16" s="117"/>
      <c r="J16" s="117"/>
      <c r="K16" s="117"/>
    </row>
    <row r="17" spans="1:11" ht="14.5">
      <c r="A17" s="108"/>
      <c r="B17" s="109"/>
      <c r="C17" s="117"/>
      <c r="D17" s="117"/>
      <c r="E17" s="117"/>
      <c r="F17" s="117"/>
      <c r="G17" s="117"/>
      <c r="H17" s="117"/>
      <c r="I17" s="117"/>
      <c r="J17" s="117"/>
      <c r="K17" s="117"/>
    </row>
    <row r="18" spans="1:11" ht="14.5">
      <c r="A18" s="108"/>
      <c r="B18" s="109"/>
      <c r="C18" s="117"/>
      <c r="D18" s="117"/>
      <c r="E18" s="117"/>
      <c r="F18" s="117"/>
      <c r="G18" s="117"/>
      <c r="H18" s="117"/>
      <c r="I18" s="117"/>
      <c r="J18" s="117"/>
      <c r="K18" s="117"/>
    </row>
    <row r="19" spans="1:11" ht="14.5">
      <c r="A19" s="108"/>
      <c r="B19" s="109"/>
      <c r="C19" s="117"/>
      <c r="D19" s="117"/>
      <c r="E19" s="117"/>
      <c r="F19" s="117"/>
      <c r="H19" s="117"/>
      <c r="I19" s="117"/>
      <c r="J19" s="117"/>
      <c r="K19" s="117"/>
    </row>
    <row r="20" spans="1:11" ht="14.5">
      <c r="A20" s="108"/>
      <c r="B20" s="109"/>
      <c r="C20" s="117"/>
      <c r="D20" s="117"/>
      <c r="E20" s="117"/>
      <c r="F20" s="117"/>
      <c r="G20" s="117"/>
      <c r="H20" s="117"/>
      <c r="I20" s="117"/>
      <c r="J20" s="117"/>
      <c r="K20" s="117"/>
    </row>
    <row r="21" spans="1:11" ht="14.5">
      <c r="A21" s="108"/>
      <c r="B21" s="109"/>
      <c r="C21" s="117"/>
      <c r="D21" s="117"/>
      <c r="E21" s="117"/>
      <c r="F21" s="117"/>
      <c r="G21" s="117"/>
      <c r="H21" s="117"/>
      <c r="I21" s="117"/>
      <c r="J21" s="117"/>
      <c r="K21" s="117"/>
    </row>
    <row r="22" spans="1:11" ht="14.5">
      <c r="A22" s="108"/>
      <c r="B22" s="109"/>
      <c r="C22" s="117"/>
      <c r="D22" s="117"/>
      <c r="E22" s="117"/>
      <c r="F22" s="117"/>
      <c r="G22" s="117"/>
      <c r="H22" s="117"/>
      <c r="I22" s="117"/>
      <c r="J22" s="117"/>
      <c r="K22" s="117"/>
    </row>
    <row r="23" spans="1:11" ht="14.5">
      <c r="A23" s="108"/>
      <c r="B23" s="109"/>
      <c r="C23" s="117"/>
      <c r="D23" s="117"/>
      <c r="E23" s="117"/>
      <c r="F23" s="117"/>
      <c r="G23" s="117"/>
      <c r="H23" s="117"/>
      <c r="I23" s="117"/>
      <c r="J23" s="117"/>
      <c r="K23" s="117"/>
    </row>
    <row r="24" spans="1:11" ht="14.5">
      <c r="A24" s="108"/>
      <c r="B24" s="109"/>
      <c r="C24" s="117"/>
      <c r="D24" s="117"/>
      <c r="E24" s="117"/>
      <c r="F24" s="117"/>
      <c r="G24" s="117"/>
      <c r="H24" s="117"/>
      <c r="I24" s="117"/>
      <c r="J24" s="117"/>
      <c r="K24" s="117"/>
    </row>
    <row r="25" spans="1:11" ht="14.5">
      <c r="A25" s="108"/>
      <c r="B25" s="109"/>
      <c r="C25" s="117"/>
      <c r="D25" s="117"/>
      <c r="E25" s="117"/>
      <c r="F25" s="117"/>
      <c r="G25" s="117"/>
      <c r="H25" s="117"/>
      <c r="I25" s="117"/>
      <c r="J25" s="117"/>
      <c r="K25" s="117"/>
    </row>
    <row r="26" spans="1:11" ht="14.5">
      <c r="A26" s="108"/>
      <c r="B26" s="109"/>
      <c r="C26" s="117"/>
      <c r="D26" s="117"/>
      <c r="E26" s="117"/>
      <c r="F26" s="117"/>
      <c r="G26" s="117"/>
      <c r="H26" s="117"/>
      <c r="I26" s="117"/>
      <c r="J26" s="117"/>
      <c r="K26" s="117"/>
    </row>
    <row r="27" spans="1:11" ht="14.5">
      <c r="A27" s="108"/>
      <c r="B27" s="109"/>
      <c r="C27" s="117"/>
      <c r="D27" s="117"/>
      <c r="E27" s="117"/>
      <c r="F27" s="117"/>
      <c r="G27" s="117"/>
      <c r="H27" s="117"/>
      <c r="I27" s="117"/>
      <c r="J27" s="117"/>
      <c r="K27" s="117"/>
    </row>
    <row r="28" spans="1:11" ht="14.5">
      <c r="A28" s="108"/>
      <c r="B28" s="109"/>
      <c r="C28" s="117"/>
      <c r="D28" s="117"/>
      <c r="E28" s="117"/>
      <c r="F28" s="117"/>
      <c r="G28" s="117"/>
      <c r="H28" s="117"/>
      <c r="I28" s="117"/>
      <c r="J28" s="117"/>
      <c r="K28" s="117"/>
    </row>
    <row r="29" spans="1:11" ht="14.5">
      <c r="A29" s="108"/>
      <c r="B29" s="109"/>
      <c r="C29" s="117"/>
      <c r="D29" s="117"/>
      <c r="E29" s="117"/>
      <c r="F29" s="117"/>
      <c r="G29" s="117"/>
      <c r="H29" s="117"/>
      <c r="I29" s="117"/>
      <c r="J29" s="117"/>
      <c r="K29" s="117"/>
    </row>
    <row r="30" spans="1:11" ht="14.5">
      <c r="A30" s="108"/>
      <c r="B30" s="109"/>
      <c r="C30" s="117"/>
      <c r="D30" s="109"/>
      <c r="E30" s="117"/>
      <c r="F30" s="117"/>
      <c r="G30" s="117"/>
      <c r="H30" s="117"/>
      <c r="I30" s="117"/>
      <c r="J30" s="117"/>
      <c r="K30" s="117"/>
    </row>
    <row r="31" spans="1:11" ht="14.5">
      <c r="A31" s="108"/>
      <c r="B31" s="109"/>
      <c r="C31" s="109"/>
      <c r="D31" s="109"/>
      <c r="E31" s="109"/>
      <c r="F31" s="109"/>
      <c r="G31" s="109"/>
      <c r="H31" s="109"/>
      <c r="I31" s="109"/>
      <c r="J31" s="109"/>
      <c r="K31" s="109"/>
    </row>
    <row r="32" spans="1:11" ht="14.5">
      <c r="A32" s="108"/>
      <c r="B32" s="109"/>
      <c r="C32" s="109"/>
      <c r="D32" s="109"/>
      <c r="E32" s="109"/>
      <c r="F32" s="109"/>
      <c r="G32" s="109"/>
      <c r="H32" s="109"/>
      <c r="I32" s="109"/>
      <c r="J32" s="109"/>
      <c r="K32" s="109"/>
    </row>
    <row r="33" spans="1:11" ht="14.5">
      <c r="A33" s="108"/>
      <c r="B33" s="109"/>
      <c r="C33" s="109"/>
      <c r="D33" s="109"/>
      <c r="E33" s="109"/>
      <c r="F33" s="109"/>
      <c r="G33" s="109"/>
      <c r="H33" s="109"/>
      <c r="I33" s="109"/>
      <c r="J33" s="109"/>
      <c r="K33" s="109"/>
    </row>
    <row r="34" spans="1:11" ht="14.5">
      <c r="A34" s="108"/>
      <c r="B34" s="109"/>
      <c r="C34" s="109"/>
      <c r="D34" s="109"/>
      <c r="E34" s="109"/>
      <c r="F34" s="109"/>
      <c r="G34" s="109"/>
      <c r="H34" s="109"/>
      <c r="I34" s="109"/>
      <c r="J34" s="109"/>
      <c r="K34" s="109"/>
    </row>
    <row r="35" spans="1:11" ht="14.5">
      <c r="A35" s="108"/>
      <c r="B35" s="109"/>
      <c r="C35" s="109"/>
      <c r="D35" s="109"/>
      <c r="E35" s="109"/>
      <c r="F35" s="109"/>
      <c r="G35" s="109"/>
      <c r="H35" s="109"/>
      <c r="I35" s="109"/>
      <c r="J35" s="109"/>
      <c r="K35" s="109"/>
    </row>
    <row r="36" spans="1:11" ht="14.5">
      <c r="A36" s="108"/>
      <c r="B36" s="109"/>
      <c r="C36" s="109"/>
      <c r="D36" s="109"/>
      <c r="E36" s="109"/>
      <c r="F36" s="109"/>
      <c r="G36" s="109"/>
      <c r="H36" s="109"/>
      <c r="I36" s="109"/>
      <c r="J36" s="109"/>
      <c r="K36" s="109"/>
    </row>
    <row r="37" spans="1:11" ht="14.5">
      <c r="A37" s="108"/>
      <c r="B37" s="109"/>
      <c r="C37" s="109"/>
      <c r="D37" s="109"/>
      <c r="E37" s="109"/>
      <c r="F37" s="109"/>
      <c r="G37" s="109"/>
      <c r="H37" s="109"/>
      <c r="I37" s="109"/>
      <c r="J37" s="109"/>
      <c r="K37" s="109"/>
    </row>
    <row r="38" spans="1:11" ht="14.5">
      <c r="A38" s="108"/>
      <c r="B38" s="109"/>
      <c r="C38" s="109"/>
      <c r="D38" s="109"/>
      <c r="E38" s="109"/>
      <c r="F38" s="109"/>
      <c r="G38" s="109"/>
      <c r="H38" s="109"/>
      <c r="I38" s="109"/>
      <c r="J38" s="109"/>
      <c r="K38" s="109"/>
    </row>
    <row r="39" spans="1:11" ht="14.5">
      <c r="A39" s="108"/>
      <c r="B39" s="109"/>
      <c r="C39" s="109"/>
      <c r="D39" s="109"/>
      <c r="E39" s="109"/>
      <c r="F39" s="109"/>
      <c r="G39" s="109"/>
      <c r="H39" s="109"/>
      <c r="I39" s="109"/>
      <c r="J39" s="109"/>
      <c r="K39" s="109"/>
    </row>
    <row r="40" spans="1:11" ht="14.5">
      <c r="A40" s="108"/>
      <c r="B40" s="109"/>
      <c r="C40" s="109"/>
      <c r="D40" s="109"/>
      <c r="E40" s="109"/>
      <c r="F40" s="109"/>
      <c r="G40" s="109"/>
      <c r="H40" s="109"/>
      <c r="I40" s="109"/>
      <c r="J40" s="109"/>
      <c r="K40" s="109"/>
    </row>
    <row r="41" spans="1:11" ht="14.5">
      <c r="A41" s="108"/>
      <c r="B41" s="109"/>
      <c r="C41" s="109"/>
      <c r="D41" s="109"/>
      <c r="E41" s="109"/>
      <c r="F41" s="109"/>
      <c r="G41" s="109"/>
      <c r="H41" s="109"/>
      <c r="I41" s="109"/>
      <c r="J41" s="109"/>
      <c r="K41" s="109"/>
    </row>
    <row r="42" spans="1:11" ht="14.5">
      <c r="A42" s="108"/>
      <c r="B42" s="109"/>
      <c r="C42" s="109"/>
      <c r="D42" s="109"/>
      <c r="E42" s="109"/>
      <c r="F42" s="109"/>
      <c r="G42" s="109"/>
      <c r="H42" s="109"/>
      <c r="I42" s="109"/>
      <c r="J42" s="109"/>
      <c r="K42" s="109"/>
    </row>
    <row r="43" spans="1:11" ht="14.5">
      <c r="A43" s="108"/>
      <c r="B43" s="109"/>
      <c r="C43" s="109"/>
      <c r="D43" s="109"/>
      <c r="E43" s="109"/>
      <c r="F43" s="109"/>
      <c r="G43" s="109"/>
      <c r="H43" s="109"/>
      <c r="I43" s="109"/>
      <c r="J43" s="109"/>
      <c r="K43" s="109"/>
    </row>
  </sheetData>
  <conditionalFormatting sqref="C5">
    <cfRule type="expression" dxfId="2" priority="1">
      <formula>LEFT(C5,1)="&lt;"</formula>
    </cfRule>
  </conditionalFormatting>
  <conditionalFormatting sqref="D6">
    <cfRule type="expression" dxfId="1" priority="3">
      <formula>LEFT(D6,1)="&lt;"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C32"/>
  <sheetViews>
    <sheetView showGridLines="0" zoomScaleNormal="100" workbookViewId="0">
      <selection activeCell="H39" sqref="H39"/>
    </sheetView>
  </sheetViews>
  <sheetFormatPr defaultRowHeight="12.5"/>
  <cols>
    <col min="1" max="1" width="3" customWidth="1"/>
    <col min="2" max="2" width="46.54296875" customWidth="1"/>
    <col min="3" max="3" width="76.81640625" customWidth="1"/>
  </cols>
  <sheetData>
    <row r="1" spans="1:3" ht="21">
      <c r="A1" s="17" t="s">
        <v>16</v>
      </c>
      <c r="B1" s="18"/>
      <c r="C1" s="18"/>
    </row>
    <row r="2" spans="1:3" ht="15.5">
      <c r="A2" s="23" t="s">
        <v>19</v>
      </c>
      <c r="B2" s="21"/>
      <c r="C2" s="21"/>
    </row>
    <row r="5" spans="1:3" ht="13">
      <c r="A5" s="25" t="s">
        <v>11</v>
      </c>
    </row>
    <row r="6" spans="1:3" s="26" customFormat="1"/>
    <row r="7" spans="1:3" s="26" customFormat="1" ht="13">
      <c r="B7" s="28" t="s">
        <v>14</v>
      </c>
      <c r="C7" s="28" t="s">
        <v>18</v>
      </c>
    </row>
    <row r="8" spans="1:3" s="26" customFormat="1">
      <c r="B8" s="27" t="s">
        <v>22</v>
      </c>
      <c r="C8" s="27" t="s">
        <v>23</v>
      </c>
    </row>
    <row r="9" spans="1:3" s="26" customFormat="1" ht="25">
      <c r="B9" s="27" t="s">
        <v>21</v>
      </c>
      <c r="C9" s="27" t="s">
        <v>80</v>
      </c>
    </row>
    <row r="10" spans="1:3" s="26" customFormat="1"/>
    <row r="11" spans="1:3" s="26" customFormat="1"/>
    <row r="12" spans="1:3" ht="13">
      <c r="A12" s="25" t="s">
        <v>13</v>
      </c>
    </row>
    <row r="13" spans="1:3" s="26" customFormat="1"/>
    <row r="14" spans="1:3" s="26" customFormat="1" ht="13">
      <c r="B14" s="28" t="s">
        <v>15</v>
      </c>
      <c r="C14" s="28" t="s">
        <v>12</v>
      </c>
    </row>
    <row r="15" spans="1:3" s="26" customFormat="1" ht="37.5">
      <c r="B15" s="27" t="s">
        <v>22</v>
      </c>
      <c r="C15" s="27" t="s">
        <v>81</v>
      </c>
    </row>
    <row r="16" spans="1:3" s="26" customFormat="1" ht="31" customHeight="1">
      <c r="B16" s="27" t="s">
        <v>21</v>
      </c>
      <c r="C16" s="27" t="s">
        <v>82</v>
      </c>
    </row>
    <row r="17" s="26" customFormat="1"/>
    <row r="18" s="26" customFormat="1"/>
    <row r="19" s="26" customFormat="1"/>
    <row r="20" s="26" customFormat="1"/>
    <row r="21" s="26" customFormat="1"/>
    <row r="22" s="26" customFormat="1"/>
    <row r="23" s="26" customFormat="1"/>
    <row r="24" s="26" customFormat="1"/>
    <row r="25" s="26" customFormat="1"/>
    <row r="26" s="26" customFormat="1"/>
    <row r="27" s="26" customFormat="1"/>
    <row r="28" s="26" customFormat="1"/>
    <row r="29" s="26" customFormat="1"/>
    <row r="30" s="26" customFormat="1"/>
    <row r="31" s="26" customFormat="1"/>
    <row r="32" s="26" customFormat="1"/>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0070C0"/>
    <pageSetUpPr fitToPage="1"/>
  </sheetPr>
  <dimension ref="A1:J23"/>
  <sheetViews>
    <sheetView showGridLines="0" zoomScaleNormal="100" workbookViewId="0">
      <selection activeCell="H39" sqref="H39"/>
    </sheetView>
  </sheetViews>
  <sheetFormatPr defaultColWidth="9.1796875" defaultRowHeight="13"/>
  <cols>
    <col min="1" max="1" width="3.7265625" style="1" customWidth="1"/>
    <col min="2" max="2" width="30.7265625" style="1" customWidth="1"/>
    <col min="3" max="5" width="18.7265625" style="1" customWidth="1"/>
    <col min="6" max="6" width="4.453125" style="1" customWidth="1"/>
    <col min="7" max="7" width="16.7265625" style="1" customWidth="1"/>
    <col min="8" max="16384" width="9.1796875" style="1"/>
  </cols>
  <sheetData>
    <row r="1" spans="1:10" s="19" customFormat="1" ht="21">
      <c r="A1" s="17" t="s">
        <v>16</v>
      </c>
      <c r="B1" s="18"/>
      <c r="C1" s="18"/>
      <c r="D1" s="18"/>
      <c r="E1" s="18"/>
    </row>
    <row r="2" spans="1:10" s="22" customFormat="1" ht="15.5">
      <c r="A2" s="23" t="s">
        <v>6</v>
      </c>
      <c r="B2" s="21"/>
      <c r="C2" s="21"/>
      <c r="D2" s="21"/>
      <c r="E2" s="21"/>
    </row>
    <row r="5" spans="1:10">
      <c r="B5" s="40" t="s">
        <v>5</v>
      </c>
      <c r="C5" s="40" t="s">
        <v>14</v>
      </c>
      <c r="D5" s="40" t="s">
        <v>79</v>
      </c>
      <c r="E5" s="40" t="s">
        <v>15</v>
      </c>
    </row>
    <row r="6" spans="1:10">
      <c r="B6" s="41"/>
      <c r="C6" s="41"/>
      <c r="D6" s="41" t="s">
        <v>20</v>
      </c>
      <c r="E6" s="41"/>
    </row>
    <row r="7" spans="1:10">
      <c r="B7" s="42"/>
      <c r="C7" s="43" t="s">
        <v>104</v>
      </c>
      <c r="D7" s="43" t="s">
        <v>104</v>
      </c>
      <c r="E7" s="43" t="s">
        <v>104</v>
      </c>
    </row>
    <row r="8" spans="1:10">
      <c r="B8" s="3" t="s">
        <v>3</v>
      </c>
      <c r="C8" s="66">
        <f>Calculations!$C$61</f>
        <v>145227.14703786167</v>
      </c>
      <c r="D8" s="66">
        <v>464156.86104516039</v>
      </c>
      <c r="E8" s="9">
        <f>Calculations!$C$128+Calculations!$C$169</f>
        <v>718374.69522237172</v>
      </c>
    </row>
    <row r="9" spans="1:10">
      <c r="B9" s="3" t="s">
        <v>9</v>
      </c>
      <c r="C9" s="9">
        <f>Calculations!$D$61</f>
        <v>25230.108546259347</v>
      </c>
      <c r="D9" s="9">
        <v>226147.81539139978</v>
      </c>
      <c r="E9" s="9">
        <f>Calculations!$D$128+Calculations!$D$169</f>
        <v>359406.18823633599</v>
      </c>
    </row>
    <row r="10" spans="1:10">
      <c r="B10" s="3" t="s">
        <v>2</v>
      </c>
      <c r="C10" s="9">
        <f>Calculations!$E$61</f>
        <v>14661.858128529178</v>
      </c>
      <c r="D10" s="9">
        <v>168710.91496659329</v>
      </c>
      <c r="E10" s="9">
        <f>Calculations!$E$128+Calculations!$E$169</f>
        <v>353052.64225475135</v>
      </c>
    </row>
    <row r="11" spans="1:10">
      <c r="B11" s="3" t="s">
        <v>1</v>
      </c>
      <c r="C11" s="9">
        <f>Calculations!$F$61</f>
        <v>7529.8898204850575</v>
      </c>
      <c r="D11" s="9">
        <v>54901.053562617431</v>
      </c>
      <c r="E11" s="9">
        <f>Calculations!$F$128+Calculations!$F$169</f>
        <v>178389.30825800734</v>
      </c>
    </row>
    <row r="12" spans="1:10">
      <c r="B12" s="10" t="s">
        <v>42</v>
      </c>
      <c r="C12" s="11">
        <f>Calculations!$G$61</f>
        <v>4931.2508006856024</v>
      </c>
      <c r="D12" s="11">
        <v>11710.562581039809</v>
      </c>
      <c r="E12" s="11">
        <f>Calculations!$G$128+Calculations!$G$169</f>
        <v>27113.722898471584</v>
      </c>
    </row>
    <row r="13" spans="1:10">
      <c r="J13"/>
    </row>
    <row r="14" spans="1:10">
      <c r="J14"/>
    </row>
    <row r="16" spans="1:10">
      <c r="B16" s="2"/>
    </row>
    <row r="18" spans="2:2">
      <c r="B18" s="2"/>
    </row>
    <row r="19" spans="2:2">
      <c r="B19" s="3"/>
    </row>
    <row r="20" spans="2:2">
      <c r="B20" s="3"/>
    </row>
    <row r="21" spans="2:2">
      <c r="B21" s="3"/>
    </row>
    <row r="22" spans="2:2">
      <c r="B22" s="3"/>
    </row>
    <row r="23" spans="2:2">
      <c r="B23" s="3"/>
    </row>
  </sheetData>
  <phoneticPr fontId="4" type="noConversion"/>
  <pageMargins left="0.56000000000000005" right="0.39" top="1" bottom="0.6" header="0.5" footer="0.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1"/>
  </sheetPr>
  <dimension ref="A1:N171"/>
  <sheetViews>
    <sheetView showGridLines="0" topLeftCell="A19" zoomScaleNormal="100" workbookViewId="0">
      <selection activeCell="H39" sqref="H39"/>
    </sheetView>
  </sheetViews>
  <sheetFormatPr defaultRowHeight="12.5"/>
  <cols>
    <col min="1" max="1" width="3.7265625" customWidth="1"/>
    <col min="2" max="2" width="34.81640625" customWidth="1"/>
    <col min="3" max="7" width="12.54296875" customWidth="1"/>
    <col min="8" max="11" width="9.54296875" customWidth="1"/>
  </cols>
  <sheetData>
    <row r="1" spans="1:14" ht="21">
      <c r="A1" s="17" t="s">
        <v>16</v>
      </c>
      <c r="B1" s="17"/>
      <c r="C1" s="20"/>
      <c r="D1" s="20"/>
      <c r="E1" s="18"/>
    </row>
    <row r="2" spans="1:14" ht="15.5">
      <c r="A2" s="23" t="s">
        <v>8</v>
      </c>
      <c r="B2" s="21"/>
      <c r="C2" s="24"/>
      <c r="D2" s="24"/>
      <c r="E2" s="21"/>
    </row>
    <row r="4" spans="1:14">
      <c r="A4" t="s">
        <v>99</v>
      </c>
      <c r="C4" s="69">
        <v>2.75E-2</v>
      </c>
    </row>
    <row r="6" spans="1:14" ht="13">
      <c r="A6" s="2" t="s">
        <v>54</v>
      </c>
    </row>
    <row r="7" spans="1:14" s="1" customFormat="1" ht="13">
      <c r="B7" s="2"/>
      <c r="C7" s="7"/>
      <c r="D7" s="7"/>
      <c r="F7" s="16"/>
    </row>
    <row r="8" spans="1:14" s="1" customFormat="1" ht="26">
      <c r="B8" s="32" t="s">
        <v>5</v>
      </c>
      <c r="C8" s="33" t="s">
        <v>24</v>
      </c>
      <c r="D8" s="33" t="s">
        <v>26</v>
      </c>
      <c r="E8" s="33" t="s">
        <v>77</v>
      </c>
      <c r="G8" s="14"/>
      <c r="I8" s="12"/>
      <c r="N8" s="13"/>
    </row>
    <row r="9" spans="1:14" s="1" customFormat="1" ht="13">
      <c r="B9" s="34"/>
      <c r="C9" s="35" t="s">
        <v>25</v>
      </c>
      <c r="D9" s="35" t="s">
        <v>27</v>
      </c>
      <c r="E9" s="35" t="s">
        <v>76</v>
      </c>
      <c r="G9" s="14"/>
      <c r="I9" s="12"/>
      <c r="N9" s="13"/>
    </row>
    <row r="10" spans="1:14" s="1" customFormat="1" ht="13">
      <c r="B10" s="34"/>
      <c r="C10" s="35" t="s">
        <v>98</v>
      </c>
      <c r="D10" s="35" t="s">
        <v>98</v>
      </c>
      <c r="E10" s="35" t="s">
        <v>98</v>
      </c>
      <c r="G10" s="14"/>
      <c r="I10" s="12"/>
      <c r="N10" s="13"/>
    </row>
    <row r="11" spans="1:14" s="1" customFormat="1" ht="13">
      <c r="B11" s="36"/>
      <c r="C11" s="37"/>
      <c r="D11" s="37" t="s">
        <v>38</v>
      </c>
      <c r="E11" s="37"/>
      <c r="G11" s="15"/>
      <c r="I11" s="12"/>
      <c r="N11" s="13"/>
    </row>
    <row r="12" spans="1:14" s="1" customFormat="1" ht="13">
      <c r="B12" s="3" t="s">
        <v>3</v>
      </c>
      <c r="C12" s="47">
        <v>855981</v>
      </c>
      <c r="D12" s="47">
        <f>C12*4.5</f>
        <v>3851914.5</v>
      </c>
      <c r="E12" s="67">
        <f>(C12/C$17+D12/D$17)/2</f>
        <v>0.73502864710607052</v>
      </c>
      <c r="G12" s="6"/>
      <c r="I12" s="12"/>
      <c r="N12" s="13"/>
    </row>
    <row r="13" spans="1:14" s="1" customFormat="1" ht="13">
      <c r="B13" s="3" t="s">
        <v>9</v>
      </c>
      <c r="C13" s="47">
        <v>113321.72141930791</v>
      </c>
      <c r="D13" s="47">
        <f>C13*8</f>
        <v>906573.7713544633</v>
      </c>
      <c r="E13" s="67">
        <f t="shared" ref="E13:E16" si="0">(C13/C$17+D13/D$17)/2</f>
        <v>0.12769549584459958</v>
      </c>
      <c r="G13" s="6"/>
      <c r="I13" s="12"/>
      <c r="N13" s="13"/>
    </row>
    <row r="14" spans="1:14" s="1" customFormat="1" ht="13">
      <c r="B14" s="3" t="s">
        <v>2</v>
      </c>
      <c r="C14" s="47">
        <v>3313.1033203999791</v>
      </c>
      <c r="D14" s="47">
        <v>946380.20429351623</v>
      </c>
      <c r="E14" s="67">
        <f t="shared" si="0"/>
        <v>7.4207102212538401E-2</v>
      </c>
      <c r="G14" s="6"/>
      <c r="I14" s="12"/>
      <c r="N14" s="13"/>
    </row>
    <row r="15" spans="1:14" s="1" customFormat="1" ht="13">
      <c r="B15" s="3" t="s">
        <v>1</v>
      </c>
      <c r="C15" s="47">
        <v>237.78624703531241</v>
      </c>
      <c r="D15" s="47">
        <v>495851.61190399062</v>
      </c>
      <c r="E15" s="67">
        <f t="shared" si="0"/>
        <v>3.8110538150046946E-2</v>
      </c>
      <c r="G15" s="6"/>
      <c r="I15" s="12"/>
      <c r="N15" s="13"/>
    </row>
    <row r="16" spans="1:14" s="1" customFormat="1" ht="13">
      <c r="B16" s="10" t="s">
        <v>42</v>
      </c>
      <c r="C16" s="50">
        <v>18.700762233178114</v>
      </c>
      <c r="D16" s="50">
        <v>325647.54378895671</v>
      </c>
      <c r="E16" s="67">
        <f t="shared" si="0"/>
        <v>2.4958216686744562E-2</v>
      </c>
      <c r="G16" s="6"/>
      <c r="I16" s="12"/>
      <c r="N16" s="13"/>
    </row>
    <row r="17" spans="1:14" s="1" customFormat="1" ht="13">
      <c r="B17" s="55" t="s">
        <v>0</v>
      </c>
      <c r="C17" s="56">
        <f>SUM(C12:C16)</f>
        <v>972872.31174897635</v>
      </c>
      <c r="D17" s="56">
        <f>SUM(D12:D16)</f>
        <v>6526367.6313409265</v>
      </c>
      <c r="E17" s="68">
        <f>SUM(E12:E16)</f>
        <v>1</v>
      </c>
      <c r="G17" s="6"/>
      <c r="I17" s="12"/>
      <c r="N17" s="13"/>
    </row>
    <row r="18" spans="1:14" s="1" customFormat="1" ht="13">
      <c r="B18" s="45" t="s">
        <v>102</v>
      </c>
      <c r="C18" s="31"/>
      <c r="D18" s="30"/>
      <c r="E18" s="31"/>
      <c r="I18" s="12"/>
      <c r="N18" s="13"/>
    </row>
    <row r="19" spans="1:14" s="1" customFormat="1" ht="13">
      <c r="B19" s="29"/>
      <c r="C19" s="30"/>
      <c r="D19" s="30"/>
      <c r="E19" s="30"/>
      <c r="I19" s="12"/>
      <c r="N19" s="13"/>
    </row>
    <row r="20" spans="1:14" s="1" customFormat="1" ht="13">
      <c r="C20" s="7"/>
      <c r="D20" s="5"/>
    </row>
    <row r="21" spans="1:14" s="1" customFormat="1" ht="13">
      <c r="A21" s="2" t="s">
        <v>73</v>
      </c>
      <c r="C21" s="7"/>
      <c r="D21" s="7"/>
      <c r="F21"/>
      <c r="G21"/>
      <c r="H21"/>
      <c r="I21"/>
      <c r="J21"/>
    </row>
    <row r="22" spans="1:14" s="1" customFormat="1" ht="13">
      <c r="C22" s="7"/>
      <c r="D22" s="7"/>
    </row>
    <row r="23" spans="1:14" s="1" customFormat="1" ht="13">
      <c r="A23" s="2" t="s">
        <v>65</v>
      </c>
      <c r="C23" s="7"/>
      <c r="D23" s="7"/>
    </row>
    <row r="24" spans="1:14" s="1" customFormat="1" ht="13">
      <c r="C24" s="7"/>
      <c r="D24" s="7"/>
    </row>
    <row r="25" spans="1:14" s="1" customFormat="1" ht="13">
      <c r="B25" s="32" t="s">
        <v>68</v>
      </c>
      <c r="C25" s="33" t="s">
        <v>0</v>
      </c>
      <c r="D25"/>
      <c r="E25"/>
      <c r="F25"/>
      <c r="G25"/>
      <c r="H25"/>
      <c r="I25"/>
    </row>
    <row r="26" spans="1:14" s="1" customFormat="1" ht="13">
      <c r="B26" s="34"/>
      <c r="C26" s="61" t="s">
        <v>66</v>
      </c>
      <c r="D26"/>
      <c r="E26"/>
      <c r="F26"/>
      <c r="G26"/>
      <c r="H26"/>
      <c r="I26"/>
    </row>
    <row r="27" spans="1:14" s="1" customFormat="1" ht="13">
      <c r="B27" s="38"/>
      <c r="C27" s="37" t="s">
        <v>97</v>
      </c>
      <c r="D27"/>
      <c r="E27"/>
      <c r="F27"/>
      <c r="G27"/>
      <c r="H27"/>
      <c r="I27"/>
    </row>
    <row r="28" spans="1:14" s="1" customFormat="1" ht="13">
      <c r="B28" s="1" t="s">
        <v>46</v>
      </c>
      <c r="C28" s="65">
        <f>'Reset RIN'!C5*(1+$C$4)/10^3</f>
        <v>86720.396477468632</v>
      </c>
      <c r="D28"/>
      <c r="E28"/>
      <c r="F28"/>
      <c r="G28"/>
      <c r="H28"/>
      <c r="I28"/>
    </row>
    <row r="29" spans="1:14" s="1" customFormat="1" ht="13">
      <c r="B29" s="1" t="s">
        <v>29</v>
      </c>
      <c r="C29" s="47">
        <f>'Reset RIN'!C6*(1+$C$4)/10^3</f>
        <v>70140.745906284705</v>
      </c>
      <c r="D29"/>
      <c r="E29"/>
      <c r="F29"/>
      <c r="G29"/>
      <c r="H29"/>
      <c r="I29"/>
    </row>
    <row r="30" spans="1:14" s="1" customFormat="1" ht="13">
      <c r="B30" s="1" t="s">
        <v>47</v>
      </c>
      <c r="C30" s="47">
        <f>'Reset RIN'!C7*(1+$C$4)/10^3</f>
        <v>40719.111950067505</v>
      </c>
      <c r="D30"/>
      <c r="E30"/>
      <c r="F30"/>
      <c r="G30"/>
      <c r="H30"/>
      <c r="I30"/>
    </row>
    <row r="31" spans="1:14" s="1" customFormat="1" ht="13">
      <c r="B31" s="1" t="s">
        <v>48</v>
      </c>
      <c r="C31" s="47">
        <f>'Reset RIN'!C8*(1+$C$4)/10^3</f>
        <v>0</v>
      </c>
      <c r="D31"/>
      <c r="E31"/>
      <c r="F31"/>
      <c r="G31"/>
      <c r="H31"/>
      <c r="I31"/>
    </row>
    <row r="32" spans="1:14" s="1" customFormat="1" ht="13">
      <c r="B32" s="1" t="s">
        <v>49</v>
      </c>
      <c r="C32" s="47">
        <f>'Reset RIN'!C11*(1+$C$4)/10^3</f>
        <v>44394.734297541079</v>
      </c>
      <c r="D32"/>
      <c r="E32"/>
      <c r="F32"/>
      <c r="G32"/>
      <c r="H32"/>
      <c r="I32"/>
    </row>
    <row r="33" spans="1:9" s="1" customFormat="1" ht="13">
      <c r="B33" s="8" t="s">
        <v>50</v>
      </c>
      <c r="C33" s="50">
        <f>'Reset RIN'!C12*(1+$C$4)/10^3</f>
        <v>88955.097038025051</v>
      </c>
      <c r="D33"/>
      <c r="E33"/>
      <c r="F33"/>
      <c r="G33"/>
      <c r="H33"/>
      <c r="I33"/>
    </row>
    <row r="34" spans="1:9" s="1" customFormat="1" ht="13">
      <c r="B34" s="44" t="s">
        <v>72</v>
      </c>
      <c r="C34" s="7"/>
      <c r="D34"/>
      <c r="E34"/>
      <c r="F34"/>
      <c r="G34"/>
      <c r="H34"/>
      <c r="I34"/>
    </row>
    <row r="35" spans="1:9" s="1" customFormat="1" ht="13">
      <c r="C35" s="7"/>
      <c r="D35"/>
      <c r="E35"/>
      <c r="F35"/>
      <c r="G35"/>
      <c r="H35"/>
      <c r="I35"/>
    </row>
    <row r="36" spans="1:9" s="1" customFormat="1" ht="13">
      <c r="C36" s="7"/>
      <c r="D36"/>
      <c r="E36"/>
      <c r="F36"/>
      <c r="G36"/>
      <c r="H36"/>
      <c r="I36"/>
    </row>
    <row r="37" spans="1:9" s="1" customFormat="1" ht="13">
      <c r="A37" s="2" t="s">
        <v>69</v>
      </c>
      <c r="C37" s="7"/>
      <c r="D37" s="7"/>
    </row>
    <row r="38" spans="1:9" s="1" customFormat="1" ht="13">
      <c r="C38" s="7"/>
      <c r="D38" s="7"/>
    </row>
    <row r="39" spans="1:9" s="1" customFormat="1" ht="13">
      <c r="B39" s="32" t="s">
        <v>68</v>
      </c>
      <c r="C39" s="33" t="s">
        <v>52</v>
      </c>
      <c r="D39" s="33" t="s">
        <v>58</v>
      </c>
      <c r="E39" s="33" t="s">
        <v>58</v>
      </c>
      <c r="F39" s="33" t="s">
        <v>58</v>
      </c>
      <c r="G39" s="33" t="s">
        <v>41</v>
      </c>
      <c r="H39" s="33" t="s">
        <v>59</v>
      </c>
    </row>
    <row r="40" spans="1:9" s="1" customFormat="1" ht="13">
      <c r="B40" s="34"/>
      <c r="C40" s="61"/>
      <c r="D40" s="35" t="s">
        <v>60</v>
      </c>
      <c r="E40" s="35" t="s">
        <v>60</v>
      </c>
      <c r="F40" s="35" t="s">
        <v>60</v>
      </c>
      <c r="G40" s="35" t="s">
        <v>60</v>
      </c>
      <c r="H40" s="35" t="s">
        <v>60</v>
      </c>
    </row>
    <row r="41" spans="1:9" s="1" customFormat="1" ht="13">
      <c r="B41" s="38"/>
      <c r="C41" s="37"/>
      <c r="D41" s="39" t="s">
        <v>3</v>
      </c>
      <c r="E41" s="39" t="s">
        <v>39</v>
      </c>
      <c r="F41" s="39" t="s">
        <v>40</v>
      </c>
      <c r="G41" s="39" t="s">
        <v>61</v>
      </c>
      <c r="H41" s="39" t="s">
        <v>61</v>
      </c>
    </row>
    <row r="42" spans="1:9" s="1" customFormat="1" ht="13">
      <c r="B42" s="1" t="s">
        <v>46</v>
      </c>
      <c r="C42" s="62" t="s">
        <v>78</v>
      </c>
      <c r="D42" s="57">
        <f>$E$12</f>
        <v>0.73502864710607052</v>
      </c>
      <c r="E42" s="57">
        <f>$E$13</f>
        <v>0.12769549584459958</v>
      </c>
      <c r="F42" s="57">
        <f>$E$14</f>
        <v>7.4207102212538401E-2</v>
      </c>
      <c r="G42" s="57">
        <f>$E$15</f>
        <v>3.8110538150046946E-2</v>
      </c>
      <c r="H42" s="57">
        <f>$E$16</f>
        <v>2.4958216686744562E-2</v>
      </c>
    </row>
    <row r="43" spans="1:9" s="1" customFormat="1" ht="13">
      <c r="B43" s="1" t="s">
        <v>29</v>
      </c>
      <c r="C43" s="62" t="s">
        <v>78</v>
      </c>
      <c r="D43" s="57">
        <f>D42</f>
        <v>0.73502864710607052</v>
      </c>
      <c r="E43" s="57">
        <f t="shared" ref="E43:H43" si="1">E42</f>
        <v>0.12769549584459958</v>
      </c>
      <c r="F43" s="57">
        <f t="shared" si="1"/>
        <v>7.4207102212538401E-2</v>
      </c>
      <c r="G43" s="57">
        <f t="shared" si="1"/>
        <v>3.8110538150046946E-2</v>
      </c>
      <c r="H43" s="57">
        <f t="shared" si="1"/>
        <v>2.4958216686744562E-2</v>
      </c>
    </row>
    <row r="44" spans="1:9" s="1" customFormat="1" ht="13">
      <c r="B44" s="1" t="s">
        <v>47</v>
      </c>
      <c r="C44" s="62" t="s">
        <v>78</v>
      </c>
      <c r="D44" s="57">
        <f>D43</f>
        <v>0.73502864710607052</v>
      </c>
      <c r="E44" s="57">
        <f t="shared" ref="E44" si="2">E43</f>
        <v>0.12769549584459958</v>
      </c>
      <c r="F44" s="57">
        <f t="shared" ref="F44" si="3">F43</f>
        <v>7.4207102212538401E-2</v>
      </c>
      <c r="G44" s="57">
        <f t="shared" ref="G44" si="4">G43</f>
        <v>3.8110538150046946E-2</v>
      </c>
      <c r="H44" s="57">
        <f t="shared" ref="H44" si="5">H43</f>
        <v>2.4958216686744562E-2</v>
      </c>
    </row>
    <row r="45" spans="1:9" s="1" customFormat="1" ht="13">
      <c r="B45" s="1" t="s">
        <v>48</v>
      </c>
      <c r="C45" s="62" t="s">
        <v>75</v>
      </c>
      <c r="D45" s="58">
        <v>0</v>
      </c>
      <c r="E45" s="58">
        <v>0</v>
      </c>
      <c r="F45" s="58">
        <v>0</v>
      </c>
      <c r="G45" s="58">
        <v>0</v>
      </c>
      <c r="H45" s="58">
        <v>0</v>
      </c>
    </row>
    <row r="46" spans="1:9" s="1" customFormat="1" ht="13">
      <c r="B46" s="1" t="s">
        <v>49</v>
      </c>
      <c r="C46" s="62" t="s">
        <v>75</v>
      </c>
      <c r="D46" s="58">
        <v>0</v>
      </c>
      <c r="E46" s="58">
        <v>0</v>
      </c>
      <c r="F46" s="58">
        <v>0</v>
      </c>
      <c r="G46" s="58">
        <v>0</v>
      </c>
      <c r="H46" s="58">
        <v>0</v>
      </c>
    </row>
    <row r="47" spans="1:9" s="1" customFormat="1" ht="13">
      <c r="B47" s="8" t="s">
        <v>50</v>
      </c>
      <c r="C47" s="63" t="s">
        <v>75</v>
      </c>
      <c r="D47" s="60">
        <v>0</v>
      </c>
      <c r="E47" s="60">
        <v>0</v>
      </c>
      <c r="F47" s="60">
        <v>0</v>
      </c>
      <c r="G47" s="60">
        <v>0</v>
      </c>
      <c r="H47" s="60">
        <v>0</v>
      </c>
    </row>
    <row r="48" spans="1:9" s="1" customFormat="1" ht="13">
      <c r="C48" s="7"/>
      <c r="D48"/>
      <c r="E48"/>
      <c r="F48"/>
      <c r="G48"/>
      <c r="H48"/>
      <c r="I48"/>
    </row>
    <row r="49" spans="1:10" s="1" customFormat="1" ht="13">
      <c r="C49" s="7"/>
      <c r="D49"/>
      <c r="E49"/>
      <c r="F49"/>
      <c r="G49"/>
      <c r="H49"/>
      <c r="I49"/>
    </row>
    <row r="50" spans="1:10" s="44" customFormat="1" ht="13">
      <c r="A50" s="2" t="s">
        <v>70</v>
      </c>
      <c r="C50" s="46"/>
      <c r="D50" s="46"/>
    </row>
    <row r="51" spans="1:10" s="1" customFormat="1" ht="13">
      <c r="C51" s="7"/>
      <c r="D51" s="7"/>
    </row>
    <row r="52" spans="1:10" s="1" customFormat="1" ht="13">
      <c r="B52" s="32" t="s">
        <v>4</v>
      </c>
      <c r="C52" s="33" t="s">
        <v>58</v>
      </c>
      <c r="D52" s="33" t="s">
        <v>58</v>
      </c>
      <c r="E52" s="33" t="s">
        <v>58</v>
      </c>
      <c r="F52" s="33" t="s">
        <v>41</v>
      </c>
      <c r="G52" s="33" t="s">
        <v>59</v>
      </c>
      <c r="H52"/>
      <c r="I52"/>
      <c r="J52"/>
    </row>
    <row r="53" spans="1:10" s="1" customFormat="1" ht="13">
      <c r="B53" s="34"/>
      <c r="C53" s="61" t="s">
        <v>3</v>
      </c>
      <c r="D53" s="61" t="s">
        <v>39</v>
      </c>
      <c r="E53" s="61" t="s">
        <v>40</v>
      </c>
      <c r="F53" s="61" t="s">
        <v>61</v>
      </c>
      <c r="G53" s="61" t="s">
        <v>61</v>
      </c>
      <c r="H53"/>
      <c r="I53"/>
      <c r="J53"/>
    </row>
    <row r="54" spans="1:10" s="1" customFormat="1" ht="13">
      <c r="B54" s="38"/>
      <c r="C54" s="37" t="s">
        <v>97</v>
      </c>
      <c r="D54" s="37" t="s">
        <v>97</v>
      </c>
      <c r="E54" s="37" t="s">
        <v>97</v>
      </c>
      <c r="F54" s="37" t="s">
        <v>97</v>
      </c>
      <c r="G54" s="37" t="s">
        <v>97</v>
      </c>
      <c r="H54"/>
      <c r="I54"/>
      <c r="J54"/>
    </row>
    <row r="55" spans="1:10" s="1" customFormat="1" ht="13">
      <c r="B55" s="1" t="s">
        <v>46</v>
      </c>
      <c r="C55" s="47">
        <f>D42*$C28</f>
        <v>63741.97569933581</v>
      </c>
      <c r="D55" s="47">
        <f t="shared" ref="D55:G55" si="6">E42*$C28</f>
        <v>11073.804028030623</v>
      </c>
      <c r="E55" s="47">
        <f t="shared" si="6"/>
        <v>6435.2693253153702</v>
      </c>
      <c r="F55" s="47">
        <f t="shared" si="6"/>
        <v>3304.960978341765</v>
      </c>
      <c r="G55" s="47">
        <f t="shared" si="6"/>
        <v>2164.3864464450621</v>
      </c>
      <c r="H55"/>
      <c r="I55"/>
      <c r="J55"/>
    </row>
    <row r="56" spans="1:10" s="1" customFormat="1" ht="13">
      <c r="B56" s="1" t="s">
        <v>29</v>
      </c>
      <c r="C56" s="47">
        <f t="shared" ref="C56:G56" si="7">D43*$C29</f>
        <v>51555.457570507104</v>
      </c>
      <c r="D56" s="47">
        <f t="shared" si="7"/>
        <v>8956.6573274130933</v>
      </c>
      <c r="E56" s="47">
        <f t="shared" si="7"/>
        <v>5204.9415007313537</v>
      </c>
      <c r="F56" s="47">
        <f t="shared" si="7"/>
        <v>2673.1015727342124</v>
      </c>
      <c r="G56" s="47">
        <f t="shared" si="7"/>
        <v>1750.5879348989454</v>
      </c>
      <c r="H56"/>
      <c r="I56"/>
      <c r="J56"/>
    </row>
    <row r="57" spans="1:10" s="1" customFormat="1" ht="13">
      <c r="B57" s="1" t="s">
        <v>47</v>
      </c>
      <c r="C57" s="47">
        <f t="shared" ref="C57:G57" si="8">D44*$C30</f>
        <v>29929.713768018748</v>
      </c>
      <c r="D57" s="47">
        <f t="shared" si="8"/>
        <v>5199.64719081563</v>
      </c>
      <c r="E57" s="47">
        <f t="shared" si="8"/>
        <v>3021.6473024824531</v>
      </c>
      <c r="F57" s="47">
        <f t="shared" si="8"/>
        <v>1551.8272694090801</v>
      </c>
      <c r="G57" s="47">
        <f t="shared" si="8"/>
        <v>1016.2764193415948</v>
      </c>
      <c r="H57"/>
      <c r="I57"/>
      <c r="J57"/>
    </row>
    <row r="58" spans="1:10" s="1" customFormat="1" ht="13">
      <c r="B58" s="1" t="s">
        <v>48</v>
      </c>
      <c r="C58" s="47">
        <f t="shared" ref="C58:G58" si="9">D45*$C31</f>
        <v>0</v>
      </c>
      <c r="D58" s="47">
        <f t="shared" si="9"/>
        <v>0</v>
      </c>
      <c r="E58" s="47">
        <f t="shared" si="9"/>
        <v>0</v>
      </c>
      <c r="F58" s="47">
        <f t="shared" si="9"/>
        <v>0</v>
      </c>
      <c r="G58" s="47">
        <f t="shared" si="9"/>
        <v>0</v>
      </c>
      <c r="H58"/>
      <c r="I58"/>
      <c r="J58"/>
    </row>
    <row r="59" spans="1:10" s="1" customFormat="1" ht="13">
      <c r="B59" s="1" t="s">
        <v>49</v>
      </c>
      <c r="C59" s="47">
        <f t="shared" ref="C59:G59" si="10">D46*$C32</f>
        <v>0</v>
      </c>
      <c r="D59" s="47">
        <f t="shared" si="10"/>
        <v>0</v>
      </c>
      <c r="E59" s="47">
        <f t="shared" si="10"/>
        <v>0</v>
      </c>
      <c r="F59" s="47">
        <f t="shared" si="10"/>
        <v>0</v>
      </c>
      <c r="G59" s="47">
        <f t="shared" si="10"/>
        <v>0</v>
      </c>
      <c r="H59"/>
      <c r="I59"/>
      <c r="J59"/>
    </row>
    <row r="60" spans="1:10" s="1" customFormat="1" ht="13">
      <c r="B60" s="8" t="s">
        <v>50</v>
      </c>
      <c r="C60" s="47">
        <f t="shared" ref="C60:G60" si="11">D47*$C33</f>
        <v>0</v>
      </c>
      <c r="D60" s="47">
        <f t="shared" si="11"/>
        <v>0</v>
      </c>
      <c r="E60" s="47">
        <f t="shared" si="11"/>
        <v>0</v>
      </c>
      <c r="F60" s="47">
        <f t="shared" si="11"/>
        <v>0</v>
      </c>
      <c r="G60" s="47">
        <f t="shared" si="11"/>
        <v>0</v>
      </c>
      <c r="H60"/>
      <c r="I60"/>
      <c r="J60"/>
    </row>
    <row r="61" spans="1:10" s="1" customFormat="1" ht="13">
      <c r="B61" s="4" t="s">
        <v>0</v>
      </c>
      <c r="C61" s="53">
        <f>SUM(C55:C60)</f>
        <v>145227.14703786167</v>
      </c>
      <c r="D61" s="53">
        <f>SUM(D55:D60)</f>
        <v>25230.108546259347</v>
      </c>
      <c r="E61" s="53">
        <f>SUM(E55:E60)</f>
        <v>14661.858128529178</v>
      </c>
      <c r="F61" s="53">
        <f>SUM(F55:F60)</f>
        <v>7529.8898204850575</v>
      </c>
      <c r="G61" s="53">
        <f>SUM(G55:G60)</f>
        <v>4931.2508006856024</v>
      </c>
      <c r="H61"/>
      <c r="I61"/>
      <c r="J61"/>
    </row>
    <row r="62" spans="1:10" s="44" customFormat="1" ht="13">
      <c r="C62" s="46"/>
      <c r="D62" s="46"/>
      <c r="F62"/>
      <c r="G62"/>
      <c r="H62"/>
      <c r="I62"/>
      <c r="J62"/>
    </row>
    <row r="63" spans="1:10" s="1" customFormat="1" ht="13">
      <c r="C63" s="7"/>
      <c r="D63" s="7"/>
    </row>
    <row r="64" spans="1:10" s="1" customFormat="1" ht="13">
      <c r="A64" s="2" t="s">
        <v>74</v>
      </c>
      <c r="C64" s="7"/>
      <c r="D64" s="7"/>
    </row>
    <row r="65" spans="1:10" s="1" customFormat="1" ht="13">
      <c r="C65" s="7"/>
      <c r="D65" s="7"/>
    </row>
    <row r="66" spans="1:10" s="1" customFormat="1" ht="13">
      <c r="A66" s="2" t="s">
        <v>67</v>
      </c>
      <c r="C66" s="7"/>
      <c r="D66" s="5"/>
    </row>
    <row r="67" spans="1:10" s="1" customFormat="1" ht="13">
      <c r="C67" s="7"/>
      <c r="D67" s="5"/>
    </row>
    <row r="68" spans="1:10" s="1" customFormat="1" ht="13">
      <c r="B68" s="32" t="s">
        <v>4</v>
      </c>
      <c r="C68" s="33" t="s">
        <v>44</v>
      </c>
      <c r="D68" s="33" t="s">
        <v>10</v>
      </c>
      <c r="E68" s="33" t="s">
        <v>37</v>
      </c>
      <c r="F68"/>
      <c r="G68"/>
      <c r="H68"/>
      <c r="I68"/>
      <c r="J68"/>
    </row>
    <row r="69" spans="1:10" s="1" customFormat="1" ht="13">
      <c r="B69" s="34"/>
      <c r="C69" s="35" t="s">
        <v>28</v>
      </c>
      <c r="D69" s="35"/>
      <c r="E69" s="35"/>
      <c r="F69"/>
      <c r="G69"/>
      <c r="H69"/>
      <c r="I69"/>
      <c r="J69"/>
    </row>
    <row r="70" spans="1:10" s="1" customFormat="1" ht="13">
      <c r="B70" s="38"/>
      <c r="C70" s="37" t="s">
        <v>17</v>
      </c>
      <c r="D70" s="39" t="s">
        <v>7</v>
      </c>
      <c r="E70" s="39" t="s">
        <v>7</v>
      </c>
      <c r="F70"/>
      <c r="G70"/>
      <c r="H70"/>
      <c r="I70"/>
      <c r="J70"/>
    </row>
    <row r="71" spans="1:10" s="1" customFormat="1" ht="13">
      <c r="B71" s="1" t="s">
        <v>57</v>
      </c>
      <c r="C71" s="47">
        <f>'Reset RIN'!F5/10^3</f>
        <v>2909185.4342810097</v>
      </c>
      <c r="D71" s="51">
        <f>'Reset RIN'!F22</f>
        <v>50.86999999999999</v>
      </c>
      <c r="E71" s="47">
        <f>'Reset RIN'!F32</f>
        <v>27</v>
      </c>
      <c r="F71"/>
      <c r="G71"/>
      <c r="H71"/>
      <c r="I71"/>
      <c r="J71"/>
    </row>
    <row r="72" spans="1:10" s="1" customFormat="1" ht="13">
      <c r="B72" s="1" t="s">
        <v>30</v>
      </c>
      <c r="C72" s="47">
        <f>'Reset RIN'!F6/10^3</f>
        <v>1481656.4907960924</v>
      </c>
      <c r="D72" s="51">
        <f>'Reset RIN'!F23</f>
        <v>50.86999999999999</v>
      </c>
      <c r="E72" s="47">
        <f>'Reset RIN'!F33</f>
        <v>27</v>
      </c>
      <c r="F72"/>
      <c r="G72"/>
      <c r="H72"/>
      <c r="I72"/>
      <c r="J72"/>
    </row>
    <row r="73" spans="1:10" s="1" customFormat="1" ht="13">
      <c r="B73" s="1" t="s">
        <v>31</v>
      </c>
      <c r="C73" s="47">
        <f>'Reset RIN'!F7/10^3</f>
        <v>714910.78684062965</v>
      </c>
      <c r="D73" s="51">
        <f>'Reset RIN'!F24</f>
        <v>50.86999999999999</v>
      </c>
      <c r="E73" s="47">
        <f>'Reset RIN'!F34</f>
        <v>27</v>
      </c>
      <c r="F73"/>
      <c r="G73"/>
      <c r="H73"/>
      <c r="I73"/>
      <c r="J73"/>
    </row>
    <row r="74" spans="1:10" s="1" customFormat="1" ht="13">
      <c r="B74" s="1" t="s">
        <v>32</v>
      </c>
      <c r="C74" s="47">
        <f>'Reset RIN'!F8/10^3</f>
        <v>497280.78427944193</v>
      </c>
      <c r="D74" s="51">
        <f>'Reset RIN'!F25</f>
        <v>50.86999999999999</v>
      </c>
      <c r="E74" s="47">
        <f>'Reset RIN'!F35</f>
        <v>27</v>
      </c>
      <c r="F74"/>
      <c r="G74"/>
      <c r="H74"/>
      <c r="I74"/>
      <c r="J74"/>
    </row>
    <row r="75" spans="1:10" s="1" customFormat="1" ht="13">
      <c r="B75" s="1" t="s">
        <v>33</v>
      </c>
      <c r="C75" s="47">
        <f>'Reset RIN'!F9/10^3</f>
        <v>13378.935481442966</v>
      </c>
      <c r="D75" s="51">
        <f>'Reset RIN'!F26</f>
        <v>50.86999999999999</v>
      </c>
      <c r="E75" s="47">
        <f>'Reset RIN'!F36</f>
        <v>27</v>
      </c>
      <c r="F75"/>
      <c r="G75"/>
      <c r="H75"/>
      <c r="I75"/>
      <c r="J75"/>
    </row>
    <row r="76" spans="1:10" s="1" customFormat="1" ht="13">
      <c r="B76" s="1" t="s">
        <v>34</v>
      </c>
      <c r="C76" s="47">
        <f>'Reset RIN'!F10/10^3</f>
        <v>378710.57327039959</v>
      </c>
      <c r="D76" s="51">
        <f>'Reset RIN'!F27</f>
        <v>50.86999999999999</v>
      </c>
      <c r="E76" s="47">
        <f>'Reset RIN'!F37</f>
        <v>27</v>
      </c>
      <c r="F76"/>
      <c r="G76"/>
      <c r="H76"/>
      <c r="I76"/>
      <c r="J76"/>
    </row>
    <row r="77" spans="1:10" s="1" customFormat="1" ht="13">
      <c r="B77" s="1" t="s">
        <v>35</v>
      </c>
      <c r="C77" s="47">
        <f>'Reset RIN'!F13/10^3</f>
        <v>554842.04223324393</v>
      </c>
      <c r="D77" s="51">
        <f>'Reset RIN'!F29</f>
        <v>14.437323822472639</v>
      </c>
      <c r="E77" s="47">
        <f>'Reset RIN'!F39</f>
        <v>10</v>
      </c>
      <c r="F77"/>
      <c r="G77"/>
      <c r="H77"/>
      <c r="I77"/>
      <c r="J77"/>
    </row>
    <row r="78" spans="1:10" s="1" customFormat="1" ht="13">
      <c r="B78" s="1" t="s">
        <v>36</v>
      </c>
      <c r="C78" s="47">
        <f>'Reset RIN'!F14/10^3</f>
        <v>141973.12464314309</v>
      </c>
      <c r="D78" s="51">
        <f>'Reset RIN'!F30</f>
        <v>5.3446742679016843</v>
      </c>
      <c r="E78" s="52">
        <f>'Reset RIN'!F40</f>
        <v>3</v>
      </c>
      <c r="F78"/>
      <c r="G78"/>
      <c r="H78"/>
      <c r="I78"/>
      <c r="J78"/>
    </row>
    <row r="79" spans="1:10" s="1" customFormat="1" ht="13">
      <c r="B79" s="4" t="s">
        <v>0</v>
      </c>
      <c r="C79" s="53">
        <f>SUM(C71:C78)</f>
        <v>6691938.1718254033</v>
      </c>
      <c r="D79" s="54"/>
      <c r="E79" s="53"/>
      <c r="F79"/>
      <c r="G79"/>
      <c r="H79"/>
      <c r="I79"/>
      <c r="J79"/>
    </row>
    <row r="80" spans="1:10" s="44" customFormat="1" ht="13">
      <c r="B80" s="44" t="s">
        <v>43</v>
      </c>
      <c r="C80" s="46"/>
      <c r="D80" s="46"/>
      <c r="F80"/>
      <c r="G80"/>
      <c r="H80"/>
      <c r="I80"/>
      <c r="J80"/>
    </row>
    <row r="81" spans="1:10" s="1" customFormat="1" ht="13">
      <c r="C81" s="7"/>
      <c r="D81" s="7"/>
      <c r="F81"/>
      <c r="G81"/>
      <c r="H81"/>
      <c r="I81"/>
      <c r="J81"/>
    </row>
    <row r="82" spans="1:10" s="1" customFormat="1" ht="13">
      <c r="A82" s="2" t="s">
        <v>71</v>
      </c>
      <c r="C82" s="7"/>
      <c r="D82" s="5"/>
    </row>
    <row r="83" spans="1:10" s="1" customFormat="1" ht="13">
      <c r="C83" s="7"/>
      <c r="D83" s="5"/>
    </row>
    <row r="84" spans="1:10" s="1" customFormat="1" ht="13">
      <c r="B84" s="32" t="s">
        <v>4</v>
      </c>
      <c r="C84" s="33"/>
      <c r="D84" s="33" t="s">
        <v>58</v>
      </c>
      <c r="E84" s="33" t="s">
        <v>58</v>
      </c>
      <c r="F84" s="33" t="s">
        <v>58</v>
      </c>
      <c r="G84" s="33" t="s">
        <v>41</v>
      </c>
      <c r="H84" s="33" t="s">
        <v>59</v>
      </c>
    </row>
    <row r="85" spans="1:10" s="1" customFormat="1" ht="13">
      <c r="B85" s="34"/>
      <c r="C85" s="35"/>
      <c r="D85" s="35" t="s">
        <v>60</v>
      </c>
      <c r="E85" s="35" t="s">
        <v>60</v>
      </c>
      <c r="F85" s="35" t="s">
        <v>60</v>
      </c>
      <c r="G85" s="35" t="s">
        <v>60</v>
      </c>
      <c r="H85" s="35" t="s">
        <v>60</v>
      </c>
    </row>
    <row r="86" spans="1:10" s="1" customFormat="1" ht="13">
      <c r="B86" s="38"/>
      <c r="C86" s="39"/>
      <c r="D86" s="39" t="s">
        <v>3</v>
      </c>
      <c r="E86" s="39" t="s">
        <v>39</v>
      </c>
      <c r="F86" s="39" t="s">
        <v>40</v>
      </c>
      <c r="G86" s="39" t="s">
        <v>61</v>
      </c>
      <c r="H86" s="39" t="s">
        <v>61</v>
      </c>
    </row>
    <row r="87" spans="1:10" s="1" customFormat="1" ht="13">
      <c r="B87" s="1" t="s">
        <v>57</v>
      </c>
      <c r="C87" s="58" t="s">
        <v>55</v>
      </c>
      <c r="D87" s="58">
        <v>0.9</v>
      </c>
      <c r="E87" s="58">
        <v>0.5</v>
      </c>
      <c r="F87" s="58">
        <v>0.5</v>
      </c>
      <c r="G87" s="58">
        <v>0.2</v>
      </c>
      <c r="H87" s="58">
        <v>0</v>
      </c>
    </row>
    <row r="88" spans="1:10" s="1" customFormat="1" ht="13">
      <c r="B88" s="1" t="s">
        <v>30</v>
      </c>
      <c r="C88" s="58" t="s">
        <v>55</v>
      </c>
      <c r="D88" s="58">
        <v>0.9</v>
      </c>
      <c r="E88" s="58">
        <v>0.5</v>
      </c>
      <c r="F88" s="58">
        <v>0.5</v>
      </c>
      <c r="G88" s="58">
        <v>0.2</v>
      </c>
      <c r="H88" s="58">
        <v>0</v>
      </c>
    </row>
    <row r="89" spans="1:10" s="1" customFormat="1" ht="13">
      <c r="B89" s="1" t="s">
        <v>31</v>
      </c>
      <c r="C89" s="58" t="s">
        <v>55</v>
      </c>
      <c r="D89" s="58">
        <v>0.9</v>
      </c>
      <c r="E89" s="58">
        <v>0.5</v>
      </c>
      <c r="F89" s="58">
        <v>0.5</v>
      </c>
      <c r="G89" s="58">
        <v>0.2</v>
      </c>
      <c r="H89" s="58">
        <v>0</v>
      </c>
    </row>
    <row r="90" spans="1:10" s="1" customFormat="1" ht="13">
      <c r="B90" s="1" t="s">
        <v>32</v>
      </c>
      <c r="C90" s="58" t="s">
        <v>55</v>
      </c>
      <c r="D90" s="58">
        <v>1</v>
      </c>
      <c r="E90" s="58">
        <v>1</v>
      </c>
      <c r="F90" s="58">
        <v>1</v>
      </c>
      <c r="G90" s="58">
        <v>0.8</v>
      </c>
      <c r="H90" s="58">
        <v>0.3</v>
      </c>
    </row>
    <row r="91" spans="1:10" s="1" customFormat="1" ht="13">
      <c r="B91" s="1" t="s">
        <v>33</v>
      </c>
      <c r="C91" s="58" t="s">
        <v>55</v>
      </c>
      <c r="D91" s="58">
        <v>1</v>
      </c>
      <c r="E91" s="58">
        <v>1</v>
      </c>
      <c r="F91" s="58">
        <v>1</v>
      </c>
      <c r="G91" s="58">
        <v>0.8</v>
      </c>
      <c r="H91" s="58">
        <v>0.3</v>
      </c>
    </row>
    <row r="92" spans="1:10" s="1" customFormat="1" ht="13">
      <c r="B92" s="1" t="s">
        <v>34</v>
      </c>
      <c r="C92" s="58" t="s">
        <v>55</v>
      </c>
      <c r="D92" s="58">
        <v>1</v>
      </c>
      <c r="E92" s="58">
        <v>1</v>
      </c>
      <c r="F92" s="58">
        <v>1</v>
      </c>
      <c r="G92" s="58">
        <v>0.8</v>
      </c>
      <c r="H92" s="58">
        <v>0</v>
      </c>
    </row>
    <row r="93" spans="1:10" s="1" customFormat="1" ht="13">
      <c r="B93" s="1" t="s">
        <v>35</v>
      </c>
      <c r="C93" s="58" t="s">
        <v>56</v>
      </c>
      <c r="D93" s="57">
        <f>$E$12</f>
        <v>0.73502864710607052</v>
      </c>
      <c r="E93" s="57">
        <f>$E$13</f>
        <v>0.12769549584459958</v>
      </c>
      <c r="F93" s="57">
        <f>$E$14</f>
        <v>7.4207102212538401E-2</v>
      </c>
      <c r="G93" s="57">
        <f>$E$15</f>
        <v>3.8110538150046946E-2</v>
      </c>
      <c r="H93" s="57">
        <f>$E$16</f>
        <v>2.4958216686744562E-2</v>
      </c>
    </row>
    <row r="94" spans="1:10" s="1" customFormat="1" ht="13">
      <c r="B94" s="8" t="s">
        <v>36</v>
      </c>
      <c r="C94" s="60" t="s">
        <v>56</v>
      </c>
      <c r="D94" s="64">
        <f>$E$12</f>
        <v>0.73502864710607052</v>
      </c>
      <c r="E94" s="64">
        <f>$E$13</f>
        <v>0.12769549584459958</v>
      </c>
      <c r="F94" s="64">
        <f>$E$14</f>
        <v>7.4207102212538401E-2</v>
      </c>
      <c r="G94" s="64">
        <f>$E$15</f>
        <v>3.8110538150046946E-2</v>
      </c>
      <c r="H94" s="64">
        <f>$E$16</f>
        <v>2.4958216686744562E-2</v>
      </c>
    </row>
    <row r="95" spans="1:10" s="44" customFormat="1" ht="13">
      <c r="C95" s="46"/>
      <c r="D95" s="46"/>
    </row>
    <row r="96" spans="1:10" s="44" customFormat="1" ht="13">
      <c r="C96" s="46"/>
      <c r="D96" s="46"/>
    </row>
    <row r="97" spans="1:10" s="44" customFormat="1" ht="13">
      <c r="A97" s="2" t="s">
        <v>64</v>
      </c>
      <c r="C97" s="46"/>
      <c r="D97" s="46"/>
    </row>
    <row r="98" spans="1:10" s="1" customFormat="1" ht="13">
      <c r="C98" s="7"/>
      <c r="D98" s="7"/>
    </row>
    <row r="99" spans="1:10" s="1" customFormat="1" ht="13">
      <c r="B99" s="32" t="s">
        <v>4</v>
      </c>
      <c r="C99" s="33" t="s">
        <v>58</v>
      </c>
      <c r="D99" s="33" t="s">
        <v>58</v>
      </c>
      <c r="E99" s="33" t="s">
        <v>58</v>
      </c>
      <c r="F99" s="33" t="s">
        <v>41</v>
      </c>
      <c r="G99" s="33" t="s">
        <v>59</v>
      </c>
      <c r="H99"/>
      <c r="I99"/>
      <c r="J99"/>
    </row>
    <row r="100" spans="1:10" s="1" customFormat="1" ht="13">
      <c r="B100" s="34"/>
      <c r="C100" s="61" t="s">
        <v>3</v>
      </c>
      <c r="D100" s="61" t="s">
        <v>39</v>
      </c>
      <c r="E100" s="61" t="s">
        <v>40</v>
      </c>
      <c r="F100" s="61" t="s">
        <v>61</v>
      </c>
      <c r="G100" s="61" t="s">
        <v>61</v>
      </c>
      <c r="H100"/>
      <c r="I100"/>
      <c r="J100"/>
    </row>
    <row r="101" spans="1:10" s="1" customFormat="1" ht="13">
      <c r="B101" s="38"/>
      <c r="C101" s="37" t="s">
        <v>53</v>
      </c>
      <c r="D101" s="37" t="s">
        <v>53</v>
      </c>
      <c r="E101" s="37" t="s">
        <v>53</v>
      </c>
      <c r="F101" s="37" t="s">
        <v>53</v>
      </c>
      <c r="G101" s="37" t="s">
        <v>53</v>
      </c>
      <c r="H101"/>
      <c r="I101"/>
      <c r="J101"/>
    </row>
    <row r="102" spans="1:10" s="1" customFormat="1" ht="13">
      <c r="B102" s="1" t="s">
        <v>57</v>
      </c>
      <c r="C102" s="47">
        <f t="shared" ref="C102:G109" si="12">D87*$C71</f>
        <v>2618266.8908529086</v>
      </c>
      <c r="D102" s="47">
        <f t="shared" si="12"/>
        <v>1454592.7171405049</v>
      </c>
      <c r="E102" s="47">
        <f t="shared" si="12"/>
        <v>1454592.7171405049</v>
      </c>
      <c r="F102" s="47">
        <f t="shared" si="12"/>
        <v>581837.08685620199</v>
      </c>
      <c r="G102" s="47">
        <f t="shared" si="12"/>
        <v>0</v>
      </c>
      <c r="H102"/>
      <c r="I102"/>
      <c r="J102"/>
    </row>
    <row r="103" spans="1:10" s="1" customFormat="1" ht="13">
      <c r="B103" s="1" t="s">
        <v>30</v>
      </c>
      <c r="C103" s="47">
        <f t="shared" si="12"/>
        <v>1333490.8417164832</v>
      </c>
      <c r="D103" s="47">
        <f t="shared" si="12"/>
        <v>740828.24539804622</v>
      </c>
      <c r="E103" s="47">
        <f t="shared" si="12"/>
        <v>740828.24539804622</v>
      </c>
      <c r="F103" s="47">
        <f t="shared" si="12"/>
        <v>296331.29815921851</v>
      </c>
      <c r="G103" s="47">
        <f t="shared" si="12"/>
        <v>0</v>
      </c>
      <c r="H103"/>
      <c r="I103"/>
      <c r="J103"/>
    </row>
    <row r="104" spans="1:10" s="1" customFormat="1" ht="13">
      <c r="B104" s="1" t="s">
        <v>31</v>
      </c>
      <c r="C104" s="47">
        <f t="shared" si="12"/>
        <v>643419.70815656672</v>
      </c>
      <c r="D104" s="47">
        <f t="shared" si="12"/>
        <v>357455.39342031482</v>
      </c>
      <c r="E104" s="47">
        <f t="shared" si="12"/>
        <v>357455.39342031482</v>
      </c>
      <c r="F104" s="47">
        <f t="shared" si="12"/>
        <v>142982.15736812595</v>
      </c>
      <c r="G104" s="47">
        <f t="shared" si="12"/>
        <v>0</v>
      </c>
      <c r="H104"/>
      <c r="I104"/>
      <c r="J104"/>
    </row>
    <row r="105" spans="1:10" s="1" customFormat="1" ht="13">
      <c r="B105" s="1" t="s">
        <v>32</v>
      </c>
      <c r="C105" s="47">
        <f t="shared" si="12"/>
        <v>497280.78427944193</v>
      </c>
      <c r="D105" s="47">
        <f t="shared" si="12"/>
        <v>497280.78427944193</v>
      </c>
      <c r="E105" s="47">
        <f t="shared" si="12"/>
        <v>497280.78427944193</v>
      </c>
      <c r="F105" s="47">
        <f t="shared" si="12"/>
        <v>397824.62742355355</v>
      </c>
      <c r="G105" s="47">
        <f t="shared" si="12"/>
        <v>149184.23528383256</v>
      </c>
      <c r="H105"/>
      <c r="I105"/>
      <c r="J105"/>
    </row>
    <row r="106" spans="1:10" s="1" customFormat="1" ht="13">
      <c r="B106" s="1" t="s">
        <v>33</v>
      </c>
      <c r="C106" s="47">
        <f t="shared" si="12"/>
        <v>13378.935481442966</v>
      </c>
      <c r="D106" s="47">
        <f t="shared" si="12"/>
        <v>13378.935481442966</v>
      </c>
      <c r="E106" s="47">
        <f t="shared" si="12"/>
        <v>13378.935481442966</v>
      </c>
      <c r="F106" s="47">
        <f t="shared" si="12"/>
        <v>10703.148385154374</v>
      </c>
      <c r="G106" s="47">
        <f t="shared" si="12"/>
        <v>4013.6806444328895</v>
      </c>
      <c r="H106"/>
      <c r="I106"/>
      <c r="J106"/>
    </row>
    <row r="107" spans="1:10" s="1" customFormat="1" ht="13">
      <c r="B107" s="1" t="s">
        <v>34</v>
      </c>
      <c r="C107" s="47">
        <f t="shared" si="12"/>
        <v>378710.57327039959</v>
      </c>
      <c r="D107" s="47">
        <f t="shared" si="12"/>
        <v>378710.57327039959</v>
      </c>
      <c r="E107" s="47">
        <f t="shared" si="12"/>
        <v>378710.57327039959</v>
      </c>
      <c r="F107" s="47">
        <f t="shared" si="12"/>
        <v>302968.45861631969</v>
      </c>
      <c r="G107" s="47">
        <f t="shared" si="12"/>
        <v>0</v>
      </c>
      <c r="H107"/>
      <c r="I107"/>
      <c r="J107"/>
    </row>
    <row r="108" spans="1:10" s="1" customFormat="1" ht="13">
      <c r="B108" s="1" t="s">
        <v>35</v>
      </c>
      <c r="C108" s="47">
        <f t="shared" si="12"/>
        <v>407824.79566027055</v>
      </c>
      <c r="D108" s="47">
        <f t="shared" si="12"/>
        <v>70850.829698404341</v>
      </c>
      <c r="E108" s="47">
        <f t="shared" si="12"/>
        <v>41173.22013981588</v>
      </c>
      <c r="F108" s="47">
        <f t="shared" si="12"/>
        <v>21145.328817780002</v>
      </c>
      <c r="G108" s="47">
        <f t="shared" si="12"/>
        <v>13847.86791697318</v>
      </c>
      <c r="H108"/>
      <c r="I108"/>
      <c r="J108"/>
    </row>
    <row r="109" spans="1:10" s="1" customFormat="1" ht="13">
      <c r="B109" s="1" t="s">
        <v>36</v>
      </c>
      <c r="C109" s="47">
        <f t="shared" si="12"/>
        <v>104354.31373187099</v>
      </c>
      <c r="D109" s="47">
        <f t="shared" si="12"/>
        <v>18129.328547913297</v>
      </c>
      <c r="E109" s="47">
        <f t="shared" si="12"/>
        <v>10535.414171827173</v>
      </c>
      <c r="F109" s="47">
        <f t="shared" si="12"/>
        <v>5410.6721829938751</v>
      </c>
      <c r="G109" s="47">
        <f t="shared" si="12"/>
        <v>3543.3960085377594</v>
      </c>
      <c r="H109"/>
      <c r="I109"/>
      <c r="J109"/>
    </row>
    <row r="110" spans="1:10" s="1" customFormat="1" ht="13">
      <c r="B110" s="4" t="s">
        <v>0</v>
      </c>
      <c r="C110" s="53">
        <f>SUM(C102:C109)</f>
        <v>5996726.8431493854</v>
      </c>
      <c r="D110" s="53">
        <f t="shared" ref="D110:G110" si="13">SUM(D102:D109)</f>
        <v>3531226.807236468</v>
      </c>
      <c r="E110" s="53">
        <f t="shared" si="13"/>
        <v>3493955.2833017935</v>
      </c>
      <c r="F110" s="53">
        <f t="shared" si="13"/>
        <v>1759202.7778093477</v>
      </c>
      <c r="G110" s="53">
        <f t="shared" si="13"/>
        <v>170589.17985377641</v>
      </c>
      <c r="H110"/>
      <c r="I110"/>
      <c r="J110"/>
    </row>
    <row r="111" spans="1:10" s="44" customFormat="1" ht="13">
      <c r="C111" s="46"/>
      <c r="D111" s="46"/>
      <c r="F111"/>
      <c r="G111"/>
      <c r="H111"/>
      <c r="I111"/>
      <c r="J111"/>
    </row>
    <row r="112" spans="1:10" s="1" customFormat="1" ht="13">
      <c r="C112" s="7"/>
      <c r="D112" s="7"/>
    </row>
    <row r="113" spans="1:10" ht="13">
      <c r="A113" s="1" t="s">
        <v>62</v>
      </c>
      <c r="C113" s="59">
        <v>3.5000000000000003E-2</v>
      </c>
    </row>
    <row r="115" spans="1:10" s="44" customFormat="1" ht="13">
      <c r="A115" s="2" t="s">
        <v>63</v>
      </c>
      <c r="C115" s="46"/>
      <c r="D115" s="46"/>
    </row>
    <row r="116" spans="1:10" s="1" customFormat="1" ht="13">
      <c r="C116" s="7"/>
      <c r="D116" s="7"/>
    </row>
    <row r="117" spans="1:10" s="1" customFormat="1" ht="13">
      <c r="B117" s="32" t="s">
        <v>4</v>
      </c>
      <c r="C117" s="33" t="s">
        <v>58</v>
      </c>
      <c r="D117" s="33" t="s">
        <v>58</v>
      </c>
      <c r="E117" s="33" t="s">
        <v>58</v>
      </c>
      <c r="F117" s="33" t="s">
        <v>41</v>
      </c>
      <c r="G117" s="33" t="s">
        <v>59</v>
      </c>
      <c r="H117"/>
      <c r="I117"/>
      <c r="J117"/>
    </row>
    <row r="118" spans="1:10" s="1" customFormat="1" ht="13">
      <c r="B118" s="34"/>
      <c r="C118" s="61" t="s">
        <v>3</v>
      </c>
      <c r="D118" s="61" t="s">
        <v>39</v>
      </c>
      <c r="E118" s="61" t="s">
        <v>40</v>
      </c>
      <c r="F118" s="61" t="s">
        <v>61</v>
      </c>
      <c r="G118" s="61" t="s">
        <v>61</v>
      </c>
      <c r="H118"/>
      <c r="I118"/>
      <c r="J118"/>
    </row>
    <row r="119" spans="1:10" s="1" customFormat="1" ht="13">
      <c r="B119" s="38"/>
      <c r="C119" s="37" t="s">
        <v>53</v>
      </c>
      <c r="D119" s="37" t="s">
        <v>53</v>
      </c>
      <c r="E119" s="37" t="s">
        <v>53</v>
      </c>
      <c r="F119" s="37" t="s">
        <v>53</v>
      </c>
      <c r="G119" s="37" t="s">
        <v>53</v>
      </c>
      <c r="H119"/>
      <c r="I119"/>
      <c r="J119"/>
    </row>
    <row r="120" spans="1:10" s="1" customFormat="1" ht="13">
      <c r="B120" s="1" t="s">
        <v>57</v>
      </c>
      <c r="C120" s="47">
        <f>C102/$E71+C102*$C$113</f>
        <v>188612.18898921879</v>
      </c>
      <c r="D120" s="47">
        <f t="shared" ref="C120:G127" si="14">D102/$E71+D102*$C$113</f>
        <v>104784.54943845488</v>
      </c>
      <c r="E120" s="47">
        <f t="shared" si="14"/>
        <v>104784.54943845488</v>
      </c>
      <c r="F120" s="47">
        <f t="shared" si="14"/>
        <v>41913.819775381955</v>
      </c>
      <c r="G120" s="47">
        <f t="shared" si="14"/>
        <v>0</v>
      </c>
      <c r="H120"/>
      <c r="I120"/>
      <c r="J120"/>
    </row>
    <row r="121" spans="1:10" s="1" customFormat="1" ht="13">
      <c r="B121" s="1" t="s">
        <v>30</v>
      </c>
      <c r="C121" s="47">
        <f t="shared" si="14"/>
        <v>96060.729153280001</v>
      </c>
      <c r="D121" s="47">
        <f t="shared" si="14"/>
        <v>53367.071751822223</v>
      </c>
      <c r="E121" s="47">
        <f t="shared" si="14"/>
        <v>53367.071751822223</v>
      </c>
      <c r="F121" s="47">
        <f t="shared" si="14"/>
        <v>21346.828700728889</v>
      </c>
      <c r="G121" s="47">
        <f t="shared" si="14"/>
        <v>0</v>
      </c>
      <c r="H121"/>
      <c r="I121"/>
      <c r="J121"/>
    </row>
    <row r="122" spans="1:10" s="1" customFormat="1" ht="13">
      <c r="B122" s="1" t="s">
        <v>31</v>
      </c>
      <c r="C122" s="47">
        <f t="shared" si="14"/>
        <v>46350.049346834159</v>
      </c>
      <c r="D122" s="47">
        <f t="shared" si="14"/>
        <v>25750.027414907865</v>
      </c>
      <c r="E122" s="47">
        <f t="shared" si="14"/>
        <v>25750.027414907865</v>
      </c>
      <c r="F122" s="47">
        <f t="shared" si="14"/>
        <v>10300.010965963147</v>
      </c>
      <c r="G122" s="47">
        <f t="shared" si="14"/>
        <v>0</v>
      </c>
      <c r="H122"/>
      <c r="I122"/>
      <c r="J122"/>
    </row>
    <row r="123" spans="1:10" s="1" customFormat="1" ht="13">
      <c r="B123" s="1" t="s">
        <v>32</v>
      </c>
      <c r="C123" s="47">
        <f t="shared" si="14"/>
        <v>35822.634274944983</v>
      </c>
      <c r="D123" s="47">
        <f t="shared" si="14"/>
        <v>35822.634274944983</v>
      </c>
      <c r="E123" s="47">
        <f t="shared" si="14"/>
        <v>35822.634274944983</v>
      </c>
      <c r="F123" s="47">
        <f t="shared" si="14"/>
        <v>28658.107419955988</v>
      </c>
      <c r="G123" s="47">
        <f t="shared" si="14"/>
        <v>10746.790282483493</v>
      </c>
      <c r="H123"/>
      <c r="I123"/>
      <c r="J123"/>
    </row>
    <row r="124" spans="1:10" s="1" customFormat="1" ht="13">
      <c r="B124" s="1" t="s">
        <v>33</v>
      </c>
      <c r="C124" s="47">
        <f t="shared" si="14"/>
        <v>963.77887079283596</v>
      </c>
      <c r="D124" s="47">
        <f t="shared" si="14"/>
        <v>963.77887079283596</v>
      </c>
      <c r="E124" s="47">
        <f t="shared" si="14"/>
        <v>963.77887079283596</v>
      </c>
      <c r="F124" s="47">
        <f t="shared" si="14"/>
        <v>771.02309663426888</v>
      </c>
      <c r="G124" s="47">
        <f t="shared" si="14"/>
        <v>289.13366123785079</v>
      </c>
      <c r="H124"/>
      <c r="I124"/>
      <c r="J124"/>
    </row>
    <row r="125" spans="1:10" s="1" customFormat="1" ht="13">
      <c r="B125" s="1" t="s">
        <v>34</v>
      </c>
      <c r="C125" s="47">
        <f t="shared" si="14"/>
        <v>27281.187592997303</v>
      </c>
      <c r="D125" s="47">
        <f t="shared" si="14"/>
        <v>27281.187592997303</v>
      </c>
      <c r="E125" s="47">
        <f t="shared" si="14"/>
        <v>27281.187592997303</v>
      </c>
      <c r="F125" s="47">
        <f t="shared" si="14"/>
        <v>21824.950074397842</v>
      </c>
      <c r="G125" s="47">
        <f t="shared" si="14"/>
        <v>0</v>
      </c>
      <c r="H125"/>
      <c r="I125"/>
      <c r="J125"/>
    </row>
    <row r="126" spans="1:10" s="1" customFormat="1" ht="13">
      <c r="B126" s="1" t="s">
        <v>35</v>
      </c>
      <c r="C126" s="47">
        <f t="shared" si="14"/>
        <v>55056.347414136522</v>
      </c>
      <c r="D126" s="47">
        <f t="shared" si="14"/>
        <v>9564.8620092845867</v>
      </c>
      <c r="E126" s="47">
        <f t="shared" si="14"/>
        <v>5558.3847188751433</v>
      </c>
      <c r="F126" s="47">
        <f t="shared" si="14"/>
        <v>2854.6193904003003</v>
      </c>
      <c r="G126" s="47">
        <f t="shared" si="14"/>
        <v>1869.4621687913793</v>
      </c>
      <c r="H126"/>
      <c r="I126"/>
      <c r="J126"/>
    </row>
    <row r="127" spans="1:10" s="1" customFormat="1" ht="13">
      <c r="B127" s="1" t="s">
        <v>36</v>
      </c>
      <c r="C127" s="47">
        <f t="shared" si="14"/>
        <v>38437.172224572481</v>
      </c>
      <c r="D127" s="47">
        <f t="shared" si="14"/>
        <v>6677.6360151480649</v>
      </c>
      <c r="E127" s="47">
        <f t="shared" si="14"/>
        <v>3880.5442199563422</v>
      </c>
      <c r="F127" s="47">
        <f t="shared" si="14"/>
        <v>1992.9309207360775</v>
      </c>
      <c r="G127" s="47">
        <f t="shared" si="14"/>
        <v>1305.1508631447414</v>
      </c>
      <c r="H127"/>
      <c r="I127"/>
      <c r="J127"/>
    </row>
    <row r="128" spans="1:10" s="1" customFormat="1" ht="13">
      <c r="B128" s="4" t="s">
        <v>0</v>
      </c>
      <c r="C128" s="53">
        <f>SUM(C120:C127)</f>
        <v>488584.0878667772</v>
      </c>
      <c r="D128" s="53">
        <f t="shared" ref="D128" si="15">SUM(D120:D127)</f>
        <v>264211.74736835272</v>
      </c>
      <c r="E128" s="53">
        <f t="shared" ref="E128" si="16">SUM(E120:E127)</f>
        <v>257408.17828275159</v>
      </c>
      <c r="F128" s="53">
        <f t="shared" ref="F128" si="17">SUM(F120:F127)</f>
        <v>129662.29034419845</v>
      </c>
      <c r="G128" s="53">
        <f t="shared" ref="G128" si="18">SUM(G120:G127)</f>
        <v>14210.536975657464</v>
      </c>
      <c r="H128"/>
      <c r="I128"/>
      <c r="J128"/>
    </row>
    <row r="129" spans="1:10" s="44" customFormat="1" ht="13">
      <c r="C129" s="46"/>
      <c r="D129" s="46"/>
      <c r="F129"/>
      <c r="G129"/>
      <c r="H129"/>
      <c r="I129"/>
      <c r="J129"/>
    </row>
    <row r="130" spans="1:10" s="1" customFormat="1" ht="13">
      <c r="C130" s="7"/>
      <c r="D130" s="7"/>
    </row>
    <row r="131" spans="1:10" s="1" customFormat="1" ht="13">
      <c r="A131" s="2" t="s">
        <v>65</v>
      </c>
      <c r="C131" s="7"/>
      <c r="D131" s="7"/>
    </row>
    <row r="132" spans="1:10" s="1" customFormat="1" ht="13">
      <c r="C132" s="7"/>
      <c r="D132" s="7"/>
    </row>
    <row r="133" spans="1:10" s="1" customFormat="1" ht="13">
      <c r="B133" s="32" t="s">
        <v>68</v>
      </c>
      <c r="C133" s="33" t="s">
        <v>0</v>
      </c>
      <c r="D133"/>
      <c r="E133"/>
      <c r="F133"/>
      <c r="G133"/>
      <c r="H133"/>
      <c r="I133"/>
    </row>
    <row r="134" spans="1:10" s="1" customFormat="1" ht="13">
      <c r="B134" s="34"/>
      <c r="C134" s="61" t="s">
        <v>66</v>
      </c>
      <c r="D134"/>
      <c r="E134"/>
      <c r="F134"/>
      <c r="G134"/>
      <c r="H134"/>
      <c r="I134"/>
    </row>
    <row r="135" spans="1:10" s="1" customFormat="1" ht="13">
      <c r="B135" s="38"/>
      <c r="C135" s="37" t="s">
        <v>53</v>
      </c>
      <c r="D135"/>
      <c r="E135"/>
      <c r="F135"/>
      <c r="G135"/>
      <c r="H135"/>
      <c r="I135"/>
    </row>
    <row r="136" spans="1:10" s="1" customFormat="1" ht="13">
      <c r="B136" s="1" t="s">
        <v>46</v>
      </c>
      <c r="C136" s="47">
        <f>'Reset RIN'!C5/1000</f>
        <v>84399.412630139763</v>
      </c>
      <c r="D136"/>
      <c r="E136"/>
      <c r="F136"/>
      <c r="G136"/>
      <c r="H136"/>
      <c r="I136"/>
    </row>
    <row r="137" spans="1:10" s="1" customFormat="1" ht="13">
      <c r="B137" s="1" t="s">
        <v>29</v>
      </c>
      <c r="C137" s="47">
        <f>'Reset RIN'!C6/1000</f>
        <v>68263.499665483891</v>
      </c>
      <c r="D137"/>
      <c r="E137"/>
      <c r="F137"/>
      <c r="G137"/>
      <c r="H137"/>
      <c r="I137"/>
    </row>
    <row r="138" spans="1:10" s="1" customFormat="1" ht="13">
      <c r="B138" s="1" t="s">
        <v>47</v>
      </c>
      <c r="C138" s="47">
        <f>'Reset RIN'!C7/1000</f>
        <v>39629.306034128953</v>
      </c>
      <c r="D138"/>
      <c r="E138"/>
      <c r="F138"/>
      <c r="G138"/>
      <c r="H138"/>
      <c r="I138"/>
    </row>
    <row r="139" spans="1:10" s="1" customFormat="1" ht="13">
      <c r="B139" s="1" t="s">
        <v>48</v>
      </c>
      <c r="C139" s="47">
        <f>'Reset RIN'!C8/1000</f>
        <v>0</v>
      </c>
      <c r="D139"/>
      <c r="E139"/>
      <c r="F139"/>
      <c r="G139"/>
      <c r="H139"/>
      <c r="I139"/>
    </row>
    <row r="140" spans="1:10" s="1" customFormat="1" ht="13">
      <c r="B140" s="1" t="s">
        <v>49</v>
      </c>
      <c r="C140" s="47">
        <f>'Reset RIN'!C11/1000</f>
        <v>43206.554060867231</v>
      </c>
      <c r="D140"/>
      <c r="E140"/>
      <c r="F140"/>
      <c r="G140"/>
      <c r="H140"/>
      <c r="I140"/>
    </row>
    <row r="141" spans="1:10" s="1" customFormat="1" ht="13">
      <c r="B141" s="8" t="s">
        <v>50</v>
      </c>
      <c r="C141" s="50">
        <f>'Reset RIN'!C12/1000</f>
        <v>86574.303686642379</v>
      </c>
      <c r="D141"/>
      <c r="E141"/>
      <c r="F141"/>
      <c r="G141"/>
      <c r="H141"/>
      <c r="I141"/>
    </row>
    <row r="142" spans="1:10" s="1" customFormat="1" ht="13">
      <c r="B142" s="44" t="s">
        <v>72</v>
      </c>
      <c r="C142" s="7"/>
      <c r="D142"/>
      <c r="E142"/>
      <c r="F142"/>
      <c r="G142"/>
      <c r="H142"/>
      <c r="I142"/>
    </row>
    <row r="143" spans="1:10" s="1" customFormat="1" ht="13">
      <c r="C143" s="7"/>
      <c r="D143"/>
      <c r="E143"/>
      <c r="F143"/>
      <c r="G143"/>
      <c r="H143"/>
      <c r="I143"/>
    </row>
    <row r="144" spans="1:10" s="1" customFormat="1" ht="13">
      <c r="C144" s="7"/>
      <c r="D144"/>
      <c r="E144"/>
      <c r="F144"/>
      <c r="G144"/>
      <c r="H144"/>
      <c r="I144"/>
    </row>
    <row r="145" spans="1:10" s="1" customFormat="1" ht="13">
      <c r="A145" s="2" t="s">
        <v>69</v>
      </c>
      <c r="C145" s="7"/>
      <c r="D145" s="7"/>
    </row>
    <row r="146" spans="1:10" s="1" customFormat="1" ht="13">
      <c r="C146" s="7"/>
      <c r="D146" s="7"/>
    </row>
    <row r="147" spans="1:10" s="1" customFormat="1" ht="13">
      <c r="B147" s="32" t="s">
        <v>68</v>
      </c>
      <c r="C147" s="33" t="s">
        <v>52</v>
      </c>
      <c r="D147" s="33" t="s">
        <v>58</v>
      </c>
      <c r="E147" s="33" t="s">
        <v>58</v>
      </c>
      <c r="F147" s="33" t="s">
        <v>58</v>
      </c>
      <c r="G147" s="33" t="s">
        <v>41</v>
      </c>
      <c r="H147" s="33" t="s">
        <v>59</v>
      </c>
    </row>
    <row r="148" spans="1:10" s="1" customFormat="1" ht="13">
      <c r="B148" s="34"/>
      <c r="C148" s="61"/>
      <c r="D148" s="35" t="s">
        <v>60</v>
      </c>
      <c r="E148" s="35" t="s">
        <v>60</v>
      </c>
      <c r="F148" s="35" t="s">
        <v>60</v>
      </c>
      <c r="G148" s="35" t="s">
        <v>60</v>
      </c>
      <c r="H148" s="35" t="s">
        <v>60</v>
      </c>
    </row>
    <row r="149" spans="1:10" s="1" customFormat="1" ht="13">
      <c r="B149" s="38"/>
      <c r="C149" s="37"/>
      <c r="D149" s="39" t="s">
        <v>3</v>
      </c>
      <c r="E149" s="39" t="s">
        <v>39</v>
      </c>
      <c r="F149" s="39" t="s">
        <v>40</v>
      </c>
      <c r="G149" s="39" t="s">
        <v>61</v>
      </c>
      <c r="H149" s="39" t="s">
        <v>61</v>
      </c>
    </row>
    <row r="150" spans="1:10" s="1" customFormat="1" ht="13">
      <c r="B150" s="1" t="s">
        <v>46</v>
      </c>
      <c r="C150" s="62" t="s">
        <v>27</v>
      </c>
      <c r="D150" s="57">
        <f>$D$12/$D$17</f>
        <v>0.59020801732074268</v>
      </c>
      <c r="E150" s="57">
        <f>$D$13/$D$17</f>
        <v>0.13890939379524289</v>
      </c>
      <c r="F150" s="57">
        <f>$D$14/$D$17</f>
        <v>0.14500871813423574</v>
      </c>
      <c r="G150" s="57">
        <f>$D$15/$D$17</f>
        <v>7.5976659592820323E-2</v>
      </c>
      <c r="H150" s="57">
        <f>$D$16/$D$17</f>
        <v>4.9897211156958408E-2</v>
      </c>
    </row>
    <row r="151" spans="1:10" s="1" customFormat="1" ht="13">
      <c r="B151" s="1" t="s">
        <v>29</v>
      </c>
      <c r="C151" s="62" t="s">
        <v>27</v>
      </c>
      <c r="D151" s="57">
        <f>$D$12/$D$17</f>
        <v>0.59020801732074268</v>
      </c>
      <c r="E151" s="57">
        <f>$D$13/$D$17</f>
        <v>0.13890939379524289</v>
      </c>
      <c r="F151" s="57">
        <f>$D$14/$D$17</f>
        <v>0.14500871813423574</v>
      </c>
      <c r="G151" s="57">
        <f>$D$15/$D$17</f>
        <v>7.5976659592820323E-2</v>
      </c>
      <c r="H151" s="57">
        <f>$D$16/$D$17</f>
        <v>4.9897211156958408E-2</v>
      </c>
    </row>
    <row r="152" spans="1:10" s="1" customFormat="1" ht="13">
      <c r="B152" s="1" t="s">
        <v>47</v>
      </c>
      <c r="C152" s="62" t="s">
        <v>27</v>
      </c>
      <c r="D152" s="57">
        <f>$D$12/$D$17</f>
        <v>0.59020801732074268</v>
      </c>
      <c r="E152" s="57">
        <f>$D$13/$D$17</f>
        <v>0.13890939379524289</v>
      </c>
      <c r="F152" s="57">
        <f>$D$14/$D$17</f>
        <v>0.14500871813423574</v>
      </c>
      <c r="G152" s="57">
        <f>$D$15/$D$17</f>
        <v>7.5976659592820323E-2</v>
      </c>
      <c r="H152" s="57">
        <f>$D$16/$D$17</f>
        <v>4.9897211156958408E-2</v>
      </c>
    </row>
    <row r="153" spans="1:10" s="1" customFormat="1" ht="13">
      <c r="B153" s="1" t="s">
        <v>48</v>
      </c>
      <c r="C153" s="62" t="s">
        <v>67</v>
      </c>
      <c r="D153" s="57">
        <f t="shared" ref="D153:H155" si="19">C$110/$C$79</f>
        <v>0.89611211119627232</v>
      </c>
      <c r="E153" s="57">
        <f t="shared" si="19"/>
        <v>0.52768371681970161</v>
      </c>
      <c r="F153" s="57">
        <f t="shared" si="19"/>
        <v>0.52211410111530132</v>
      </c>
      <c r="G153" s="57">
        <f t="shared" si="19"/>
        <v>0.26288389591165012</v>
      </c>
      <c r="H153" s="57">
        <f t="shared" si="19"/>
        <v>2.5491744764169526E-2</v>
      </c>
    </row>
    <row r="154" spans="1:10" s="1" customFormat="1" ht="13">
      <c r="B154" s="1" t="s">
        <v>49</v>
      </c>
      <c r="C154" s="62" t="s">
        <v>67</v>
      </c>
      <c r="D154" s="57">
        <f t="shared" si="19"/>
        <v>0.89611211119627232</v>
      </c>
      <c r="E154" s="57">
        <f t="shared" si="19"/>
        <v>0.52768371681970161</v>
      </c>
      <c r="F154" s="57">
        <f t="shared" si="19"/>
        <v>0.52211410111530132</v>
      </c>
      <c r="G154" s="57">
        <f t="shared" si="19"/>
        <v>0.26288389591165012</v>
      </c>
      <c r="H154" s="57">
        <f t="shared" si="19"/>
        <v>2.5491744764169526E-2</v>
      </c>
    </row>
    <row r="155" spans="1:10" s="1" customFormat="1" ht="13">
      <c r="B155" s="8" t="s">
        <v>50</v>
      </c>
      <c r="C155" s="63" t="s">
        <v>67</v>
      </c>
      <c r="D155" s="64">
        <f t="shared" si="19"/>
        <v>0.89611211119627232</v>
      </c>
      <c r="E155" s="64">
        <f t="shared" si="19"/>
        <v>0.52768371681970161</v>
      </c>
      <c r="F155" s="64">
        <f t="shared" si="19"/>
        <v>0.52211410111530132</v>
      </c>
      <c r="G155" s="64">
        <f t="shared" si="19"/>
        <v>0.26288389591165012</v>
      </c>
      <c r="H155" s="64">
        <f t="shared" si="19"/>
        <v>2.5491744764169526E-2</v>
      </c>
    </row>
    <row r="156" spans="1:10" s="1" customFormat="1" ht="13">
      <c r="C156" s="7"/>
      <c r="D156"/>
      <c r="E156"/>
      <c r="F156"/>
      <c r="G156"/>
      <c r="H156"/>
      <c r="I156"/>
    </row>
    <row r="157" spans="1:10" s="1" customFormat="1" ht="13">
      <c r="C157" s="7"/>
      <c r="D157"/>
      <c r="E157"/>
      <c r="F157"/>
      <c r="G157"/>
      <c r="H157"/>
      <c r="I157"/>
    </row>
    <row r="158" spans="1:10" s="44" customFormat="1" ht="13">
      <c r="A158" s="2" t="s">
        <v>70</v>
      </c>
      <c r="C158" s="46"/>
      <c r="D158" s="46"/>
    </row>
    <row r="159" spans="1:10" s="1" customFormat="1" ht="13">
      <c r="C159" s="7"/>
      <c r="D159" s="7"/>
    </row>
    <row r="160" spans="1:10" s="1" customFormat="1" ht="13">
      <c r="B160" s="32" t="s">
        <v>4</v>
      </c>
      <c r="C160" s="33" t="s">
        <v>58</v>
      </c>
      <c r="D160" s="33" t="s">
        <v>58</v>
      </c>
      <c r="E160" s="33" t="s">
        <v>58</v>
      </c>
      <c r="F160" s="33" t="s">
        <v>41</v>
      </c>
      <c r="G160" s="33" t="s">
        <v>59</v>
      </c>
      <c r="H160"/>
      <c r="I160"/>
      <c r="J160"/>
    </row>
    <row r="161" spans="2:10" s="1" customFormat="1" ht="13">
      <c r="B161" s="34"/>
      <c r="C161" s="61" t="s">
        <v>3</v>
      </c>
      <c r="D161" s="61" t="s">
        <v>39</v>
      </c>
      <c r="E161" s="61" t="s">
        <v>40</v>
      </c>
      <c r="F161" s="61" t="s">
        <v>61</v>
      </c>
      <c r="G161" s="61" t="s">
        <v>61</v>
      </c>
      <c r="H161"/>
      <c r="I161"/>
      <c r="J161"/>
    </row>
    <row r="162" spans="2:10" s="1" customFormat="1" ht="13">
      <c r="B162" s="38"/>
      <c r="C162" s="37" t="s">
        <v>53</v>
      </c>
      <c r="D162" s="37" t="s">
        <v>53</v>
      </c>
      <c r="E162" s="37" t="s">
        <v>53</v>
      </c>
      <c r="F162" s="37" t="s">
        <v>53</v>
      </c>
      <c r="G162" s="37" t="s">
        <v>53</v>
      </c>
      <c r="H162"/>
      <c r="I162"/>
      <c r="J162"/>
    </row>
    <row r="163" spans="2:10" s="1" customFormat="1" ht="13">
      <c r="B163" s="1" t="s">
        <v>46</v>
      </c>
      <c r="C163" s="47">
        <f>D150*$C136</f>
        <v>49813.209991470037</v>
      </c>
      <c r="D163" s="47">
        <f t="shared" ref="D163:G163" si="20">E150*$C136</f>
        <v>11723.87124512728</v>
      </c>
      <c r="E163" s="47">
        <f t="shared" si="20"/>
        <v>12238.650636778993</v>
      </c>
      <c r="F163" s="47">
        <f t="shared" si="20"/>
        <v>6412.3854432341086</v>
      </c>
      <c r="G163" s="47">
        <f t="shared" si="20"/>
        <v>4211.2953135293465</v>
      </c>
      <c r="H163"/>
      <c r="I163"/>
      <c r="J163"/>
    </row>
    <row r="164" spans="2:10" s="1" customFormat="1" ht="13">
      <c r="B164" s="1" t="s">
        <v>29</v>
      </c>
      <c r="C164" s="47">
        <f t="shared" ref="C164:G164" si="21">D151*$C137</f>
        <v>40289.664792940428</v>
      </c>
      <c r="D164" s="47">
        <f t="shared" si="21"/>
        <v>9482.4413568741329</v>
      </c>
      <c r="E164" s="47">
        <f t="shared" si="21"/>
        <v>9898.8025818486494</v>
      </c>
      <c r="F164" s="47">
        <f t="shared" si="21"/>
        <v>5186.4326766990735</v>
      </c>
      <c r="G164" s="47">
        <f t="shared" si="21"/>
        <v>3406.1582571216095</v>
      </c>
      <c r="H164"/>
      <c r="I164"/>
      <c r="J164"/>
    </row>
    <row r="165" spans="2:10" s="1" customFormat="1" ht="13">
      <c r="B165" s="1" t="s">
        <v>47</v>
      </c>
      <c r="C165" s="47">
        <f t="shared" ref="C165:G165" si="22">D152*$C138</f>
        <v>23389.534142200195</v>
      </c>
      <c r="D165" s="47">
        <f t="shared" si="22"/>
        <v>5504.8828777270137</v>
      </c>
      <c r="E165" s="47">
        <f t="shared" si="22"/>
        <v>5746.5948685583726</v>
      </c>
      <c r="F165" s="47">
        <f t="shared" si="22"/>
        <v>3010.902294454716</v>
      </c>
      <c r="G165" s="47">
        <f t="shared" si="22"/>
        <v>1977.3918511886584</v>
      </c>
      <c r="H165"/>
      <c r="I165"/>
      <c r="J165"/>
    </row>
    <row r="166" spans="2:10" s="1" customFormat="1" ht="13">
      <c r="B166" s="1" t="s">
        <v>48</v>
      </c>
      <c r="C166" s="47">
        <f t="shared" ref="C166:G166" si="23">D153*$C139</f>
        <v>0</v>
      </c>
      <c r="D166" s="47">
        <f t="shared" si="23"/>
        <v>0</v>
      </c>
      <c r="E166" s="47">
        <f t="shared" si="23"/>
        <v>0</v>
      </c>
      <c r="F166" s="47">
        <f t="shared" si="23"/>
        <v>0</v>
      </c>
      <c r="G166" s="47">
        <f t="shared" si="23"/>
        <v>0</v>
      </c>
      <c r="H166"/>
      <c r="I166"/>
      <c r="J166"/>
    </row>
    <row r="167" spans="2:10" s="1" customFormat="1" ht="13">
      <c r="B167" s="1" t="s">
        <v>49</v>
      </c>
      <c r="C167" s="47">
        <f t="shared" ref="C167:G167" si="24">D154*$C140</f>
        <v>38717.916376999608</v>
      </c>
      <c r="D167" s="47">
        <f t="shared" si="24"/>
        <v>22799.395037809791</v>
      </c>
      <c r="E167" s="47">
        <f t="shared" si="24"/>
        <v>22558.751135779366</v>
      </c>
      <c r="F167" s="47">
        <f t="shared" si="24"/>
        <v>11358.307260438105</v>
      </c>
      <c r="G167" s="47">
        <f t="shared" si="24"/>
        <v>1101.4104482589198</v>
      </c>
      <c r="H167"/>
      <c r="I167"/>
      <c r="J167"/>
    </row>
    <row r="168" spans="2:10" s="1" customFormat="1" ht="13">
      <c r="B168" s="8" t="s">
        <v>50</v>
      </c>
      <c r="C168" s="47">
        <f t="shared" ref="C168:G168" si="25">D155*$C141</f>
        <v>77580.282051984323</v>
      </c>
      <c r="D168" s="47">
        <f t="shared" si="25"/>
        <v>45683.850350445049</v>
      </c>
      <c r="E168" s="47">
        <f t="shared" si="25"/>
        <v>45201.664749034404</v>
      </c>
      <c r="F168" s="47">
        <f t="shared" si="25"/>
        <v>22758.990238982882</v>
      </c>
      <c r="G168" s="47">
        <f t="shared" si="25"/>
        <v>2206.9300527155883</v>
      </c>
      <c r="H168"/>
      <c r="I168"/>
      <c r="J168"/>
    </row>
    <row r="169" spans="2:10" s="1" customFormat="1" ht="13">
      <c r="B169" s="4" t="s">
        <v>0</v>
      </c>
      <c r="C169" s="53">
        <f>SUM(C163:C168)</f>
        <v>229790.60735559458</v>
      </c>
      <c r="D169" s="53">
        <f>SUM(D163:D168)</f>
        <v>95194.44086798327</v>
      </c>
      <c r="E169" s="53">
        <f>SUM(E163:E168)</f>
        <v>95644.463971999779</v>
      </c>
      <c r="F169" s="53">
        <f>SUM(F163:F168)</f>
        <v>48727.017913808886</v>
      </c>
      <c r="G169" s="53">
        <f>SUM(G163:G168)</f>
        <v>12903.185922814122</v>
      </c>
      <c r="H169"/>
      <c r="I169"/>
      <c r="J169"/>
    </row>
    <row r="170" spans="2:10" s="44" customFormat="1" ht="13">
      <c r="C170" s="46"/>
      <c r="D170" s="46"/>
      <c r="F170"/>
      <c r="G170"/>
      <c r="H170"/>
      <c r="I170"/>
      <c r="J170"/>
    </row>
    <row r="171" spans="2:10" s="1" customFormat="1" ht="13">
      <c r="C171" s="7"/>
      <c r="D171" s="7"/>
    </row>
  </sheetData>
  <phoneticPr fontId="54" type="noConversion"/>
  <conditionalFormatting sqref="C18:E19">
    <cfRule type="cellIs" dxfId="0" priority="1" operator="equal">
      <formula>TRUE</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174C-C950-4956-A335-C4D90433C183}">
  <sheetPr codeName="Sheet5">
    <tabColor theme="9" tint="0.59999389629810485"/>
  </sheetPr>
  <dimension ref="B1:I40"/>
  <sheetViews>
    <sheetView showGridLines="0" zoomScale="80" zoomScaleNormal="80" workbookViewId="0">
      <selection activeCell="H39" sqref="H39"/>
    </sheetView>
  </sheetViews>
  <sheetFormatPr defaultColWidth="8.7265625" defaultRowHeight="12.5"/>
  <cols>
    <col min="1" max="1" width="2.7265625" style="70" customWidth="1"/>
    <col min="2" max="2" width="35.26953125" style="70" customWidth="1"/>
    <col min="3" max="3" width="20.54296875" style="70" customWidth="1"/>
    <col min="4" max="4" width="8.453125" style="70" customWidth="1"/>
    <col min="5" max="5" width="71" style="70" customWidth="1"/>
    <col min="6" max="6" width="23.81640625" style="70" customWidth="1"/>
    <col min="7" max="7" width="6" style="70" customWidth="1"/>
    <col min="8" max="8" width="63.81640625" style="70" customWidth="1"/>
    <col min="9" max="9" width="16.54296875" style="70" customWidth="1"/>
    <col min="10" max="16384" width="8.7265625" style="70"/>
  </cols>
  <sheetData>
    <row r="1" spans="2:9" ht="13" thickBot="1"/>
    <row r="2" spans="2:9" ht="13">
      <c r="B2" s="71" t="s">
        <v>45</v>
      </c>
      <c r="C2" s="72"/>
      <c r="E2" s="73" t="s">
        <v>83</v>
      </c>
      <c r="F2" s="73"/>
      <c r="H2"/>
      <c r="I2"/>
    </row>
    <row r="3" spans="2:9" ht="13">
      <c r="B3" s="74"/>
      <c r="C3" s="75" t="s">
        <v>101</v>
      </c>
      <c r="E3" s="76"/>
      <c r="F3" s="77" t="s">
        <v>84</v>
      </c>
      <c r="H3"/>
      <c r="I3"/>
    </row>
    <row r="4" spans="2:9" ht="13.5" thickBot="1">
      <c r="B4" s="78"/>
      <c r="C4" s="79" t="s">
        <v>100</v>
      </c>
      <c r="D4" s="25"/>
      <c r="E4" s="80"/>
      <c r="F4" s="81" t="s">
        <v>98</v>
      </c>
      <c r="H4"/>
      <c r="I4"/>
    </row>
    <row r="5" spans="2:9" ht="13">
      <c r="B5" s="82" t="s">
        <v>46</v>
      </c>
      <c r="C5" s="83">
        <v>84399412.630139768</v>
      </c>
      <c r="E5" s="84" t="s">
        <v>85</v>
      </c>
      <c r="F5" s="85">
        <v>2909185434.2810097</v>
      </c>
      <c r="H5"/>
      <c r="I5"/>
    </row>
    <row r="6" spans="2:9" ht="13">
      <c r="B6" s="86" t="s">
        <v>29</v>
      </c>
      <c r="C6" s="87">
        <v>68263499.665483892</v>
      </c>
      <c r="E6" s="88" t="s">
        <v>86</v>
      </c>
      <c r="F6" s="89">
        <v>1481656490.7960925</v>
      </c>
      <c r="H6"/>
      <c r="I6"/>
    </row>
    <row r="7" spans="2:9" ht="13">
      <c r="B7" s="86" t="s">
        <v>47</v>
      </c>
      <c r="C7" s="87">
        <v>39629306.034128956</v>
      </c>
      <c r="E7" s="88" t="s">
        <v>87</v>
      </c>
      <c r="F7" s="89">
        <v>714910786.8406297</v>
      </c>
      <c r="H7"/>
      <c r="I7"/>
    </row>
    <row r="8" spans="2:9" ht="13">
      <c r="B8" s="86" t="s">
        <v>48</v>
      </c>
      <c r="C8" s="87">
        <v>0</v>
      </c>
      <c r="E8" s="88" t="s">
        <v>88</v>
      </c>
      <c r="F8" s="89">
        <v>497280784.27944195</v>
      </c>
      <c r="H8"/>
      <c r="I8"/>
    </row>
    <row r="9" spans="2:9" ht="13">
      <c r="B9" s="86" t="s">
        <v>105</v>
      </c>
      <c r="C9" s="87">
        <v>0</v>
      </c>
      <c r="E9" s="88" t="s">
        <v>89</v>
      </c>
      <c r="F9" s="89">
        <v>13378935.481442966</v>
      </c>
      <c r="H9"/>
      <c r="I9"/>
    </row>
    <row r="10" spans="2:9" ht="13">
      <c r="B10" s="86" t="s">
        <v>106</v>
      </c>
      <c r="C10" s="87">
        <v>0</v>
      </c>
      <c r="E10" s="88" t="s">
        <v>34</v>
      </c>
      <c r="F10" s="89">
        <v>378710573.27039957</v>
      </c>
      <c r="H10"/>
      <c r="I10"/>
    </row>
    <row r="11" spans="2:9" ht="13">
      <c r="B11" s="86" t="s">
        <v>49</v>
      </c>
      <c r="C11" s="87">
        <v>43206554.060867228</v>
      </c>
      <c r="E11" s="88" t="s">
        <v>107</v>
      </c>
      <c r="F11" s="90">
        <v>0</v>
      </c>
      <c r="H11"/>
      <c r="I11"/>
    </row>
    <row r="12" spans="2:9" ht="13">
      <c r="B12" s="86" t="s">
        <v>50</v>
      </c>
      <c r="C12" s="87">
        <v>86574303.686642379</v>
      </c>
      <c r="E12" s="88" t="s">
        <v>90</v>
      </c>
      <c r="F12" s="90">
        <v>0</v>
      </c>
      <c r="H12"/>
      <c r="I12"/>
    </row>
    <row r="13" spans="2:9" ht="13.5" thickBot="1">
      <c r="B13" s="48" t="s">
        <v>51</v>
      </c>
      <c r="C13" s="49">
        <v>322073076.07726222</v>
      </c>
      <c r="E13" s="88" t="s">
        <v>108</v>
      </c>
      <c r="F13" s="89">
        <v>554842042.23324394</v>
      </c>
    </row>
    <row r="14" spans="2:9" ht="13">
      <c r="E14" s="88" t="s">
        <v>109</v>
      </c>
      <c r="F14" s="91">
        <v>141973124.64314309</v>
      </c>
    </row>
    <row r="15" spans="2:9" ht="13.5" thickBot="1">
      <c r="E15" s="92" t="s">
        <v>110</v>
      </c>
      <c r="F15" s="93">
        <v>0</v>
      </c>
    </row>
    <row r="16" spans="2:9" ht="13">
      <c r="E16" s="94"/>
      <c r="F16" s="94"/>
    </row>
    <row r="17" spans="5:6" ht="13">
      <c r="E17" s="94"/>
      <c r="F17" s="95"/>
    </row>
    <row r="18" spans="5:6" ht="13">
      <c r="E18" s="73" t="s">
        <v>93</v>
      </c>
      <c r="F18" s="73"/>
    </row>
    <row r="19" spans="5:6" ht="13">
      <c r="E19" s="76"/>
      <c r="F19" s="77" t="s">
        <v>84</v>
      </c>
    </row>
    <row r="20" spans="5:6" ht="13.5" thickBot="1">
      <c r="E20" s="96"/>
      <c r="F20" s="97" t="s">
        <v>98</v>
      </c>
    </row>
    <row r="21" spans="5:6" ht="13.5" thickBot="1">
      <c r="E21" s="98" t="s">
        <v>94</v>
      </c>
      <c r="F21" s="99"/>
    </row>
    <row r="22" spans="5:6" ht="13">
      <c r="E22" s="100" t="s">
        <v>85</v>
      </c>
      <c r="F22" s="101">
        <v>50.86999999999999</v>
      </c>
    </row>
    <row r="23" spans="5:6" ht="13">
      <c r="E23" s="102" t="s">
        <v>86</v>
      </c>
      <c r="F23" s="103">
        <v>50.86999999999999</v>
      </c>
    </row>
    <row r="24" spans="5:6" ht="13">
      <c r="E24" s="102" t="s">
        <v>87</v>
      </c>
      <c r="F24" s="103">
        <v>50.86999999999999</v>
      </c>
    </row>
    <row r="25" spans="5:6" ht="13">
      <c r="E25" s="102" t="s">
        <v>88</v>
      </c>
      <c r="F25" s="103">
        <v>50.86999999999999</v>
      </c>
    </row>
    <row r="26" spans="5:6" ht="13">
      <c r="E26" s="102" t="s">
        <v>89</v>
      </c>
      <c r="F26" s="103">
        <v>50.86999999999999</v>
      </c>
    </row>
    <row r="27" spans="5:6" ht="13">
      <c r="E27" s="102" t="s">
        <v>34</v>
      </c>
      <c r="F27" s="103">
        <v>50.86999999999999</v>
      </c>
    </row>
    <row r="28" spans="5:6" ht="13">
      <c r="E28" s="102" t="s">
        <v>90</v>
      </c>
      <c r="F28" s="103">
        <v>0</v>
      </c>
    </row>
    <row r="29" spans="5:6" ht="13">
      <c r="E29" s="102" t="s">
        <v>91</v>
      </c>
      <c r="F29" s="103">
        <v>14.437323822472639</v>
      </c>
    </row>
    <row r="30" spans="5:6" ht="13.5" thickBot="1">
      <c r="E30" s="104" t="s">
        <v>92</v>
      </c>
      <c r="F30" s="105">
        <v>5.3446742679016843</v>
      </c>
    </row>
    <row r="31" spans="5:6" ht="13.5" thickBot="1">
      <c r="E31" s="98" t="s">
        <v>95</v>
      </c>
      <c r="F31" s="99"/>
    </row>
    <row r="32" spans="5:6" ht="13">
      <c r="E32" s="100" t="s">
        <v>85</v>
      </c>
      <c r="F32" s="106">
        <v>27</v>
      </c>
    </row>
    <row r="33" spans="5:6" ht="13">
      <c r="E33" s="102" t="s">
        <v>86</v>
      </c>
      <c r="F33" s="90">
        <v>27</v>
      </c>
    </row>
    <row r="34" spans="5:6" ht="13">
      <c r="E34" s="102" t="s">
        <v>87</v>
      </c>
      <c r="F34" s="90">
        <v>27</v>
      </c>
    </row>
    <row r="35" spans="5:6" ht="13">
      <c r="E35" s="102" t="s">
        <v>88</v>
      </c>
      <c r="F35" s="90">
        <v>27</v>
      </c>
    </row>
    <row r="36" spans="5:6" ht="13">
      <c r="E36" s="102" t="s">
        <v>96</v>
      </c>
      <c r="F36" s="90">
        <v>27</v>
      </c>
    </row>
    <row r="37" spans="5:6" ht="13">
      <c r="E37" s="102" t="s">
        <v>34</v>
      </c>
      <c r="F37" s="90">
        <v>27</v>
      </c>
    </row>
    <row r="38" spans="5:6" ht="13">
      <c r="E38" s="102" t="s">
        <v>90</v>
      </c>
      <c r="F38" s="90">
        <v>0</v>
      </c>
    </row>
    <row r="39" spans="5:6" ht="13">
      <c r="E39" s="102" t="s">
        <v>91</v>
      </c>
      <c r="F39" s="90">
        <v>10</v>
      </c>
    </row>
    <row r="40" spans="5:6" ht="13.5" thickBot="1">
      <c r="E40" s="104" t="s">
        <v>92</v>
      </c>
      <c r="F40" s="107">
        <v>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Approach</vt:lpstr>
      <vt:lpstr>Summary</vt:lpstr>
      <vt:lpstr>Calculations</vt:lpstr>
      <vt:lpstr>Reset RIN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2025-01-20T02:13:37Z</dcterms:created>
  <dcterms:modified xsi:type="dcterms:W3CDTF">2025-11-30T23:28:59Z</dcterms:modified>
</cp:coreProperties>
</file>