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updateLinks="never" codeName="ThisWorkbook"/>
  <xr:revisionPtr revIDLastSave="0" documentId="13_ncr:1_{4F952918-FC0C-46B5-B08A-767C2060A4A6}" xr6:coauthVersionLast="47" xr6:coauthVersionMax="47" xr10:uidLastSave="{00000000-0000-0000-0000-000000000000}"/>
  <bookViews>
    <workbookView xWindow="1830" yWindow="-15870" windowWidth="25440" windowHeight="15270" tabRatio="767" activeTab="2" xr2:uid="{00000000-000D-0000-FFFF-FFFF00000000}"/>
  </bookViews>
  <sheets>
    <sheet name="Cover" sheetId="14" r:id="rId1"/>
    <sheet name="General Inputs" sheetId="3" r:id="rId2"/>
    <sheet name="Ancillary Network Services" sheetId="5" r:id="rId3"/>
    <sheet name="Labour Rates" sheetId="8" r:id="rId4"/>
    <sheet name="Public Lighting" sheetId="9" r:id="rId5"/>
    <sheet name="Metering exit" sheetId="10" r:id="rId6"/>
  </sheets>
  <definedNames>
    <definedName name="forecastyear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14" l="1" a="1"/>
  <c r="C5" i="14" s="1"/>
  <c r="U30" i="9" l="1"/>
  <c r="V30" i="9" s="1"/>
  <c r="N30" i="9"/>
  <c r="J30" i="9"/>
  <c r="H30" i="9"/>
  <c r="U29" i="9"/>
  <c r="V29" i="9" s="1"/>
  <c r="N29" i="9"/>
  <c r="J29" i="9"/>
  <c r="H29" i="9"/>
  <c r="L29" i="9" s="1"/>
  <c r="L30" i="9" l="1"/>
  <c r="P29" i="9"/>
  <c r="W29" i="9"/>
  <c r="W30" i="9"/>
  <c r="P30" i="9"/>
  <c r="O30" i="9"/>
  <c r="O29" i="9"/>
  <c r="Q29" i="9" l="1"/>
  <c r="X29" i="9"/>
  <c r="R29" i="9" s="1"/>
  <c r="X30" i="9"/>
  <c r="R30" i="9" s="1"/>
  <c r="Q30" i="9"/>
  <c r="J28" i="9" l="1"/>
  <c r="N27" i="9"/>
  <c r="H27" i="9" s="1"/>
  <c r="N51" i="5"/>
  <c r="H51" i="5" s="1"/>
  <c r="N50" i="5"/>
  <c r="H50" i="5" s="1"/>
  <c r="N49" i="5"/>
  <c r="H49" i="5" s="1"/>
  <c r="N47" i="5"/>
  <c r="H47" i="5" s="1"/>
  <c r="L47" i="5"/>
  <c r="J47" i="5"/>
  <c r="N46" i="5"/>
  <c r="H46" i="5" s="1"/>
  <c r="N45" i="5"/>
  <c r="H45" i="5" s="1"/>
  <c r="J44" i="5"/>
  <c r="N43" i="5"/>
  <c r="H43" i="5" s="1"/>
  <c r="N42" i="5"/>
  <c r="H42" i="5" s="1"/>
  <c r="N41" i="5"/>
  <c r="H41" i="5" s="1"/>
  <c r="N40" i="5"/>
  <c r="H40" i="5" s="1"/>
  <c r="N39" i="5"/>
  <c r="H39" i="5" s="1"/>
  <c r="L39" i="5"/>
  <c r="J39" i="5"/>
  <c r="N38" i="5"/>
  <c r="H38" i="5" s="1"/>
  <c r="N37" i="5"/>
  <c r="H37" i="5" s="1"/>
  <c r="N36" i="5"/>
  <c r="H36" i="5" s="1"/>
  <c r="N35" i="5"/>
  <c r="H35" i="5" s="1"/>
  <c r="L35" i="5"/>
  <c r="J35" i="5"/>
  <c r="N34" i="5"/>
  <c r="H34" i="5" s="1"/>
  <c r="J33" i="5"/>
  <c r="N32" i="5"/>
  <c r="H32" i="5" s="1"/>
  <c r="N31" i="5"/>
  <c r="H31" i="5" s="1"/>
  <c r="J31" i="5"/>
  <c r="N30" i="5"/>
  <c r="H30" i="5" s="1"/>
  <c r="L30" i="5"/>
  <c r="J30" i="5"/>
  <c r="J27" i="9" l="1"/>
  <c r="L27" i="9" s="1"/>
  <c r="N28" i="9"/>
  <c r="H28" i="9" s="1"/>
  <c r="L28" i="9" s="1"/>
  <c r="J45" i="5"/>
  <c r="L45" i="5" s="1"/>
  <c r="J37" i="5"/>
  <c r="L37" i="5" s="1"/>
  <c r="J34" i="5"/>
  <c r="L34" i="5" s="1"/>
  <c r="J43" i="5"/>
  <c r="L43" i="5" s="1"/>
  <c r="N33" i="5"/>
  <c r="H33" i="5" s="1"/>
  <c r="L33" i="5" s="1"/>
  <c r="J36" i="5"/>
  <c r="L36" i="5" s="1"/>
  <c r="N44" i="5"/>
  <c r="H44" i="5" s="1"/>
  <c r="L44" i="5" s="1"/>
  <c r="J38" i="5"/>
  <c r="L38" i="5" s="1"/>
  <c r="J46" i="5"/>
  <c r="L46" i="5" s="1"/>
  <c r="L31" i="5"/>
  <c r="J51" i="5"/>
  <c r="L51" i="5" s="1"/>
  <c r="J49" i="5"/>
  <c r="L49" i="5" s="1"/>
  <c r="J50" i="5"/>
  <c r="L50" i="5" s="1"/>
  <c r="J40" i="5"/>
  <c r="L40" i="5" s="1"/>
  <c r="J41" i="5"/>
  <c r="L41" i="5" s="1"/>
  <c r="J32" i="5"/>
  <c r="L32" i="5" s="1"/>
  <c r="J42" i="5"/>
  <c r="L42" i="5" s="1"/>
  <c r="J11" i="5" l="1"/>
  <c r="J15" i="5"/>
  <c r="J53" i="5"/>
  <c r="J7" i="5"/>
  <c r="I13" i="8"/>
  <c r="I19" i="8"/>
  <c r="J34" i="9"/>
  <c r="J35" i="9"/>
  <c r="J36" i="9"/>
  <c r="K11" i="10"/>
  <c r="I18" i="8" l="1"/>
  <c r="I17" i="8"/>
  <c r="I16" i="8"/>
  <c r="I15" i="8"/>
  <c r="I14" i="8"/>
  <c r="I12" i="8"/>
  <c r="I11" i="8"/>
  <c r="I10" i="8"/>
  <c r="I9" i="8"/>
  <c r="I8" i="8"/>
  <c r="I7" i="8"/>
  <c r="J29" i="5"/>
  <c r="J28" i="5"/>
  <c r="J27" i="5"/>
  <c r="J26" i="5"/>
  <c r="J25" i="5"/>
  <c r="J24" i="5"/>
  <c r="J23" i="5"/>
  <c r="J22" i="5"/>
  <c r="J21" i="5"/>
  <c r="J20" i="5"/>
  <c r="J19" i="5"/>
  <c r="J18" i="5"/>
  <c r="J17" i="5"/>
  <c r="J16" i="5"/>
  <c r="J14" i="5"/>
  <c r="J13" i="5"/>
  <c r="J12" i="5"/>
  <c r="J10" i="5"/>
  <c r="J9" i="5"/>
  <c r="J8" i="5"/>
  <c r="Z8" i="5" l="1"/>
  <c r="AA8" i="5"/>
  <c r="AB8" i="5"/>
  <c r="AC8" i="5"/>
  <c r="Z9" i="5"/>
  <c r="AA9" i="5"/>
  <c r="AB9" i="5"/>
  <c r="AC9" i="5"/>
  <c r="Z10" i="5"/>
  <c r="AA10" i="5"/>
  <c r="AB10" i="5"/>
  <c r="AC10" i="5"/>
  <c r="Z11" i="5"/>
  <c r="AA11" i="5"/>
  <c r="AB11" i="5"/>
  <c r="AC11" i="5"/>
  <c r="Z12" i="5"/>
  <c r="AA12" i="5"/>
  <c r="AB12" i="5"/>
  <c r="AC12" i="5"/>
  <c r="Z13" i="5"/>
  <c r="AA13" i="5"/>
  <c r="AB13" i="5"/>
  <c r="AC13" i="5"/>
  <c r="Z14" i="5"/>
  <c r="AA14" i="5"/>
  <c r="AB14" i="5"/>
  <c r="AC14" i="5"/>
  <c r="Z15" i="5"/>
  <c r="AA15" i="5"/>
  <c r="AB15" i="5"/>
  <c r="AC15" i="5"/>
  <c r="Z16" i="5"/>
  <c r="AA16" i="5"/>
  <c r="AB16" i="5"/>
  <c r="AC16" i="5"/>
  <c r="Z17" i="5"/>
  <c r="AA17" i="5"/>
  <c r="AB17" i="5"/>
  <c r="AC17" i="5"/>
  <c r="Z18" i="5"/>
  <c r="AA18" i="5"/>
  <c r="AB18" i="5"/>
  <c r="AC18" i="5"/>
  <c r="Z19" i="5"/>
  <c r="AA19" i="5"/>
  <c r="AB19" i="5"/>
  <c r="AC19" i="5"/>
  <c r="Z20" i="5"/>
  <c r="AA20" i="5"/>
  <c r="AB20" i="5"/>
  <c r="AC20" i="5"/>
  <c r="Z21" i="5"/>
  <c r="AA21" i="5"/>
  <c r="AB21" i="5"/>
  <c r="AC21" i="5"/>
  <c r="Z22" i="5"/>
  <c r="AA22" i="5"/>
  <c r="AB22" i="5"/>
  <c r="AC22" i="5"/>
  <c r="Z23" i="5"/>
  <c r="AA23" i="5"/>
  <c r="AB23" i="5"/>
  <c r="AC23" i="5"/>
  <c r="Z24" i="5"/>
  <c r="AA24" i="5"/>
  <c r="AB24" i="5"/>
  <c r="AC24" i="5"/>
  <c r="Z25" i="5"/>
  <c r="AA25" i="5"/>
  <c r="AB25" i="5"/>
  <c r="AC25" i="5"/>
  <c r="Z26" i="5"/>
  <c r="AA26" i="5"/>
  <c r="AB26" i="5"/>
  <c r="AC26" i="5"/>
  <c r="Z27" i="5"/>
  <c r="AA27" i="5"/>
  <c r="AB27" i="5"/>
  <c r="AC27" i="5"/>
  <c r="Z28" i="5"/>
  <c r="AA28" i="5"/>
  <c r="AB28" i="5"/>
  <c r="AC28" i="5"/>
  <c r="Z29" i="5"/>
  <c r="AA29" i="5"/>
  <c r="AB29" i="5"/>
  <c r="AC29" i="5"/>
  <c r="Z30" i="5"/>
  <c r="AA30" i="5"/>
  <c r="AB30" i="5"/>
  <c r="AC30" i="5"/>
  <c r="Z31" i="5"/>
  <c r="AA31" i="5"/>
  <c r="AB31" i="5"/>
  <c r="AC31" i="5"/>
  <c r="Z32" i="5"/>
  <c r="AA32" i="5"/>
  <c r="AB32" i="5"/>
  <c r="AC32" i="5"/>
  <c r="Z33" i="5"/>
  <c r="AA33" i="5"/>
  <c r="AB33" i="5"/>
  <c r="AC33" i="5"/>
  <c r="Z34" i="5"/>
  <c r="AA34" i="5"/>
  <c r="AB34" i="5"/>
  <c r="AC34" i="5"/>
  <c r="Z35" i="5"/>
  <c r="AA35" i="5"/>
  <c r="AB35" i="5"/>
  <c r="AC35" i="5"/>
  <c r="Z36" i="5"/>
  <c r="AA36" i="5"/>
  <c r="AB36" i="5"/>
  <c r="AC36" i="5"/>
  <c r="Z37" i="5"/>
  <c r="AA37" i="5"/>
  <c r="AB37" i="5"/>
  <c r="AC37" i="5"/>
  <c r="Z38" i="5"/>
  <c r="AA38" i="5"/>
  <c r="AB38" i="5"/>
  <c r="AC38" i="5"/>
  <c r="Z39" i="5"/>
  <c r="AA39" i="5"/>
  <c r="AB39" i="5"/>
  <c r="AC39" i="5"/>
  <c r="Z40" i="5"/>
  <c r="AA40" i="5"/>
  <c r="AB40" i="5"/>
  <c r="AC40" i="5"/>
  <c r="Z41" i="5"/>
  <c r="AA41" i="5"/>
  <c r="AB41" i="5"/>
  <c r="AC41" i="5"/>
  <c r="Z42" i="5"/>
  <c r="AA42" i="5"/>
  <c r="AB42" i="5"/>
  <c r="AC42" i="5"/>
  <c r="Z43" i="5"/>
  <c r="AA43" i="5"/>
  <c r="AB43" i="5"/>
  <c r="AC43" i="5"/>
  <c r="Z44" i="5"/>
  <c r="AA44" i="5"/>
  <c r="AB44" i="5"/>
  <c r="AC44" i="5"/>
  <c r="Z45" i="5"/>
  <c r="AA45" i="5"/>
  <c r="AB45" i="5"/>
  <c r="AC45" i="5"/>
  <c r="Z46" i="5"/>
  <c r="AA46" i="5"/>
  <c r="AB46" i="5"/>
  <c r="AC46" i="5"/>
  <c r="Z47" i="5"/>
  <c r="AA47" i="5"/>
  <c r="AB47" i="5"/>
  <c r="AC47" i="5"/>
  <c r="Z49" i="5"/>
  <c r="AA49" i="5"/>
  <c r="AB49" i="5"/>
  <c r="AC49" i="5"/>
  <c r="Z50" i="5"/>
  <c r="AA50" i="5"/>
  <c r="AB50" i="5"/>
  <c r="AC50" i="5"/>
  <c r="Z51" i="5"/>
  <c r="AA51" i="5"/>
  <c r="AB51" i="5"/>
  <c r="AC51" i="5"/>
  <c r="Z52" i="5"/>
  <c r="AA52" i="5"/>
  <c r="AB52" i="5"/>
  <c r="AC52" i="5"/>
  <c r="Z53" i="5"/>
  <c r="AA53" i="5"/>
  <c r="AB53" i="5"/>
  <c r="AC53" i="5"/>
  <c r="AA7" i="5"/>
  <c r="AB7" i="5"/>
  <c r="AC7" i="5"/>
  <c r="Z7" i="5"/>
  <c r="O11" i="10" l="1"/>
  <c r="I11" i="10" s="1"/>
  <c r="N34" i="9"/>
  <c r="H34" i="9" s="1"/>
  <c r="N35" i="9"/>
  <c r="H35" i="9" s="1"/>
  <c r="N36" i="9"/>
  <c r="H36" i="9" s="1"/>
  <c r="M8" i="8"/>
  <c r="G8" i="8" s="1"/>
  <c r="M9" i="8"/>
  <c r="G9" i="8" s="1"/>
  <c r="M10" i="8"/>
  <c r="G10" i="8" s="1"/>
  <c r="M11" i="8"/>
  <c r="G11" i="8" s="1"/>
  <c r="M12" i="8"/>
  <c r="G12" i="8" s="1"/>
  <c r="M13" i="8"/>
  <c r="G13" i="8" s="1"/>
  <c r="M14" i="8"/>
  <c r="G14" i="8" s="1"/>
  <c r="M15" i="8"/>
  <c r="G15" i="8" s="1"/>
  <c r="M16" i="8"/>
  <c r="G16" i="8" s="1"/>
  <c r="M17" i="8"/>
  <c r="G17" i="8" s="1"/>
  <c r="M18" i="8"/>
  <c r="G18" i="8" s="1"/>
  <c r="M19" i="8"/>
  <c r="G19" i="8" s="1"/>
  <c r="M7" i="8"/>
  <c r="G7" i="8" s="1"/>
  <c r="N8" i="5"/>
  <c r="H8" i="5" s="1"/>
  <c r="N9" i="5"/>
  <c r="H9" i="5" s="1"/>
  <c r="N10" i="5"/>
  <c r="H10" i="5" s="1"/>
  <c r="N11" i="5"/>
  <c r="H11" i="5" s="1"/>
  <c r="N12" i="5"/>
  <c r="H12" i="5" s="1"/>
  <c r="N13" i="5"/>
  <c r="H13" i="5" s="1"/>
  <c r="N14" i="5"/>
  <c r="H14" i="5" s="1"/>
  <c r="N15" i="5"/>
  <c r="H15" i="5" s="1"/>
  <c r="N16" i="5"/>
  <c r="H16" i="5" s="1"/>
  <c r="N17" i="5"/>
  <c r="H17" i="5" s="1"/>
  <c r="N18" i="5"/>
  <c r="H18" i="5" s="1"/>
  <c r="N19" i="5"/>
  <c r="H19" i="5" s="1"/>
  <c r="N20" i="5"/>
  <c r="H20" i="5" s="1"/>
  <c r="N21" i="5"/>
  <c r="H21" i="5" s="1"/>
  <c r="N22" i="5"/>
  <c r="H22" i="5" s="1"/>
  <c r="N23" i="5"/>
  <c r="H23" i="5" s="1"/>
  <c r="N24" i="5"/>
  <c r="H24" i="5" s="1"/>
  <c r="N25" i="5"/>
  <c r="H25" i="5" s="1"/>
  <c r="N26" i="5"/>
  <c r="H26" i="5" s="1"/>
  <c r="N27" i="5"/>
  <c r="H27" i="5" s="1"/>
  <c r="N28" i="5"/>
  <c r="H28" i="5" s="1"/>
  <c r="N29" i="5"/>
  <c r="H29" i="5" s="1"/>
  <c r="N53" i="5"/>
  <c r="H53" i="5" s="1"/>
  <c r="N7" i="5"/>
  <c r="H7" i="5" s="1"/>
  <c r="M11" i="10"/>
  <c r="L36" i="9"/>
  <c r="K19" i="8"/>
  <c r="L11" i="5"/>
  <c r="L15" i="5"/>
  <c r="L53" i="5"/>
  <c r="T14" i="8" l="1"/>
  <c r="N14" i="8" s="1"/>
  <c r="T11" i="8"/>
  <c r="T19" i="8"/>
  <c r="N19" i="8" s="1"/>
  <c r="T10" i="8"/>
  <c r="U10" i="8" s="1"/>
  <c r="U19" i="5"/>
  <c r="V19" i="5" s="1"/>
  <c r="U15" i="5"/>
  <c r="V15" i="5" s="1"/>
  <c r="U43" i="5"/>
  <c r="O43" i="5" s="1"/>
  <c r="U22" i="5"/>
  <c r="O22" i="5" s="1"/>
  <c r="U51" i="5"/>
  <c r="U23" i="5"/>
  <c r="V23" i="5" s="1"/>
  <c r="U47" i="5"/>
  <c r="O47" i="5" s="1"/>
  <c r="U32" i="5"/>
  <c r="O32" i="5" s="1"/>
  <c r="U27" i="5"/>
  <c r="V27" i="5" s="1"/>
  <c r="U50" i="5"/>
  <c r="U34" i="5"/>
  <c r="O34" i="5" s="1"/>
  <c r="U34" i="9"/>
  <c r="T13" i="8"/>
  <c r="N13" i="8" s="1"/>
  <c r="T7" i="8"/>
  <c r="N7" i="8" s="1"/>
  <c r="U36" i="9"/>
  <c r="U29" i="5"/>
  <c r="V29" i="5" s="1"/>
  <c r="U12" i="5"/>
  <c r="V12" i="5" s="1"/>
  <c r="U36" i="5"/>
  <c r="U35" i="9"/>
  <c r="U31" i="5"/>
  <c r="U16" i="5"/>
  <c r="V16" i="5" s="1"/>
  <c r="U38" i="5"/>
  <c r="T18" i="8"/>
  <c r="N18" i="8" s="1"/>
  <c r="U11" i="5"/>
  <c r="O11" i="5" s="1"/>
  <c r="U33" i="5"/>
  <c r="U18" i="5"/>
  <c r="O18" i="5" s="1"/>
  <c r="U44" i="5"/>
  <c r="U7" i="5"/>
  <c r="V7" i="5" s="1"/>
  <c r="V11" i="10"/>
  <c r="W11" i="10" s="1"/>
  <c r="T8" i="8"/>
  <c r="N8" i="8" s="1"/>
  <c r="T15" i="8"/>
  <c r="N15" i="8" s="1"/>
  <c r="U39" i="5"/>
  <c r="O39" i="5" s="1"/>
  <c r="U46" i="5"/>
  <c r="O46" i="5" s="1"/>
  <c r="U30" i="5"/>
  <c r="U14" i="5"/>
  <c r="O14" i="5" s="1"/>
  <c r="U41" i="5"/>
  <c r="O41" i="5" s="1"/>
  <c r="U25" i="5"/>
  <c r="V25" i="5" s="1"/>
  <c r="U9" i="5"/>
  <c r="O9" i="5" s="1"/>
  <c r="U42" i="5"/>
  <c r="U26" i="5"/>
  <c r="V26" i="5" s="1"/>
  <c r="U10" i="5"/>
  <c r="V10" i="5" s="1"/>
  <c r="U37" i="5"/>
  <c r="U21" i="5"/>
  <c r="O21" i="5" s="1"/>
  <c r="U40" i="5"/>
  <c r="U24" i="5"/>
  <c r="O24" i="5" s="1"/>
  <c r="U8" i="5"/>
  <c r="U52" i="5"/>
  <c r="V52" i="5" s="1"/>
  <c r="U35" i="5"/>
  <c r="O35" i="5" s="1"/>
  <c r="V30" i="5" l="1"/>
  <c r="P30" i="5" s="1"/>
  <c r="O30" i="5"/>
  <c r="V33" i="5"/>
  <c r="P33" i="5" s="1"/>
  <c r="O33" i="5"/>
  <c r="V31" i="5"/>
  <c r="P31" i="5" s="1"/>
  <c r="O31" i="5"/>
  <c r="V37" i="5"/>
  <c r="P37" i="5" s="1"/>
  <c r="O37" i="5"/>
  <c r="V44" i="5"/>
  <c r="P44" i="5" s="1"/>
  <c r="O44" i="5"/>
  <c r="V38" i="5"/>
  <c r="P38" i="5" s="1"/>
  <c r="O38" i="5"/>
  <c r="V40" i="5"/>
  <c r="P40" i="5" s="1"/>
  <c r="O40" i="5"/>
  <c r="V42" i="5"/>
  <c r="P42" i="5" s="1"/>
  <c r="O42" i="5"/>
  <c r="V36" i="5"/>
  <c r="P36" i="5" s="1"/>
  <c r="O36" i="5"/>
  <c r="V51" i="5"/>
  <c r="P51" i="5" s="1"/>
  <c r="O51" i="5"/>
  <c r="V50" i="5"/>
  <c r="P50" i="5" s="1"/>
  <c r="O50" i="5"/>
  <c r="U49" i="5"/>
  <c r="O49" i="5" s="1"/>
  <c r="T17" i="8"/>
  <c r="N17" i="8" s="1"/>
  <c r="U45" i="5"/>
  <c r="T16" i="8"/>
  <c r="N16" i="8" s="1"/>
  <c r="U17" i="5"/>
  <c r="V17" i="5" s="1"/>
  <c r="P17" i="5" s="1"/>
  <c r="V43" i="5"/>
  <c r="P43" i="5" s="1"/>
  <c r="T12" i="8"/>
  <c r="N12" i="8" s="1"/>
  <c r="U20" i="5"/>
  <c r="O20" i="5" s="1"/>
  <c r="U28" i="5"/>
  <c r="V28" i="5" s="1"/>
  <c r="V47" i="5"/>
  <c r="U13" i="5"/>
  <c r="V13" i="5" s="1"/>
  <c r="W13" i="5" s="1"/>
  <c r="U53" i="5"/>
  <c r="O53" i="5" s="1"/>
  <c r="T9" i="8"/>
  <c r="N9" i="8" s="1"/>
  <c r="V41" i="5"/>
  <c r="P41" i="5" s="1"/>
  <c r="N10" i="8"/>
  <c r="U11" i="8"/>
  <c r="O11" i="8" s="1"/>
  <c r="U18" i="8"/>
  <c r="O18" i="8" s="1"/>
  <c r="U19" i="8"/>
  <c r="V19" i="8" s="1"/>
  <c r="O27" i="5"/>
  <c r="O25" i="5"/>
  <c r="U7" i="8"/>
  <c r="V7" i="8" s="1"/>
  <c r="V34" i="5"/>
  <c r="V8" i="5"/>
  <c r="P8" i="5" s="1"/>
  <c r="O8" i="5"/>
  <c r="V46" i="5"/>
  <c r="V22" i="5"/>
  <c r="O12" i="5"/>
  <c r="V11" i="5"/>
  <c r="O16" i="5"/>
  <c r="O26" i="5"/>
  <c r="U14" i="8"/>
  <c r="O19" i="5"/>
  <c r="V9" i="5"/>
  <c r="P9" i="5" s="1"/>
  <c r="U8" i="8"/>
  <c r="V18" i="5"/>
  <c r="O34" i="9"/>
  <c r="V34" i="9"/>
  <c r="V39" i="5"/>
  <c r="P39" i="5" s="1"/>
  <c r="V32" i="5"/>
  <c r="P32" i="5" s="1"/>
  <c r="O29" i="5"/>
  <c r="V24" i="5"/>
  <c r="O23" i="5"/>
  <c r="V21" i="5"/>
  <c r="O36" i="9"/>
  <c r="V36" i="9"/>
  <c r="U13" i="8"/>
  <c r="U15" i="8"/>
  <c r="V15" i="8" s="1"/>
  <c r="O35" i="9"/>
  <c r="P11" i="10"/>
  <c r="V35" i="9"/>
  <c r="N11" i="8"/>
  <c r="O10" i="5"/>
  <c r="O15" i="5"/>
  <c r="V35" i="5"/>
  <c r="P35" i="5" s="1"/>
  <c r="V14" i="5"/>
  <c r="W16" i="5"/>
  <c r="P16" i="5"/>
  <c r="W52" i="5"/>
  <c r="W12" i="5"/>
  <c r="P12" i="5"/>
  <c r="X11" i="10"/>
  <c r="Q11" i="10"/>
  <c r="W25" i="5"/>
  <c r="P25" i="5"/>
  <c r="W15" i="5"/>
  <c r="P15" i="5"/>
  <c r="W19" i="5"/>
  <c r="P19" i="5"/>
  <c r="W10" i="5"/>
  <c r="P10" i="5"/>
  <c r="W23" i="5"/>
  <c r="P23" i="5"/>
  <c r="W27" i="5"/>
  <c r="P27" i="5"/>
  <c r="W7" i="5"/>
  <c r="P7" i="5"/>
  <c r="O10" i="8"/>
  <c r="V10" i="8"/>
  <c r="W29" i="5"/>
  <c r="P29" i="5"/>
  <c r="W26" i="5"/>
  <c r="P26" i="5"/>
  <c r="W33" i="5" l="1"/>
  <c r="Q33" i="5" s="1"/>
  <c r="W17" i="5"/>
  <c r="X17" i="5" s="1"/>
  <c r="R17" i="5" s="1"/>
  <c r="W51" i="5"/>
  <c r="Q51" i="5" s="1"/>
  <c r="W38" i="5"/>
  <c r="Q38" i="5" s="1"/>
  <c r="W44" i="5"/>
  <c r="Q44" i="5" s="1"/>
  <c r="P13" i="5"/>
  <c r="W36" i="5"/>
  <c r="Q36" i="5" s="1"/>
  <c r="W30" i="5"/>
  <c r="Q30" i="5" s="1"/>
  <c r="W50" i="5"/>
  <c r="Q50" i="5" s="1"/>
  <c r="W40" i="5"/>
  <c r="Q40" i="5" s="1"/>
  <c r="W31" i="5"/>
  <c r="Q31" i="5" s="1"/>
  <c r="O28" i="5"/>
  <c r="O7" i="8"/>
  <c r="W41" i="5"/>
  <c r="Q41" i="5" s="1"/>
  <c r="V49" i="5"/>
  <c r="P49" i="5" s="1"/>
  <c r="O17" i="5"/>
  <c r="U17" i="8"/>
  <c r="V17" i="8" s="1"/>
  <c r="W17" i="8" s="1"/>
  <c r="Q17" i="8" s="1"/>
  <c r="W9" i="5"/>
  <c r="X9" i="5" s="1"/>
  <c r="R9" i="5" s="1"/>
  <c r="W43" i="5"/>
  <c r="Q43" i="5" s="1"/>
  <c r="W37" i="5"/>
  <c r="Q37" i="5" s="1"/>
  <c r="W46" i="5"/>
  <c r="Q46" i="5" s="1"/>
  <c r="P46" i="5"/>
  <c r="W34" i="5"/>
  <c r="Q34" i="5" s="1"/>
  <c r="P34" i="5"/>
  <c r="W47" i="5"/>
  <c r="Q47" i="5" s="1"/>
  <c r="P47" i="5"/>
  <c r="V45" i="5"/>
  <c r="O45" i="5"/>
  <c r="W42" i="5"/>
  <c r="Q42" i="5" s="1"/>
  <c r="V53" i="5"/>
  <c r="U12" i="8"/>
  <c r="O12" i="8" s="1"/>
  <c r="U16" i="8"/>
  <c r="O16" i="8" s="1"/>
  <c r="O13" i="5"/>
  <c r="U9" i="8"/>
  <c r="V20" i="5"/>
  <c r="W20" i="5" s="1"/>
  <c r="W28" i="5"/>
  <c r="X28" i="5" s="1"/>
  <c r="R28" i="5" s="1"/>
  <c r="P28" i="5"/>
  <c r="V18" i="8"/>
  <c r="W8" i="5"/>
  <c r="X8" i="5" s="1"/>
  <c r="R8" i="5" s="1"/>
  <c r="V11" i="8"/>
  <c r="O19" i="8"/>
  <c r="O15" i="8"/>
  <c r="X7" i="5"/>
  <c r="R7" i="5" s="1"/>
  <c r="P22" i="5"/>
  <c r="P11" i="5"/>
  <c r="W34" i="9"/>
  <c r="V14" i="8"/>
  <c r="O14" i="8"/>
  <c r="P34" i="9"/>
  <c r="W11" i="5"/>
  <c r="X11" i="5" s="1"/>
  <c r="R11" i="5" s="1"/>
  <c r="W22" i="5"/>
  <c r="X22" i="5" s="1"/>
  <c r="R22" i="5" s="1"/>
  <c r="P35" i="9"/>
  <c r="W35" i="9"/>
  <c r="W39" i="5"/>
  <c r="Q39" i="5" s="1"/>
  <c r="P18" i="5"/>
  <c r="V8" i="8"/>
  <c r="P14" i="5"/>
  <c r="W18" i="5"/>
  <c r="O8" i="8"/>
  <c r="W35" i="5"/>
  <c r="Q35" i="5" s="1"/>
  <c r="P24" i="5"/>
  <c r="W24" i="5"/>
  <c r="V13" i="8"/>
  <c r="P21" i="5"/>
  <c r="W21" i="5"/>
  <c r="O13" i="8"/>
  <c r="P36" i="9"/>
  <c r="W36" i="9"/>
  <c r="W32" i="5"/>
  <c r="Q32" i="5" s="1"/>
  <c r="W14" i="5"/>
  <c r="W10" i="8"/>
  <c r="Q10" i="8" s="1"/>
  <c r="P10" i="8"/>
  <c r="K10" i="8" s="1"/>
  <c r="X13" i="5"/>
  <c r="R13" i="5" s="1"/>
  <c r="Q13" i="5"/>
  <c r="L13" i="5" s="1"/>
  <c r="X10" i="5"/>
  <c r="R10" i="5" s="1"/>
  <c r="Q10" i="5"/>
  <c r="L10" i="5" s="1"/>
  <c r="X19" i="5"/>
  <c r="R19" i="5" s="1"/>
  <c r="Q19" i="5"/>
  <c r="L19" i="5" s="1"/>
  <c r="X52" i="5"/>
  <c r="P7" i="8"/>
  <c r="K7" i="8" s="1"/>
  <c r="W7" i="8"/>
  <c r="Q7" i="8" s="1"/>
  <c r="W15" i="8"/>
  <c r="Q15" i="8" s="1"/>
  <c r="P15" i="8"/>
  <c r="P19" i="8"/>
  <c r="W19" i="8"/>
  <c r="Q19" i="8" s="1"/>
  <c r="X15" i="5"/>
  <c r="R15" i="5" s="1"/>
  <c r="Q15" i="5"/>
  <c r="Y11" i="10"/>
  <c r="S11" i="10" s="1"/>
  <c r="R11" i="10"/>
  <c r="X12" i="5"/>
  <c r="R12" i="5" s="1"/>
  <c r="Q12" i="5"/>
  <c r="L12" i="5" s="1"/>
  <c r="X16" i="5"/>
  <c r="R16" i="5" s="1"/>
  <c r="Q16" i="5"/>
  <c r="L16" i="5" s="1"/>
  <c r="X26" i="5"/>
  <c r="R26" i="5" s="1"/>
  <c r="Q26" i="5"/>
  <c r="L26" i="5" s="1"/>
  <c r="Q7" i="5"/>
  <c r="L7" i="5" s="1"/>
  <c r="X23" i="5"/>
  <c r="R23" i="5" s="1"/>
  <c r="Q23" i="5"/>
  <c r="L23" i="5" s="1"/>
  <c r="X25" i="5"/>
  <c r="R25" i="5" s="1"/>
  <c r="Q25" i="5"/>
  <c r="L25" i="5" s="1"/>
  <c r="X29" i="5"/>
  <c r="R29" i="5" s="1"/>
  <c r="Q29" i="5"/>
  <c r="L29" i="5" s="1"/>
  <c r="X27" i="5"/>
  <c r="R27" i="5" s="1"/>
  <c r="Q27" i="5"/>
  <c r="L27" i="5" s="1"/>
  <c r="Q17" i="5" l="1"/>
  <c r="L17" i="5" s="1"/>
  <c r="X38" i="5"/>
  <c r="R38" i="5" s="1"/>
  <c r="X33" i="5"/>
  <c r="R33" i="5" s="1"/>
  <c r="X51" i="5"/>
  <c r="R51" i="5" s="1"/>
  <c r="X36" i="5"/>
  <c r="R36" i="5" s="1"/>
  <c r="X30" i="5"/>
  <c r="R30" i="5" s="1"/>
  <c r="X50" i="5"/>
  <c r="R50" i="5" s="1"/>
  <c r="X34" i="5"/>
  <c r="R34" i="5" s="1"/>
  <c r="X31" i="5"/>
  <c r="R31" i="5" s="1"/>
  <c r="Q9" i="5"/>
  <c r="X44" i="5"/>
  <c r="R44" i="5" s="1"/>
  <c r="X40" i="5"/>
  <c r="R40" i="5" s="1"/>
  <c r="X41" i="5"/>
  <c r="R41" i="5" s="1"/>
  <c r="X42" i="5"/>
  <c r="R42" i="5" s="1"/>
  <c r="X46" i="5"/>
  <c r="R46" i="5" s="1"/>
  <c r="P17" i="8"/>
  <c r="K17" i="8" s="1"/>
  <c r="Q28" i="5"/>
  <c r="L28" i="5" s="1"/>
  <c r="X47" i="5"/>
  <c r="R47" i="5" s="1"/>
  <c r="P20" i="5"/>
  <c r="W49" i="5"/>
  <c r="Q49" i="5" s="1"/>
  <c r="O17" i="8"/>
  <c r="V12" i="8"/>
  <c r="W12" i="8" s="1"/>
  <c r="Q12" i="8" s="1"/>
  <c r="X37" i="5"/>
  <c r="R37" i="5" s="1"/>
  <c r="X43" i="5"/>
  <c r="R43" i="5" s="1"/>
  <c r="P45" i="5"/>
  <c r="W45" i="5"/>
  <c r="V16" i="8"/>
  <c r="W53" i="5"/>
  <c r="P53" i="5"/>
  <c r="W14" i="8"/>
  <c r="Q14" i="8" s="1"/>
  <c r="P14" i="8"/>
  <c r="V9" i="8"/>
  <c r="O9" i="8"/>
  <c r="P18" i="8"/>
  <c r="K18" i="8" s="1"/>
  <c r="W18" i="8"/>
  <c r="Q18" i="8" s="1"/>
  <c r="Q8" i="5"/>
  <c r="L8" i="5" s="1"/>
  <c r="W11" i="8"/>
  <c r="Q11" i="8" s="1"/>
  <c r="P11" i="8"/>
  <c r="K11" i="8" s="1"/>
  <c r="X35" i="9"/>
  <c r="R35" i="9" s="1"/>
  <c r="L9" i="5"/>
  <c r="Q35" i="9"/>
  <c r="L35" i="9" s="1"/>
  <c r="X24" i="5"/>
  <c r="R24" i="5" s="1"/>
  <c r="W8" i="8"/>
  <c r="Q8" i="8" s="1"/>
  <c r="K15" i="8"/>
  <c r="X18" i="5"/>
  <c r="R18" i="5" s="1"/>
  <c r="Q14" i="5"/>
  <c r="X21" i="5"/>
  <c r="R21" i="5" s="1"/>
  <c r="X20" i="5"/>
  <c r="R20" i="5" s="1"/>
  <c r="X39" i="5"/>
  <c r="R39" i="5" s="1"/>
  <c r="X35" i="5"/>
  <c r="R35" i="5" s="1"/>
  <c r="P13" i="8"/>
  <c r="K14" i="8"/>
  <c r="P8" i="8"/>
  <c r="Q24" i="5"/>
  <c r="Q11" i="5"/>
  <c r="Q18" i="5"/>
  <c r="X34" i="9"/>
  <c r="R34" i="9" s="1"/>
  <c r="Q34" i="9"/>
  <c r="L34" i="9" s="1"/>
  <c r="Q22" i="5"/>
  <c r="Q20" i="5"/>
  <c r="X14" i="5"/>
  <c r="R14" i="5" s="1"/>
  <c r="W13" i="8"/>
  <c r="Q13" i="8" s="1"/>
  <c r="Q36" i="9"/>
  <c r="Q21" i="5"/>
  <c r="X36" i="9"/>
  <c r="R36" i="9" s="1"/>
  <c r="X32" i="5"/>
  <c r="R32" i="5" s="1"/>
  <c r="X49" i="5" l="1"/>
  <c r="R49" i="5" s="1"/>
  <c r="P12" i="8"/>
  <c r="K12" i="8" s="1"/>
  <c r="Q45" i="5"/>
  <c r="X45" i="5"/>
  <c r="R45" i="5" s="1"/>
  <c r="P16" i="8"/>
  <c r="W16" i="8"/>
  <c r="Q16" i="8" s="1"/>
  <c r="X53" i="5"/>
  <c r="R53" i="5" s="1"/>
  <c r="Q53" i="5"/>
  <c r="W9" i="8"/>
  <c r="Q9" i="8" s="1"/>
  <c r="P9" i="8"/>
  <c r="L18" i="5"/>
  <c r="L24" i="5"/>
  <c r="L22" i="5"/>
  <c r="L21" i="5"/>
  <c r="L14" i="5"/>
  <c r="L20" i="5"/>
  <c r="K8" i="8"/>
  <c r="K13" i="8"/>
  <c r="K16" i="8" l="1"/>
  <c r="K9" i="8"/>
  <c r="J33" i="9" l="1"/>
  <c r="J32" i="9"/>
  <c r="J31" i="9"/>
  <c r="N32" i="9" l="1"/>
  <c r="H32" i="9" s="1"/>
  <c r="U32" i="9"/>
  <c r="U27" i="9"/>
  <c r="O27" i="9" s="1"/>
  <c r="N31" i="9"/>
  <c r="H31" i="9" s="1"/>
  <c r="U31" i="9"/>
  <c r="U28" i="9"/>
  <c r="O28" i="9" s="1"/>
  <c r="N33" i="9"/>
  <c r="H33" i="9" s="1"/>
  <c r="U33" i="9"/>
  <c r="L32" i="9" l="1"/>
  <c r="V28" i="9"/>
  <c r="P28" i="9" s="1"/>
  <c r="O31" i="9"/>
  <c r="V31" i="9"/>
  <c r="V27" i="9"/>
  <c r="P27" i="9" s="1"/>
  <c r="V32" i="9"/>
  <c r="O32" i="9"/>
  <c r="O33" i="9"/>
  <c r="V33" i="9"/>
  <c r="W27" i="9" l="1"/>
  <c r="Q27" i="9" s="1"/>
  <c r="W33" i="9"/>
  <c r="P33" i="9"/>
  <c r="P32" i="9"/>
  <c r="W32" i="9"/>
  <c r="W31" i="9"/>
  <c r="P31" i="9"/>
  <c r="W28" i="9"/>
  <c r="Q28" i="9" s="1"/>
  <c r="Q32" i="9" l="1"/>
  <c r="X32" i="9"/>
  <c r="R32" i="9" s="1"/>
  <c r="Q31" i="9"/>
  <c r="L31" i="9" s="1"/>
  <c r="X31" i="9"/>
  <c r="R31" i="9" s="1"/>
  <c r="Q33" i="9"/>
  <c r="X33" i="9"/>
  <c r="R33" i="9" s="1"/>
  <c r="X27" i="9"/>
  <c r="R27" i="9" s="1"/>
  <c r="X28" i="9"/>
  <c r="R28" i="9" s="1"/>
  <c r="L33" i="9" l="1"/>
  <c r="K10" i="10" l="1"/>
  <c r="O10" i="10"/>
  <c r="I10" i="10" s="1"/>
  <c r="V10" i="10"/>
  <c r="P10" i="10" l="1"/>
  <c r="W10" i="10"/>
  <c r="Q10" i="10" l="1"/>
  <c r="X10" i="10"/>
  <c r="R10" i="10" l="1"/>
  <c r="M10" i="10" s="1"/>
  <c r="Y10" i="10"/>
  <c r="S10" i="10" s="1"/>
  <c r="K8" i="10" l="1"/>
  <c r="O8" i="10"/>
  <c r="I8" i="10" s="1"/>
  <c r="K7" i="10"/>
  <c r="O7" i="10"/>
  <c r="I7" i="10" s="1"/>
  <c r="K9" i="10"/>
  <c r="O9" i="10"/>
  <c r="I9" i="10" s="1"/>
  <c r="V8" i="10" l="1"/>
  <c r="V9" i="10"/>
  <c r="V7" i="10"/>
  <c r="P8" i="10" l="1"/>
  <c r="P7" i="10"/>
  <c r="P9" i="10"/>
  <c r="W8" i="10"/>
  <c r="W7" i="10"/>
  <c r="W9" i="10"/>
  <c r="Q7" i="10" l="1"/>
  <c r="Q8" i="10"/>
  <c r="Q9" i="10"/>
  <c r="X9" i="10"/>
  <c r="X8" i="10"/>
  <c r="X7" i="10"/>
  <c r="R7" i="10" l="1"/>
  <c r="M7" i="10" s="1"/>
  <c r="R8" i="10"/>
  <c r="M8" i="10" s="1"/>
  <c r="R9" i="10"/>
  <c r="M9" i="10" s="1"/>
  <c r="Y9" i="10"/>
  <c r="S9" i="10" s="1"/>
  <c r="Y7" i="10"/>
  <c r="S7" i="10" s="1"/>
  <c r="Y8" i="10"/>
  <c r="S8" i="10" s="1"/>
  <c r="J8" i="9" l="1"/>
  <c r="N8" i="9"/>
  <c r="H8" i="9" s="1"/>
  <c r="U8" i="9"/>
  <c r="J11" i="9"/>
  <c r="N11" i="9"/>
  <c r="H11" i="9" s="1"/>
  <c r="U11" i="9"/>
  <c r="J12" i="9"/>
  <c r="N12" i="9"/>
  <c r="H12" i="9" s="1"/>
  <c r="U12" i="9"/>
  <c r="J25" i="9"/>
  <c r="N25" i="9"/>
  <c r="H25" i="9" s="1"/>
  <c r="U25" i="9"/>
  <c r="N20" i="9"/>
  <c r="H20" i="9" s="1"/>
  <c r="J20" i="9"/>
  <c r="U20" i="9"/>
  <c r="N15" i="9"/>
  <c r="H15" i="9" s="1"/>
  <c r="J15" i="9"/>
  <c r="U15" i="9"/>
  <c r="J7" i="9"/>
  <c r="N7" i="9"/>
  <c r="H7" i="9" s="1"/>
  <c r="U7" i="9"/>
  <c r="J19" i="9"/>
  <c r="N19" i="9"/>
  <c r="H19" i="9" s="1"/>
  <c r="U19" i="9"/>
  <c r="N18" i="9"/>
  <c r="H18" i="9" s="1"/>
  <c r="J18" i="9"/>
  <c r="U18" i="9"/>
  <c r="N16" i="9"/>
  <c r="H16" i="9" s="1"/>
  <c r="J16" i="9"/>
  <c r="U16" i="9"/>
  <c r="N24" i="9"/>
  <c r="H24" i="9" s="1"/>
  <c r="J24" i="9"/>
  <c r="U24" i="9"/>
  <c r="J13" i="9"/>
  <c r="N13" i="9"/>
  <c r="H13" i="9" s="1"/>
  <c r="U13" i="9"/>
  <c r="N17" i="9"/>
  <c r="H17" i="9" s="1"/>
  <c r="J17" i="9"/>
  <c r="U17" i="9"/>
  <c r="J21" i="9"/>
  <c r="N21" i="9"/>
  <c r="H21" i="9" s="1"/>
  <c r="U21" i="9"/>
  <c r="N10" i="9"/>
  <c r="H10" i="9" s="1"/>
  <c r="J10" i="9"/>
  <c r="U10" i="9"/>
  <c r="J9" i="9"/>
  <c r="N9" i="9"/>
  <c r="H9" i="9" s="1"/>
  <c r="U9" i="9"/>
  <c r="N14" i="9"/>
  <c r="H14" i="9" s="1"/>
  <c r="J14" i="9"/>
  <c r="U14" i="9"/>
  <c r="N26" i="9"/>
  <c r="H26" i="9" s="1"/>
  <c r="J26" i="9"/>
  <c r="U26" i="9"/>
  <c r="L13" i="9" l="1"/>
  <c r="L20" i="9"/>
  <c r="L11" i="9"/>
  <c r="L10" i="9"/>
  <c r="L15" i="9"/>
  <c r="L8" i="9"/>
  <c r="L18" i="9"/>
  <c r="L14" i="9"/>
  <c r="L12" i="9"/>
  <c r="L26" i="9"/>
  <c r="L16" i="9"/>
  <c r="O16" i="9"/>
  <c r="V16" i="9"/>
  <c r="O10" i="9"/>
  <c r="V10" i="9"/>
  <c r="L17" i="9"/>
  <c r="V7" i="9"/>
  <c r="O7" i="9"/>
  <c r="O20" i="9"/>
  <c r="V20" i="9"/>
  <c r="O13" i="9"/>
  <c r="V13" i="9"/>
  <c r="L7" i="9"/>
  <c r="O11" i="9"/>
  <c r="V11" i="9"/>
  <c r="O14" i="9"/>
  <c r="V14" i="9"/>
  <c r="O18" i="9"/>
  <c r="V18" i="9"/>
  <c r="O26" i="9"/>
  <c r="V26" i="9"/>
  <c r="O21" i="9"/>
  <c r="V21" i="9"/>
  <c r="J23" i="9"/>
  <c r="N23" i="9"/>
  <c r="H23" i="9" s="1"/>
  <c r="U23" i="9"/>
  <c r="O25" i="9"/>
  <c r="V25" i="9"/>
  <c r="L21" i="9"/>
  <c r="O24" i="9"/>
  <c r="V24" i="9"/>
  <c r="N22" i="9"/>
  <c r="H22" i="9" s="1"/>
  <c r="J22" i="9"/>
  <c r="U22" i="9"/>
  <c r="L25" i="9"/>
  <c r="O8" i="9"/>
  <c r="V8" i="9"/>
  <c r="V9" i="9"/>
  <c r="O9" i="9"/>
  <c r="O19" i="9"/>
  <c r="V19" i="9"/>
  <c r="O15" i="9"/>
  <c r="V15" i="9"/>
  <c r="O17" i="9"/>
  <c r="V17" i="9"/>
  <c r="L24" i="9"/>
  <c r="L19" i="9"/>
  <c r="O12" i="9"/>
  <c r="V12" i="9"/>
  <c r="L23" i="9" l="1"/>
  <c r="P14" i="9"/>
  <c r="W14" i="9"/>
  <c r="L22" i="9"/>
  <c r="P12" i="9"/>
  <c r="W12" i="9"/>
  <c r="P24" i="9"/>
  <c r="W24" i="9"/>
  <c r="P21" i="9"/>
  <c r="W21" i="9"/>
  <c r="P11" i="9"/>
  <c r="W11" i="9"/>
  <c r="W7" i="9"/>
  <c r="P7" i="9"/>
  <c r="W9" i="9"/>
  <c r="P9" i="9"/>
  <c r="P17" i="9"/>
  <c r="W17" i="9"/>
  <c r="P26" i="9"/>
  <c r="W26" i="9"/>
  <c r="P10" i="9"/>
  <c r="W10" i="9"/>
  <c r="P19" i="9"/>
  <c r="W19" i="9"/>
  <c r="P8" i="9"/>
  <c r="W8" i="9"/>
  <c r="P25" i="9"/>
  <c r="W25" i="9"/>
  <c r="P13" i="9"/>
  <c r="W13" i="9"/>
  <c r="P15" i="9"/>
  <c r="W15" i="9"/>
  <c r="P18" i="9"/>
  <c r="W18" i="9"/>
  <c r="P16" i="9"/>
  <c r="W16" i="9"/>
  <c r="O22" i="9"/>
  <c r="V22" i="9"/>
  <c r="O23" i="9"/>
  <c r="V23" i="9"/>
  <c r="P20" i="9"/>
  <c r="W20" i="9"/>
  <c r="Q15" i="9" l="1"/>
  <c r="X15" i="9"/>
  <c r="R15" i="9" s="1"/>
  <c r="X9" i="9"/>
  <c r="R9" i="9" s="1"/>
  <c r="Q9" i="9"/>
  <c r="L9" i="9" s="1"/>
  <c r="Q13" i="9"/>
  <c r="X13" i="9"/>
  <c r="R13" i="9" s="1"/>
  <c r="Q10" i="9"/>
  <c r="X10" i="9"/>
  <c r="R10" i="9" s="1"/>
  <c r="Q12" i="9"/>
  <c r="X12" i="9"/>
  <c r="R12" i="9" s="1"/>
  <c r="Q7" i="9"/>
  <c r="X7" i="9"/>
  <c r="R7" i="9" s="1"/>
  <c r="Q24" i="9"/>
  <c r="X24" i="9"/>
  <c r="R24" i="9" s="1"/>
  <c r="Q16" i="9"/>
  <c r="X16" i="9"/>
  <c r="R16" i="9" s="1"/>
  <c r="Q25" i="9"/>
  <c r="X25" i="9"/>
  <c r="R25" i="9" s="1"/>
  <c r="Q26" i="9"/>
  <c r="X26" i="9"/>
  <c r="R26" i="9" s="1"/>
  <c r="Q11" i="9"/>
  <c r="X11" i="9"/>
  <c r="R11" i="9" s="1"/>
  <c r="P23" i="9"/>
  <c r="W23" i="9"/>
  <c r="P22" i="9"/>
  <c r="W22" i="9"/>
  <c r="Q14" i="9"/>
  <c r="X14" i="9"/>
  <c r="R14" i="9" s="1"/>
  <c r="Q19" i="9"/>
  <c r="X19" i="9"/>
  <c r="R19" i="9" s="1"/>
  <c r="Q20" i="9"/>
  <c r="X20" i="9"/>
  <c r="R20" i="9" s="1"/>
  <c r="Q18" i="9"/>
  <c r="X18" i="9"/>
  <c r="R18" i="9" s="1"/>
  <c r="X8" i="9"/>
  <c r="R8" i="9" s="1"/>
  <c r="Q8" i="9"/>
  <c r="Q17" i="9"/>
  <c r="X17" i="9"/>
  <c r="R17" i="9" s="1"/>
  <c r="Q21" i="9"/>
  <c r="X21" i="9"/>
  <c r="R21" i="9" s="1"/>
  <c r="Q23" i="9" l="1"/>
  <c r="X23" i="9"/>
  <c r="R23" i="9" s="1"/>
  <c r="Q22" i="9"/>
  <c r="X22" i="9"/>
  <c r="R22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<sst xmlns="http://schemas.openxmlformats.org/spreadsheetml/2006/main" count="411" uniqueCount="171">
  <si>
    <t>Back to Index</t>
  </si>
  <si>
    <t>Source</t>
  </si>
  <si>
    <t>Unit</t>
  </si>
  <si>
    <t>Price cap</t>
  </si>
  <si>
    <t>Proposed price</t>
  </si>
  <si>
    <t>Compliance</t>
  </si>
  <si>
    <t>Notes</t>
  </si>
  <si>
    <t>End</t>
  </si>
  <si>
    <t>Inputs</t>
  </si>
  <si>
    <t>Input table 1 | General inputs</t>
  </si>
  <si>
    <t>Value</t>
  </si>
  <si>
    <t>DNSP name</t>
  </si>
  <si>
    <t>Year ending</t>
  </si>
  <si>
    <t>Forecast regulatory year (t)</t>
  </si>
  <si>
    <t>Current regulatory year (t-1)</t>
  </si>
  <si>
    <t>Calculated</t>
  </si>
  <si>
    <t>Current regulatory control period, first year</t>
  </si>
  <si>
    <t>Current regulatory control period, last year</t>
  </si>
  <si>
    <t>Current measurement quarter for CPI</t>
  </si>
  <si>
    <t>Previous measurement quarter for CPI</t>
  </si>
  <si>
    <t>Forecast inflation for current regulatory control period</t>
  </si>
  <si>
    <t>Determination</t>
  </si>
  <si>
    <t>AER</t>
  </si>
  <si>
    <t>Inflation</t>
  </si>
  <si>
    <t>PTRM</t>
  </si>
  <si>
    <t>Per cent</t>
  </si>
  <si>
    <t>$dollars</t>
  </si>
  <si>
    <t>United Energy</t>
  </si>
  <si>
    <t>'General'</t>
  </si>
  <si>
    <t>Input table 2 | Other inputs</t>
  </si>
  <si>
    <t>Schedule 1 | Ancillary Network Services (fee-based)</t>
  </si>
  <si>
    <t>Schedule 2 | Labour rates for quoted services</t>
  </si>
  <si>
    <t>Schedule 3 | Public Lighting</t>
  </si>
  <si>
    <t>Schedule 4 | Metering (exit fees for Victoria)</t>
  </si>
  <si>
    <t>Tariff code</t>
  </si>
  <si>
    <t>ALL PRICES ARE EXCLUDING GST</t>
  </si>
  <si>
    <t>Charge</t>
  </si>
  <si>
    <t>per job</t>
  </si>
  <si>
    <t>Type of charge</t>
  </si>
  <si>
    <t>PRICES</t>
  </si>
  <si>
    <t>PRICE CAPS</t>
  </si>
  <si>
    <t>X-FACTORS</t>
  </si>
  <si>
    <t>Ancillary Network Services X-factor</t>
  </si>
  <si>
    <t>per fitting</t>
  </si>
  <si>
    <t>per meter</t>
  </si>
  <si>
    <t>Business hours</t>
  </si>
  <si>
    <t>Single phase - where United Energy is not the metering coordinator</t>
  </si>
  <si>
    <t>SPHCBG</t>
  </si>
  <si>
    <t>Multi-phase DC - where United Energy is not the metering coordinator</t>
  </si>
  <si>
    <t>MPHCBG</t>
  </si>
  <si>
    <t>Multi-phase CT - where United Energy is not the metering coordinator</t>
  </si>
  <si>
    <t>BCCCTB</t>
  </si>
  <si>
    <t>SPNRPB</t>
  </si>
  <si>
    <t>MPNRPB</t>
  </si>
  <si>
    <t>BCNCTB</t>
  </si>
  <si>
    <t>Meter/NMI/site investigation</t>
  </si>
  <si>
    <t>MNSIB</t>
  </si>
  <si>
    <t>Meter accuracy test</t>
  </si>
  <si>
    <t>METAB</t>
  </si>
  <si>
    <t>Meter accuracy test - additional meters</t>
  </si>
  <si>
    <t>METAAB</t>
  </si>
  <si>
    <t>Special reading</t>
  </si>
  <si>
    <t>SPECRD</t>
  </si>
  <si>
    <t>Remote meter reconfiguration</t>
  </si>
  <si>
    <t>MECFRM</t>
  </si>
  <si>
    <t>Manual re-energisation (including customer transfer)</t>
  </si>
  <si>
    <t>RECFIB</t>
  </si>
  <si>
    <t>Manual re-energisation (same day)</t>
  </si>
  <si>
    <t>SPRER</t>
  </si>
  <si>
    <t>Manual de-energisation</t>
  </si>
  <si>
    <t>DEENBH</t>
  </si>
  <si>
    <t>Failed field visit for lower cost services (simple tasks)</t>
  </si>
  <si>
    <t>SVFFB</t>
  </si>
  <si>
    <t>Isolation of supply or reconnection, excluding HV (single)</t>
  </si>
  <si>
    <t>SVIRSB</t>
  </si>
  <si>
    <t>Isolation of supply and reconnection after isolation, excluding HV (same day)</t>
  </si>
  <si>
    <t>SVIRDB</t>
  </si>
  <si>
    <t>Standard alteration, &lt;60 minutes</t>
  </si>
  <si>
    <t>SVSAB</t>
  </si>
  <si>
    <t>Complex alteration, &gt; 60 minutes</t>
  </si>
  <si>
    <t>SVCAB</t>
  </si>
  <si>
    <t>Failed field visit (complex tasks)</t>
  </si>
  <si>
    <t>SVFVB</t>
  </si>
  <si>
    <t>After hours</t>
  </si>
  <si>
    <t>Single phase - where United Energy is not the metering coordinator - after hours</t>
  </si>
  <si>
    <t>SPHCAG</t>
  </si>
  <si>
    <t>Multi-phase DC - where United Energy is not the metering coordinator - after hours</t>
  </si>
  <si>
    <t>MPHCAG</t>
  </si>
  <si>
    <t>Multi-phase CT - where United Energy is not the metering coordinator - after hours</t>
  </si>
  <si>
    <t>BCCCTA</t>
  </si>
  <si>
    <t>SPNRPA</t>
  </si>
  <si>
    <t>MPNRPA</t>
  </si>
  <si>
    <t>BCNCTA</t>
  </si>
  <si>
    <t>Meter/NMI/site investigation - after hours</t>
  </si>
  <si>
    <t>MNSIA</t>
  </si>
  <si>
    <t>Meter accuracy test - after hours</t>
  </si>
  <si>
    <t>METAA</t>
  </si>
  <si>
    <t>Manual re-energisation (including customer transfer) - after hours</t>
  </si>
  <si>
    <t>RECFAG</t>
  </si>
  <si>
    <t>Isolation of supply or reconnection, excluding HV (single) - after hours</t>
  </si>
  <si>
    <t>SVISRA</t>
  </si>
  <si>
    <t>Standard alteration, &lt;60 minutes - after hours</t>
  </si>
  <si>
    <t>SVSAA</t>
  </si>
  <si>
    <t>Complex alteration, &gt; 60 minutes - after hours</t>
  </si>
  <si>
    <t>SVCAA</t>
  </si>
  <si>
    <t>Failed field visit (unable to perform customer requested task)  - after hours</t>
  </si>
  <si>
    <t>SVFVA</t>
  </si>
  <si>
    <t>Administration - business hours</t>
  </si>
  <si>
    <t>Field worker - business hours</t>
  </si>
  <si>
    <t>Technical - business hours</t>
  </si>
  <si>
    <t>Engineer - business hours</t>
  </si>
  <si>
    <t>Senior engineer - business hours</t>
  </si>
  <si>
    <t>Field worker - after hours</t>
  </si>
  <si>
    <t>Technical - after hours</t>
  </si>
  <si>
    <t>Engineer - after hours</t>
  </si>
  <si>
    <t>Senior engineer - after hours</t>
  </si>
  <si>
    <t>Mercury vapour 80 watt</t>
  </si>
  <si>
    <t>Sodium high pressure 150 watt</t>
  </si>
  <si>
    <t>Sodium high pressure 250 watt</t>
  </si>
  <si>
    <t>Sodium High Pressure 70 watt</t>
  </si>
  <si>
    <t>Sodium High Pressure 100 watt</t>
  </si>
  <si>
    <t>Sodium High Pressure 400 watt</t>
  </si>
  <si>
    <t>Metal halide 70 watt</t>
  </si>
  <si>
    <t>Metal halide 100 watt</t>
  </si>
  <si>
    <t>Metal halide 150 watt</t>
  </si>
  <si>
    <t>Metal halide 250 watt</t>
  </si>
  <si>
    <t>Metal halide 400 watt</t>
  </si>
  <si>
    <t>T5 2X14W</t>
  </si>
  <si>
    <t>T5 2X24W</t>
  </si>
  <si>
    <t>CF32</t>
  </si>
  <si>
    <t>CF42</t>
  </si>
  <si>
    <t>Category P LED Standard Output</t>
  </si>
  <si>
    <t>Category P LED High Output</t>
  </si>
  <si>
    <t xml:space="preserve">Category V LED L1 Standard Output </t>
  </si>
  <si>
    <t>Category V LED L2 Medium Output</t>
  </si>
  <si>
    <t xml:space="preserve">Category V LED L4 High Output </t>
  </si>
  <si>
    <t>Avoided cost</t>
  </si>
  <si>
    <t>AMI single phase</t>
  </si>
  <si>
    <t>Exit fee</t>
  </si>
  <si>
    <t>MEASPB</t>
  </si>
  <si>
    <t>AMI three phase</t>
  </si>
  <si>
    <t>MEA3PB</t>
  </si>
  <si>
    <t>AMI three phase current transformer</t>
  </si>
  <si>
    <t>MEACTB</t>
  </si>
  <si>
    <t>Basic or MRIM</t>
  </si>
  <si>
    <t>MEBMB</t>
  </si>
  <si>
    <t>2026–27</t>
  </si>
  <si>
    <t>Reserve feeder maintenance low voltage</t>
  </si>
  <si>
    <t>Reserve feeder maintenance high voltage</t>
  </si>
  <si>
    <t>Reserve feeder maintenance subtransmission</t>
  </si>
  <si>
    <t>RFLV</t>
  </si>
  <si>
    <t>RFHV</t>
  </si>
  <si>
    <t>RFS</t>
  </si>
  <si>
    <t>Engineering manager - business hours</t>
  </si>
  <si>
    <t>Engineering manager - after hours</t>
  </si>
  <si>
    <t>2027–28</t>
  </si>
  <si>
    <t>2028–29</t>
  </si>
  <si>
    <t>2029–30</t>
  </si>
  <si>
    <t>2030–31</t>
  </si>
  <si>
    <t>Reserve feeder maintenance</t>
  </si>
  <si>
    <t>General Inputs - General inputs including business information, inflation, and x-factors</t>
  </si>
  <si>
    <t>ACS Indicative prices - United Energy 2026–31</t>
  </si>
  <si>
    <t>Ancillary Network Services - Price caps, proposed prices, and compliance checks for ancillary network services</t>
  </si>
  <si>
    <t>Labour Rates - Price caps, proposed prices, and compliance checks for labour rates used for quoted services</t>
  </si>
  <si>
    <t>Public Lighting - Price caps, proposed prices, and compliance checks for public lighting</t>
  </si>
  <si>
    <t>Metering - Price caps, proposed prices, and compliance checks for metering (for Victoria this is related to metering exit fees)</t>
  </si>
  <si>
    <t>Category P LED Lamps</t>
  </si>
  <si>
    <t>Accelerated replacement charge</t>
  </si>
  <si>
    <t>Written down value</t>
  </si>
  <si>
    <t>Revised regulatory proposal 2026-31</t>
  </si>
  <si>
    <t>$/kVA/year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</si>
</sst>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_(* #,##0.00_);_(* \(#,##0.00\);_(* &quot;-&quot;??_);_(@_)"/>
    <numFmt numFmtId="165" formatCode="mmm\ yyyy"/>
    <numFmt numFmtId="166" formatCode="_-* #,##0_-;\-* #,##0_-;_-* &quot;-&quot;??_-;_-@_-"/>
    <numFmt numFmtId="167" formatCode="_(&quot;$&quot;* #,##0.00_);_(&quot;$&quot;* \(#,##0.00\);_(&quot;$&quot;* &quot;-&quot;??_);_(@_)"/>
    <numFmt numFmtId="168" formatCode="_(#,##0_);\(#,##0\);_(&quot;-&quot;_)"/>
    <numFmt numFmtId="169" formatCode="_(#,##0.00_);\(#,##0.00\);_(&quot;-&quot;_)"/>
    <numFmt numFmtId="170" formatCode="_-* #,##0.##_-;\-* #,##0.##_-;_-* &quot;-&quot;??_-;_-@_-"/>
    <numFmt numFmtId="171" formatCode="mmmm"/>
    <numFmt numFmtId="172" formatCode="_-* #,##0.00%_-;\-* #,##0.00%_-;_-* &quot;-&quot;??_-;_-@_-"/>
    <numFmt numFmtId="173" formatCode="_-* #,##0.00_-;\-* #,##0.00_-;_-* &quot;&quot;??_-;_-@_-"/>
    <numFmt numFmtId="174" formatCode="_-* #,##0.00%_-;\-* #,##0.00%_-;;_-@_-"/>
    <numFmt numFmtId="175" formatCode="dd\ mmmm\ yyyy"/>
  </numFmts>
  <fonts count="31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u/>
      <sz val="8"/>
      <color theme="1"/>
      <name val="Arial"/>
      <family val="2"/>
    </font>
    <font>
      <sz val="8"/>
      <color indexed="8"/>
      <name val="Arial"/>
      <family val="2"/>
    </font>
    <font>
      <b/>
      <sz val="8"/>
      <color theme="1"/>
      <name val="Arial"/>
      <family val="2"/>
    </font>
    <font>
      <u/>
      <sz val="8"/>
      <color theme="10"/>
      <name val="Arial"/>
      <family val="2"/>
    </font>
    <font>
      <i/>
      <sz val="10"/>
      <color theme="1"/>
      <name val="Arial"/>
      <family val="2"/>
    </font>
    <font>
      <b/>
      <sz val="8"/>
      <color indexed="9"/>
      <name val="Arial"/>
      <family val="2"/>
    </font>
    <font>
      <b/>
      <i/>
      <sz val="8"/>
      <color indexed="9"/>
      <name val="Arial"/>
      <family val="2"/>
    </font>
    <font>
      <b/>
      <i/>
      <sz val="8"/>
      <color theme="1"/>
      <name val="Arial"/>
      <family val="2"/>
    </font>
    <font>
      <b/>
      <i/>
      <sz val="8"/>
      <color theme="0"/>
      <name val="Arial"/>
      <family val="2"/>
    </font>
    <font>
      <i/>
      <sz val="8"/>
      <color indexed="8"/>
      <name val="Arial"/>
      <family val="2"/>
    </font>
    <font>
      <b/>
      <i/>
      <sz val="8"/>
      <name val="Arial"/>
      <family val="2"/>
    </font>
    <font>
      <b/>
      <sz val="10"/>
      <name val="Arial"/>
      <family val="2"/>
    </font>
    <font>
      <b/>
      <i/>
      <sz val="8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color rgb="FFFF0000"/>
      <name val="Arial"/>
      <family val="2"/>
    </font>
    <font>
      <b/>
      <i/>
      <sz val="8"/>
      <color rgb="FFFF0000"/>
      <name val="Arial"/>
      <family val="2"/>
    </font>
    <font>
      <sz val="10"/>
      <color rgb="FF00215B"/>
      <name val="Arial"/>
      <family val="2"/>
    </font>
    <font>
      <b/>
      <sz val="11"/>
      <color rgb="FF00215B"/>
      <name val="Arial"/>
      <family val="2"/>
    </font>
    <font>
      <sz val="8"/>
      <color rgb="FF00215B"/>
      <name val="Arial"/>
      <family val="2"/>
    </font>
    <font>
      <sz val="9"/>
      <color rgb="FF00215B"/>
      <name val="Arial"/>
      <family val="2"/>
    </font>
    <font>
      <sz val="11"/>
      <color rgb="FF00215B"/>
      <name val="Arial"/>
      <family val="2"/>
    </font>
    <font>
      <sz val="11"/>
      <color rgb="FF00215B"/>
      <name val="Calibri"/>
      <family val="2"/>
      <scheme val="minor"/>
    </font>
    <font>
      <b/>
      <sz val="12"/>
      <color rgb="FF00215B"/>
      <name val="Arial"/>
      <family val="2"/>
    </font>
    <font>
      <b/>
      <sz val="18"/>
      <color rgb="FF00215B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215B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/>
      <diagonal/>
    </border>
  </borders>
  <cellStyleXfs count="8">
    <xf numFmtId="0" fontId="0" fillId="0" borderId="0"/>
    <xf numFmtId="9" fontId="2" fillId="0" borderId="0" applyFont="0" applyFill="0" applyBorder="0" applyAlignment="0" applyProtection="0"/>
    <xf numFmtId="0" fontId="3" fillId="0" borderId="0"/>
    <xf numFmtId="0" fontId="8" fillId="0" borderId="0" applyNumberFormat="0" applyFill="0" applyBorder="0" applyAlignment="0" applyProtection="0"/>
    <xf numFmtId="168" fontId="18" fillId="0" borderId="4">
      <alignment horizontal="right" vertical="center"/>
      <protection locked="0"/>
    </xf>
    <xf numFmtId="9" fontId="3" fillId="0" borderId="0" applyFont="0" applyFill="0" applyBorder="0" applyAlignment="0" applyProtection="0"/>
    <xf numFmtId="0" fontId="1" fillId="0" borderId="0"/>
    <xf numFmtId="0" fontId="2" fillId="0" borderId="0"/>
  </cellStyleXfs>
  <cellXfs count="102">
    <xf numFmtId="0" fontId="0" fillId="0" borderId="0" xfId="0"/>
    <xf numFmtId="0" fontId="3" fillId="2" borderId="0" xfId="2" applyFill="1"/>
    <xf numFmtId="0" fontId="4" fillId="2" borderId="0" xfId="2" applyFont="1" applyFill="1" applyAlignment="1">
      <alignment horizontal="left" vertical="center"/>
    </xf>
    <xf numFmtId="0" fontId="4" fillId="2" borderId="0" xfId="2" applyFont="1" applyFill="1" applyAlignment="1">
      <alignment horizontal="left" indent="9"/>
    </xf>
    <xf numFmtId="0" fontId="5" fillId="2" borderId="0" xfId="2" applyFont="1" applyFill="1"/>
    <xf numFmtId="0" fontId="3" fillId="0" borderId="0" xfId="2"/>
    <xf numFmtId="0" fontId="3" fillId="0" borderId="0" xfId="2" applyAlignment="1">
      <alignment horizontal="right"/>
    </xf>
    <xf numFmtId="0" fontId="6" fillId="0" borderId="0" xfId="2" applyFont="1" applyAlignment="1">
      <alignment horizontal="center"/>
    </xf>
    <xf numFmtId="0" fontId="6" fillId="0" borderId="0" xfId="2" applyFont="1"/>
    <xf numFmtId="164" fontId="7" fillId="0" borderId="0" xfId="2" applyNumberFormat="1" applyFont="1" applyAlignment="1">
      <alignment horizontal="center"/>
    </xf>
    <xf numFmtId="0" fontId="8" fillId="0" borderId="0" xfId="3" applyFill="1" applyBorder="1" applyAlignment="1" applyProtection="1">
      <alignment horizontal="right"/>
    </xf>
    <xf numFmtId="0" fontId="3" fillId="2" borderId="1" xfId="2" applyFill="1" applyBorder="1"/>
    <xf numFmtId="0" fontId="9" fillId="2" borderId="1" xfId="2" applyFont="1" applyFill="1" applyBorder="1" applyAlignment="1">
      <alignment horizontal="left"/>
    </xf>
    <xf numFmtId="0" fontId="9" fillId="2" borderId="1" xfId="2" applyFont="1" applyFill="1" applyBorder="1" applyAlignment="1">
      <alignment horizontal="left" indent="9"/>
    </xf>
    <xf numFmtId="0" fontId="3" fillId="0" borderId="1" xfId="2" applyBorder="1"/>
    <xf numFmtId="0" fontId="7" fillId="0" borderId="1" xfId="2" applyFont="1" applyBorder="1"/>
    <xf numFmtId="0" fontId="10" fillId="2" borderId="2" xfId="2" applyFont="1" applyFill="1" applyBorder="1"/>
    <xf numFmtId="0" fontId="11" fillId="2" borderId="2" xfId="2" applyFont="1" applyFill="1" applyBorder="1" applyAlignment="1">
      <alignment horizontal="center"/>
    </xf>
    <xf numFmtId="165" fontId="12" fillId="2" borderId="2" xfId="2" applyNumberFormat="1" applyFont="1" applyFill="1" applyBorder="1" applyAlignment="1">
      <alignment horizontal="left"/>
    </xf>
    <xf numFmtId="165" fontId="13" fillId="2" borderId="2" xfId="2" applyNumberFormat="1" applyFont="1" applyFill="1" applyBorder="1" applyAlignment="1">
      <alignment horizontal="center"/>
    </xf>
    <xf numFmtId="0" fontId="11" fillId="2" borderId="2" xfId="2" applyFont="1" applyFill="1" applyBorder="1"/>
    <xf numFmtId="166" fontId="6" fillId="3" borderId="0" xfId="2" applyNumberFormat="1" applyFont="1" applyFill="1"/>
    <xf numFmtId="166" fontId="14" fillId="3" borderId="0" xfId="2" applyNumberFormat="1" applyFont="1" applyFill="1" applyAlignment="1">
      <alignment horizontal="center"/>
    </xf>
    <xf numFmtId="166" fontId="6" fillId="3" borderId="0" xfId="2" applyNumberFormat="1" applyFont="1" applyFill="1" applyAlignment="1">
      <alignment horizontal="center"/>
    </xf>
    <xf numFmtId="0" fontId="3" fillId="4" borderId="3" xfId="2" applyFill="1" applyBorder="1"/>
    <xf numFmtId="0" fontId="7" fillId="4" borderId="3" xfId="2" applyFont="1" applyFill="1" applyBorder="1"/>
    <xf numFmtId="0" fontId="12" fillId="4" borderId="3" xfId="2" applyFont="1" applyFill="1" applyBorder="1" applyAlignment="1">
      <alignment horizontal="center"/>
    </xf>
    <xf numFmtId="0" fontId="15" fillId="4" borderId="3" xfId="2" applyFont="1" applyFill="1" applyBorder="1" applyAlignment="1">
      <alignment horizontal="center" vertical="center"/>
    </xf>
    <xf numFmtId="0" fontId="15" fillId="4" borderId="3" xfId="2" applyFont="1" applyFill="1" applyBorder="1" applyAlignment="1">
      <alignment vertical="center"/>
    </xf>
    <xf numFmtId="1" fontId="15" fillId="4" borderId="3" xfId="2" applyNumberFormat="1" applyFont="1" applyFill="1" applyBorder="1" applyAlignment="1">
      <alignment horizontal="center" vertical="center"/>
    </xf>
    <xf numFmtId="1" fontId="12" fillId="4" borderId="3" xfId="2" applyNumberFormat="1" applyFont="1" applyFill="1" applyBorder="1" applyAlignment="1">
      <alignment horizontal="center"/>
    </xf>
    <xf numFmtId="165" fontId="12" fillId="4" borderId="3" xfId="2" applyNumberFormat="1" applyFont="1" applyFill="1" applyBorder="1" applyAlignment="1">
      <alignment horizontal="center" wrapText="1"/>
    </xf>
    <xf numFmtId="165" fontId="12" fillId="4" borderId="3" xfId="2" applyNumberFormat="1" applyFont="1" applyFill="1" applyBorder="1" applyAlignment="1">
      <alignment horizontal="center"/>
    </xf>
    <xf numFmtId="0" fontId="3" fillId="4" borderId="3" xfId="2" applyFill="1" applyBorder="1" applyAlignment="1">
      <alignment wrapText="1"/>
    </xf>
    <xf numFmtId="167" fontId="16" fillId="4" borderId="3" xfId="2" applyNumberFormat="1" applyFont="1" applyFill="1" applyBorder="1" applyAlignment="1">
      <alignment horizontal="center" wrapText="1"/>
    </xf>
    <xf numFmtId="166" fontId="6" fillId="0" borderId="0" xfId="2" applyNumberFormat="1" applyFont="1"/>
    <xf numFmtId="166" fontId="14" fillId="0" borderId="0" xfId="2" applyNumberFormat="1" applyFont="1" applyAlignment="1">
      <alignment horizontal="center"/>
    </xf>
    <xf numFmtId="166" fontId="17" fillId="0" borderId="0" xfId="2" applyNumberFormat="1" applyFont="1" applyAlignment="1">
      <alignment horizontal="center"/>
    </xf>
    <xf numFmtId="169" fontId="19" fillId="0" borderId="0" xfId="4" applyNumberFormat="1" applyFont="1" applyBorder="1" applyAlignment="1" applyProtection="1">
      <alignment horizontal="center" vertical="center"/>
    </xf>
    <xf numFmtId="0" fontId="3" fillId="4" borderId="3" xfId="2" applyFill="1" applyBorder="1" applyAlignment="1">
      <alignment horizontal="left"/>
    </xf>
    <xf numFmtId="0" fontId="16" fillId="4" borderId="3" xfId="2" applyFont="1" applyFill="1" applyBorder="1" applyAlignment="1">
      <alignment vertical="center"/>
    </xf>
    <xf numFmtId="0" fontId="8" fillId="2" borderId="0" xfId="3" applyFill="1" applyBorder="1" applyAlignment="1" applyProtection="1"/>
    <xf numFmtId="0" fontId="8" fillId="0" borderId="0" xfId="3" applyFill="1" applyBorder="1" applyAlignment="1" applyProtection="1"/>
    <xf numFmtId="166" fontId="19" fillId="0" borderId="0" xfId="2" applyNumberFormat="1" applyFont="1"/>
    <xf numFmtId="166" fontId="20" fillId="0" borderId="0" xfId="2" applyNumberFormat="1" applyFont="1" applyAlignment="1">
      <alignment horizontal="center"/>
    </xf>
    <xf numFmtId="166" fontId="20" fillId="0" borderId="0" xfId="2" applyNumberFormat="1" applyFont="1"/>
    <xf numFmtId="164" fontId="19" fillId="0" borderId="0" xfId="2" applyNumberFormat="1" applyFont="1" applyAlignment="1">
      <alignment horizontal="center"/>
    </xf>
    <xf numFmtId="166" fontId="6" fillId="0" borderId="0" xfId="2" applyNumberFormat="1" applyFont="1" applyAlignment="1">
      <alignment horizontal="left" indent="1"/>
    </xf>
    <xf numFmtId="166" fontId="14" fillId="8" borderId="5" xfId="2" applyNumberFormat="1" applyFont="1" applyFill="1" applyBorder="1" applyAlignment="1">
      <alignment horizontal="center"/>
    </xf>
    <xf numFmtId="164" fontId="14" fillId="0" borderId="0" xfId="2" applyNumberFormat="1" applyFont="1" applyAlignment="1">
      <alignment horizontal="center"/>
    </xf>
    <xf numFmtId="166" fontId="6" fillId="0" borderId="5" xfId="2" applyNumberFormat="1" applyFont="1" applyBorder="1" applyAlignment="1">
      <alignment horizontal="left" indent="1"/>
    </xf>
    <xf numFmtId="166" fontId="14" fillId="0" borderId="0" xfId="2" quotePrefix="1" applyNumberFormat="1" applyFont="1" applyAlignment="1">
      <alignment horizontal="center"/>
    </xf>
    <xf numFmtId="166" fontId="14" fillId="0" borderId="7" xfId="2" applyNumberFormat="1" applyFont="1" applyBorder="1" applyAlignment="1">
      <alignment horizontal="center"/>
    </xf>
    <xf numFmtId="173" fontId="6" fillId="6" borderId="5" xfId="2" applyNumberFormat="1" applyFont="1" applyFill="1" applyBorder="1"/>
    <xf numFmtId="0" fontId="6" fillId="8" borderId="5" xfId="2" applyFont="1" applyFill="1" applyBorder="1" applyAlignment="1">
      <alignment horizontal="center"/>
    </xf>
    <xf numFmtId="171" fontId="6" fillId="8" borderId="5" xfId="2" applyNumberFormat="1" applyFont="1" applyFill="1" applyBorder="1" applyAlignment="1">
      <alignment horizontal="center"/>
    </xf>
    <xf numFmtId="0" fontId="6" fillId="9" borderId="5" xfId="2" applyFont="1" applyFill="1" applyBorder="1" applyAlignment="1">
      <alignment horizontal="center"/>
    </xf>
    <xf numFmtId="1" fontId="6" fillId="0" borderId="5" xfId="2" applyNumberFormat="1" applyFont="1" applyBorder="1" applyAlignment="1">
      <alignment horizontal="center"/>
    </xf>
    <xf numFmtId="1" fontId="6" fillId="8" borderId="5" xfId="2" applyNumberFormat="1" applyFont="1" applyFill="1" applyBorder="1" applyAlignment="1">
      <alignment horizontal="center"/>
    </xf>
    <xf numFmtId="1" fontId="6" fillId="0" borderId="0" xfId="2" applyNumberFormat="1" applyFont="1" applyAlignment="1">
      <alignment horizontal="center"/>
    </xf>
    <xf numFmtId="172" fontId="6" fillId="5" borderId="5" xfId="1" applyNumberFormat="1" applyFont="1" applyFill="1" applyBorder="1" applyAlignment="1" applyProtection="1">
      <alignment horizontal="center"/>
    </xf>
    <xf numFmtId="49" fontId="6" fillId="0" borderId="5" xfId="2" applyNumberFormat="1" applyFont="1" applyBorder="1" applyAlignment="1">
      <alignment horizontal="left" indent="1"/>
    </xf>
    <xf numFmtId="172" fontId="6" fillId="10" borderId="5" xfId="2" applyNumberFormat="1" applyFont="1" applyFill="1" applyBorder="1" applyAlignment="1">
      <alignment horizontal="center"/>
    </xf>
    <xf numFmtId="49" fontId="6" fillId="0" borderId="0" xfId="2" applyNumberFormat="1" applyFont="1" applyAlignment="1">
      <alignment horizontal="left" indent="1"/>
    </xf>
    <xf numFmtId="170" fontId="6" fillId="0" borderId="0" xfId="2" applyNumberFormat="1" applyFont="1" applyAlignment="1">
      <alignment horizontal="center"/>
    </xf>
    <xf numFmtId="49" fontId="6" fillId="8" borderId="5" xfId="2" applyNumberFormat="1" applyFont="1" applyFill="1" applyBorder="1" applyAlignment="1">
      <alignment horizontal="left" indent="1"/>
    </xf>
    <xf numFmtId="2" fontId="6" fillId="0" borderId="0" xfId="2" applyNumberFormat="1" applyFont="1"/>
    <xf numFmtId="173" fontId="6" fillId="7" borderId="5" xfId="2" applyNumberFormat="1" applyFont="1" applyFill="1" applyBorder="1" applyAlignment="1">
      <alignment horizontal="center"/>
    </xf>
    <xf numFmtId="164" fontId="6" fillId="8" borderId="5" xfId="2" applyNumberFormat="1" applyFont="1" applyFill="1" applyBorder="1" applyAlignment="1">
      <alignment horizontal="center"/>
    </xf>
    <xf numFmtId="173" fontId="6" fillId="5" borderId="5" xfId="2" applyNumberFormat="1" applyFont="1" applyFill="1" applyBorder="1" applyAlignment="1">
      <alignment horizontal="center"/>
    </xf>
    <xf numFmtId="173" fontId="6" fillId="0" borderId="0" xfId="2" applyNumberFormat="1" applyFont="1" applyAlignment="1">
      <alignment horizontal="center"/>
    </xf>
    <xf numFmtId="2" fontId="6" fillId="0" borderId="0" xfId="2" applyNumberFormat="1" applyFont="1" applyAlignment="1">
      <alignment horizontal="center"/>
    </xf>
    <xf numFmtId="164" fontId="6" fillId="0" borderId="0" xfId="2" applyNumberFormat="1" applyFont="1" applyAlignment="1">
      <alignment horizontal="center"/>
    </xf>
    <xf numFmtId="174" fontId="6" fillId="8" borderId="5" xfId="2" applyNumberFormat="1" applyFont="1" applyFill="1" applyBorder="1" applyAlignment="1">
      <alignment horizontal="center"/>
    </xf>
    <xf numFmtId="0" fontId="7" fillId="2" borderId="1" xfId="2" applyFont="1" applyFill="1" applyBorder="1" applyAlignment="1">
      <alignment horizontal="right"/>
    </xf>
    <xf numFmtId="166" fontId="6" fillId="3" borderId="0" xfId="2" applyNumberFormat="1" applyFont="1" applyFill="1" applyAlignment="1">
      <alignment horizontal="right"/>
    </xf>
    <xf numFmtId="0" fontId="3" fillId="4" borderId="3" xfId="2" applyFill="1" applyBorder="1" applyAlignment="1">
      <alignment horizontal="right" wrapText="1"/>
    </xf>
    <xf numFmtId="166" fontId="6" fillId="0" borderId="0" xfId="2" applyNumberFormat="1" applyFont="1" applyAlignment="1">
      <alignment horizontal="right"/>
    </xf>
    <xf numFmtId="167" fontId="16" fillId="4" borderId="3" xfId="2" applyNumberFormat="1" applyFont="1" applyFill="1" applyBorder="1" applyAlignment="1">
      <alignment horizontal="right" wrapText="1"/>
    </xf>
    <xf numFmtId="165" fontId="14" fillId="5" borderId="5" xfId="5" applyNumberFormat="1" applyFont="1" applyFill="1" applyBorder="1" applyAlignment="1" applyProtection="1">
      <alignment horizontal="center"/>
    </xf>
    <xf numFmtId="164" fontId="7" fillId="0" borderId="0" xfId="2" applyNumberFormat="1" applyFont="1" applyAlignment="1">
      <alignment horizontal="right"/>
    </xf>
    <xf numFmtId="49" fontId="20" fillId="8" borderId="5" xfId="2" applyNumberFormat="1" applyFont="1" applyFill="1" applyBorder="1" applyAlignment="1">
      <alignment horizontal="left" indent="1"/>
    </xf>
    <xf numFmtId="166" fontId="22" fillId="0" borderId="0" xfId="2" applyNumberFormat="1" applyFont="1"/>
    <xf numFmtId="164" fontId="21" fillId="8" borderId="5" xfId="2" applyNumberFormat="1" applyFont="1" applyFill="1" applyBorder="1" applyAlignment="1">
      <alignment horizontal="center"/>
    </xf>
    <xf numFmtId="164" fontId="18" fillId="8" borderId="5" xfId="2" applyNumberFormat="1" applyFont="1" applyFill="1" applyBorder="1" applyAlignment="1">
      <alignment horizontal="center"/>
    </xf>
    <xf numFmtId="10" fontId="18" fillId="11" borderId="5" xfId="1" applyNumberFormat="1" applyFont="1" applyFill="1" applyBorder="1" applyAlignment="1" applyProtection="1">
      <alignment horizontal="center"/>
    </xf>
    <xf numFmtId="172" fontId="6" fillId="11" borderId="5" xfId="1" applyNumberFormat="1" applyFont="1" applyFill="1" applyBorder="1" applyAlignment="1" applyProtection="1">
      <alignment horizontal="center"/>
    </xf>
    <xf numFmtId="172" fontId="18" fillId="11" borderId="5" xfId="2" applyNumberFormat="1" applyFont="1" applyFill="1" applyBorder="1" applyAlignment="1">
      <alignment horizontal="center"/>
    </xf>
    <xf numFmtId="173" fontId="6" fillId="8" borderId="5" xfId="2" applyNumberFormat="1" applyFont="1" applyFill="1" applyBorder="1" applyAlignment="1">
      <alignment horizontal="center"/>
    </xf>
    <xf numFmtId="0" fontId="1" fillId="0" borderId="0" xfId="6"/>
    <xf numFmtId="0" fontId="2" fillId="0" borderId="0" xfId="7"/>
    <xf numFmtId="0" fontId="2" fillId="12" borderId="0" xfId="7" applyFill="1"/>
    <xf numFmtId="0" fontId="23" fillId="0" borderId="0" xfId="7" applyFont="1"/>
    <xf numFmtId="0" fontId="24" fillId="0" borderId="0" xfId="7" applyFont="1"/>
    <xf numFmtId="0" fontId="25" fillId="0" borderId="0" xfId="7" applyFont="1"/>
    <xf numFmtId="175" fontId="26" fillId="0" borderId="0" xfId="7" applyNumberFormat="1" applyFont="1" applyAlignment="1">
      <alignment horizontal="left"/>
    </xf>
    <xf numFmtId="0" fontId="27" fillId="0" borderId="0" xfId="7" applyFont="1"/>
    <xf numFmtId="2" fontId="27" fillId="0" borderId="0" xfId="7" applyNumberFormat="1" applyFont="1" applyAlignment="1">
      <alignment horizontal="left"/>
    </xf>
    <xf numFmtId="0" fontId="28" fillId="0" borderId="0" xfId="7" applyFont="1"/>
    <xf numFmtId="0" fontId="29" fillId="0" borderId="0" xfId="7" applyFont="1"/>
    <xf numFmtId="0" fontId="30" fillId="0" borderId="0" xfId="7" applyFont="1"/>
    <xf numFmtId="166" fontId="20" fillId="3" borderId="6" xfId="2" applyNumberFormat="1" applyFont="1" applyFill="1" applyBorder="1" applyAlignment="1">
      <alignment horizontal="center"/>
    </xf>
  </cellXfs>
  <cellStyles count="8">
    <cellStyle name="Assumptions Right Number" xfId="4" xr:uid="{00000000-0005-0000-0000-000000000000}"/>
    <cellStyle name="Hyperlink" xfId="3" builtinId="8"/>
    <cellStyle name="Normal" xfId="0" builtinId="0"/>
    <cellStyle name="Normal 2" xfId="2" xr:uid="{00000000-0005-0000-0000-000003000000}"/>
    <cellStyle name="Normal 2 2" xfId="6" xr:uid="{DD1FB342-8B53-4BA8-8125-846856519AE4}"/>
    <cellStyle name="Normal 3" xfId="7" xr:uid="{DF9F292B-8D60-4943-ACAE-D5FE89B4725A}"/>
    <cellStyle name="Percent" xfId="1" builtinId="5"/>
    <cellStyle name="Percent 2" xfId="5" xr:uid="{00000000-0005-0000-0000-000005000000}"/>
  </cellStyles>
  <dxfs count="24"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color theme="5"/>
      </font>
    </dxf>
    <dxf>
      <font>
        <color theme="5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561975</xdr:colOff>
      <xdr:row>1</xdr:row>
      <xdr:rowOff>47625</xdr:rowOff>
    </xdr:from>
    <xdr:ext cx="1277471" cy="438577"/>
    <xdr:pic>
      <xdr:nvPicPr>
        <xdr:cNvPr id="2" name="Picture 1">
          <a:extLst>
            <a:ext uri="{FF2B5EF4-FFF2-40B4-BE49-F238E27FC236}">
              <a16:creationId xmlns:a16="http://schemas.microsoft.com/office/drawing/2014/main" id="{08762923-27CB-41D8-B3D4-BD3C6D870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67425" y="209550"/>
          <a:ext cx="1277471" cy="4385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236AF2-5E3C-4905-8672-3216FD0288C7}">
  <sheetPr codeName="Sheet1">
    <tabColor theme="1" tint="0.34998626667073579"/>
  </sheetPr>
  <dimension ref="A1:K43"/>
  <sheetViews>
    <sheetView showGridLines="0" workbookViewId="0"/>
  </sheetViews>
  <sheetFormatPr defaultColWidth="0" defaultRowHeight="13" zeroHeight="1" x14ac:dyDescent="0.3"/>
  <cols>
    <col min="1" max="1" width="12.453125" style="89" customWidth="1"/>
    <col min="2" max="2" width="2.453125" style="89" customWidth="1"/>
    <col min="3" max="3" width="16.26953125" style="89" customWidth="1"/>
    <col min="4" max="11" width="10.26953125" style="89" customWidth="1"/>
    <col min="12" max="16384" width="10.26953125" style="89" hidden="1"/>
  </cols>
  <sheetData>
    <row r="1" spans="1:11" ht="14.5" x14ac:dyDescent="0.35">
      <c r="A1" s="91"/>
      <c r="B1" s="90"/>
      <c r="C1" s="90"/>
      <c r="D1" s="90"/>
      <c r="E1" s="90"/>
      <c r="F1" s="90"/>
      <c r="G1" s="90"/>
      <c r="H1" s="90"/>
      <c r="I1" s="90"/>
      <c r="J1" s="90"/>
      <c r="K1" s="90"/>
    </row>
    <row r="2" spans="1:11" ht="23" x14ac:dyDescent="0.5">
      <c r="A2" s="91"/>
      <c r="B2" s="90"/>
      <c r="C2" s="100" t="s">
        <v>27</v>
      </c>
      <c r="D2" s="98"/>
      <c r="E2" s="98"/>
      <c r="F2" s="90"/>
      <c r="G2" s="90"/>
      <c r="H2" s="90"/>
      <c r="I2" s="90"/>
      <c r="J2" s="90"/>
      <c r="K2" s="90"/>
    </row>
    <row r="3" spans="1:11" ht="15.5" x14ac:dyDescent="0.35">
      <c r="A3" s="91"/>
      <c r="B3" s="90"/>
      <c r="C3" s="99" t="s">
        <v>169</v>
      </c>
      <c r="D3" s="98"/>
      <c r="E3" s="98"/>
      <c r="F3" s="90"/>
      <c r="G3" s="90"/>
      <c r="H3" s="90"/>
      <c r="I3" s="90"/>
      <c r="J3" s="90"/>
      <c r="K3" s="90"/>
    </row>
    <row r="4" spans="1:11" ht="14.5" x14ac:dyDescent="0.35">
      <c r="A4" s="91"/>
      <c r="B4" s="90"/>
      <c r="C4" s="90"/>
      <c r="D4" s="98"/>
      <c r="E4" s="98"/>
      <c r="F4" s="90"/>
      <c r="G4" s="90"/>
      <c r="H4" s="90"/>
      <c r="I4" s="90"/>
      <c r="J4" s="90"/>
      <c r="K4" s="90"/>
    </row>
    <row r="5" spans="1:11" ht="14.5" x14ac:dyDescent="0.35">
      <c r="A5" s="91"/>
      <c r="B5" s="90"/>
      <c r="C5" s="93" t="str" cm="1">
        <f t="array" aca="1" ref="C5" ca="1">REPLACE(LEFT(_xlfn.TEXTAFTER(CELL("filename")," - ",1),FIND("Dec2025",_xlfn.TEXTAFTER(CELL("filename")," - "),1)-4),1,1,UPPER(LEFT(LEFT(_xlfn.TEXTAFTER(CELL("filename")," - ",1),FIND("Dec2025",_xlfn.TEXTAFTER(CELL("filename")," - "),1)-4),1)))</f>
        <v>ACS indicative prices</v>
      </c>
      <c r="D5" s="90"/>
      <c r="E5" s="90"/>
      <c r="F5" s="90"/>
      <c r="G5" s="90"/>
      <c r="H5" s="90"/>
      <c r="I5" s="90"/>
      <c r="J5" s="90"/>
      <c r="K5" s="90"/>
    </row>
    <row r="6" spans="1:11" ht="14.5" x14ac:dyDescent="0.35">
      <c r="A6" s="91"/>
      <c r="B6" s="90"/>
      <c r="C6" s="96"/>
      <c r="E6" s="97"/>
      <c r="F6" s="90"/>
      <c r="G6" s="90"/>
      <c r="H6" s="90"/>
      <c r="I6" s="90"/>
      <c r="J6" s="90"/>
      <c r="K6" s="90"/>
    </row>
    <row r="7" spans="1:11" ht="14.5" x14ac:dyDescent="0.35">
      <c r="A7" s="91"/>
      <c r="B7" s="90"/>
      <c r="C7" s="90"/>
      <c r="D7" s="90"/>
      <c r="E7" s="90"/>
      <c r="F7" s="92"/>
      <c r="G7" s="92"/>
      <c r="H7" s="92"/>
      <c r="I7" s="90"/>
      <c r="J7" s="92"/>
      <c r="K7" s="92"/>
    </row>
    <row r="8" spans="1:11" ht="14.5" x14ac:dyDescent="0.35">
      <c r="A8" s="91"/>
      <c r="B8" s="90"/>
      <c r="C8" s="95">
        <v>45992</v>
      </c>
      <c r="D8" s="90"/>
      <c r="E8" s="90"/>
      <c r="F8" s="92"/>
      <c r="G8" s="92"/>
      <c r="H8" s="92"/>
      <c r="I8" s="90"/>
      <c r="J8" s="92"/>
      <c r="K8" s="92"/>
    </row>
    <row r="9" spans="1:11" ht="14.5" x14ac:dyDescent="0.35">
      <c r="A9" s="91"/>
      <c r="B9" s="90"/>
      <c r="C9" s="94"/>
      <c r="D9" s="94"/>
      <c r="E9" s="90"/>
      <c r="F9" s="92"/>
      <c r="G9" s="92"/>
      <c r="H9" s="92"/>
      <c r="I9" s="92"/>
      <c r="J9" s="92"/>
      <c r="K9" s="92"/>
    </row>
    <row r="10" spans="1:11" ht="14.5" x14ac:dyDescent="0.35">
      <c r="A10" s="91"/>
      <c r="B10" s="90"/>
      <c r="C10" s="94"/>
      <c r="D10" s="94"/>
      <c r="E10" s="90"/>
      <c r="F10" s="92"/>
      <c r="G10" s="92"/>
      <c r="H10" s="92"/>
      <c r="I10" s="92"/>
      <c r="J10" s="92"/>
      <c r="K10" s="92"/>
    </row>
    <row r="11" spans="1:11" ht="14.5" x14ac:dyDescent="0.35">
      <c r="A11" s="91"/>
      <c r="B11" s="90"/>
      <c r="C11" s="94"/>
      <c r="D11" s="94"/>
      <c r="E11" s="90"/>
      <c r="F11" s="92"/>
      <c r="G11" s="92"/>
      <c r="H11" s="92"/>
      <c r="I11" s="92"/>
      <c r="J11" s="92"/>
      <c r="K11" s="92"/>
    </row>
    <row r="12" spans="1:11" ht="14.5" x14ac:dyDescent="0.35">
      <c r="A12" s="91"/>
      <c r="B12" s="90"/>
      <c r="C12" s="94"/>
      <c r="D12" s="94"/>
      <c r="E12" s="90"/>
      <c r="F12" s="92"/>
      <c r="G12" s="92"/>
      <c r="H12" s="92"/>
      <c r="I12" s="92"/>
      <c r="J12" s="92"/>
      <c r="K12" s="92"/>
    </row>
    <row r="13" spans="1:11" ht="14.5" x14ac:dyDescent="0.35">
      <c r="A13" s="91"/>
      <c r="B13" s="90"/>
      <c r="C13" s="94"/>
      <c r="D13" s="94"/>
      <c r="E13" s="90"/>
      <c r="F13" s="92"/>
      <c r="G13" s="92"/>
      <c r="H13" s="92"/>
      <c r="I13" s="92"/>
      <c r="J13" s="92"/>
      <c r="K13" s="92"/>
    </row>
    <row r="14" spans="1:11" ht="14.5" x14ac:dyDescent="0.35">
      <c r="A14" s="91"/>
      <c r="B14" s="90"/>
      <c r="C14" s="92"/>
      <c r="D14" s="92"/>
      <c r="E14" s="92"/>
      <c r="F14" s="92"/>
      <c r="G14" s="92"/>
      <c r="H14" s="92"/>
      <c r="I14" s="92"/>
      <c r="J14" s="92"/>
      <c r="K14" s="92"/>
    </row>
    <row r="15" spans="1:11" ht="14.5" x14ac:dyDescent="0.35">
      <c r="A15" s="91"/>
      <c r="B15" s="90"/>
      <c r="C15" s="93"/>
      <c r="D15" s="92"/>
      <c r="E15" s="92"/>
      <c r="F15" s="92"/>
      <c r="G15" s="92"/>
      <c r="H15" s="92"/>
      <c r="I15" s="92"/>
      <c r="J15" s="92"/>
      <c r="K15" s="92"/>
    </row>
    <row r="16" spans="1:11" ht="14.5" x14ac:dyDescent="0.35">
      <c r="A16" s="91"/>
      <c r="B16" s="90"/>
      <c r="C16" s="93"/>
      <c r="D16" s="92"/>
      <c r="E16" s="92"/>
      <c r="F16" s="92"/>
      <c r="G16" s="92"/>
      <c r="H16" s="92"/>
      <c r="I16" s="92"/>
      <c r="J16" s="92"/>
      <c r="K16" s="92"/>
    </row>
    <row r="17" spans="1:11" ht="14.5" x14ac:dyDescent="0.35">
      <c r="A17" s="91"/>
      <c r="B17" s="90"/>
      <c r="C17" s="92"/>
      <c r="D17" s="92"/>
      <c r="E17" s="92"/>
      <c r="F17" s="92"/>
      <c r="G17" s="92"/>
      <c r="H17" s="92"/>
      <c r="I17" s="92"/>
      <c r="J17" s="92"/>
      <c r="K17" s="92"/>
    </row>
    <row r="18" spans="1:11" ht="14.5" x14ac:dyDescent="0.35">
      <c r="A18" s="91"/>
      <c r="B18" s="90"/>
      <c r="C18" s="92"/>
      <c r="D18" s="92"/>
      <c r="E18" s="92"/>
      <c r="F18" s="92"/>
      <c r="G18" s="92"/>
      <c r="H18" s="92"/>
      <c r="I18" s="92"/>
      <c r="J18" s="92"/>
      <c r="K18" s="92"/>
    </row>
    <row r="19" spans="1:11" ht="14.5" x14ac:dyDescent="0.35">
      <c r="A19" s="91"/>
      <c r="B19" s="90"/>
      <c r="C19" s="92"/>
      <c r="D19" s="92"/>
      <c r="E19" s="92"/>
      <c r="F19" s="92"/>
      <c r="H19" s="92"/>
      <c r="I19" s="92"/>
      <c r="J19" s="92"/>
      <c r="K19" s="92"/>
    </row>
    <row r="20" spans="1:11" ht="14.5" x14ac:dyDescent="0.35">
      <c r="A20" s="91"/>
      <c r="B20" s="90"/>
      <c r="C20" s="92"/>
      <c r="D20" s="92"/>
      <c r="E20" s="92"/>
      <c r="F20" s="92"/>
      <c r="G20" s="92"/>
      <c r="H20" s="92"/>
      <c r="I20" s="92"/>
      <c r="J20" s="92"/>
      <c r="K20" s="92"/>
    </row>
    <row r="21" spans="1:11" ht="14.5" x14ac:dyDescent="0.35">
      <c r="A21" s="91"/>
      <c r="B21" s="90"/>
      <c r="C21" s="92"/>
      <c r="D21" s="92"/>
      <c r="E21" s="92"/>
      <c r="F21" s="92"/>
      <c r="G21" s="92"/>
      <c r="H21" s="92"/>
      <c r="I21" s="92"/>
      <c r="J21" s="92"/>
      <c r="K21" s="92"/>
    </row>
    <row r="22" spans="1:11" ht="14.5" x14ac:dyDescent="0.35">
      <c r="A22" s="91"/>
      <c r="B22" s="90"/>
      <c r="C22" s="92"/>
      <c r="D22" s="92"/>
      <c r="E22" s="92"/>
      <c r="F22" s="92"/>
      <c r="G22" s="92"/>
      <c r="H22" s="92"/>
      <c r="I22" s="92"/>
      <c r="J22" s="92"/>
      <c r="K22" s="92"/>
    </row>
    <row r="23" spans="1:11" ht="14.5" x14ac:dyDescent="0.35">
      <c r="A23" s="91"/>
      <c r="B23" s="90"/>
      <c r="C23" s="92"/>
      <c r="D23" s="92"/>
      <c r="E23" s="92"/>
      <c r="F23" s="92"/>
      <c r="G23" s="92"/>
      <c r="H23" s="92"/>
      <c r="I23" s="92"/>
      <c r="J23" s="92"/>
      <c r="K23" s="92"/>
    </row>
    <row r="24" spans="1:11" ht="14.5" x14ac:dyDescent="0.35">
      <c r="A24" s="91"/>
      <c r="B24" s="90"/>
      <c r="C24" s="92"/>
      <c r="D24" s="92"/>
      <c r="E24" s="92"/>
      <c r="F24" s="92"/>
      <c r="G24" s="92"/>
      <c r="H24" s="92"/>
      <c r="I24" s="92"/>
      <c r="J24" s="92"/>
      <c r="K24" s="92"/>
    </row>
    <row r="25" spans="1:11" ht="14.5" x14ac:dyDescent="0.35">
      <c r="A25" s="91"/>
      <c r="B25" s="90"/>
      <c r="C25" s="92"/>
      <c r="D25" s="92"/>
      <c r="E25" s="92"/>
      <c r="F25" s="92"/>
      <c r="G25" s="92"/>
      <c r="H25" s="92"/>
      <c r="I25" s="92"/>
      <c r="J25" s="92"/>
      <c r="K25" s="92"/>
    </row>
    <row r="26" spans="1:11" ht="14.5" x14ac:dyDescent="0.35">
      <c r="A26" s="91"/>
      <c r="B26" s="90"/>
      <c r="C26" s="92"/>
      <c r="D26" s="92"/>
      <c r="E26" s="92"/>
      <c r="F26" s="92"/>
      <c r="G26" s="92"/>
      <c r="H26" s="92"/>
      <c r="I26" s="92"/>
      <c r="J26" s="92"/>
      <c r="K26" s="92"/>
    </row>
    <row r="27" spans="1:11" ht="14.5" x14ac:dyDescent="0.35">
      <c r="A27" s="91"/>
      <c r="B27" s="90"/>
      <c r="C27" s="92"/>
      <c r="D27" s="92"/>
      <c r="E27" s="92"/>
      <c r="F27" s="92"/>
      <c r="G27" s="92"/>
      <c r="H27" s="92"/>
      <c r="I27" s="92"/>
      <c r="J27" s="92"/>
      <c r="K27" s="92"/>
    </row>
    <row r="28" spans="1:11" ht="14.5" x14ac:dyDescent="0.35">
      <c r="A28" s="91"/>
      <c r="B28" s="90"/>
      <c r="C28" s="92"/>
      <c r="D28" s="92"/>
      <c r="E28" s="92"/>
      <c r="F28" s="92"/>
      <c r="G28" s="92"/>
      <c r="H28" s="92"/>
      <c r="I28" s="92"/>
      <c r="J28" s="92"/>
      <c r="K28" s="92"/>
    </row>
    <row r="29" spans="1:11" ht="14.5" x14ac:dyDescent="0.35">
      <c r="A29" s="91"/>
      <c r="B29" s="90"/>
      <c r="C29" s="92"/>
      <c r="D29" s="92"/>
      <c r="E29" s="92"/>
      <c r="F29" s="92"/>
      <c r="G29" s="92"/>
      <c r="H29" s="92"/>
      <c r="I29" s="92"/>
      <c r="J29" s="92"/>
      <c r="K29" s="92"/>
    </row>
    <row r="30" spans="1:11" ht="14.5" x14ac:dyDescent="0.35">
      <c r="A30" s="91"/>
      <c r="B30" s="90"/>
      <c r="C30" s="92"/>
      <c r="D30" s="90"/>
      <c r="E30" s="92"/>
      <c r="F30" s="92"/>
      <c r="G30" s="92"/>
      <c r="H30" s="92"/>
      <c r="I30" s="92"/>
      <c r="J30" s="92"/>
      <c r="K30" s="92"/>
    </row>
    <row r="31" spans="1:11" ht="14.5" x14ac:dyDescent="0.35">
      <c r="A31" s="91"/>
      <c r="B31" s="90"/>
      <c r="C31" s="90"/>
      <c r="D31" s="90"/>
      <c r="E31" s="90"/>
      <c r="F31" s="90"/>
      <c r="G31" s="90"/>
      <c r="H31" s="90"/>
      <c r="I31" s="90"/>
      <c r="J31" s="90"/>
      <c r="K31" s="90"/>
    </row>
    <row r="32" spans="1:11" ht="14.5" x14ac:dyDescent="0.35">
      <c r="A32" s="91"/>
      <c r="B32" s="90"/>
      <c r="C32" s="90"/>
      <c r="D32" s="90"/>
      <c r="E32" s="90"/>
      <c r="F32" s="90"/>
      <c r="G32" s="90"/>
      <c r="H32" s="90"/>
      <c r="I32" s="90"/>
      <c r="J32" s="90"/>
      <c r="K32" s="90"/>
    </row>
    <row r="33" spans="1:11" ht="14.5" x14ac:dyDescent="0.35">
      <c r="A33" s="91"/>
      <c r="B33" s="90"/>
      <c r="C33" s="90"/>
      <c r="D33" s="90"/>
      <c r="E33" s="90"/>
      <c r="F33" s="90"/>
      <c r="G33" s="90"/>
      <c r="H33" s="90"/>
      <c r="I33" s="90"/>
      <c r="J33" s="90"/>
      <c r="K33" s="90"/>
    </row>
    <row r="34" spans="1:11" ht="14.5" x14ac:dyDescent="0.35">
      <c r="A34" s="91"/>
      <c r="B34" s="90"/>
      <c r="C34" s="90"/>
      <c r="D34" s="90"/>
      <c r="E34" s="90"/>
      <c r="F34" s="90"/>
      <c r="G34" s="90"/>
      <c r="H34" s="90"/>
      <c r="I34" s="90"/>
      <c r="J34" s="90"/>
      <c r="K34" s="90"/>
    </row>
    <row r="35" spans="1:11" ht="14.5" x14ac:dyDescent="0.35">
      <c r="A35" s="91"/>
      <c r="B35" s="90"/>
      <c r="C35" s="90"/>
      <c r="D35" s="90"/>
      <c r="E35" s="90"/>
      <c r="F35" s="90"/>
      <c r="G35" s="90"/>
      <c r="H35" s="90"/>
      <c r="I35" s="90"/>
      <c r="J35" s="90"/>
      <c r="K35" s="90"/>
    </row>
    <row r="36" spans="1:11" ht="14.5" x14ac:dyDescent="0.35">
      <c r="A36" s="91"/>
      <c r="B36" s="90"/>
      <c r="C36" s="90"/>
      <c r="D36" s="90"/>
      <c r="E36" s="90"/>
      <c r="F36" s="90"/>
      <c r="G36" s="90"/>
      <c r="H36" s="90"/>
      <c r="I36" s="90"/>
      <c r="J36" s="90"/>
      <c r="K36" s="90"/>
    </row>
    <row r="37" spans="1:11" ht="14.5" x14ac:dyDescent="0.35">
      <c r="A37" s="91"/>
      <c r="B37" s="90"/>
      <c r="C37" s="90"/>
      <c r="D37" s="90"/>
      <c r="E37" s="90"/>
      <c r="F37" s="90"/>
      <c r="G37" s="90"/>
      <c r="H37" s="90"/>
      <c r="I37" s="90"/>
      <c r="J37" s="90"/>
      <c r="K37" s="90"/>
    </row>
    <row r="38" spans="1:11" ht="14.5" x14ac:dyDescent="0.35">
      <c r="A38" s="91"/>
      <c r="B38" s="90"/>
      <c r="C38" s="90"/>
      <c r="D38" s="90"/>
      <c r="E38" s="90"/>
      <c r="F38" s="90"/>
      <c r="G38" s="90"/>
      <c r="H38" s="90"/>
      <c r="I38" s="90"/>
      <c r="J38" s="90"/>
      <c r="K38" s="90"/>
    </row>
    <row r="39" spans="1:11" ht="14.5" x14ac:dyDescent="0.35">
      <c r="A39" s="91"/>
      <c r="B39" s="90"/>
      <c r="C39" s="90"/>
      <c r="D39" s="90"/>
      <c r="E39" s="90"/>
      <c r="F39" s="90"/>
      <c r="G39" s="90"/>
      <c r="H39" s="90"/>
      <c r="I39" s="90"/>
      <c r="J39" s="90"/>
      <c r="K39" s="90"/>
    </row>
    <row r="40" spans="1:11" ht="14.5" x14ac:dyDescent="0.35">
      <c r="A40" s="91"/>
      <c r="B40" s="90"/>
      <c r="C40" s="90"/>
      <c r="D40" s="90"/>
      <c r="E40" s="90"/>
      <c r="F40" s="90"/>
      <c r="G40" s="90"/>
      <c r="H40" s="90"/>
      <c r="I40" s="90"/>
      <c r="J40" s="90"/>
      <c r="K40" s="90"/>
    </row>
    <row r="41" spans="1:11" ht="14.5" x14ac:dyDescent="0.35">
      <c r="A41" s="91"/>
      <c r="B41" s="90"/>
      <c r="C41" s="90"/>
      <c r="D41" s="90"/>
      <c r="E41" s="90"/>
      <c r="F41" s="90"/>
      <c r="G41" s="90"/>
      <c r="H41" s="90"/>
      <c r="I41" s="90"/>
      <c r="J41" s="90"/>
      <c r="K41" s="90"/>
    </row>
    <row r="42" spans="1:11" ht="14.5" x14ac:dyDescent="0.35">
      <c r="A42" s="91"/>
      <c r="B42" s="90"/>
      <c r="C42" s="90"/>
      <c r="D42" s="90"/>
      <c r="E42" s="90"/>
      <c r="F42" s="90"/>
      <c r="G42" s="90"/>
      <c r="H42" s="90"/>
      <c r="I42" s="90"/>
      <c r="J42" s="90"/>
      <c r="K42" s="90"/>
    </row>
    <row r="43" spans="1:11" ht="14.5" x14ac:dyDescent="0.35">
      <c r="A43" s="91"/>
      <c r="B43" s="90"/>
      <c r="C43" s="90"/>
      <c r="D43" s="90"/>
      <c r="E43" s="90"/>
      <c r="F43" s="90"/>
      <c r="G43" s="90"/>
      <c r="H43" s="90"/>
      <c r="I43" s="90"/>
      <c r="J43" s="90"/>
      <c r="K43" s="90"/>
    </row>
  </sheetData>
  <conditionalFormatting sqref="C5">
    <cfRule type="expression" dxfId="23" priority="1">
      <formula>LEFT(C5,1)="&lt;"</formula>
    </cfRule>
  </conditionalFormatting>
  <conditionalFormatting sqref="E6">
    <cfRule type="expression" dxfId="22" priority="2">
      <formula>LEFT(E6,1)="&lt;"</formula>
    </cfRule>
  </conditionalFormatting>
  <pageMargins left="0.7" right="0.7" top="0.75" bottom="0.75" header="0.3" footer="0.3"/>
  <pageSetup paperSize="9" orientation="portrait" horizontalDpi="90" verticalDpi="9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9" tint="0.79998168889431442"/>
  </sheetPr>
  <dimension ref="A1:AS95"/>
  <sheetViews>
    <sheetView showGridLines="0" zoomScaleNormal="100" workbookViewId="0"/>
  </sheetViews>
  <sheetFormatPr defaultColWidth="0" defaultRowHeight="10" zeroHeight="1" outlineLevelRow="1" x14ac:dyDescent="0.2"/>
  <cols>
    <col min="1" max="2" width="1.26953125" style="35" customWidth="1"/>
    <col min="3" max="3" width="38" style="35" customWidth="1"/>
    <col min="4" max="4" width="14" style="36" customWidth="1"/>
    <col min="5" max="5" width="2.7265625" style="36" customWidth="1"/>
    <col min="6" max="6" width="12.54296875" style="36" customWidth="1"/>
    <col min="7" max="7" width="10" style="36" customWidth="1"/>
    <col min="8" max="9" width="2.81640625" style="36" customWidth="1"/>
    <col min="10" max="14" width="9.26953125" style="35" customWidth="1"/>
    <col min="15" max="17" width="2.26953125" style="35" customWidth="1"/>
    <col min="18" max="20" width="9.26953125" style="35" customWidth="1"/>
    <col min="21" max="21" width="3.54296875" style="77" customWidth="1"/>
    <col min="22" max="45" width="9" style="35" customWidth="1"/>
    <col min="46" max="16384" width="9" style="35" hidden="1"/>
  </cols>
  <sheetData>
    <row r="1" spans="1:21" s="1" customFormat="1" ht="15.5" x14ac:dyDescent="0.35">
      <c r="B1" s="2" t="s">
        <v>161</v>
      </c>
      <c r="C1" s="2"/>
      <c r="D1" s="2"/>
      <c r="E1" s="2"/>
      <c r="F1" s="3"/>
      <c r="G1" s="3"/>
      <c r="H1" s="3"/>
      <c r="I1" s="3"/>
      <c r="J1" s="41"/>
      <c r="K1" s="41" t="s">
        <v>0</v>
      </c>
      <c r="L1" s="42"/>
      <c r="M1" s="42"/>
      <c r="N1" s="8"/>
      <c r="O1" s="8"/>
      <c r="P1" s="5"/>
      <c r="Q1" s="5"/>
      <c r="R1" s="6"/>
      <c r="S1" s="9"/>
      <c r="T1" s="5"/>
      <c r="U1" s="10"/>
    </row>
    <row r="2" spans="1:21" s="11" customFormat="1" ht="13.5" thickBot="1" x14ac:dyDescent="0.35">
      <c r="B2" s="12" t="s">
        <v>160</v>
      </c>
      <c r="C2" s="12"/>
      <c r="D2" s="12"/>
      <c r="E2" s="12"/>
      <c r="F2" s="13"/>
      <c r="G2" s="13"/>
      <c r="H2" s="13"/>
      <c r="I2" s="13"/>
      <c r="U2" s="74"/>
    </row>
    <row r="3" spans="1:21" s="21" customFormat="1" ht="2.25" customHeight="1" x14ac:dyDescent="0.2">
      <c r="D3" s="22"/>
      <c r="E3" s="22"/>
      <c r="F3" s="22"/>
      <c r="G3" s="22"/>
      <c r="H3" s="22"/>
      <c r="I3" s="22"/>
      <c r="U3" s="75"/>
    </row>
    <row r="4" spans="1:21" s="21" customFormat="1" x14ac:dyDescent="0.2">
      <c r="D4" s="22"/>
      <c r="E4" s="22"/>
      <c r="F4" s="22"/>
      <c r="G4" s="22"/>
      <c r="H4" s="22"/>
      <c r="I4" s="22"/>
      <c r="U4" s="75"/>
    </row>
    <row r="5" spans="1:21" s="5" customFormat="1" ht="13" x14ac:dyDescent="0.3">
      <c r="A5" s="24">
        <v>1</v>
      </c>
      <c r="B5" s="25" t="s">
        <v>9</v>
      </c>
      <c r="C5" s="24"/>
      <c r="D5" s="24"/>
      <c r="E5" s="24"/>
      <c r="F5" s="40"/>
      <c r="G5" s="40"/>
      <c r="H5" s="40"/>
      <c r="I5" s="40"/>
      <c r="J5" s="33"/>
      <c r="K5" s="34"/>
      <c r="L5" s="33"/>
      <c r="M5" s="34"/>
      <c r="N5" s="33"/>
      <c r="O5" s="33"/>
      <c r="P5" s="33"/>
      <c r="Q5" s="33"/>
      <c r="R5" s="33"/>
      <c r="S5" s="33"/>
      <c r="T5" s="33"/>
      <c r="U5" s="76"/>
    </row>
    <row r="6" spans="1:21" x14ac:dyDescent="0.2"/>
    <row r="7" spans="1:21" ht="10.5" x14ac:dyDescent="0.25">
      <c r="C7" s="43" t="s">
        <v>8</v>
      </c>
      <c r="D7" s="37" t="s">
        <v>1</v>
      </c>
      <c r="E7" s="37"/>
      <c r="F7" s="44" t="s">
        <v>10</v>
      </c>
      <c r="H7" s="44"/>
      <c r="I7" s="35"/>
      <c r="J7" s="45"/>
    </row>
    <row r="8" spans="1:21" x14ac:dyDescent="0.2">
      <c r="C8" s="35" t="s">
        <v>11</v>
      </c>
      <c r="D8" s="36" t="s">
        <v>22</v>
      </c>
      <c r="E8" s="35"/>
      <c r="F8" s="54"/>
      <c r="H8" s="35"/>
      <c r="I8" s="35"/>
    </row>
    <row r="9" spans="1:21" x14ac:dyDescent="0.2">
      <c r="C9" s="35" t="s">
        <v>12</v>
      </c>
      <c r="D9" s="36" t="s">
        <v>22</v>
      </c>
      <c r="E9" s="35"/>
      <c r="F9" s="55"/>
      <c r="H9" s="35"/>
      <c r="I9" s="35"/>
    </row>
    <row r="10" spans="1:21" x14ac:dyDescent="0.2">
      <c r="C10" s="35" t="s">
        <v>13</v>
      </c>
      <c r="D10" s="36" t="s">
        <v>22</v>
      </c>
      <c r="E10" s="35"/>
      <c r="F10" s="56" t="s">
        <v>146</v>
      </c>
      <c r="G10" s="35"/>
      <c r="H10" s="35"/>
      <c r="I10" s="35"/>
    </row>
    <row r="11" spans="1:21" x14ac:dyDescent="0.2">
      <c r="C11" s="35" t="s">
        <v>14</v>
      </c>
      <c r="D11" s="36" t="s">
        <v>15</v>
      </c>
      <c r="E11" s="35"/>
      <c r="F11" s="57"/>
      <c r="G11" s="35"/>
      <c r="H11" s="35"/>
      <c r="I11" s="35"/>
    </row>
    <row r="12" spans="1:21" x14ac:dyDescent="0.2">
      <c r="C12" s="35" t="s">
        <v>16</v>
      </c>
      <c r="D12" s="36" t="s">
        <v>21</v>
      </c>
      <c r="E12" s="35"/>
      <c r="F12" s="58"/>
      <c r="G12" s="35"/>
      <c r="H12" s="35"/>
      <c r="I12" s="35"/>
    </row>
    <row r="13" spans="1:21" x14ac:dyDescent="0.2">
      <c r="C13" s="35" t="s">
        <v>17</v>
      </c>
      <c r="D13" s="36" t="s">
        <v>15</v>
      </c>
      <c r="E13" s="35"/>
      <c r="F13" s="57"/>
      <c r="G13" s="35"/>
      <c r="H13" s="35"/>
      <c r="I13" s="35"/>
    </row>
    <row r="14" spans="1:21" x14ac:dyDescent="0.2">
      <c r="C14" s="35" t="s">
        <v>18</v>
      </c>
      <c r="D14" s="36" t="s">
        <v>21</v>
      </c>
      <c r="E14" s="35"/>
      <c r="F14" s="55"/>
      <c r="G14" s="35"/>
      <c r="H14" s="35"/>
      <c r="I14" s="35"/>
    </row>
    <row r="15" spans="1:21" x14ac:dyDescent="0.2">
      <c r="C15" s="35" t="s">
        <v>19</v>
      </c>
      <c r="D15" s="36" t="s">
        <v>21</v>
      </c>
      <c r="E15" s="35"/>
      <c r="F15" s="55"/>
      <c r="G15" s="35"/>
      <c r="H15" s="35"/>
      <c r="I15" s="35"/>
    </row>
    <row r="16" spans="1:21" x14ac:dyDescent="0.2">
      <c r="C16" s="35" t="s">
        <v>20</v>
      </c>
      <c r="D16" s="36" t="s">
        <v>21</v>
      </c>
      <c r="E16" s="35"/>
      <c r="F16" s="85">
        <v>2.7498479316034441E-2</v>
      </c>
      <c r="G16" s="82"/>
      <c r="H16" s="35"/>
      <c r="I16" s="35"/>
    </row>
    <row r="17" spans="1:21" ht="10.5" x14ac:dyDescent="0.25">
      <c r="E17" s="35"/>
      <c r="F17" s="35"/>
      <c r="G17" s="59"/>
      <c r="H17" s="35"/>
      <c r="I17" s="35"/>
      <c r="S17" s="46"/>
    </row>
    <row r="18" spans="1:21" s="5" customFormat="1" ht="13" x14ac:dyDescent="0.3">
      <c r="A18" s="24"/>
      <c r="B18" s="25" t="s">
        <v>29</v>
      </c>
      <c r="C18" s="24"/>
      <c r="D18" s="26" t="s">
        <v>1</v>
      </c>
      <c r="E18" s="26"/>
      <c r="F18" s="26" t="s">
        <v>2</v>
      </c>
      <c r="G18" s="26"/>
      <c r="H18" s="26"/>
      <c r="I18" s="26"/>
      <c r="J18" s="31" t="s">
        <v>146</v>
      </c>
      <c r="K18" s="31" t="s">
        <v>155</v>
      </c>
      <c r="L18" s="31" t="s">
        <v>156</v>
      </c>
      <c r="M18" s="31" t="s">
        <v>157</v>
      </c>
      <c r="N18" s="31" t="s">
        <v>158</v>
      </c>
      <c r="O18" s="39" t="s">
        <v>6</v>
      </c>
      <c r="P18" s="33"/>
      <c r="Q18" s="34"/>
      <c r="R18" s="34"/>
      <c r="S18" s="34"/>
      <c r="T18" s="34"/>
      <c r="U18" s="78"/>
    </row>
    <row r="19" spans="1:21" s="5" customFormat="1" ht="10.5" x14ac:dyDescent="0.2">
      <c r="A19" s="35"/>
      <c r="B19" s="35"/>
      <c r="C19" s="47"/>
      <c r="D19" s="36"/>
      <c r="E19" s="37"/>
      <c r="F19" s="36"/>
      <c r="G19" s="37"/>
      <c r="H19" s="37"/>
      <c r="I19" s="36"/>
      <c r="J19" s="38"/>
      <c r="K19" s="38"/>
      <c r="L19" s="38"/>
      <c r="M19" s="38"/>
      <c r="N19" s="38"/>
      <c r="O19" s="35"/>
      <c r="P19" s="35"/>
      <c r="Q19" s="35"/>
      <c r="R19" s="35"/>
      <c r="S19" s="35"/>
      <c r="T19" s="35"/>
      <c r="U19" s="77"/>
    </row>
    <row r="20" spans="1:21" s="5" customFormat="1" x14ac:dyDescent="0.2">
      <c r="A20" s="35"/>
      <c r="B20" s="35"/>
      <c r="C20" s="50" t="s">
        <v>23</v>
      </c>
      <c r="D20" s="51" t="s">
        <v>28</v>
      </c>
      <c r="E20" s="37"/>
      <c r="F20" s="79" t="s">
        <v>25</v>
      </c>
      <c r="G20" s="37"/>
      <c r="H20" s="37"/>
      <c r="I20" s="36"/>
      <c r="J20" s="60"/>
      <c r="K20" s="86">
        <v>2.5749999999999999E-2</v>
      </c>
      <c r="L20" s="86">
        <v>2.5499999999999998E-2</v>
      </c>
      <c r="M20" s="86">
        <v>2.5250000000000002E-2</v>
      </c>
      <c r="N20" s="86">
        <v>2.5000000000000001E-2</v>
      </c>
      <c r="O20" s="35"/>
      <c r="P20" s="35"/>
      <c r="Q20" s="35"/>
      <c r="R20" s="35"/>
      <c r="S20" s="35"/>
      <c r="T20" s="35"/>
      <c r="U20" s="77"/>
    </row>
    <row r="21" spans="1:21" s="5" customFormat="1" ht="10.5" x14ac:dyDescent="0.2">
      <c r="A21" s="35"/>
      <c r="B21" s="35"/>
      <c r="C21" s="47"/>
      <c r="D21" s="36"/>
      <c r="E21" s="37"/>
      <c r="F21" s="36"/>
      <c r="G21" s="37"/>
      <c r="H21" s="37"/>
      <c r="I21" s="36"/>
      <c r="J21" s="38"/>
      <c r="K21" s="38"/>
      <c r="L21" s="38"/>
      <c r="M21" s="38"/>
      <c r="N21" s="38"/>
      <c r="O21" s="35"/>
      <c r="P21" s="35"/>
      <c r="Q21" s="35"/>
      <c r="R21" s="35"/>
      <c r="S21" s="35"/>
      <c r="T21" s="35"/>
      <c r="U21" s="77"/>
    </row>
    <row r="22" spans="1:21" s="5" customFormat="1" x14ac:dyDescent="0.2">
      <c r="A22" s="35"/>
      <c r="B22" s="35"/>
      <c r="C22" s="61" t="s">
        <v>42</v>
      </c>
      <c r="D22" s="36" t="s">
        <v>24</v>
      </c>
      <c r="E22" s="37"/>
      <c r="F22" s="79" t="s">
        <v>25</v>
      </c>
      <c r="G22" s="37"/>
      <c r="H22" s="37"/>
      <c r="I22" s="37"/>
      <c r="J22" s="62"/>
      <c r="K22" s="87">
        <v>-9.5505821675600684E-3</v>
      </c>
      <c r="L22" s="87">
        <v>-1.1199334904118818E-2</v>
      </c>
      <c r="M22" s="87">
        <v>-1.2274361918209287E-2</v>
      </c>
      <c r="N22" s="87">
        <v>-1.2025416152939058E-2</v>
      </c>
      <c r="O22" s="35"/>
      <c r="P22" s="35"/>
      <c r="Q22" s="35"/>
      <c r="R22" s="82"/>
      <c r="S22" s="35"/>
      <c r="T22" s="35"/>
      <c r="U22" s="77"/>
    </row>
    <row r="23" spans="1:21" customFormat="1" ht="14.5" x14ac:dyDescent="0.35"/>
    <row r="24" spans="1:21" customFormat="1" ht="14.5" x14ac:dyDescent="0.35"/>
    <row r="25" spans="1:21" customFormat="1" ht="14.5" x14ac:dyDescent="0.35"/>
    <row r="26" spans="1:21" customFormat="1" ht="14.5" x14ac:dyDescent="0.35"/>
    <row r="27" spans="1:21" customFormat="1" ht="14.5" x14ac:dyDescent="0.35"/>
    <row r="28" spans="1:21" customFormat="1" ht="14.5" x14ac:dyDescent="0.35"/>
    <row r="29" spans="1:21" customFormat="1" ht="14.5" x14ac:dyDescent="0.35"/>
    <row r="30" spans="1:21" customFormat="1" ht="14.5" x14ac:dyDescent="0.35"/>
    <row r="31" spans="1:21" s="5" customFormat="1" ht="10.5" x14ac:dyDescent="0.25">
      <c r="A31" s="35"/>
      <c r="B31" s="35"/>
      <c r="C31" s="63"/>
      <c r="D31" s="36"/>
      <c r="E31" s="36"/>
      <c r="F31" s="37"/>
      <c r="G31" s="37"/>
      <c r="H31" s="37"/>
      <c r="I31" s="37"/>
      <c r="J31" s="64"/>
      <c r="K31" s="64"/>
      <c r="L31" s="64"/>
      <c r="M31" s="64"/>
      <c r="N31" s="64"/>
      <c r="O31" s="45"/>
      <c r="P31" s="35"/>
      <c r="Q31" s="35"/>
      <c r="R31" s="35"/>
      <c r="S31" s="35"/>
      <c r="T31" s="35"/>
      <c r="U31" s="77"/>
    </row>
    <row r="32" spans="1:21" customFormat="1" ht="14.5" x14ac:dyDescent="0.35"/>
    <row r="33" customFormat="1" ht="14.5" x14ac:dyDescent="0.35"/>
    <row r="34" customFormat="1" ht="14.5" x14ac:dyDescent="0.35"/>
    <row r="35" customFormat="1" ht="14.5" x14ac:dyDescent="0.35"/>
    <row r="36" customFormat="1" ht="14.5" x14ac:dyDescent="0.35"/>
    <row r="37" customFormat="1" ht="14.5" outlineLevel="1" x14ac:dyDescent="0.35"/>
    <row r="38" customFormat="1" ht="14.5" outlineLevel="1" x14ac:dyDescent="0.35"/>
    <row r="39" customFormat="1" ht="14.5" outlineLevel="1" x14ac:dyDescent="0.35"/>
    <row r="40" customFormat="1" ht="14.5" outlineLevel="1" x14ac:dyDescent="0.35"/>
    <row r="41" customFormat="1" ht="14.5" outlineLevel="1" x14ac:dyDescent="0.35"/>
    <row r="42" customFormat="1" ht="14.5" outlineLevel="1" x14ac:dyDescent="0.35"/>
    <row r="43" customFormat="1" ht="14.5" outlineLevel="1" x14ac:dyDescent="0.35"/>
    <row r="44" customFormat="1" ht="14.5" outlineLevel="1" x14ac:dyDescent="0.35"/>
    <row r="45" customFormat="1" ht="14.5" outlineLevel="1" x14ac:dyDescent="0.35"/>
    <row r="46" customFormat="1" ht="14.5" outlineLevel="1" x14ac:dyDescent="0.35"/>
    <row r="47" customFormat="1" ht="14.5" outlineLevel="1" x14ac:dyDescent="0.35"/>
    <row r="48" customFormat="1" ht="14.5" outlineLevel="1" x14ac:dyDescent="0.35"/>
    <row r="49" customFormat="1" ht="14.5" outlineLevel="1" x14ac:dyDescent="0.35"/>
    <row r="50" customFormat="1" ht="14.5" x14ac:dyDescent="0.35"/>
    <row r="51" customFormat="1" ht="14.5" x14ac:dyDescent="0.35"/>
    <row r="52" customFormat="1" ht="14.5" x14ac:dyDescent="0.35"/>
    <row r="53" customFormat="1" ht="14.5" x14ac:dyDescent="0.35"/>
    <row r="54" customFormat="1" ht="14.5" x14ac:dyDescent="0.35"/>
    <row r="55" customFormat="1" ht="14.5" x14ac:dyDescent="0.35"/>
    <row r="56" customFormat="1" ht="14.5" x14ac:dyDescent="0.35"/>
    <row r="57" customFormat="1" ht="14.5" x14ac:dyDescent="0.35"/>
    <row r="58" customFormat="1" ht="14.5" x14ac:dyDescent="0.35"/>
    <row r="59" customFormat="1" ht="14.5" x14ac:dyDescent="0.35"/>
    <row r="60" customFormat="1" ht="14.5" x14ac:dyDescent="0.35"/>
    <row r="61" customFormat="1" ht="14.5" x14ac:dyDescent="0.35"/>
    <row r="62" customFormat="1" ht="14.5" x14ac:dyDescent="0.35"/>
    <row r="63" customFormat="1" ht="14.5" outlineLevel="1" x14ac:dyDescent="0.35"/>
    <row r="64" customFormat="1" ht="14.5" outlineLevel="1" x14ac:dyDescent="0.35"/>
    <row r="65" customFormat="1" ht="14.5" outlineLevel="1" x14ac:dyDescent="0.35"/>
    <row r="66" customFormat="1" ht="14.5" outlineLevel="1" x14ac:dyDescent="0.35"/>
    <row r="67" customFormat="1" ht="14.5" outlineLevel="1" x14ac:dyDescent="0.35"/>
    <row r="68" customFormat="1" ht="14.5" outlineLevel="1" x14ac:dyDescent="0.35"/>
    <row r="69" customFormat="1" ht="14.5" outlineLevel="1" x14ac:dyDescent="0.35"/>
    <row r="70" customFormat="1" ht="14.5" outlineLevel="1" x14ac:dyDescent="0.35"/>
    <row r="71" customFormat="1" ht="14.5" outlineLevel="1" x14ac:dyDescent="0.35"/>
    <row r="72" customFormat="1" ht="14.5" outlineLevel="1" x14ac:dyDescent="0.35"/>
    <row r="73" customFormat="1" ht="14.5" outlineLevel="1" x14ac:dyDescent="0.35"/>
    <row r="74" customFormat="1" ht="14.5" outlineLevel="1" x14ac:dyDescent="0.35"/>
    <row r="75" customFormat="1" ht="14.5" outlineLevel="1" x14ac:dyDescent="0.35"/>
    <row r="76" customFormat="1" ht="14.5" outlineLevel="1" x14ac:dyDescent="0.35"/>
    <row r="77" customFormat="1" ht="14.5" outlineLevel="1" x14ac:dyDescent="0.35"/>
    <row r="78" customFormat="1" ht="14.5" x14ac:dyDescent="0.35"/>
    <row r="79" customFormat="1" ht="14.5" x14ac:dyDescent="0.35"/>
    <row r="80" s="35" customFormat="1" x14ac:dyDescent="0.2"/>
    <row r="81" s="35" customFormat="1" x14ac:dyDescent="0.2"/>
    <row r="82" s="35" customFormat="1" x14ac:dyDescent="0.2"/>
    <row r="83" s="35" customFormat="1" x14ac:dyDescent="0.2"/>
    <row r="84" s="35" customFormat="1" x14ac:dyDescent="0.2"/>
    <row r="85" s="36" customFormat="1" x14ac:dyDescent="0.2"/>
    <row r="86" s="36" customFormat="1" x14ac:dyDescent="0.2"/>
    <row r="87" s="36" customFormat="1" x14ac:dyDescent="0.2"/>
    <row r="88" s="36" customFormat="1" x14ac:dyDescent="0.2"/>
    <row r="89" s="36" customFormat="1" x14ac:dyDescent="0.2"/>
    <row r="90" s="36" customFormat="1" x14ac:dyDescent="0.2"/>
    <row r="91" s="36" customFormat="1" x14ac:dyDescent="0.2"/>
    <row r="92" s="36" customFormat="1" x14ac:dyDescent="0.2"/>
    <row r="93" s="36" customFormat="1" x14ac:dyDescent="0.2"/>
    <row r="94" s="36" customFormat="1" x14ac:dyDescent="0.2"/>
    <row r="95" s="36" customFormat="1" x14ac:dyDescent="0.2"/>
  </sheetData>
  <dataConsolidate link="1"/>
  <conditionalFormatting sqref="U4:U22">
    <cfRule type="cellIs" dxfId="21" priority="1" operator="equal">
      <formula>"CHECK"</formula>
    </cfRule>
    <cfRule type="cellIs" dxfId="20" priority="2" operator="equal">
      <formula>"OK"</formula>
    </cfRule>
  </conditionalFormatting>
  <conditionalFormatting sqref="U31">
    <cfRule type="cellIs" dxfId="19" priority="3" operator="equal">
      <formula>"CHECK"</formula>
    </cfRule>
    <cfRule type="cellIs" dxfId="18" priority="4" operator="equal">
      <formula>"OK"</formula>
    </cfRule>
  </conditionalFormatting>
  <dataValidations count="1">
    <dataValidation type="list" allowBlank="1" showInputMessage="1" showErrorMessage="1" sqref="I12:I17 E31 F14:F15 F20 F12 F8:F10 F22" xr:uid="{00000000-0002-0000-0200-000001000000}">
      <formula1>#REF!</formula1>
    </dataValidation>
  </dataValidations>
  <hyperlinks>
    <hyperlink ref="K1" location="'Pricing model - ACS'!A1" display="Back to Index" xr:uid="{00000000-0004-0000-0200-000000000000}"/>
  </hyperlinks>
  <pageMargins left="0.7" right="0.7" top="0.75" bottom="0.75" header="0.3" footer="0.3"/>
  <pageSetup paperSize="9" orientation="portrait" verticalDpi="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4" tint="0.79998168889431442"/>
  </sheetPr>
  <dimension ref="A1:AH347"/>
  <sheetViews>
    <sheetView showGridLines="0" tabSelected="1" topLeftCell="A8" zoomScaleNormal="100" workbookViewId="0">
      <selection activeCell="F51" sqref="F51"/>
    </sheetView>
  </sheetViews>
  <sheetFormatPr defaultColWidth="0" defaultRowHeight="10" zeroHeight="1" outlineLevelRow="1" outlineLevelCol="1" x14ac:dyDescent="0.2"/>
  <cols>
    <col min="1" max="2" width="1.453125" style="5" customWidth="1"/>
    <col min="3" max="3" width="42.7265625" style="5" bestFit="1" customWidth="1"/>
    <col min="4" max="4" width="14.26953125" style="5" customWidth="1"/>
    <col min="5" max="6" width="11.453125" style="5" customWidth="1"/>
    <col min="7" max="7" width="1.453125" style="5" customWidth="1"/>
    <col min="8" max="8" width="9.26953125" style="5" customWidth="1"/>
    <col min="9" max="9" width="1.26953125" style="5" customWidth="1"/>
    <col min="10" max="10" width="9.26953125" style="5" customWidth="1"/>
    <col min="11" max="11" width="0.81640625" style="5" customWidth="1"/>
    <col min="12" max="12" width="14.26953125" style="5" customWidth="1"/>
    <col min="13" max="13" width="5.7265625" style="5" customWidth="1"/>
    <col min="14" max="18" width="9.26953125" style="5" customWidth="1"/>
    <col min="19" max="19" width="5.7265625" style="5" customWidth="1"/>
    <col min="20" max="24" width="9.26953125" style="5" customWidth="1"/>
    <col min="25" max="25" width="5.1796875" style="5" customWidth="1"/>
    <col min="26" max="29" width="9.26953125" style="5" customWidth="1" outlineLevel="1"/>
    <col min="30" max="30" width="31.54296875" style="5" customWidth="1"/>
    <col min="31" max="31" width="4" style="6" customWidth="1"/>
    <col min="32" max="34" width="8" style="5" customWidth="1"/>
    <col min="35" max="16384" width="8" style="5" hidden="1"/>
  </cols>
  <sheetData>
    <row r="1" spans="1:31" ht="16" thickBot="1" x14ac:dyDescent="0.4">
      <c r="A1" s="1"/>
      <c r="B1" s="2" t="s">
        <v>161</v>
      </c>
      <c r="C1" s="2"/>
      <c r="D1" s="2"/>
      <c r="E1" s="2"/>
      <c r="F1" s="2"/>
      <c r="G1" s="2"/>
      <c r="H1" s="7"/>
      <c r="I1" s="3"/>
      <c r="K1" s="8"/>
      <c r="L1" s="8"/>
      <c r="M1" s="6"/>
      <c r="N1" s="41"/>
      <c r="O1" s="8"/>
      <c r="P1" s="8"/>
      <c r="S1" s="14"/>
      <c r="T1" s="14"/>
      <c r="U1" s="8"/>
      <c r="V1" s="8"/>
      <c r="AD1" s="6"/>
      <c r="AE1" s="10"/>
    </row>
    <row r="2" spans="1:31" ht="13.5" thickBot="1" x14ac:dyDescent="0.35">
      <c r="A2" s="11"/>
      <c r="B2" s="12" t="s">
        <v>162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5" t="s">
        <v>35</v>
      </c>
      <c r="S2" s="13"/>
      <c r="T2" s="11"/>
      <c r="U2" s="14"/>
      <c r="V2" s="14"/>
      <c r="W2" s="14"/>
      <c r="X2" s="14"/>
      <c r="Y2" s="14"/>
      <c r="Z2" s="14"/>
      <c r="AA2" s="14"/>
      <c r="AB2" s="14"/>
      <c r="AC2" s="14"/>
      <c r="AD2" s="15"/>
      <c r="AE2" s="74"/>
    </row>
    <row r="3" spans="1:31" ht="10.5" x14ac:dyDescent="0.25">
      <c r="A3" s="16"/>
      <c r="B3" s="16"/>
      <c r="C3" s="16"/>
      <c r="D3" s="16"/>
      <c r="E3" s="17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19"/>
      <c r="AA3" s="19"/>
      <c r="AB3" s="19"/>
      <c r="AC3" s="19"/>
      <c r="AD3" s="19"/>
      <c r="AE3" s="75"/>
    </row>
    <row r="4" spans="1:31" ht="10.5" x14ac:dyDescent="0.25">
      <c r="A4" s="21"/>
      <c r="B4" s="21"/>
      <c r="C4" s="21"/>
      <c r="D4" s="21"/>
      <c r="E4" s="22"/>
      <c r="F4" s="22"/>
      <c r="G4" s="22"/>
      <c r="H4" s="23"/>
      <c r="I4" s="23"/>
      <c r="J4" s="23"/>
      <c r="K4" s="23"/>
      <c r="L4" s="23"/>
      <c r="M4" s="23"/>
      <c r="N4" s="101" t="s">
        <v>39</v>
      </c>
      <c r="O4" s="101"/>
      <c r="P4" s="101"/>
      <c r="Q4" s="101"/>
      <c r="R4" s="101"/>
      <c r="S4" s="22"/>
      <c r="T4" s="101" t="s">
        <v>40</v>
      </c>
      <c r="U4" s="101"/>
      <c r="V4" s="101"/>
      <c r="W4" s="101"/>
      <c r="X4" s="101"/>
      <c r="Y4" s="23"/>
      <c r="Z4" s="101" t="s">
        <v>41</v>
      </c>
      <c r="AA4" s="101"/>
      <c r="AB4" s="101"/>
      <c r="AC4" s="101"/>
      <c r="AD4" s="21"/>
    </row>
    <row r="5" spans="1:31" ht="13" x14ac:dyDescent="0.3">
      <c r="A5" s="24"/>
      <c r="B5" s="25" t="s">
        <v>30</v>
      </c>
      <c r="C5" s="24"/>
      <c r="D5" s="26" t="s">
        <v>34</v>
      </c>
      <c r="E5" s="26" t="s">
        <v>2</v>
      </c>
      <c r="F5" s="26" t="s">
        <v>36</v>
      </c>
      <c r="G5" s="26"/>
      <c r="H5" s="30" t="s">
        <v>4</v>
      </c>
      <c r="I5" s="29"/>
      <c r="J5" s="27" t="s">
        <v>3</v>
      </c>
      <c r="K5" s="31"/>
      <c r="L5" s="32" t="s">
        <v>5</v>
      </c>
      <c r="M5" s="27"/>
      <c r="N5" s="29" t="s">
        <v>146</v>
      </c>
      <c r="O5" s="31" t="s">
        <v>155</v>
      </c>
      <c r="P5" s="31" t="s">
        <v>156</v>
      </c>
      <c r="Q5" s="31" t="s">
        <v>157</v>
      </c>
      <c r="R5" s="31" t="s">
        <v>158</v>
      </c>
      <c r="S5" s="28"/>
      <c r="T5" s="29" t="s">
        <v>146</v>
      </c>
      <c r="U5" s="29" t="s">
        <v>155</v>
      </c>
      <c r="V5" s="29" t="s">
        <v>156</v>
      </c>
      <c r="W5" s="29" t="s">
        <v>157</v>
      </c>
      <c r="X5" s="29" t="s">
        <v>158</v>
      </c>
      <c r="Y5" s="26"/>
      <c r="Z5" s="26" t="s">
        <v>155</v>
      </c>
      <c r="AA5" s="26" t="s">
        <v>156</v>
      </c>
      <c r="AB5" s="26" t="s">
        <v>157</v>
      </c>
      <c r="AC5" s="26" t="s">
        <v>158</v>
      </c>
      <c r="AD5" s="33"/>
      <c r="AE5" s="78"/>
    </row>
    <row r="6" spans="1:31" ht="10.5" x14ac:dyDescent="0.2">
      <c r="A6" s="35"/>
      <c r="B6" s="35"/>
      <c r="C6" s="47"/>
      <c r="D6" s="47"/>
      <c r="E6" s="36"/>
      <c r="F6" s="36"/>
      <c r="G6" s="36"/>
      <c r="H6" s="36"/>
      <c r="I6" s="36"/>
      <c r="J6" s="36"/>
      <c r="K6" s="38"/>
      <c r="L6" s="38"/>
      <c r="M6" s="36"/>
      <c r="N6" s="36"/>
      <c r="O6" s="38"/>
      <c r="P6" s="38"/>
      <c r="Q6" s="38"/>
      <c r="R6" s="38"/>
      <c r="S6" s="36"/>
      <c r="T6" s="82"/>
      <c r="U6" s="38"/>
      <c r="V6" s="38"/>
      <c r="W6" s="38"/>
      <c r="X6" s="38"/>
      <c r="Y6" s="35"/>
      <c r="Z6" s="35"/>
      <c r="AA6" s="35"/>
      <c r="AB6" s="35"/>
      <c r="AC6" s="35"/>
      <c r="AD6" s="35"/>
      <c r="AE6" s="77"/>
    </row>
    <row r="7" spans="1:31" ht="10.5" x14ac:dyDescent="0.25">
      <c r="A7" s="35"/>
      <c r="B7" s="35"/>
      <c r="C7" s="81" t="s">
        <v>45</v>
      </c>
      <c r="D7" s="65"/>
      <c r="E7" s="48"/>
      <c r="F7" s="48"/>
      <c r="G7" s="52"/>
      <c r="H7" s="53">
        <f>_xlfn.IFNA(INDEX($N7:$R7,1,MATCH('General Inputs'!$F$10,$N$5:$R$5,0)),0)</f>
        <v>0</v>
      </c>
      <c r="I7" s="66"/>
      <c r="J7" s="53">
        <f>_xlfn.IFNA(INDEX($T7:$X7,1,MATCH('General Inputs'!$F$10,$T$5:$X$5,0)),0)</f>
        <v>0</v>
      </c>
      <c r="K7" s="66"/>
      <c r="L7" s="66" t="str">
        <f>IF(C7="","",IF(H7&gt;J7,"NON-COMPLIANT","COMPLIANT"))</f>
        <v>COMPLIANT</v>
      </c>
      <c r="M7" s="37"/>
      <c r="N7" s="67">
        <f>T7</f>
        <v>0</v>
      </c>
      <c r="O7" s="67"/>
      <c r="P7" s="67">
        <f t="shared" ref="P7:R7" si="0">V7</f>
        <v>0</v>
      </c>
      <c r="Q7" s="67">
        <f t="shared" si="0"/>
        <v>0</v>
      </c>
      <c r="R7" s="67">
        <f t="shared" si="0"/>
        <v>0</v>
      </c>
      <c r="S7" s="37"/>
      <c r="T7" s="83"/>
      <c r="U7" s="69">
        <f>ROUND(ROUND(T7,2)*(1+'General Inputs'!K$20)*(1-Z7)+'General Inputs'!K$27,2)</f>
        <v>0</v>
      </c>
      <c r="V7" s="69">
        <f>ROUND(ROUND(U7,2)*(1+'General Inputs'!L$20)*(1-AA7)+'General Inputs'!L$27,2)</f>
        <v>0</v>
      </c>
      <c r="W7" s="69">
        <f>ROUND(ROUND(V7,2)*(1+'General Inputs'!M$20)*(1-AB7)+'General Inputs'!M$27,2)</f>
        <v>0</v>
      </c>
      <c r="X7" s="69">
        <f>ROUND(ROUND(W7,2)*(1+'General Inputs'!N$20)*(1-AC7)+'General Inputs'!N$27,2)</f>
        <v>0</v>
      </c>
      <c r="Y7" s="70"/>
      <c r="Z7" s="73">
        <f>IF($T7="",0,'General Inputs'!K$22)</f>
        <v>0</v>
      </c>
      <c r="AA7" s="73">
        <f>IF($T7="",0,'General Inputs'!L$22)</f>
        <v>0</v>
      </c>
      <c r="AB7" s="73">
        <f>IF($T7="",0,'General Inputs'!M$22)</f>
        <v>0</v>
      </c>
      <c r="AC7" s="73">
        <f>IF($T7="",0,'General Inputs'!N$22)</f>
        <v>0</v>
      </c>
      <c r="AD7" s="35"/>
      <c r="AE7" s="77"/>
    </row>
    <row r="8" spans="1:31" x14ac:dyDescent="0.2">
      <c r="A8" s="35"/>
      <c r="B8" s="35"/>
      <c r="C8" s="65" t="s">
        <v>46</v>
      </c>
      <c r="D8" s="65" t="s">
        <v>47</v>
      </c>
      <c r="E8" s="48" t="s">
        <v>26</v>
      </c>
      <c r="F8" s="48" t="s">
        <v>37</v>
      </c>
      <c r="G8" s="52"/>
      <c r="H8" s="53">
        <f>_xlfn.IFNA(INDEX($N8:$R8,1,MATCH('General Inputs'!$F$10,$N$5:$R$5,0)),0)</f>
        <v>675.77480956947409</v>
      </c>
      <c r="I8" s="66"/>
      <c r="J8" s="53">
        <f>_xlfn.IFNA(INDEX($T8:$X8,1,MATCH('General Inputs'!$F$10,$T$5:$X$5,0)),0)</f>
        <v>675.77480956947409</v>
      </c>
      <c r="K8" s="66"/>
      <c r="L8" s="66" t="str">
        <f t="shared" ref="L8:L53" si="1">IF(C8="","",IF(H8&gt;J8,"NON-COMPLIANT","COMPLIANT"))</f>
        <v>COMPLIANT</v>
      </c>
      <c r="M8" s="37"/>
      <c r="N8" s="67">
        <f t="shared" ref="N8:N53" si="2">T8</f>
        <v>675.77480956947409</v>
      </c>
      <c r="O8" s="67">
        <f t="shared" ref="O8:P53" si="3">U8</f>
        <v>699.79</v>
      </c>
      <c r="P8" s="67">
        <f t="shared" si="3"/>
        <v>725.67</v>
      </c>
      <c r="Q8" s="67">
        <f t="shared" ref="Q8:Q53" si="4">W8</f>
        <v>753.13</v>
      </c>
      <c r="R8" s="67">
        <f t="shared" ref="R8:R53" si="5">X8</f>
        <v>781.24</v>
      </c>
      <c r="S8" s="37"/>
      <c r="T8" s="84">
        <v>675.77480956947409</v>
      </c>
      <c r="U8" s="69">
        <f>ROUND(ROUND(T8,2)*(1+'General Inputs'!K$20)*(1-Z8)+'General Inputs'!K$27,2)</f>
        <v>699.79</v>
      </c>
      <c r="V8" s="69">
        <f>ROUND(ROUND(U8,2)*(1+'General Inputs'!L$20)*(1-AA8)+'General Inputs'!L$27,2)</f>
        <v>725.67</v>
      </c>
      <c r="W8" s="69">
        <f>ROUND(ROUND(V8,2)*(1+'General Inputs'!M$20)*(1-AB8)+'General Inputs'!M$27,2)</f>
        <v>753.13</v>
      </c>
      <c r="X8" s="69">
        <f>ROUND(ROUND(W8,2)*(1+'General Inputs'!N$20)*(1-AC8)+'General Inputs'!N$27,2)</f>
        <v>781.24</v>
      </c>
      <c r="Y8" s="70"/>
      <c r="Z8" s="73">
        <f>IF($T8="",0,'General Inputs'!K$22)</f>
        <v>-9.5505821675600684E-3</v>
      </c>
      <c r="AA8" s="73">
        <f>IF($T8="",0,'General Inputs'!L$22)</f>
        <v>-1.1199334904118818E-2</v>
      </c>
      <c r="AB8" s="73">
        <f>IF($T8="",0,'General Inputs'!M$22)</f>
        <v>-1.2274361918209287E-2</v>
      </c>
      <c r="AC8" s="73">
        <f>IF($T8="",0,'General Inputs'!N$22)</f>
        <v>-1.2025416152939058E-2</v>
      </c>
      <c r="AD8" s="35"/>
      <c r="AE8" s="77"/>
    </row>
    <row r="9" spans="1:31" x14ac:dyDescent="0.2">
      <c r="A9" s="35"/>
      <c r="B9" s="35"/>
      <c r="C9" s="65" t="s">
        <v>48</v>
      </c>
      <c r="D9" s="65" t="s">
        <v>49</v>
      </c>
      <c r="E9" s="48" t="s">
        <v>26</v>
      </c>
      <c r="F9" s="48" t="s">
        <v>37</v>
      </c>
      <c r="G9" s="52"/>
      <c r="H9" s="53">
        <f>_xlfn.IFNA(INDEX($N9:$R9,1,MATCH('General Inputs'!$F$10,$N$5:$R$5,0)),0)</f>
        <v>675.77480956947409</v>
      </c>
      <c r="I9" s="66"/>
      <c r="J9" s="53">
        <f>_xlfn.IFNA(INDEX($T9:$X9,1,MATCH('General Inputs'!$F$10,$T$5:$X$5,0)),0)</f>
        <v>675.77480956947409</v>
      </c>
      <c r="K9" s="66"/>
      <c r="L9" s="66" t="str">
        <f t="shared" si="1"/>
        <v>COMPLIANT</v>
      </c>
      <c r="M9" s="37"/>
      <c r="N9" s="67">
        <f t="shared" si="2"/>
        <v>675.77480956947409</v>
      </c>
      <c r="O9" s="67">
        <f t="shared" ref="O9:O53" si="6">U9</f>
        <v>699.79</v>
      </c>
      <c r="P9" s="67">
        <f t="shared" si="3"/>
        <v>725.67</v>
      </c>
      <c r="Q9" s="67">
        <f t="shared" si="4"/>
        <v>753.13</v>
      </c>
      <c r="R9" s="67">
        <f t="shared" si="5"/>
        <v>781.24</v>
      </c>
      <c r="S9" s="37"/>
      <c r="T9" s="84">
        <v>675.77480956947409</v>
      </c>
      <c r="U9" s="69">
        <f>ROUND(ROUND(T9,2)*(1+'General Inputs'!K$20)*(1-Z9)+'General Inputs'!K$27,2)</f>
        <v>699.79</v>
      </c>
      <c r="V9" s="69">
        <f>ROUND(ROUND(U9,2)*(1+'General Inputs'!L$20)*(1-AA9)+'General Inputs'!L$27,2)</f>
        <v>725.67</v>
      </c>
      <c r="W9" s="69">
        <f>ROUND(ROUND(V9,2)*(1+'General Inputs'!M$20)*(1-AB9)+'General Inputs'!M$27,2)</f>
        <v>753.13</v>
      </c>
      <c r="X9" s="69">
        <f>ROUND(ROUND(W9,2)*(1+'General Inputs'!N$20)*(1-AC9)+'General Inputs'!N$27,2)</f>
        <v>781.24</v>
      </c>
      <c r="Y9" s="70"/>
      <c r="Z9" s="73">
        <f>IF($T9="",0,'General Inputs'!K$22)</f>
        <v>-9.5505821675600684E-3</v>
      </c>
      <c r="AA9" s="73">
        <f>IF($T9="",0,'General Inputs'!L$22)</f>
        <v>-1.1199334904118818E-2</v>
      </c>
      <c r="AB9" s="73">
        <f>IF($T9="",0,'General Inputs'!M$22)</f>
        <v>-1.2274361918209287E-2</v>
      </c>
      <c r="AC9" s="73">
        <f>IF($T9="",0,'General Inputs'!N$22)</f>
        <v>-1.2025416152939058E-2</v>
      </c>
      <c r="AD9" s="35"/>
      <c r="AE9" s="77"/>
    </row>
    <row r="10" spans="1:31" x14ac:dyDescent="0.2">
      <c r="A10" s="35"/>
      <c r="B10" s="35"/>
      <c r="C10" s="65" t="s">
        <v>50</v>
      </c>
      <c r="D10" s="65" t="s">
        <v>51</v>
      </c>
      <c r="E10" s="48" t="s">
        <v>26</v>
      </c>
      <c r="F10" s="48" t="s">
        <v>37</v>
      </c>
      <c r="G10" s="52"/>
      <c r="H10" s="53">
        <f>_xlfn.IFNA(INDEX($N10:$R10,1,MATCH('General Inputs'!$F$10,$N$5:$R$5,0)),0)</f>
        <v>2345.6846665476401</v>
      </c>
      <c r="I10" s="66"/>
      <c r="J10" s="53">
        <f>_xlfn.IFNA(INDEX($T10:$X10,1,MATCH('General Inputs'!$F$10,$T$5:$X$5,0)),0)</f>
        <v>2345.6846665476401</v>
      </c>
      <c r="K10" s="66"/>
      <c r="L10" s="66" t="str">
        <f t="shared" si="1"/>
        <v>COMPLIANT</v>
      </c>
      <c r="M10" s="37"/>
      <c r="N10" s="67">
        <f t="shared" si="2"/>
        <v>2345.6846665476401</v>
      </c>
      <c r="O10" s="67">
        <f t="shared" si="6"/>
        <v>2429.06</v>
      </c>
      <c r="P10" s="67">
        <f t="shared" si="3"/>
        <v>2518.9</v>
      </c>
      <c r="Q10" s="67">
        <f t="shared" si="4"/>
        <v>2614.1999999999998</v>
      </c>
      <c r="R10" s="67">
        <f t="shared" si="5"/>
        <v>2711.78</v>
      </c>
      <c r="S10" s="37"/>
      <c r="T10" s="84">
        <v>2345.6846665476401</v>
      </c>
      <c r="U10" s="69">
        <f>ROUND(ROUND(T10,2)*(1+'General Inputs'!K$20)*(1-Z10)+'General Inputs'!K$27,2)</f>
        <v>2429.06</v>
      </c>
      <c r="V10" s="69">
        <f>ROUND(ROUND(U10,2)*(1+'General Inputs'!L$20)*(1-AA10)+'General Inputs'!L$27,2)</f>
        <v>2518.9</v>
      </c>
      <c r="W10" s="69">
        <f>ROUND(ROUND(V10,2)*(1+'General Inputs'!M$20)*(1-AB10)+'General Inputs'!M$27,2)</f>
        <v>2614.1999999999998</v>
      </c>
      <c r="X10" s="69">
        <f>ROUND(ROUND(W10,2)*(1+'General Inputs'!N$20)*(1-AC10)+'General Inputs'!N$27,2)</f>
        <v>2711.78</v>
      </c>
      <c r="Y10" s="70"/>
      <c r="Z10" s="73">
        <f>IF($T10="",0,'General Inputs'!K$22)</f>
        <v>-9.5505821675600684E-3</v>
      </c>
      <c r="AA10" s="73">
        <f>IF($T10="",0,'General Inputs'!L$22)</f>
        <v>-1.1199334904118818E-2</v>
      </c>
      <c r="AB10" s="73">
        <f>IF($T10="",0,'General Inputs'!M$22)</f>
        <v>-1.2274361918209287E-2</v>
      </c>
      <c r="AC10" s="73">
        <f>IF($T10="",0,'General Inputs'!N$22)</f>
        <v>-1.2025416152939058E-2</v>
      </c>
      <c r="AD10" s="35"/>
      <c r="AE10" s="77"/>
    </row>
    <row r="11" spans="1:31" x14ac:dyDescent="0.2">
      <c r="A11" s="35"/>
      <c r="B11" s="35"/>
      <c r="C11" s="65"/>
      <c r="D11" s="65"/>
      <c r="E11" s="48"/>
      <c r="F11" s="48"/>
      <c r="G11" s="52"/>
      <c r="H11" s="53">
        <f>_xlfn.IFNA(INDEX($N11:$R11,1,MATCH('General Inputs'!$F$10,$N$5:$R$5,0)),0)</f>
        <v>0</v>
      </c>
      <c r="I11" s="66"/>
      <c r="J11" s="53">
        <f>_xlfn.IFNA(INDEX($T11:$X11,1,MATCH('General Inputs'!$F$10,$T$5:$X$5,0)),0)</f>
        <v>0</v>
      </c>
      <c r="K11" s="66"/>
      <c r="L11" s="66" t="str">
        <f t="shared" si="1"/>
        <v/>
      </c>
      <c r="M11" s="37"/>
      <c r="N11" s="67">
        <f t="shared" si="2"/>
        <v>0</v>
      </c>
      <c r="O11" s="67">
        <f t="shared" si="6"/>
        <v>0</v>
      </c>
      <c r="P11" s="67">
        <f t="shared" si="3"/>
        <v>0</v>
      </c>
      <c r="Q11" s="67">
        <f t="shared" si="4"/>
        <v>0</v>
      </c>
      <c r="R11" s="67">
        <f t="shared" si="5"/>
        <v>0</v>
      </c>
      <c r="S11" s="37"/>
      <c r="T11" s="83"/>
      <c r="U11" s="69">
        <f>ROUND(ROUND(T11,2)*(1+'General Inputs'!K$20)*(1-Z11)+'General Inputs'!K$27,2)</f>
        <v>0</v>
      </c>
      <c r="V11" s="69">
        <f>ROUND(ROUND(U11,2)*(1+'General Inputs'!L$20)*(1-AA11)+'General Inputs'!L$27,2)</f>
        <v>0</v>
      </c>
      <c r="W11" s="69">
        <f>ROUND(ROUND(V11,2)*(1+'General Inputs'!M$20)*(1-AB11)+'General Inputs'!M$27,2)</f>
        <v>0</v>
      </c>
      <c r="X11" s="69">
        <f>ROUND(ROUND(W11,2)*(1+'General Inputs'!N$20)*(1-AC11)+'General Inputs'!N$27,2)</f>
        <v>0</v>
      </c>
      <c r="Y11" s="70"/>
      <c r="Z11" s="73">
        <f>IF($T11="",0,'General Inputs'!K$22)</f>
        <v>0</v>
      </c>
      <c r="AA11" s="73">
        <f>IF($T11="",0,'General Inputs'!L$22)</f>
        <v>0</v>
      </c>
      <c r="AB11" s="73">
        <f>IF($T11="",0,'General Inputs'!M$22)</f>
        <v>0</v>
      </c>
      <c r="AC11" s="73">
        <f>IF($T11="",0,'General Inputs'!N$22)</f>
        <v>0</v>
      </c>
      <c r="AD11" s="35"/>
      <c r="AE11" s="77"/>
    </row>
    <row r="12" spans="1:31" x14ac:dyDescent="0.2">
      <c r="A12" s="35"/>
      <c r="B12" s="35"/>
      <c r="C12" s="65" t="s">
        <v>46</v>
      </c>
      <c r="D12" s="65" t="s">
        <v>52</v>
      </c>
      <c r="E12" s="48" t="s">
        <v>26</v>
      </c>
      <c r="F12" s="48" t="s">
        <v>37</v>
      </c>
      <c r="G12" s="52"/>
      <c r="H12" s="53">
        <f>_xlfn.IFNA(INDEX($N12:$R12,1,MATCH('General Inputs'!$F$10,$N$5:$R$5,0)),0)</f>
        <v>627.11656316495123</v>
      </c>
      <c r="I12" s="66"/>
      <c r="J12" s="53">
        <f>_xlfn.IFNA(INDEX($T12:$X12,1,MATCH('General Inputs'!$F$10,$T$5:$X$5,0)),0)</f>
        <v>627.11656316495123</v>
      </c>
      <c r="K12" s="66"/>
      <c r="L12" s="66" t="str">
        <f t="shared" si="1"/>
        <v>COMPLIANT</v>
      </c>
      <c r="M12" s="37"/>
      <c r="N12" s="67">
        <f t="shared" si="2"/>
        <v>627.11656316495123</v>
      </c>
      <c r="O12" s="67">
        <f t="shared" si="6"/>
        <v>649.41</v>
      </c>
      <c r="P12" s="67">
        <f t="shared" si="3"/>
        <v>673.43</v>
      </c>
      <c r="Q12" s="67">
        <f t="shared" si="4"/>
        <v>698.91</v>
      </c>
      <c r="R12" s="67">
        <f t="shared" si="5"/>
        <v>725</v>
      </c>
      <c r="S12" s="37"/>
      <c r="T12" s="84">
        <v>627.11656316495123</v>
      </c>
      <c r="U12" s="69">
        <f>ROUND(ROUND(T12,2)*(1+'General Inputs'!K$20)*(1-Z12)+'General Inputs'!K$27,2)</f>
        <v>649.41</v>
      </c>
      <c r="V12" s="69">
        <f>ROUND(ROUND(U12,2)*(1+'General Inputs'!L$20)*(1-AA12)+'General Inputs'!L$27,2)</f>
        <v>673.43</v>
      </c>
      <c r="W12" s="69">
        <f>ROUND(ROUND(V12,2)*(1+'General Inputs'!M$20)*(1-AB12)+'General Inputs'!M$27,2)</f>
        <v>698.91</v>
      </c>
      <c r="X12" s="69">
        <f>ROUND(ROUND(W12,2)*(1+'General Inputs'!N$20)*(1-AC12)+'General Inputs'!N$27,2)</f>
        <v>725</v>
      </c>
      <c r="Y12" s="70"/>
      <c r="Z12" s="73">
        <f>IF($T12="",0,'General Inputs'!K$22)</f>
        <v>-9.5505821675600684E-3</v>
      </c>
      <c r="AA12" s="73">
        <f>IF($T12="",0,'General Inputs'!L$22)</f>
        <v>-1.1199334904118818E-2</v>
      </c>
      <c r="AB12" s="73">
        <f>IF($T12="",0,'General Inputs'!M$22)</f>
        <v>-1.2274361918209287E-2</v>
      </c>
      <c r="AC12" s="73">
        <f>IF($T12="",0,'General Inputs'!N$22)</f>
        <v>-1.2025416152939058E-2</v>
      </c>
      <c r="AD12" s="35"/>
      <c r="AE12" s="77"/>
    </row>
    <row r="13" spans="1:31" x14ac:dyDescent="0.2">
      <c r="A13" s="35"/>
      <c r="B13" s="35"/>
      <c r="C13" s="65" t="s">
        <v>48</v>
      </c>
      <c r="D13" s="65" t="s">
        <v>53</v>
      </c>
      <c r="E13" s="48" t="s">
        <v>26</v>
      </c>
      <c r="F13" s="48" t="s">
        <v>37</v>
      </c>
      <c r="G13" s="52"/>
      <c r="H13" s="53">
        <f>_xlfn.IFNA(INDEX($N13:$R13,1,MATCH('General Inputs'!$F$10,$N$5:$R$5,0)),0)</f>
        <v>627.11656316495123</v>
      </c>
      <c r="I13" s="66"/>
      <c r="J13" s="53">
        <f>_xlfn.IFNA(INDEX($T13:$X13,1,MATCH('General Inputs'!$F$10,$T$5:$X$5,0)),0)</f>
        <v>627.11656316495123</v>
      </c>
      <c r="K13" s="66"/>
      <c r="L13" s="66" t="str">
        <f t="shared" si="1"/>
        <v>COMPLIANT</v>
      </c>
      <c r="M13" s="37"/>
      <c r="N13" s="67">
        <f t="shared" si="2"/>
        <v>627.11656316495123</v>
      </c>
      <c r="O13" s="67">
        <f t="shared" si="6"/>
        <v>649.41</v>
      </c>
      <c r="P13" s="67">
        <f t="shared" si="3"/>
        <v>673.43</v>
      </c>
      <c r="Q13" s="67">
        <f t="shared" si="4"/>
        <v>698.91</v>
      </c>
      <c r="R13" s="67">
        <f t="shared" si="5"/>
        <v>725</v>
      </c>
      <c r="S13" s="37"/>
      <c r="T13" s="84">
        <v>627.11656316495123</v>
      </c>
      <c r="U13" s="69">
        <f>ROUND(ROUND(T13,2)*(1+'General Inputs'!K$20)*(1-Z13)+'General Inputs'!K$27,2)</f>
        <v>649.41</v>
      </c>
      <c r="V13" s="69">
        <f>ROUND(ROUND(U13,2)*(1+'General Inputs'!L$20)*(1-AA13)+'General Inputs'!L$27,2)</f>
        <v>673.43</v>
      </c>
      <c r="W13" s="69">
        <f>ROUND(ROUND(V13,2)*(1+'General Inputs'!M$20)*(1-AB13)+'General Inputs'!M$27,2)</f>
        <v>698.91</v>
      </c>
      <c r="X13" s="69">
        <f>ROUND(ROUND(W13,2)*(1+'General Inputs'!N$20)*(1-AC13)+'General Inputs'!N$27,2)</f>
        <v>725</v>
      </c>
      <c r="Y13" s="70"/>
      <c r="Z13" s="73">
        <f>IF($T13="",0,'General Inputs'!K$22)</f>
        <v>-9.5505821675600684E-3</v>
      </c>
      <c r="AA13" s="73">
        <f>IF($T13="",0,'General Inputs'!L$22)</f>
        <v>-1.1199334904118818E-2</v>
      </c>
      <c r="AB13" s="73">
        <f>IF($T13="",0,'General Inputs'!M$22)</f>
        <v>-1.2274361918209287E-2</v>
      </c>
      <c r="AC13" s="73">
        <f>IF($T13="",0,'General Inputs'!N$22)</f>
        <v>-1.2025416152939058E-2</v>
      </c>
      <c r="AD13" s="35"/>
      <c r="AE13" s="77"/>
    </row>
    <row r="14" spans="1:31" x14ac:dyDescent="0.2">
      <c r="A14" s="35"/>
      <c r="B14" s="35"/>
      <c r="C14" s="65" t="s">
        <v>50</v>
      </c>
      <c r="D14" s="65" t="s">
        <v>54</v>
      </c>
      <c r="E14" s="48" t="s">
        <v>26</v>
      </c>
      <c r="F14" s="48" t="s">
        <v>37</v>
      </c>
      <c r="G14" s="52"/>
      <c r="H14" s="53">
        <f>_xlfn.IFNA(INDEX($N14:$R14,1,MATCH('General Inputs'!$F$10,$N$5:$R$5,0)),0)</f>
        <v>2140.4424327465495</v>
      </c>
      <c r="I14" s="66"/>
      <c r="J14" s="53">
        <f>_xlfn.IFNA(INDEX($T14:$X14,1,MATCH('General Inputs'!$F$10,$T$5:$X$5,0)),0)</f>
        <v>2140.4424327465495</v>
      </c>
      <c r="K14" s="66"/>
      <c r="L14" s="66" t="str">
        <f t="shared" si="1"/>
        <v>COMPLIANT</v>
      </c>
      <c r="M14" s="37"/>
      <c r="N14" s="67">
        <f t="shared" si="2"/>
        <v>2140.4424327465495</v>
      </c>
      <c r="O14" s="67">
        <f t="shared" si="6"/>
        <v>2216.5300000000002</v>
      </c>
      <c r="P14" s="67">
        <f t="shared" si="3"/>
        <v>2298.5100000000002</v>
      </c>
      <c r="Q14" s="67">
        <f t="shared" si="4"/>
        <v>2385.4699999999998</v>
      </c>
      <c r="R14" s="67">
        <f t="shared" si="5"/>
        <v>2474.5100000000002</v>
      </c>
      <c r="S14" s="37"/>
      <c r="T14" s="84">
        <v>2140.4424327465495</v>
      </c>
      <c r="U14" s="69">
        <f>ROUND(ROUND(T14,2)*(1+'General Inputs'!K$20)*(1-Z14)+'General Inputs'!K$27,2)</f>
        <v>2216.5300000000002</v>
      </c>
      <c r="V14" s="69">
        <f>ROUND(ROUND(U14,2)*(1+'General Inputs'!L$20)*(1-AA14)+'General Inputs'!L$27,2)</f>
        <v>2298.5100000000002</v>
      </c>
      <c r="W14" s="69">
        <f>ROUND(ROUND(V14,2)*(1+'General Inputs'!M$20)*(1-AB14)+'General Inputs'!M$27,2)</f>
        <v>2385.4699999999998</v>
      </c>
      <c r="X14" s="69">
        <f>ROUND(ROUND(W14,2)*(1+'General Inputs'!N$20)*(1-AC14)+'General Inputs'!N$27,2)</f>
        <v>2474.5100000000002</v>
      </c>
      <c r="Y14" s="70"/>
      <c r="Z14" s="73">
        <f>IF($T14="",0,'General Inputs'!K$22)</f>
        <v>-9.5505821675600684E-3</v>
      </c>
      <c r="AA14" s="73">
        <f>IF($T14="",0,'General Inputs'!L$22)</f>
        <v>-1.1199334904118818E-2</v>
      </c>
      <c r="AB14" s="73">
        <f>IF($T14="",0,'General Inputs'!M$22)</f>
        <v>-1.2274361918209287E-2</v>
      </c>
      <c r="AC14" s="73">
        <f>IF($T14="",0,'General Inputs'!N$22)</f>
        <v>-1.2025416152939058E-2</v>
      </c>
      <c r="AD14" s="35"/>
      <c r="AE14" s="77"/>
    </row>
    <row r="15" spans="1:31" x14ac:dyDescent="0.2">
      <c r="A15" s="35"/>
      <c r="B15" s="35"/>
      <c r="C15" s="65"/>
      <c r="D15" s="65"/>
      <c r="E15" s="48"/>
      <c r="F15" s="48"/>
      <c r="G15" s="52"/>
      <c r="H15" s="53">
        <f>_xlfn.IFNA(INDEX($N15:$R15,1,MATCH('General Inputs'!$F$10,$N$5:$R$5,0)),0)</f>
        <v>0</v>
      </c>
      <c r="I15" s="66"/>
      <c r="J15" s="53">
        <f>_xlfn.IFNA(INDEX($T15:$X15,1,MATCH('General Inputs'!$F$10,$T$5:$X$5,0)),0)</f>
        <v>0</v>
      </c>
      <c r="K15" s="66"/>
      <c r="L15" s="66" t="str">
        <f t="shared" si="1"/>
        <v/>
      </c>
      <c r="M15" s="37"/>
      <c r="N15" s="67">
        <f t="shared" si="2"/>
        <v>0</v>
      </c>
      <c r="O15" s="67">
        <f t="shared" si="6"/>
        <v>0</v>
      </c>
      <c r="P15" s="67">
        <f t="shared" si="3"/>
        <v>0</v>
      </c>
      <c r="Q15" s="67">
        <f t="shared" si="4"/>
        <v>0</v>
      </c>
      <c r="R15" s="67">
        <f t="shared" si="5"/>
        <v>0</v>
      </c>
      <c r="S15" s="37"/>
      <c r="T15" s="83"/>
      <c r="U15" s="69">
        <f>ROUND(ROUND(T15,2)*(1+'General Inputs'!K$20)*(1-Z15)+'General Inputs'!K$27,2)</f>
        <v>0</v>
      </c>
      <c r="V15" s="69">
        <f>ROUND(ROUND(U15,2)*(1+'General Inputs'!L$20)*(1-AA15)+'General Inputs'!L$27,2)</f>
        <v>0</v>
      </c>
      <c r="W15" s="69">
        <f>ROUND(ROUND(V15,2)*(1+'General Inputs'!M$20)*(1-AB15)+'General Inputs'!M$27,2)</f>
        <v>0</v>
      </c>
      <c r="X15" s="69">
        <f>ROUND(ROUND(W15,2)*(1+'General Inputs'!N$20)*(1-AC15)+'General Inputs'!N$27,2)</f>
        <v>0</v>
      </c>
      <c r="Y15" s="70"/>
      <c r="Z15" s="73">
        <f>IF($T15="",0,'General Inputs'!K$22)</f>
        <v>0</v>
      </c>
      <c r="AA15" s="73">
        <f>IF($T15="",0,'General Inputs'!L$22)</f>
        <v>0</v>
      </c>
      <c r="AB15" s="73">
        <f>IF($T15="",0,'General Inputs'!M$22)</f>
        <v>0</v>
      </c>
      <c r="AC15" s="73">
        <f>IF($T15="",0,'General Inputs'!N$22)</f>
        <v>0</v>
      </c>
      <c r="AD15" s="35"/>
      <c r="AE15" s="77"/>
    </row>
    <row r="16" spans="1:31" x14ac:dyDescent="0.2">
      <c r="A16" s="35"/>
      <c r="B16" s="35"/>
      <c r="C16" s="65" t="s">
        <v>55</v>
      </c>
      <c r="D16" s="65" t="s">
        <v>56</v>
      </c>
      <c r="E16" s="48" t="s">
        <v>26</v>
      </c>
      <c r="F16" s="48" t="s">
        <v>37</v>
      </c>
      <c r="G16" s="52"/>
      <c r="H16" s="53">
        <f>_xlfn.IFNA(INDEX($N16:$R16,1,MATCH('General Inputs'!$F$10,$N$5:$R$5,0)),0)</f>
        <v>357.90072326628535</v>
      </c>
      <c r="I16" s="66"/>
      <c r="J16" s="53">
        <f>_xlfn.IFNA(INDEX($T16:$X16,1,MATCH('General Inputs'!$F$10,$T$5:$X$5,0)),0)</f>
        <v>357.90072326628535</v>
      </c>
      <c r="K16" s="66"/>
      <c r="L16" s="66" t="str">
        <f t="shared" si="1"/>
        <v>COMPLIANT</v>
      </c>
      <c r="M16" s="37"/>
      <c r="N16" s="67">
        <f t="shared" si="2"/>
        <v>357.90072326628535</v>
      </c>
      <c r="O16" s="67">
        <f t="shared" si="6"/>
        <v>370.62</v>
      </c>
      <c r="P16" s="67">
        <f t="shared" si="3"/>
        <v>384.33</v>
      </c>
      <c r="Q16" s="67">
        <f t="shared" si="4"/>
        <v>398.87</v>
      </c>
      <c r="R16" s="67">
        <f t="shared" si="5"/>
        <v>413.76</v>
      </c>
      <c r="S16" s="37"/>
      <c r="T16" s="84">
        <v>357.90072326628535</v>
      </c>
      <c r="U16" s="69">
        <f>ROUND(ROUND(T16,2)*(1+'General Inputs'!K$20)*(1-Z16)+'General Inputs'!K$27,2)</f>
        <v>370.62</v>
      </c>
      <c r="V16" s="69">
        <f>ROUND(ROUND(U16,2)*(1+'General Inputs'!L$20)*(1-AA16)+'General Inputs'!L$27,2)</f>
        <v>384.33</v>
      </c>
      <c r="W16" s="69">
        <f>ROUND(ROUND(V16,2)*(1+'General Inputs'!M$20)*(1-AB16)+'General Inputs'!M$27,2)</f>
        <v>398.87</v>
      </c>
      <c r="X16" s="69">
        <f>ROUND(ROUND(W16,2)*(1+'General Inputs'!N$20)*(1-AC16)+'General Inputs'!N$27,2)</f>
        <v>413.76</v>
      </c>
      <c r="Y16" s="70"/>
      <c r="Z16" s="73">
        <f>IF($T16="",0,'General Inputs'!K$22)</f>
        <v>-9.5505821675600684E-3</v>
      </c>
      <c r="AA16" s="73">
        <f>IF($T16="",0,'General Inputs'!L$22)</f>
        <v>-1.1199334904118818E-2</v>
      </c>
      <c r="AB16" s="73">
        <f>IF($T16="",0,'General Inputs'!M$22)</f>
        <v>-1.2274361918209287E-2</v>
      </c>
      <c r="AC16" s="73">
        <f>IF($T16="",0,'General Inputs'!N$22)</f>
        <v>-1.2025416152939058E-2</v>
      </c>
      <c r="AD16" s="35"/>
      <c r="AE16" s="77"/>
    </row>
    <row r="17" spans="1:31" x14ac:dyDescent="0.2">
      <c r="A17" s="35"/>
      <c r="B17" s="35"/>
      <c r="C17" s="65" t="s">
        <v>57</v>
      </c>
      <c r="D17" s="65" t="s">
        <v>58</v>
      </c>
      <c r="E17" s="48" t="s">
        <v>26</v>
      </c>
      <c r="F17" s="48" t="s">
        <v>37</v>
      </c>
      <c r="G17" s="52"/>
      <c r="H17" s="53">
        <f>_xlfn.IFNA(INDEX($N17:$R17,1,MATCH('General Inputs'!$F$10,$N$5:$R$5,0)),0)</f>
        <v>357.90072326628535</v>
      </c>
      <c r="I17" s="66"/>
      <c r="J17" s="53">
        <f>_xlfn.IFNA(INDEX($T17:$X17,1,MATCH('General Inputs'!$F$10,$T$5:$X$5,0)),0)</f>
        <v>357.90072326628535</v>
      </c>
      <c r="K17" s="66"/>
      <c r="L17" s="66" t="str">
        <f t="shared" si="1"/>
        <v>COMPLIANT</v>
      </c>
      <c r="M17" s="37"/>
      <c r="N17" s="67">
        <f t="shared" si="2"/>
        <v>357.90072326628535</v>
      </c>
      <c r="O17" s="67">
        <f t="shared" si="6"/>
        <v>370.62</v>
      </c>
      <c r="P17" s="67">
        <f t="shared" si="3"/>
        <v>384.33</v>
      </c>
      <c r="Q17" s="67">
        <f t="shared" si="4"/>
        <v>398.87</v>
      </c>
      <c r="R17" s="67">
        <f t="shared" si="5"/>
        <v>413.76</v>
      </c>
      <c r="S17" s="37"/>
      <c r="T17" s="84">
        <v>357.90072326628535</v>
      </c>
      <c r="U17" s="69">
        <f>ROUND(ROUND(T17,2)*(1+'General Inputs'!K$20)*(1-Z17)+'General Inputs'!K$27,2)</f>
        <v>370.62</v>
      </c>
      <c r="V17" s="69">
        <f>ROUND(ROUND(U17,2)*(1+'General Inputs'!L$20)*(1-AA17)+'General Inputs'!L$27,2)</f>
        <v>384.33</v>
      </c>
      <c r="W17" s="69">
        <f>ROUND(ROUND(V17,2)*(1+'General Inputs'!M$20)*(1-AB17)+'General Inputs'!M$27,2)</f>
        <v>398.87</v>
      </c>
      <c r="X17" s="69">
        <f>ROUND(ROUND(W17,2)*(1+'General Inputs'!N$20)*(1-AC17)+'General Inputs'!N$27,2)</f>
        <v>413.76</v>
      </c>
      <c r="Y17" s="70"/>
      <c r="Z17" s="73">
        <f>IF($T17="",0,'General Inputs'!K$22)</f>
        <v>-9.5505821675600684E-3</v>
      </c>
      <c r="AA17" s="73">
        <f>IF($T17="",0,'General Inputs'!L$22)</f>
        <v>-1.1199334904118818E-2</v>
      </c>
      <c r="AB17" s="73">
        <f>IF($T17="",0,'General Inputs'!M$22)</f>
        <v>-1.2274361918209287E-2</v>
      </c>
      <c r="AC17" s="73">
        <f>IF($T17="",0,'General Inputs'!N$22)</f>
        <v>-1.2025416152939058E-2</v>
      </c>
      <c r="AD17" s="35"/>
      <c r="AE17" s="77"/>
    </row>
    <row r="18" spans="1:31" x14ac:dyDescent="0.2">
      <c r="A18" s="35"/>
      <c r="B18" s="35"/>
      <c r="C18" s="65" t="s">
        <v>59</v>
      </c>
      <c r="D18" s="65" t="s">
        <v>60</v>
      </c>
      <c r="E18" s="48" t="s">
        <v>26</v>
      </c>
      <c r="F18" s="48" t="s">
        <v>37</v>
      </c>
      <c r="G18" s="52"/>
      <c r="H18" s="53">
        <f>_xlfn.IFNA(INDEX($N18:$R18,1,MATCH('General Inputs'!$F$10,$N$5:$R$5,0)),0)</f>
        <v>171.73078842447029</v>
      </c>
      <c r="I18" s="66"/>
      <c r="J18" s="53">
        <f>_xlfn.IFNA(INDEX($T18:$X18,1,MATCH('General Inputs'!$F$10,$T$5:$X$5,0)),0)</f>
        <v>171.73078842447029</v>
      </c>
      <c r="K18" s="66"/>
      <c r="L18" s="66" t="str">
        <f t="shared" si="1"/>
        <v>COMPLIANT</v>
      </c>
      <c r="M18" s="37"/>
      <c r="N18" s="67">
        <f t="shared" si="2"/>
        <v>171.73078842447029</v>
      </c>
      <c r="O18" s="67">
        <f t="shared" si="6"/>
        <v>177.83</v>
      </c>
      <c r="P18" s="67">
        <f t="shared" si="3"/>
        <v>184.41</v>
      </c>
      <c r="Q18" s="67">
        <f t="shared" si="4"/>
        <v>191.39</v>
      </c>
      <c r="R18" s="67">
        <f t="shared" si="5"/>
        <v>198.53</v>
      </c>
      <c r="S18" s="37"/>
      <c r="T18" s="84">
        <v>171.73078842447029</v>
      </c>
      <c r="U18" s="69">
        <f>ROUND(ROUND(T18,2)*(1+'General Inputs'!K$20)*(1-Z18)+'General Inputs'!K$27,2)</f>
        <v>177.83</v>
      </c>
      <c r="V18" s="69">
        <f>ROUND(ROUND(U18,2)*(1+'General Inputs'!L$20)*(1-AA18)+'General Inputs'!L$27,2)</f>
        <v>184.41</v>
      </c>
      <c r="W18" s="69">
        <f>ROUND(ROUND(V18,2)*(1+'General Inputs'!M$20)*(1-AB18)+'General Inputs'!M$27,2)</f>
        <v>191.39</v>
      </c>
      <c r="X18" s="69">
        <f>ROUND(ROUND(W18,2)*(1+'General Inputs'!N$20)*(1-AC18)+'General Inputs'!N$27,2)</f>
        <v>198.53</v>
      </c>
      <c r="Y18" s="70"/>
      <c r="Z18" s="73">
        <f>IF($T18="",0,'General Inputs'!K$22)</f>
        <v>-9.5505821675600684E-3</v>
      </c>
      <c r="AA18" s="73">
        <f>IF($T18="",0,'General Inputs'!L$22)</f>
        <v>-1.1199334904118818E-2</v>
      </c>
      <c r="AB18" s="73">
        <f>IF($T18="",0,'General Inputs'!M$22)</f>
        <v>-1.2274361918209287E-2</v>
      </c>
      <c r="AC18" s="73">
        <f>IF($T18="",0,'General Inputs'!N$22)</f>
        <v>-1.2025416152939058E-2</v>
      </c>
      <c r="AD18" s="35"/>
      <c r="AE18" s="77"/>
    </row>
    <row r="19" spans="1:31" x14ac:dyDescent="0.2">
      <c r="A19" s="35"/>
      <c r="B19" s="35"/>
      <c r="C19" s="65" t="s">
        <v>61</v>
      </c>
      <c r="D19" s="65" t="s">
        <v>62</v>
      </c>
      <c r="E19" s="48" t="s">
        <v>26</v>
      </c>
      <c r="F19" s="48" t="s">
        <v>37</v>
      </c>
      <c r="G19" s="52"/>
      <c r="H19" s="53">
        <f>_xlfn.IFNA(INDEX($N19:$R19,1,MATCH('General Inputs'!$F$10,$N$5:$R$5,0)),0)</f>
        <v>30.066467108844073</v>
      </c>
      <c r="I19" s="66"/>
      <c r="J19" s="53">
        <f>_xlfn.IFNA(INDEX($T19:$X19,1,MATCH('General Inputs'!$F$10,$T$5:$X$5,0)),0)</f>
        <v>30.066467108844073</v>
      </c>
      <c r="K19" s="66"/>
      <c r="L19" s="66" t="str">
        <f t="shared" si="1"/>
        <v>COMPLIANT</v>
      </c>
      <c r="M19" s="37"/>
      <c r="N19" s="67">
        <f t="shared" si="2"/>
        <v>30.066467108844073</v>
      </c>
      <c r="O19" s="67">
        <f t="shared" si="6"/>
        <v>31.14</v>
      </c>
      <c r="P19" s="67">
        <f t="shared" si="3"/>
        <v>32.29</v>
      </c>
      <c r="Q19" s="67">
        <f t="shared" si="4"/>
        <v>33.51</v>
      </c>
      <c r="R19" s="67">
        <f t="shared" si="5"/>
        <v>34.76</v>
      </c>
      <c r="S19" s="37"/>
      <c r="T19" s="84">
        <v>30.066467108844073</v>
      </c>
      <c r="U19" s="69">
        <f>ROUND(ROUND(T19,2)*(1+'General Inputs'!K$20)*(1-Z19)+'General Inputs'!K$27,2)</f>
        <v>31.14</v>
      </c>
      <c r="V19" s="69">
        <f>ROUND(ROUND(U19,2)*(1+'General Inputs'!L$20)*(1-AA19)+'General Inputs'!L$27,2)</f>
        <v>32.29</v>
      </c>
      <c r="W19" s="69">
        <f>ROUND(ROUND(V19,2)*(1+'General Inputs'!M$20)*(1-AB19)+'General Inputs'!M$27,2)</f>
        <v>33.51</v>
      </c>
      <c r="X19" s="69">
        <f>ROUND(ROUND(W19,2)*(1+'General Inputs'!N$20)*(1-AC19)+'General Inputs'!N$27,2)</f>
        <v>34.76</v>
      </c>
      <c r="Y19" s="70"/>
      <c r="Z19" s="73">
        <f>IF($T19="",0,'General Inputs'!K$22)</f>
        <v>-9.5505821675600684E-3</v>
      </c>
      <c r="AA19" s="73">
        <f>IF($T19="",0,'General Inputs'!L$22)</f>
        <v>-1.1199334904118818E-2</v>
      </c>
      <c r="AB19" s="73">
        <f>IF($T19="",0,'General Inputs'!M$22)</f>
        <v>-1.2274361918209287E-2</v>
      </c>
      <c r="AC19" s="73">
        <f>IF($T19="",0,'General Inputs'!N$22)</f>
        <v>-1.2025416152939058E-2</v>
      </c>
      <c r="AD19" s="35"/>
      <c r="AE19" s="77"/>
    </row>
    <row r="20" spans="1:31" x14ac:dyDescent="0.2">
      <c r="A20" s="35"/>
      <c r="B20" s="35"/>
      <c r="C20" s="65" t="s">
        <v>63</v>
      </c>
      <c r="D20" s="65" t="s">
        <v>64</v>
      </c>
      <c r="E20" s="48" t="s">
        <v>26</v>
      </c>
      <c r="F20" s="48" t="s">
        <v>37</v>
      </c>
      <c r="G20" s="52"/>
      <c r="H20" s="53">
        <f>_xlfn.IFNA(INDEX($N20:$R20,1,MATCH('General Inputs'!$F$10,$N$5:$R$5,0)),0)</f>
        <v>85.356176666168921</v>
      </c>
      <c r="I20" s="66"/>
      <c r="J20" s="53">
        <f>_xlfn.IFNA(INDEX($T20:$X20,1,MATCH('General Inputs'!$F$10,$T$5:$X$5,0)),0)</f>
        <v>85.356176666168921</v>
      </c>
      <c r="K20" s="66"/>
      <c r="L20" s="66" t="str">
        <f t="shared" si="1"/>
        <v>COMPLIANT</v>
      </c>
      <c r="M20" s="37"/>
      <c r="N20" s="67">
        <f t="shared" si="2"/>
        <v>85.356176666168921</v>
      </c>
      <c r="O20" s="67">
        <f t="shared" si="6"/>
        <v>88.39</v>
      </c>
      <c r="P20" s="67">
        <f t="shared" si="3"/>
        <v>91.66</v>
      </c>
      <c r="Q20" s="67">
        <f t="shared" si="4"/>
        <v>95.13</v>
      </c>
      <c r="R20" s="67">
        <f t="shared" si="5"/>
        <v>98.68</v>
      </c>
      <c r="S20" s="37"/>
      <c r="T20" s="84">
        <v>85.356176666168921</v>
      </c>
      <c r="U20" s="69">
        <f>ROUND(ROUND(T20,2)*(1+'General Inputs'!K$20)*(1-Z20)+'General Inputs'!K$27,2)</f>
        <v>88.39</v>
      </c>
      <c r="V20" s="69">
        <f>ROUND(ROUND(U20,2)*(1+'General Inputs'!L$20)*(1-AA20)+'General Inputs'!L$27,2)</f>
        <v>91.66</v>
      </c>
      <c r="W20" s="69">
        <f>ROUND(ROUND(V20,2)*(1+'General Inputs'!M$20)*(1-AB20)+'General Inputs'!M$27,2)</f>
        <v>95.13</v>
      </c>
      <c r="X20" s="69">
        <f>ROUND(ROUND(W20,2)*(1+'General Inputs'!N$20)*(1-AC20)+'General Inputs'!N$27,2)</f>
        <v>98.68</v>
      </c>
      <c r="Y20" s="70"/>
      <c r="Z20" s="73">
        <f>IF($T20="",0,'General Inputs'!K$22)</f>
        <v>-9.5505821675600684E-3</v>
      </c>
      <c r="AA20" s="73">
        <f>IF($T20="",0,'General Inputs'!L$22)</f>
        <v>-1.1199334904118818E-2</v>
      </c>
      <c r="AB20" s="73">
        <f>IF($T20="",0,'General Inputs'!M$22)</f>
        <v>-1.2274361918209287E-2</v>
      </c>
      <c r="AC20" s="73">
        <f>IF($T20="",0,'General Inputs'!N$22)</f>
        <v>-1.2025416152939058E-2</v>
      </c>
      <c r="AD20" s="35"/>
      <c r="AE20" s="77"/>
    </row>
    <row r="21" spans="1:31" x14ac:dyDescent="0.2">
      <c r="A21" s="35"/>
      <c r="B21" s="35"/>
      <c r="C21" s="65" t="s">
        <v>65</v>
      </c>
      <c r="D21" s="65" t="s">
        <v>66</v>
      </c>
      <c r="E21" s="48" t="s">
        <v>26</v>
      </c>
      <c r="F21" s="48" t="s">
        <v>37</v>
      </c>
      <c r="G21" s="52"/>
      <c r="H21" s="53">
        <f>_xlfn.IFNA(INDEX($N21:$R21,1,MATCH('General Inputs'!$F$10,$N$5:$R$5,0)),0)</f>
        <v>64.025619458727789</v>
      </c>
      <c r="I21" s="66"/>
      <c r="J21" s="53">
        <f>_xlfn.IFNA(INDEX($T21:$X21,1,MATCH('General Inputs'!$F$10,$T$5:$X$5,0)),0)</f>
        <v>64.025619458727789</v>
      </c>
      <c r="K21" s="66"/>
      <c r="L21" s="66" t="str">
        <f t="shared" si="1"/>
        <v>COMPLIANT</v>
      </c>
      <c r="M21" s="37"/>
      <c r="N21" s="67">
        <f t="shared" si="2"/>
        <v>64.025619458727789</v>
      </c>
      <c r="O21" s="67">
        <f t="shared" si="6"/>
        <v>66.31</v>
      </c>
      <c r="P21" s="67">
        <f t="shared" si="3"/>
        <v>68.760000000000005</v>
      </c>
      <c r="Q21" s="67">
        <f t="shared" si="4"/>
        <v>71.36</v>
      </c>
      <c r="R21" s="67">
        <f t="shared" si="5"/>
        <v>74.02</v>
      </c>
      <c r="S21" s="37"/>
      <c r="T21" s="84">
        <v>64.025619458727789</v>
      </c>
      <c r="U21" s="69">
        <f>ROUND(ROUND(T21,2)*(1+'General Inputs'!K$20)*(1-Z21)+'General Inputs'!K$27,2)</f>
        <v>66.31</v>
      </c>
      <c r="V21" s="69">
        <f>ROUND(ROUND(U21,2)*(1+'General Inputs'!L$20)*(1-AA21)+'General Inputs'!L$27,2)</f>
        <v>68.760000000000005</v>
      </c>
      <c r="W21" s="69">
        <f>ROUND(ROUND(V21,2)*(1+'General Inputs'!M$20)*(1-AB21)+'General Inputs'!M$27,2)</f>
        <v>71.36</v>
      </c>
      <c r="X21" s="69">
        <f>ROUND(ROUND(W21,2)*(1+'General Inputs'!N$20)*(1-AC21)+'General Inputs'!N$27,2)</f>
        <v>74.02</v>
      </c>
      <c r="Y21" s="70"/>
      <c r="Z21" s="73">
        <f>IF($T21="",0,'General Inputs'!K$22)</f>
        <v>-9.5505821675600684E-3</v>
      </c>
      <c r="AA21" s="73">
        <f>IF($T21="",0,'General Inputs'!L$22)</f>
        <v>-1.1199334904118818E-2</v>
      </c>
      <c r="AB21" s="73">
        <f>IF($T21="",0,'General Inputs'!M$22)</f>
        <v>-1.2274361918209287E-2</v>
      </c>
      <c r="AC21" s="73">
        <f>IF($T21="",0,'General Inputs'!N$22)</f>
        <v>-1.2025416152939058E-2</v>
      </c>
      <c r="AD21" s="35"/>
      <c r="AE21" s="77"/>
    </row>
    <row r="22" spans="1:31" x14ac:dyDescent="0.2">
      <c r="A22" s="35"/>
      <c r="B22" s="35"/>
      <c r="C22" s="65" t="s">
        <v>67</v>
      </c>
      <c r="D22" s="65" t="s">
        <v>68</v>
      </c>
      <c r="E22" s="48" t="s">
        <v>26</v>
      </c>
      <c r="F22" s="48" t="s">
        <v>37</v>
      </c>
      <c r="G22" s="52"/>
      <c r="H22" s="53">
        <f>_xlfn.IFNA(INDEX($N22:$R22,1,MATCH('General Inputs'!$F$10,$N$5:$R$5,0)),0)</f>
        <v>96.502382952285373</v>
      </c>
      <c r="I22" s="66"/>
      <c r="J22" s="53">
        <f>_xlfn.IFNA(INDEX($T22:$X22,1,MATCH('General Inputs'!$F$10,$T$5:$X$5,0)),0)</f>
        <v>96.502382952285373</v>
      </c>
      <c r="K22" s="66"/>
      <c r="L22" s="66" t="str">
        <f t="shared" si="1"/>
        <v>COMPLIANT</v>
      </c>
      <c r="M22" s="37"/>
      <c r="N22" s="67">
        <f t="shared" si="2"/>
        <v>96.502382952285373</v>
      </c>
      <c r="O22" s="67">
        <f t="shared" si="6"/>
        <v>99.93</v>
      </c>
      <c r="P22" s="67">
        <f t="shared" si="3"/>
        <v>103.63</v>
      </c>
      <c r="Q22" s="67">
        <f t="shared" si="4"/>
        <v>107.55</v>
      </c>
      <c r="R22" s="67">
        <f t="shared" si="5"/>
        <v>111.56</v>
      </c>
      <c r="S22" s="37"/>
      <c r="T22" s="84">
        <v>96.502382952285373</v>
      </c>
      <c r="U22" s="69">
        <f>ROUND(ROUND(T22,2)*(1+'General Inputs'!K$20)*(1-Z22)+'General Inputs'!K$27,2)</f>
        <v>99.93</v>
      </c>
      <c r="V22" s="69">
        <f>ROUND(ROUND(U22,2)*(1+'General Inputs'!L$20)*(1-AA22)+'General Inputs'!L$27,2)</f>
        <v>103.63</v>
      </c>
      <c r="W22" s="69">
        <f>ROUND(ROUND(V22,2)*(1+'General Inputs'!M$20)*(1-AB22)+'General Inputs'!M$27,2)</f>
        <v>107.55</v>
      </c>
      <c r="X22" s="69">
        <f>ROUND(ROUND(W22,2)*(1+'General Inputs'!N$20)*(1-AC22)+'General Inputs'!N$27,2)</f>
        <v>111.56</v>
      </c>
      <c r="Y22" s="70"/>
      <c r="Z22" s="73">
        <f>IF($T22="",0,'General Inputs'!K$22)</f>
        <v>-9.5505821675600684E-3</v>
      </c>
      <c r="AA22" s="73">
        <f>IF($T22="",0,'General Inputs'!L$22)</f>
        <v>-1.1199334904118818E-2</v>
      </c>
      <c r="AB22" s="73">
        <f>IF($T22="",0,'General Inputs'!M$22)</f>
        <v>-1.2274361918209287E-2</v>
      </c>
      <c r="AC22" s="73">
        <f>IF($T22="",0,'General Inputs'!N$22)</f>
        <v>-1.2025416152939058E-2</v>
      </c>
      <c r="AD22" s="35"/>
      <c r="AE22" s="77"/>
    </row>
    <row r="23" spans="1:31" x14ac:dyDescent="0.2">
      <c r="A23" s="35"/>
      <c r="B23" s="35"/>
      <c r="C23" s="65" t="s">
        <v>69</v>
      </c>
      <c r="D23" s="65" t="s">
        <v>70</v>
      </c>
      <c r="E23" s="48" t="s">
        <v>26</v>
      </c>
      <c r="F23" s="48" t="s">
        <v>37</v>
      </c>
      <c r="G23" s="52"/>
      <c r="H23" s="53">
        <f>_xlfn.IFNA(INDEX($N23:$R23,1,MATCH('General Inputs'!$F$10,$N$5:$R$5,0)),0)</f>
        <v>64.025619458727789</v>
      </c>
      <c r="I23" s="66"/>
      <c r="J23" s="53">
        <f>_xlfn.IFNA(INDEX($T23:$X23,1,MATCH('General Inputs'!$F$10,$T$5:$X$5,0)),0)</f>
        <v>64.025619458727789</v>
      </c>
      <c r="K23" s="66"/>
      <c r="L23" s="66" t="str">
        <f t="shared" si="1"/>
        <v>COMPLIANT</v>
      </c>
      <c r="M23" s="37"/>
      <c r="N23" s="67">
        <f t="shared" si="2"/>
        <v>64.025619458727789</v>
      </c>
      <c r="O23" s="67">
        <f t="shared" si="6"/>
        <v>66.31</v>
      </c>
      <c r="P23" s="67">
        <f t="shared" si="3"/>
        <v>68.760000000000005</v>
      </c>
      <c r="Q23" s="67">
        <f t="shared" si="4"/>
        <v>71.36</v>
      </c>
      <c r="R23" s="67">
        <f t="shared" si="5"/>
        <v>74.02</v>
      </c>
      <c r="S23" s="37"/>
      <c r="T23" s="84">
        <v>64.025619458727789</v>
      </c>
      <c r="U23" s="69">
        <f>ROUND(ROUND(T23,2)*(1+'General Inputs'!K$20)*(1-Z23)+'General Inputs'!K$27,2)</f>
        <v>66.31</v>
      </c>
      <c r="V23" s="69">
        <f>ROUND(ROUND(U23,2)*(1+'General Inputs'!L$20)*(1-AA23)+'General Inputs'!L$27,2)</f>
        <v>68.760000000000005</v>
      </c>
      <c r="W23" s="69">
        <f>ROUND(ROUND(V23,2)*(1+'General Inputs'!M$20)*(1-AB23)+'General Inputs'!M$27,2)</f>
        <v>71.36</v>
      </c>
      <c r="X23" s="69">
        <f>ROUND(ROUND(W23,2)*(1+'General Inputs'!N$20)*(1-AC23)+'General Inputs'!N$27,2)</f>
        <v>74.02</v>
      </c>
      <c r="Y23" s="70"/>
      <c r="Z23" s="73">
        <f>IF($T23="",0,'General Inputs'!K$22)</f>
        <v>-9.5505821675600684E-3</v>
      </c>
      <c r="AA23" s="73">
        <f>IF($T23="",0,'General Inputs'!L$22)</f>
        <v>-1.1199334904118818E-2</v>
      </c>
      <c r="AB23" s="73">
        <f>IF($T23="",0,'General Inputs'!M$22)</f>
        <v>-1.2274361918209287E-2</v>
      </c>
      <c r="AC23" s="73">
        <f>IF($T23="",0,'General Inputs'!N$22)</f>
        <v>-1.2025416152939058E-2</v>
      </c>
      <c r="AD23" s="35"/>
      <c r="AE23" s="77"/>
    </row>
    <row r="24" spans="1:31" x14ac:dyDescent="0.2">
      <c r="A24" s="35"/>
      <c r="B24" s="35"/>
      <c r="C24" s="65" t="s">
        <v>71</v>
      </c>
      <c r="D24" s="65" t="s">
        <v>72</v>
      </c>
      <c r="E24" s="48" t="s">
        <v>26</v>
      </c>
      <c r="F24" s="48" t="s">
        <v>37</v>
      </c>
      <c r="G24" s="52"/>
      <c r="H24" s="53">
        <f>_xlfn.IFNA(INDEX($N24:$R24,1,MATCH('General Inputs'!$F$10,$N$5:$R$5,0)),0)</f>
        <v>30.066467108844073</v>
      </c>
      <c r="I24" s="66"/>
      <c r="J24" s="53">
        <f>_xlfn.IFNA(INDEX($T24:$X24,1,MATCH('General Inputs'!$F$10,$T$5:$X$5,0)),0)</f>
        <v>30.066467108844073</v>
      </c>
      <c r="K24" s="66"/>
      <c r="L24" s="66" t="str">
        <f t="shared" si="1"/>
        <v>COMPLIANT</v>
      </c>
      <c r="M24" s="37"/>
      <c r="N24" s="67">
        <f t="shared" si="2"/>
        <v>30.066467108844073</v>
      </c>
      <c r="O24" s="67">
        <f t="shared" si="6"/>
        <v>31.14</v>
      </c>
      <c r="P24" s="67">
        <f t="shared" si="3"/>
        <v>32.29</v>
      </c>
      <c r="Q24" s="67">
        <f t="shared" si="4"/>
        <v>33.51</v>
      </c>
      <c r="R24" s="67">
        <f t="shared" si="5"/>
        <v>34.76</v>
      </c>
      <c r="S24" s="37"/>
      <c r="T24" s="84">
        <v>30.066467108844073</v>
      </c>
      <c r="U24" s="69">
        <f>ROUND(ROUND(T24,2)*(1+'General Inputs'!K$20)*(1-Z24)+'General Inputs'!K$27,2)</f>
        <v>31.14</v>
      </c>
      <c r="V24" s="69">
        <f>ROUND(ROUND(U24,2)*(1+'General Inputs'!L$20)*(1-AA24)+'General Inputs'!L$27,2)</f>
        <v>32.29</v>
      </c>
      <c r="W24" s="69">
        <f>ROUND(ROUND(V24,2)*(1+'General Inputs'!M$20)*(1-AB24)+'General Inputs'!M$27,2)</f>
        <v>33.51</v>
      </c>
      <c r="X24" s="69">
        <f>ROUND(ROUND(W24,2)*(1+'General Inputs'!N$20)*(1-AC24)+'General Inputs'!N$27,2)</f>
        <v>34.76</v>
      </c>
      <c r="Y24" s="70"/>
      <c r="Z24" s="73">
        <f>IF($T24="",0,'General Inputs'!K$22)</f>
        <v>-9.5505821675600684E-3</v>
      </c>
      <c r="AA24" s="73">
        <f>IF($T24="",0,'General Inputs'!L$22)</f>
        <v>-1.1199334904118818E-2</v>
      </c>
      <c r="AB24" s="73">
        <f>IF($T24="",0,'General Inputs'!M$22)</f>
        <v>-1.2274361918209287E-2</v>
      </c>
      <c r="AC24" s="73">
        <f>IF($T24="",0,'General Inputs'!N$22)</f>
        <v>-1.2025416152939058E-2</v>
      </c>
      <c r="AD24" s="35"/>
      <c r="AE24" s="77"/>
    </row>
    <row r="25" spans="1:31" x14ac:dyDescent="0.2">
      <c r="A25" s="35"/>
      <c r="B25" s="35"/>
      <c r="C25" s="65" t="s">
        <v>73</v>
      </c>
      <c r="D25" s="65" t="s">
        <v>74</v>
      </c>
      <c r="E25" s="48" t="s">
        <v>26</v>
      </c>
      <c r="F25" s="48" t="s">
        <v>37</v>
      </c>
      <c r="G25" s="52"/>
      <c r="H25" s="53">
        <f>_xlfn.IFNA(INDEX($N25:$R25,1,MATCH('General Inputs'!$F$10,$N$5:$R$5,0)),0)</f>
        <v>410.74618860249234</v>
      </c>
      <c r="I25" s="66"/>
      <c r="J25" s="53">
        <f>_xlfn.IFNA(INDEX($T25:$X25,1,MATCH('General Inputs'!$F$10,$T$5:$X$5,0)),0)</f>
        <v>410.74618860249234</v>
      </c>
      <c r="K25" s="66"/>
      <c r="L25" s="66" t="str">
        <f t="shared" si="1"/>
        <v>COMPLIANT</v>
      </c>
      <c r="M25" s="37"/>
      <c r="N25" s="67">
        <f t="shared" si="2"/>
        <v>410.74618860249234</v>
      </c>
      <c r="O25" s="67">
        <f t="shared" si="6"/>
        <v>425.35</v>
      </c>
      <c r="P25" s="67">
        <f t="shared" si="3"/>
        <v>441.08</v>
      </c>
      <c r="Q25" s="67">
        <f t="shared" si="4"/>
        <v>457.77</v>
      </c>
      <c r="R25" s="67">
        <f t="shared" si="5"/>
        <v>474.86</v>
      </c>
      <c r="S25" s="37"/>
      <c r="T25" s="84">
        <v>410.74618860249234</v>
      </c>
      <c r="U25" s="69">
        <f>ROUND(ROUND(T25,2)*(1+'General Inputs'!K$20)*(1-Z25)+'General Inputs'!K$27,2)</f>
        <v>425.35</v>
      </c>
      <c r="V25" s="69">
        <f>ROUND(ROUND(U25,2)*(1+'General Inputs'!L$20)*(1-AA25)+'General Inputs'!L$27,2)</f>
        <v>441.08</v>
      </c>
      <c r="W25" s="69">
        <f>ROUND(ROUND(V25,2)*(1+'General Inputs'!M$20)*(1-AB25)+'General Inputs'!M$27,2)</f>
        <v>457.77</v>
      </c>
      <c r="X25" s="69">
        <f>ROUND(ROUND(W25,2)*(1+'General Inputs'!N$20)*(1-AC25)+'General Inputs'!N$27,2)</f>
        <v>474.86</v>
      </c>
      <c r="Y25" s="70"/>
      <c r="Z25" s="73">
        <f>IF($T25="",0,'General Inputs'!K$22)</f>
        <v>-9.5505821675600684E-3</v>
      </c>
      <c r="AA25" s="73">
        <f>IF($T25="",0,'General Inputs'!L$22)</f>
        <v>-1.1199334904118818E-2</v>
      </c>
      <c r="AB25" s="73">
        <f>IF($T25="",0,'General Inputs'!M$22)</f>
        <v>-1.2274361918209287E-2</v>
      </c>
      <c r="AC25" s="73">
        <f>IF($T25="",0,'General Inputs'!N$22)</f>
        <v>-1.2025416152939058E-2</v>
      </c>
      <c r="AD25" s="35"/>
      <c r="AE25" s="77"/>
    </row>
    <row r="26" spans="1:31" x14ac:dyDescent="0.2">
      <c r="A26" s="35"/>
      <c r="B26" s="35"/>
      <c r="C26" s="65" t="s">
        <v>75</v>
      </c>
      <c r="D26" s="65" t="s">
        <v>76</v>
      </c>
      <c r="E26" s="48" t="s">
        <v>26</v>
      </c>
      <c r="F26" s="48" t="s">
        <v>37</v>
      </c>
      <c r="G26" s="52"/>
      <c r="H26" s="53">
        <f>_xlfn.IFNA(INDEX($N26:$R26,1,MATCH('General Inputs'!$F$10,$N$5:$R$5,0)),0)</f>
        <v>755.67883836229089</v>
      </c>
      <c r="I26" s="66"/>
      <c r="J26" s="53">
        <f>_xlfn.IFNA(INDEX($T26:$X26,1,MATCH('General Inputs'!$F$10,$T$5:$X$5,0)),0)</f>
        <v>755.67883836229089</v>
      </c>
      <c r="K26" s="66"/>
      <c r="L26" s="66" t="str">
        <f t="shared" si="1"/>
        <v>COMPLIANT</v>
      </c>
      <c r="M26" s="37"/>
      <c r="N26" s="67">
        <f t="shared" si="2"/>
        <v>755.67883836229089</v>
      </c>
      <c r="O26" s="67">
        <f t="shared" si="6"/>
        <v>782.54</v>
      </c>
      <c r="P26" s="67">
        <f t="shared" si="3"/>
        <v>811.48</v>
      </c>
      <c r="Q26" s="67">
        <f t="shared" si="4"/>
        <v>842.18</v>
      </c>
      <c r="R26" s="67">
        <f t="shared" si="5"/>
        <v>873.62</v>
      </c>
      <c r="S26" s="37"/>
      <c r="T26" s="84">
        <v>755.67883836229089</v>
      </c>
      <c r="U26" s="69">
        <f>ROUND(ROUND(T26,2)*(1+'General Inputs'!K$20)*(1-Z26)+'General Inputs'!K$27,2)</f>
        <v>782.54</v>
      </c>
      <c r="V26" s="69">
        <f>ROUND(ROUND(U26,2)*(1+'General Inputs'!L$20)*(1-AA26)+'General Inputs'!L$27,2)</f>
        <v>811.48</v>
      </c>
      <c r="W26" s="69">
        <f>ROUND(ROUND(V26,2)*(1+'General Inputs'!M$20)*(1-AB26)+'General Inputs'!M$27,2)</f>
        <v>842.18</v>
      </c>
      <c r="X26" s="69">
        <f>ROUND(ROUND(W26,2)*(1+'General Inputs'!N$20)*(1-AC26)+'General Inputs'!N$27,2)</f>
        <v>873.62</v>
      </c>
      <c r="Y26" s="70"/>
      <c r="Z26" s="73">
        <f>IF($T26="",0,'General Inputs'!K$22)</f>
        <v>-9.5505821675600684E-3</v>
      </c>
      <c r="AA26" s="73">
        <f>IF($T26="",0,'General Inputs'!L$22)</f>
        <v>-1.1199334904118818E-2</v>
      </c>
      <c r="AB26" s="73">
        <f>IF($T26="",0,'General Inputs'!M$22)</f>
        <v>-1.2274361918209287E-2</v>
      </c>
      <c r="AC26" s="73">
        <f>IF($T26="",0,'General Inputs'!N$22)</f>
        <v>-1.2025416152939058E-2</v>
      </c>
      <c r="AD26" s="35"/>
      <c r="AE26" s="77"/>
    </row>
    <row r="27" spans="1:31" x14ac:dyDescent="0.2">
      <c r="A27" s="35"/>
      <c r="B27" s="35"/>
      <c r="C27" s="65" t="s">
        <v>77</v>
      </c>
      <c r="D27" s="65" t="s">
        <v>78</v>
      </c>
      <c r="E27" s="48" t="s">
        <v>26</v>
      </c>
      <c r="F27" s="48" t="s">
        <v>37</v>
      </c>
      <c r="G27" s="52"/>
      <c r="H27" s="53">
        <f>_xlfn.IFNA(INDEX($N27:$R27,1,MATCH('General Inputs'!$F$10,$N$5:$R$5,0)),0)</f>
        <v>709.77004759805288</v>
      </c>
      <c r="I27" s="66"/>
      <c r="J27" s="53">
        <f>_xlfn.IFNA(INDEX($T27:$X27,1,MATCH('General Inputs'!$F$10,$T$5:$X$5,0)),0)</f>
        <v>709.77004759805288</v>
      </c>
      <c r="K27" s="66"/>
      <c r="L27" s="66" t="str">
        <f t="shared" si="1"/>
        <v>COMPLIANT</v>
      </c>
      <c r="M27" s="37"/>
      <c r="N27" s="67">
        <f t="shared" si="2"/>
        <v>709.77004759805288</v>
      </c>
      <c r="O27" s="67">
        <f t="shared" si="6"/>
        <v>735</v>
      </c>
      <c r="P27" s="67">
        <f t="shared" si="3"/>
        <v>762.18</v>
      </c>
      <c r="Q27" s="67">
        <f t="shared" si="4"/>
        <v>791.02</v>
      </c>
      <c r="R27" s="67">
        <f t="shared" si="5"/>
        <v>820.55</v>
      </c>
      <c r="S27" s="37"/>
      <c r="T27" s="84">
        <v>709.77004759805288</v>
      </c>
      <c r="U27" s="69">
        <f>ROUND(ROUND(T27,2)*(1+'General Inputs'!K$20)*(1-Z27)+'General Inputs'!K$27,2)</f>
        <v>735</v>
      </c>
      <c r="V27" s="69">
        <f>ROUND(ROUND(U27,2)*(1+'General Inputs'!L$20)*(1-AA27)+'General Inputs'!L$27,2)</f>
        <v>762.18</v>
      </c>
      <c r="W27" s="69">
        <f>ROUND(ROUND(V27,2)*(1+'General Inputs'!M$20)*(1-AB27)+'General Inputs'!M$27,2)</f>
        <v>791.02</v>
      </c>
      <c r="X27" s="69">
        <f>ROUND(ROUND(W27,2)*(1+'General Inputs'!N$20)*(1-AC27)+'General Inputs'!N$27,2)</f>
        <v>820.55</v>
      </c>
      <c r="Y27" s="70"/>
      <c r="Z27" s="73">
        <f>IF($T27="",0,'General Inputs'!K$22)</f>
        <v>-9.5505821675600684E-3</v>
      </c>
      <c r="AA27" s="73">
        <f>IF($T27="",0,'General Inputs'!L$22)</f>
        <v>-1.1199334904118818E-2</v>
      </c>
      <c r="AB27" s="73">
        <f>IF($T27="",0,'General Inputs'!M$22)</f>
        <v>-1.2274361918209287E-2</v>
      </c>
      <c r="AC27" s="73">
        <f>IF($T27="",0,'General Inputs'!N$22)</f>
        <v>-1.2025416152939058E-2</v>
      </c>
      <c r="AD27" s="35"/>
      <c r="AE27" s="77"/>
    </row>
    <row r="28" spans="1:31" x14ac:dyDescent="0.2">
      <c r="A28" s="35"/>
      <c r="B28" s="35"/>
      <c r="C28" s="65" t="s">
        <v>79</v>
      </c>
      <c r="D28" s="65" t="s">
        <v>80</v>
      </c>
      <c r="E28" s="48" t="s">
        <v>26</v>
      </c>
      <c r="F28" s="48" t="s">
        <v>37</v>
      </c>
      <c r="G28" s="52"/>
      <c r="H28" s="53">
        <f>_xlfn.IFNA(INDEX($N28:$R28,1,MATCH('General Inputs'!$F$10,$N$5:$R$5,0)),0)</f>
        <v>882.19110869607971</v>
      </c>
      <c r="I28" s="66"/>
      <c r="J28" s="53">
        <f>_xlfn.IFNA(INDEX($T28:$X28,1,MATCH('General Inputs'!$F$10,$T$5:$X$5,0)),0)</f>
        <v>882.19110869607971</v>
      </c>
      <c r="K28" s="66"/>
      <c r="L28" s="66" t="str">
        <f t="shared" si="1"/>
        <v>COMPLIANT</v>
      </c>
      <c r="M28" s="37"/>
      <c r="N28" s="67">
        <f t="shared" si="2"/>
        <v>882.19110869607971</v>
      </c>
      <c r="O28" s="67">
        <f t="shared" si="6"/>
        <v>913.55</v>
      </c>
      <c r="P28" s="67">
        <f t="shared" si="3"/>
        <v>947.34</v>
      </c>
      <c r="Q28" s="67">
        <f t="shared" si="4"/>
        <v>983.18</v>
      </c>
      <c r="R28" s="67">
        <f t="shared" si="5"/>
        <v>1019.88</v>
      </c>
      <c r="S28" s="37"/>
      <c r="T28" s="84">
        <v>882.19110869607971</v>
      </c>
      <c r="U28" s="69">
        <f>ROUND(ROUND(T28,2)*(1+'General Inputs'!K$20)*(1-Z28)+'General Inputs'!K$27,2)</f>
        <v>913.55</v>
      </c>
      <c r="V28" s="69">
        <f>ROUND(ROUND(U28,2)*(1+'General Inputs'!L$20)*(1-AA28)+'General Inputs'!L$27,2)</f>
        <v>947.34</v>
      </c>
      <c r="W28" s="69">
        <f>ROUND(ROUND(V28,2)*(1+'General Inputs'!M$20)*(1-AB28)+'General Inputs'!M$27,2)</f>
        <v>983.18</v>
      </c>
      <c r="X28" s="69">
        <f>ROUND(ROUND(W28,2)*(1+'General Inputs'!N$20)*(1-AC28)+'General Inputs'!N$27,2)</f>
        <v>1019.88</v>
      </c>
      <c r="Y28" s="70"/>
      <c r="Z28" s="73">
        <f>IF($T28="",0,'General Inputs'!K$22)</f>
        <v>-9.5505821675600684E-3</v>
      </c>
      <c r="AA28" s="73">
        <f>IF($T28="",0,'General Inputs'!L$22)</f>
        <v>-1.1199334904118818E-2</v>
      </c>
      <c r="AB28" s="73">
        <f>IF($T28="",0,'General Inputs'!M$22)</f>
        <v>-1.2274361918209287E-2</v>
      </c>
      <c r="AC28" s="73">
        <f>IF($T28="",0,'General Inputs'!N$22)</f>
        <v>-1.2025416152939058E-2</v>
      </c>
      <c r="AD28" s="35"/>
      <c r="AE28" s="77"/>
    </row>
    <row r="29" spans="1:31" x14ac:dyDescent="0.2">
      <c r="A29" s="35"/>
      <c r="B29" s="35"/>
      <c r="C29" s="65" t="s">
        <v>81</v>
      </c>
      <c r="D29" s="65" t="s">
        <v>82</v>
      </c>
      <c r="E29" s="48" t="s">
        <v>26</v>
      </c>
      <c r="F29" s="48" t="s">
        <v>37</v>
      </c>
      <c r="G29" s="52"/>
      <c r="H29" s="53">
        <f>_xlfn.IFNA(INDEX($N29:$R29,1,MATCH('General Inputs'!$F$10,$N$5:$R$5,0)),0)</f>
        <v>398.42312398768939</v>
      </c>
      <c r="I29" s="66"/>
      <c r="J29" s="53">
        <f>_xlfn.IFNA(INDEX($T29:$X29,1,MATCH('General Inputs'!$F$10,$T$5:$X$5,0)),0)</f>
        <v>398.42312398768939</v>
      </c>
      <c r="K29" s="66"/>
      <c r="L29" s="66" t="str">
        <f t="shared" si="1"/>
        <v>COMPLIANT</v>
      </c>
      <c r="M29" s="37"/>
      <c r="N29" s="67">
        <f t="shared" si="2"/>
        <v>398.42312398768939</v>
      </c>
      <c r="O29" s="67">
        <f t="shared" si="6"/>
        <v>412.58</v>
      </c>
      <c r="P29" s="67">
        <f t="shared" si="3"/>
        <v>427.84</v>
      </c>
      <c r="Q29" s="67">
        <f t="shared" si="4"/>
        <v>444.03</v>
      </c>
      <c r="R29" s="67">
        <f t="shared" si="5"/>
        <v>460.6</v>
      </c>
      <c r="S29" s="37"/>
      <c r="T29" s="84">
        <v>398.42312398768939</v>
      </c>
      <c r="U29" s="69">
        <f>ROUND(ROUND(T29,2)*(1+'General Inputs'!K$20)*(1-Z29)+'General Inputs'!K$27,2)</f>
        <v>412.58</v>
      </c>
      <c r="V29" s="69">
        <f>ROUND(ROUND(U29,2)*(1+'General Inputs'!L$20)*(1-AA29)+'General Inputs'!L$27,2)</f>
        <v>427.84</v>
      </c>
      <c r="W29" s="69">
        <f>ROUND(ROUND(V29,2)*(1+'General Inputs'!M$20)*(1-AB29)+'General Inputs'!M$27,2)</f>
        <v>444.03</v>
      </c>
      <c r="X29" s="69">
        <f>ROUND(ROUND(W29,2)*(1+'General Inputs'!N$20)*(1-AC29)+'General Inputs'!N$27,2)</f>
        <v>460.6</v>
      </c>
      <c r="Y29" s="70"/>
      <c r="Z29" s="73">
        <f>IF($T29="",0,'General Inputs'!K$22)</f>
        <v>-9.5505821675600684E-3</v>
      </c>
      <c r="AA29" s="73">
        <f>IF($T29="",0,'General Inputs'!L$22)</f>
        <v>-1.1199334904118818E-2</v>
      </c>
      <c r="AB29" s="73">
        <f>IF($T29="",0,'General Inputs'!M$22)</f>
        <v>-1.2274361918209287E-2</v>
      </c>
      <c r="AC29" s="73">
        <f>IF($T29="",0,'General Inputs'!N$22)</f>
        <v>-1.2025416152939058E-2</v>
      </c>
      <c r="AD29" s="35"/>
      <c r="AE29" s="77"/>
    </row>
    <row r="30" spans="1:31" x14ac:dyDescent="0.2">
      <c r="A30" s="35"/>
      <c r="B30" s="35"/>
      <c r="C30" s="65"/>
      <c r="D30" s="65"/>
      <c r="E30" s="48"/>
      <c r="F30" s="48"/>
      <c r="G30" s="52"/>
      <c r="H30" s="53">
        <f>_xlfn.IFNA(INDEX($N30:$R30,1,MATCH('General Inputs'!$F$10,$N$5:$R$5,0)),0)</f>
        <v>0</v>
      </c>
      <c r="I30" s="66"/>
      <c r="J30" s="53">
        <f>_xlfn.IFNA(INDEX($T30:$X30,1,MATCH('General Inputs'!$F$10,$T$5:$X$5,0)),0)</f>
        <v>0</v>
      </c>
      <c r="K30" s="66"/>
      <c r="L30" s="66" t="str">
        <f t="shared" ref="L30:L51" si="7">IF(C30="","",IF(H30&gt;J30,"NON-COMPLIANT","COMPLIANT"))</f>
        <v/>
      </c>
      <c r="M30" s="37"/>
      <c r="N30" s="67">
        <f t="shared" ref="N30:N51" si="8">T30</f>
        <v>0</v>
      </c>
      <c r="O30" s="67">
        <f t="shared" ref="O30:O51" si="9">U30</f>
        <v>0</v>
      </c>
      <c r="P30" s="67">
        <f t="shared" ref="P30:P51" si="10">V30</f>
        <v>0</v>
      </c>
      <c r="Q30" s="67">
        <f t="shared" ref="Q30:Q51" si="11">W30</f>
        <v>0</v>
      </c>
      <c r="R30" s="67">
        <f t="shared" ref="R30:R51" si="12">X30</f>
        <v>0</v>
      </c>
      <c r="S30" s="37"/>
      <c r="T30" s="83"/>
      <c r="U30" s="69">
        <f>ROUND(ROUND(T30,2)*(1+'General Inputs'!K$20)*(1-Z30)+'General Inputs'!K$27,2)</f>
        <v>0</v>
      </c>
      <c r="V30" s="69">
        <f>ROUND(ROUND(U30,2)*(1+'General Inputs'!L$20)*(1-AA30)+'General Inputs'!L$27,2)</f>
        <v>0</v>
      </c>
      <c r="W30" s="69">
        <f>ROUND(ROUND(V30,2)*(1+'General Inputs'!M$20)*(1-AB30)+'General Inputs'!M$27,2)</f>
        <v>0</v>
      </c>
      <c r="X30" s="69">
        <f>ROUND(ROUND(W30,2)*(1+'General Inputs'!N$20)*(1-AC30)+'General Inputs'!N$27,2)</f>
        <v>0</v>
      </c>
      <c r="Y30" s="70"/>
      <c r="Z30" s="73">
        <f>IF($T30="",0,'General Inputs'!K$22)</f>
        <v>0</v>
      </c>
      <c r="AA30" s="73">
        <f>IF($T30="",0,'General Inputs'!L$22)</f>
        <v>0</v>
      </c>
      <c r="AB30" s="73">
        <f>IF($T30="",0,'General Inputs'!M$22)</f>
        <v>0</v>
      </c>
      <c r="AC30" s="73">
        <f>IF($T30="",0,'General Inputs'!N$22)</f>
        <v>0</v>
      </c>
      <c r="AD30" s="35"/>
      <c r="AE30" s="77"/>
    </row>
    <row r="31" spans="1:31" ht="10.5" x14ac:dyDescent="0.25">
      <c r="A31" s="35"/>
      <c r="B31" s="35"/>
      <c r="C31" s="81" t="s">
        <v>83</v>
      </c>
      <c r="D31" s="65"/>
      <c r="E31" s="48"/>
      <c r="F31" s="48"/>
      <c r="G31" s="52"/>
      <c r="H31" s="53">
        <f>_xlfn.IFNA(INDEX($N31:$R31,1,MATCH('General Inputs'!$F$10,$N$5:$R$5,0)),0)</f>
        <v>0</v>
      </c>
      <c r="I31" s="66"/>
      <c r="J31" s="53">
        <f>_xlfn.IFNA(INDEX($T31:$X31,1,MATCH('General Inputs'!$F$10,$T$5:$X$5,0)),0)</f>
        <v>0</v>
      </c>
      <c r="K31" s="66"/>
      <c r="L31" s="66" t="str">
        <f t="shared" si="7"/>
        <v>COMPLIANT</v>
      </c>
      <c r="M31" s="37"/>
      <c r="N31" s="67">
        <f t="shared" si="8"/>
        <v>0</v>
      </c>
      <c r="O31" s="67">
        <f t="shared" si="9"/>
        <v>0</v>
      </c>
      <c r="P31" s="67">
        <f t="shared" si="10"/>
        <v>0</v>
      </c>
      <c r="Q31" s="67">
        <f t="shared" si="11"/>
        <v>0</v>
      </c>
      <c r="R31" s="67">
        <f t="shared" si="12"/>
        <v>0</v>
      </c>
      <c r="S31" s="37"/>
      <c r="T31" s="83"/>
      <c r="U31" s="69">
        <f>ROUND(ROUND(T31,2)*(1+'General Inputs'!K$20)*(1-Z31)+'General Inputs'!K$27,2)</f>
        <v>0</v>
      </c>
      <c r="V31" s="69">
        <f>ROUND(ROUND(U31,2)*(1+'General Inputs'!L$20)*(1-AA31)+'General Inputs'!L$27,2)</f>
        <v>0</v>
      </c>
      <c r="W31" s="69">
        <f>ROUND(ROUND(V31,2)*(1+'General Inputs'!M$20)*(1-AB31)+'General Inputs'!M$27,2)</f>
        <v>0</v>
      </c>
      <c r="X31" s="69">
        <f>ROUND(ROUND(W31,2)*(1+'General Inputs'!N$20)*(1-AC31)+'General Inputs'!N$27,2)</f>
        <v>0</v>
      </c>
      <c r="Y31" s="70"/>
      <c r="Z31" s="73">
        <f>IF($T31="",0,'General Inputs'!K$22)</f>
        <v>0</v>
      </c>
      <c r="AA31" s="73">
        <f>IF($T31="",0,'General Inputs'!L$22)</f>
        <v>0</v>
      </c>
      <c r="AB31" s="73">
        <f>IF($T31="",0,'General Inputs'!M$22)</f>
        <v>0</v>
      </c>
      <c r="AC31" s="73">
        <f>IF($T31="",0,'General Inputs'!N$22)</f>
        <v>0</v>
      </c>
      <c r="AD31" s="35"/>
      <c r="AE31" s="77"/>
    </row>
    <row r="32" spans="1:31" x14ac:dyDescent="0.2">
      <c r="A32" s="35"/>
      <c r="B32" s="35"/>
      <c r="C32" s="65" t="s">
        <v>84</v>
      </c>
      <c r="D32" s="65" t="s">
        <v>85</v>
      </c>
      <c r="E32" s="48" t="s">
        <v>26</v>
      </c>
      <c r="F32" s="48" t="s">
        <v>37</v>
      </c>
      <c r="G32" s="52"/>
      <c r="H32" s="53">
        <f>_xlfn.IFNA(INDEX($N32:$R32,1,MATCH('General Inputs'!$F$10,$N$5:$R$5,0)),0)</f>
        <v>1057.7313991143596</v>
      </c>
      <c r="I32" s="66"/>
      <c r="J32" s="53">
        <f>_xlfn.IFNA(INDEX($T32:$X32,1,MATCH('General Inputs'!$F$10,$T$5:$X$5,0)),0)</f>
        <v>1057.7313991143596</v>
      </c>
      <c r="K32" s="66"/>
      <c r="L32" s="66" t="str">
        <f t="shared" si="7"/>
        <v>COMPLIANT</v>
      </c>
      <c r="M32" s="37"/>
      <c r="N32" s="67">
        <f t="shared" si="8"/>
        <v>1057.7313991143596</v>
      </c>
      <c r="O32" s="67">
        <f t="shared" si="9"/>
        <v>1095.33</v>
      </c>
      <c r="P32" s="67">
        <f t="shared" si="10"/>
        <v>1135.8399999999999</v>
      </c>
      <c r="Q32" s="67">
        <f t="shared" si="11"/>
        <v>1178.81</v>
      </c>
      <c r="R32" s="67">
        <f t="shared" si="12"/>
        <v>1222.81</v>
      </c>
      <c r="S32" s="37"/>
      <c r="T32" s="84">
        <v>1057.7313991143596</v>
      </c>
      <c r="U32" s="69">
        <f>ROUND(ROUND(T32,2)*(1+'General Inputs'!K$20)*(1-Z32)+'General Inputs'!K$27,2)</f>
        <v>1095.33</v>
      </c>
      <c r="V32" s="69">
        <f>ROUND(ROUND(U32,2)*(1+'General Inputs'!L$20)*(1-AA32)+'General Inputs'!L$27,2)</f>
        <v>1135.8399999999999</v>
      </c>
      <c r="W32" s="69">
        <f>ROUND(ROUND(V32,2)*(1+'General Inputs'!M$20)*(1-AB32)+'General Inputs'!M$27,2)</f>
        <v>1178.81</v>
      </c>
      <c r="X32" s="69">
        <f>ROUND(ROUND(W32,2)*(1+'General Inputs'!N$20)*(1-AC32)+'General Inputs'!N$27,2)</f>
        <v>1222.81</v>
      </c>
      <c r="Y32" s="70"/>
      <c r="Z32" s="73">
        <f>IF($T32="",0,'General Inputs'!K$22)</f>
        <v>-9.5505821675600684E-3</v>
      </c>
      <c r="AA32" s="73">
        <f>IF($T32="",0,'General Inputs'!L$22)</f>
        <v>-1.1199334904118818E-2</v>
      </c>
      <c r="AB32" s="73">
        <f>IF($T32="",0,'General Inputs'!M$22)</f>
        <v>-1.2274361918209287E-2</v>
      </c>
      <c r="AC32" s="73">
        <f>IF($T32="",0,'General Inputs'!N$22)</f>
        <v>-1.2025416152939058E-2</v>
      </c>
      <c r="AD32" s="35"/>
      <c r="AE32" s="77"/>
    </row>
    <row r="33" spans="1:31" x14ac:dyDescent="0.2">
      <c r="A33" s="35"/>
      <c r="B33" s="35"/>
      <c r="C33" s="65" t="s">
        <v>86</v>
      </c>
      <c r="D33" s="65" t="s">
        <v>87</v>
      </c>
      <c r="E33" s="48" t="s">
        <v>26</v>
      </c>
      <c r="F33" s="48" t="s">
        <v>37</v>
      </c>
      <c r="G33" s="52"/>
      <c r="H33" s="53">
        <f>_xlfn.IFNA(INDEX($N33:$R33,1,MATCH('General Inputs'!$F$10,$N$5:$R$5,0)),0)</f>
        <v>1057.7313991143596</v>
      </c>
      <c r="I33" s="66"/>
      <c r="J33" s="53">
        <f>_xlfn.IFNA(INDEX($T33:$X33,1,MATCH('General Inputs'!$F$10,$T$5:$X$5,0)),0)</f>
        <v>1057.7313991143596</v>
      </c>
      <c r="K33" s="66"/>
      <c r="L33" s="66" t="str">
        <f t="shared" si="7"/>
        <v>COMPLIANT</v>
      </c>
      <c r="M33" s="37"/>
      <c r="N33" s="67">
        <f t="shared" si="8"/>
        <v>1057.7313991143596</v>
      </c>
      <c r="O33" s="67">
        <f t="shared" si="9"/>
        <v>1095.33</v>
      </c>
      <c r="P33" s="67">
        <f t="shared" si="10"/>
        <v>1135.8399999999999</v>
      </c>
      <c r="Q33" s="67">
        <f t="shared" si="11"/>
        <v>1178.81</v>
      </c>
      <c r="R33" s="67">
        <f t="shared" si="12"/>
        <v>1222.81</v>
      </c>
      <c r="S33" s="37"/>
      <c r="T33" s="84">
        <v>1057.7313991143596</v>
      </c>
      <c r="U33" s="69">
        <f>ROUND(ROUND(T33,2)*(1+'General Inputs'!K$20)*(1-Z33)+'General Inputs'!K$27,2)</f>
        <v>1095.33</v>
      </c>
      <c r="V33" s="69">
        <f>ROUND(ROUND(U33,2)*(1+'General Inputs'!L$20)*(1-AA33)+'General Inputs'!L$27,2)</f>
        <v>1135.8399999999999</v>
      </c>
      <c r="W33" s="69">
        <f>ROUND(ROUND(V33,2)*(1+'General Inputs'!M$20)*(1-AB33)+'General Inputs'!M$27,2)</f>
        <v>1178.81</v>
      </c>
      <c r="X33" s="69">
        <f>ROUND(ROUND(W33,2)*(1+'General Inputs'!N$20)*(1-AC33)+'General Inputs'!N$27,2)</f>
        <v>1222.81</v>
      </c>
      <c r="Y33" s="70"/>
      <c r="Z33" s="73">
        <f>IF($T33="",0,'General Inputs'!K$22)</f>
        <v>-9.5505821675600684E-3</v>
      </c>
      <c r="AA33" s="73">
        <f>IF($T33="",0,'General Inputs'!L$22)</f>
        <v>-1.1199334904118818E-2</v>
      </c>
      <c r="AB33" s="73">
        <f>IF($T33="",0,'General Inputs'!M$22)</f>
        <v>-1.2274361918209287E-2</v>
      </c>
      <c r="AC33" s="73">
        <f>IF($T33="",0,'General Inputs'!N$22)</f>
        <v>-1.2025416152939058E-2</v>
      </c>
      <c r="AD33" s="35"/>
      <c r="AE33" s="77"/>
    </row>
    <row r="34" spans="1:31" x14ac:dyDescent="0.2">
      <c r="A34" s="35"/>
      <c r="B34" s="35"/>
      <c r="C34" s="65" t="s">
        <v>88</v>
      </c>
      <c r="D34" s="65" t="s">
        <v>89</v>
      </c>
      <c r="E34" s="48" t="s">
        <v>26</v>
      </c>
      <c r="F34" s="48" t="s">
        <v>37</v>
      </c>
      <c r="G34" s="52"/>
      <c r="H34" s="53">
        <f>_xlfn.IFNA(INDEX($N34:$R34,1,MATCH('General Inputs'!$F$10,$N$5:$R$5,0)),0)</f>
        <v>3671.5450024608649</v>
      </c>
      <c r="I34" s="66"/>
      <c r="J34" s="53">
        <f>_xlfn.IFNA(INDEX($T34:$X34,1,MATCH('General Inputs'!$F$10,$T$5:$X$5,0)),0)</f>
        <v>3671.5450024608649</v>
      </c>
      <c r="K34" s="66"/>
      <c r="L34" s="66" t="str">
        <f t="shared" si="7"/>
        <v>COMPLIANT</v>
      </c>
      <c r="M34" s="37"/>
      <c r="N34" s="67">
        <f t="shared" si="8"/>
        <v>3671.5450024608649</v>
      </c>
      <c r="O34" s="67">
        <f t="shared" si="9"/>
        <v>3802.06</v>
      </c>
      <c r="P34" s="67">
        <f t="shared" si="10"/>
        <v>3942.68</v>
      </c>
      <c r="Q34" s="67">
        <f t="shared" si="11"/>
        <v>4091.85</v>
      </c>
      <c r="R34" s="67">
        <f t="shared" si="12"/>
        <v>4244.58</v>
      </c>
      <c r="S34" s="37"/>
      <c r="T34" s="84">
        <v>3671.5450024608649</v>
      </c>
      <c r="U34" s="69">
        <f>ROUND(ROUND(T34,2)*(1+'General Inputs'!K$20)*(1-Z34)+'General Inputs'!K$27,2)</f>
        <v>3802.06</v>
      </c>
      <c r="V34" s="69">
        <f>ROUND(ROUND(U34,2)*(1+'General Inputs'!L$20)*(1-AA34)+'General Inputs'!L$27,2)</f>
        <v>3942.68</v>
      </c>
      <c r="W34" s="69">
        <f>ROUND(ROUND(V34,2)*(1+'General Inputs'!M$20)*(1-AB34)+'General Inputs'!M$27,2)</f>
        <v>4091.85</v>
      </c>
      <c r="X34" s="69">
        <f>ROUND(ROUND(W34,2)*(1+'General Inputs'!N$20)*(1-AC34)+'General Inputs'!N$27,2)</f>
        <v>4244.58</v>
      </c>
      <c r="Y34" s="70"/>
      <c r="Z34" s="73">
        <f>IF($T34="",0,'General Inputs'!K$22)</f>
        <v>-9.5505821675600684E-3</v>
      </c>
      <c r="AA34" s="73">
        <f>IF($T34="",0,'General Inputs'!L$22)</f>
        <v>-1.1199334904118818E-2</v>
      </c>
      <c r="AB34" s="73">
        <f>IF($T34="",0,'General Inputs'!M$22)</f>
        <v>-1.2274361918209287E-2</v>
      </c>
      <c r="AC34" s="73">
        <f>IF($T34="",0,'General Inputs'!N$22)</f>
        <v>-1.2025416152939058E-2</v>
      </c>
      <c r="AD34" s="35"/>
      <c r="AE34" s="77"/>
    </row>
    <row r="35" spans="1:31" x14ac:dyDescent="0.2">
      <c r="A35" s="35"/>
      <c r="B35" s="35"/>
      <c r="C35" s="65"/>
      <c r="D35" s="65"/>
      <c r="E35" s="48"/>
      <c r="F35" s="48"/>
      <c r="G35" s="52"/>
      <c r="H35" s="53">
        <f>_xlfn.IFNA(INDEX($N35:$R35,1,MATCH('General Inputs'!$F$10,$N$5:$R$5,0)),0)</f>
        <v>0</v>
      </c>
      <c r="I35" s="66"/>
      <c r="J35" s="53">
        <f>_xlfn.IFNA(INDEX($T35:$X35,1,MATCH('General Inputs'!$F$10,$T$5:$X$5,0)),0)</f>
        <v>0</v>
      </c>
      <c r="K35" s="66"/>
      <c r="L35" s="66" t="str">
        <f t="shared" si="7"/>
        <v/>
      </c>
      <c r="M35" s="37"/>
      <c r="N35" s="67">
        <f t="shared" si="8"/>
        <v>0</v>
      </c>
      <c r="O35" s="67">
        <f t="shared" si="9"/>
        <v>0</v>
      </c>
      <c r="P35" s="67">
        <f t="shared" si="10"/>
        <v>0</v>
      </c>
      <c r="Q35" s="67">
        <f t="shared" si="11"/>
        <v>0</v>
      </c>
      <c r="R35" s="67">
        <f t="shared" si="12"/>
        <v>0</v>
      </c>
      <c r="S35" s="37"/>
      <c r="T35" s="83"/>
      <c r="U35" s="69">
        <f>ROUND(ROUND(T35,2)*(1+'General Inputs'!K$20)*(1-Z35)+'General Inputs'!K$27,2)</f>
        <v>0</v>
      </c>
      <c r="V35" s="69">
        <f>ROUND(ROUND(U35,2)*(1+'General Inputs'!L$20)*(1-AA35)+'General Inputs'!L$27,2)</f>
        <v>0</v>
      </c>
      <c r="W35" s="69">
        <f>ROUND(ROUND(V35,2)*(1+'General Inputs'!M$20)*(1-AB35)+'General Inputs'!M$27,2)</f>
        <v>0</v>
      </c>
      <c r="X35" s="69">
        <f>ROUND(ROUND(W35,2)*(1+'General Inputs'!N$20)*(1-AC35)+'General Inputs'!N$27,2)</f>
        <v>0</v>
      </c>
      <c r="Y35" s="70"/>
      <c r="Z35" s="73">
        <f>IF($T35="",0,'General Inputs'!K$22)</f>
        <v>0</v>
      </c>
      <c r="AA35" s="73">
        <f>IF($T35="",0,'General Inputs'!L$22)</f>
        <v>0</v>
      </c>
      <c r="AB35" s="73">
        <f>IF($T35="",0,'General Inputs'!M$22)</f>
        <v>0</v>
      </c>
      <c r="AC35" s="73">
        <f>IF($T35="",0,'General Inputs'!N$22)</f>
        <v>0</v>
      </c>
      <c r="AD35" s="35"/>
      <c r="AE35" s="77"/>
    </row>
    <row r="36" spans="1:31" x14ac:dyDescent="0.2">
      <c r="A36" s="35"/>
      <c r="B36" s="35"/>
      <c r="C36" s="65" t="s">
        <v>84</v>
      </c>
      <c r="D36" s="65" t="s">
        <v>90</v>
      </c>
      <c r="E36" s="48" t="s">
        <v>26</v>
      </c>
      <c r="F36" s="48" t="s">
        <v>37</v>
      </c>
      <c r="G36" s="52"/>
      <c r="H36" s="53">
        <f>_xlfn.IFNA(INDEX($N36:$R36,1,MATCH('General Inputs'!$F$10,$N$5:$R$5,0)),0)</f>
        <v>1057.7313991143596</v>
      </c>
      <c r="I36" s="66"/>
      <c r="J36" s="53">
        <f>_xlfn.IFNA(INDEX($T36:$X36,1,MATCH('General Inputs'!$F$10,$T$5:$X$5,0)),0)</f>
        <v>1057.7313991143596</v>
      </c>
      <c r="K36" s="66"/>
      <c r="L36" s="66" t="str">
        <f t="shared" si="7"/>
        <v>COMPLIANT</v>
      </c>
      <c r="M36" s="37"/>
      <c r="N36" s="67">
        <f t="shared" si="8"/>
        <v>1057.7313991143596</v>
      </c>
      <c r="O36" s="67">
        <f t="shared" si="9"/>
        <v>1095.33</v>
      </c>
      <c r="P36" s="67">
        <f t="shared" si="10"/>
        <v>1135.8399999999999</v>
      </c>
      <c r="Q36" s="67">
        <f t="shared" si="11"/>
        <v>1178.81</v>
      </c>
      <c r="R36" s="67">
        <f t="shared" si="12"/>
        <v>1222.81</v>
      </c>
      <c r="S36" s="37"/>
      <c r="T36" s="84">
        <v>1057.7313991143596</v>
      </c>
      <c r="U36" s="69">
        <f>ROUND(ROUND(T36,2)*(1+'General Inputs'!K$20)*(1-Z36)+'General Inputs'!K$27,2)</f>
        <v>1095.33</v>
      </c>
      <c r="V36" s="69">
        <f>ROUND(ROUND(U36,2)*(1+'General Inputs'!L$20)*(1-AA36)+'General Inputs'!L$27,2)</f>
        <v>1135.8399999999999</v>
      </c>
      <c r="W36" s="69">
        <f>ROUND(ROUND(V36,2)*(1+'General Inputs'!M$20)*(1-AB36)+'General Inputs'!M$27,2)</f>
        <v>1178.81</v>
      </c>
      <c r="X36" s="69">
        <f>ROUND(ROUND(W36,2)*(1+'General Inputs'!N$20)*(1-AC36)+'General Inputs'!N$27,2)</f>
        <v>1222.81</v>
      </c>
      <c r="Y36" s="70"/>
      <c r="Z36" s="73">
        <f>IF($T36="",0,'General Inputs'!K$22)</f>
        <v>-9.5505821675600684E-3</v>
      </c>
      <c r="AA36" s="73">
        <f>IF($T36="",0,'General Inputs'!L$22)</f>
        <v>-1.1199334904118818E-2</v>
      </c>
      <c r="AB36" s="73">
        <f>IF($T36="",0,'General Inputs'!M$22)</f>
        <v>-1.2274361918209287E-2</v>
      </c>
      <c r="AC36" s="73">
        <f>IF($T36="",0,'General Inputs'!N$22)</f>
        <v>-1.2025416152939058E-2</v>
      </c>
      <c r="AD36" s="35"/>
      <c r="AE36" s="77"/>
    </row>
    <row r="37" spans="1:31" x14ac:dyDescent="0.2">
      <c r="A37" s="35"/>
      <c r="B37" s="35"/>
      <c r="C37" s="65" t="s">
        <v>86</v>
      </c>
      <c r="D37" s="65" t="s">
        <v>91</v>
      </c>
      <c r="E37" s="48" t="s">
        <v>26</v>
      </c>
      <c r="F37" s="48" t="s">
        <v>37</v>
      </c>
      <c r="G37" s="52"/>
      <c r="H37" s="53">
        <f>_xlfn.IFNA(INDEX($N37:$R37,1,MATCH('General Inputs'!$F$10,$N$5:$R$5,0)),0)</f>
        <v>1057.7313991143596</v>
      </c>
      <c r="I37" s="66"/>
      <c r="J37" s="53">
        <f>_xlfn.IFNA(INDEX($T37:$X37,1,MATCH('General Inputs'!$F$10,$T$5:$X$5,0)),0)</f>
        <v>1057.7313991143596</v>
      </c>
      <c r="K37" s="66"/>
      <c r="L37" s="66" t="str">
        <f t="shared" si="7"/>
        <v>COMPLIANT</v>
      </c>
      <c r="M37" s="37"/>
      <c r="N37" s="67">
        <f t="shared" si="8"/>
        <v>1057.7313991143596</v>
      </c>
      <c r="O37" s="67">
        <f t="shared" si="9"/>
        <v>1095.33</v>
      </c>
      <c r="P37" s="67">
        <f t="shared" si="10"/>
        <v>1135.8399999999999</v>
      </c>
      <c r="Q37" s="67">
        <f t="shared" si="11"/>
        <v>1178.81</v>
      </c>
      <c r="R37" s="67">
        <f t="shared" si="12"/>
        <v>1222.81</v>
      </c>
      <c r="S37" s="37"/>
      <c r="T37" s="84">
        <v>1057.7313991143596</v>
      </c>
      <c r="U37" s="69">
        <f>ROUND(ROUND(T37,2)*(1+'General Inputs'!K$20)*(1-Z37)+'General Inputs'!K$27,2)</f>
        <v>1095.33</v>
      </c>
      <c r="V37" s="69">
        <f>ROUND(ROUND(U37,2)*(1+'General Inputs'!L$20)*(1-AA37)+'General Inputs'!L$27,2)</f>
        <v>1135.8399999999999</v>
      </c>
      <c r="W37" s="69">
        <f>ROUND(ROUND(V37,2)*(1+'General Inputs'!M$20)*(1-AB37)+'General Inputs'!M$27,2)</f>
        <v>1178.81</v>
      </c>
      <c r="X37" s="69">
        <f>ROUND(ROUND(W37,2)*(1+'General Inputs'!N$20)*(1-AC37)+'General Inputs'!N$27,2)</f>
        <v>1222.81</v>
      </c>
      <c r="Y37" s="70"/>
      <c r="Z37" s="73">
        <f>IF($T37="",0,'General Inputs'!K$22)</f>
        <v>-9.5505821675600684E-3</v>
      </c>
      <c r="AA37" s="73">
        <f>IF($T37="",0,'General Inputs'!L$22)</f>
        <v>-1.1199334904118818E-2</v>
      </c>
      <c r="AB37" s="73">
        <f>IF($T37="",0,'General Inputs'!M$22)</f>
        <v>-1.2274361918209287E-2</v>
      </c>
      <c r="AC37" s="73">
        <f>IF($T37="",0,'General Inputs'!N$22)</f>
        <v>-1.2025416152939058E-2</v>
      </c>
      <c r="AD37" s="35"/>
      <c r="AE37" s="77"/>
    </row>
    <row r="38" spans="1:31" x14ac:dyDescent="0.2">
      <c r="A38" s="35"/>
      <c r="B38" s="35"/>
      <c r="C38" s="65" t="s">
        <v>88</v>
      </c>
      <c r="D38" s="65" t="s">
        <v>92</v>
      </c>
      <c r="E38" s="48" t="s">
        <v>26</v>
      </c>
      <c r="F38" s="48" t="s">
        <v>37</v>
      </c>
      <c r="G38" s="52"/>
      <c r="H38" s="53">
        <f>_xlfn.IFNA(INDEX($N38:$R38,1,MATCH('General Inputs'!$F$10,$N$5:$R$5,0)),0)</f>
        <v>3671.5450024608649</v>
      </c>
      <c r="I38" s="66"/>
      <c r="J38" s="53">
        <f>_xlfn.IFNA(INDEX($T38:$X38,1,MATCH('General Inputs'!$F$10,$T$5:$X$5,0)),0)</f>
        <v>3671.5450024608649</v>
      </c>
      <c r="K38" s="66"/>
      <c r="L38" s="66" t="str">
        <f t="shared" si="7"/>
        <v>COMPLIANT</v>
      </c>
      <c r="M38" s="37"/>
      <c r="N38" s="67">
        <f t="shared" si="8"/>
        <v>3671.5450024608649</v>
      </c>
      <c r="O38" s="67">
        <f t="shared" si="9"/>
        <v>3802.06</v>
      </c>
      <c r="P38" s="67">
        <f t="shared" si="10"/>
        <v>3942.68</v>
      </c>
      <c r="Q38" s="67">
        <f t="shared" si="11"/>
        <v>4091.85</v>
      </c>
      <c r="R38" s="67">
        <f t="shared" si="12"/>
        <v>4244.58</v>
      </c>
      <c r="S38" s="37"/>
      <c r="T38" s="84">
        <v>3671.5450024608649</v>
      </c>
      <c r="U38" s="69">
        <f>ROUND(ROUND(T38,2)*(1+'General Inputs'!K$20)*(1-Z38)+'General Inputs'!K$27,2)</f>
        <v>3802.06</v>
      </c>
      <c r="V38" s="69">
        <f>ROUND(ROUND(U38,2)*(1+'General Inputs'!L$20)*(1-AA38)+'General Inputs'!L$27,2)</f>
        <v>3942.68</v>
      </c>
      <c r="W38" s="69">
        <f>ROUND(ROUND(V38,2)*(1+'General Inputs'!M$20)*(1-AB38)+'General Inputs'!M$27,2)</f>
        <v>4091.85</v>
      </c>
      <c r="X38" s="69">
        <f>ROUND(ROUND(W38,2)*(1+'General Inputs'!N$20)*(1-AC38)+'General Inputs'!N$27,2)</f>
        <v>4244.58</v>
      </c>
      <c r="Y38" s="70"/>
      <c r="Z38" s="73">
        <f>IF($T38="",0,'General Inputs'!K$22)</f>
        <v>-9.5505821675600684E-3</v>
      </c>
      <c r="AA38" s="73">
        <f>IF($T38="",0,'General Inputs'!L$22)</f>
        <v>-1.1199334904118818E-2</v>
      </c>
      <c r="AB38" s="73">
        <f>IF($T38="",0,'General Inputs'!M$22)</f>
        <v>-1.2274361918209287E-2</v>
      </c>
      <c r="AC38" s="73">
        <f>IF($T38="",0,'General Inputs'!N$22)</f>
        <v>-1.2025416152939058E-2</v>
      </c>
      <c r="AD38" s="35"/>
      <c r="AE38" s="77"/>
    </row>
    <row r="39" spans="1:31" x14ac:dyDescent="0.2">
      <c r="A39" s="35"/>
      <c r="B39" s="35"/>
      <c r="C39" s="65"/>
      <c r="D39" s="65"/>
      <c r="E39" s="48"/>
      <c r="F39" s="48"/>
      <c r="G39" s="52"/>
      <c r="H39" s="53">
        <f>_xlfn.IFNA(INDEX($N39:$R39,1,MATCH('General Inputs'!$F$10,$N$5:$R$5,0)),0)</f>
        <v>0</v>
      </c>
      <c r="I39" s="66"/>
      <c r="J39" s="53">
        <f>_xlfn.IFNA(INDEX($T39:$X39,1,MATCH('General Inputs'!$F$10,$T$5:$X$5,0)),0)</f>
        <v>0</v>
      </c>
      <c r="K39" s="66"/>
      <c r="L39" s="66" t="str">
        <f t="shared" si="7"/>
        <v/>
      </c>
      <c r="M39" s="37"/>
      <c r="N39" s="67">
        <f t="shared" si="8"/>
        <v>0</v>
      </c>
      <c r="O39" s="67">
        <f t="shared" si="9"/>
        <v>0</v>
      </c>
      <c r="P39" s="67">
        <f t="shared" si="10"/>
        <v>0</v>
      </c>
      <c r="Q39" s="67">
        <f t="shared" si="11"/>
        <v>0</v>
      </c>
      <c r="R39" s="67">
        <f t="shared" si="12"/>
        <v>0</v>
      </c>
      <c r="S39" s="37"/>
      <c r="T39" s="83"/>
      <c r="U39" s="69">
        <f>ROUND(ROUND(T39,2)*(1+'General Inputs'!K$20)*(1-Z39)+'General Inputs'!K$27,2)</f>
        <v>0</v>
      </c>
      <c r="V39" s="69">
        <f>ROUND(ROUND(U39,2)*(1+'General Inputs'!L$20)*(1-AA39)+'General Inputs'!L$27,2)</f>
        <v>0</v>
      </c>
      <c r="W39" s="69">
        <f>ROUND(ROUND(V39,2)*(1+'General Inputs'!M$20)*(1-AB39)+'General Inputs'!M$27,2)</f>
        <v>0</v>
      </c>
      <c r="X39" s="69">
        <f>ROUND(ROUND(W39,2)*(1+'General Inputs'!N$20)*(1-AC39)+'General Inputs'!N$27,2)</f>
        <v>0</v>
      </c>
      <c r="Y39" s="70"/>
      <c r="Z39" s="73">
        <f>IF($T39="",0,'General Inputs'!K$22)</f>
        <v>0</v>
      </c>
      <c r="AA39" s="73">
        <f>IF($T39="",0,'General Inputs'!L$22)</f>
        <v>0</v>
      </c>
      <c r="AB39" s="73">
        <f>IF($T39="",0,'General Inputs'!M$22)</f>
        <v>0</v>
      </c>
      <c r="AC39" s="73">
        <f>IF($T39="",0,'General Inputs'!N$22)</f>
        <v>0</v>
      </c>
      <c r="AD39" s="35"/>
      <c r="AE39" s="77"/>
    </row>
    <row r="40" spans="1:31" x14ac:dyDescent="0.2">
      <c r="A40" s="35"/>
      <c r="B40" s="35"/>
      <c r="C40" s="65" t="s">
        <v>93</v>
      </c>
      <c r="D40" s="65" t="s">
        <v>94</v>
      </c>
      <c r="E40" s="48" t="s">
        <v>26</v>
      </c>
      <c r="F40" s="48" t="s">
        <v>37</v>
      </c>
      <c r="G40" s="52"/>
      <c r="H40" s="53">
        <f>_xlfn.IFNA(INDEX($N40:$R40,1,MATCH('General Inputs'!$F$10,$N$5:$R$5,0)),0)</f>
        <v>626.31494977053137</v>
      </c>
      <c r="I40" s="66"/>
      <c r="J40" s="53">
        <f>_xlfn.IFNA(INDEX($T40:$X40,1,MATCH('General Inputs'!$F$10,$T$5:$X$5,0)),0)</f>
        <v>626.31494977053137</v>
      </c>
      <c r="K40" s="66"/>
      <c r="L40" s="66" t="str">
        <f t="shared" si="7"/>
        <v>COMPLIANT</v>
      </c>
      <c r="M40" s="37"/>
      <c r="N40" s="67">
        <f t="shared" si="8"/>
        <v>626.31494977053137</v>
      </c>
      <c r="O40" s="67">
        <f t="shared" si="9"/>
        <v>648.57000000000005</v>
      </c>
      <c r="P40" s="67">
        <f t="shared" si="10"/>
        <v>672.56</v>
      </c>
      <c r="Q40" s="67">
        <f t="shared" si="11"/>
        <v>698.01</v>
      </c>
      <c r="R40" s="67">
        <f t="shared" si="12"/>
        <v>724.06</v>
      </c>
      <c r="S40" s="37"/>
      <c r="T40" s="84">
        <v>626.31494977053137</v>
      </c>
      <c r="U40" s="69">
        <f>ROUND(ROUND(T40,2)*(1+'General Inputs'!K$20)*(1-Z40)+'General Inputs'!K$27,2)</f>
        <v>648.57000000000005</v>
      </c>
      <c r="V40" s="69">
        <f>ROUND(ROUND(U40,2)*(1+'General Inputs'!L$20)*(1-AA40)+'General Inputs'!L$27,2)</f>
        <v>672.56</v>
      </c>
      <c r="W40" s="69">
        <f>ROUND(ROUND(V40,2)*(1+'General Inputs'!M$20)*(1-AB40)+'General Inputs'!M$27,2)</f>
        <v>698.01</v>
      </c>
      <c r="X40" s="69">
        <f>ROUND(ROUND(W40,2)*(1+'General Inputs'!N$20)*(1-AC40)+'General Inputs'!N$27,2)</f>
        <v>724.06</v>
      </c>
      <c r="Y40" s="70"/>
      <c r="Z40" s="73">
        <f>IF($T40="",0,'General Inputs'!K$22)</f>
        <v>-9.5505821675600684E-3</v>
      </c>
      <c r="AA40" s="73">
        <f>IF($T40="",0,'General Inputs'!L$22)</f>
        <v>-1.1199334904118818E-2</v>
      </c>
      <c r="AB40" s="73">
        <f>IF($T40="",0,'General Inputs'!M$22)</f>
        <v>-1.2274361918209287E-2</v>
      </c>
      <c r="AC40" s="73">
        <f>IF($T40="",0,'General Inputs'!N$22)</f>
        <v>-1.2025416152939058E-2</v>
      </c>
      <c r="AD40" s="35"/>
      <c r="AE40" s="77"/>
    </row>
    <row r="41" spans="1:31" x14ac:dyDescent="0.2">
      <c r="A41" s="35"/>
      <c r="B41" s="35"/>
      <c r="C41" s="65" t="s">
        <v>95</v>
      </c>
      <c r="D41" s="65" t="s">
        <v>96</v>
      </c>
      <c r="E41" s="48" t="s">
        <v>26</v>
      </c>
      <c r="F41" s="48" t="s">
        <v>37</v>
      </c>
      <c r="G41" s="52"/>
      <c r="H41" s="53">
        <f>_xlfn.IFNA(INDEX($N41:$R41,1,MATCH('General Inputs'!$F$10,$N$5:$R$5,0)),0)</f>
        <v>626.31494977053137</v>
      </c>
      <c r="I41" s="66"/>
      <c r="J41" s="53">
        <f>_xlfn.IFNA(INDEX($T41:$X41,1,MATCH('General Inputs'!$F$10,$T$5:$X$5,0)),0)</f>
        <v>626.31494977053137</v>
      </c>
      <c r="K41" s="66"/>
      <c r="L41" s="66" t="str">
        <f t="shared" si="7"/>
        <v>COMPLIANT</v>
      </c>
      <c r="M41" s="37"/>
      <c r="N41" s="67">
        <f t="shared" si="8"/>
        <v>626.31494977053137</v>
      </c>
      <c r="O41" s="67">
        <f t="shared" si="9"/>
        <v>648.57000000000005</v>
      </c>
      <c r="P41" s="67">
        <f t="shared" si="10"/>
        <v>672.56</v>
      </c>
      <c r="Q41" s="67">
        <f t="shared" si="11"/>
        <v>698.01</v>
      </c>
      <c r="R41" s="67">
        <f t="shared" si="12"/>
        <v>724.06</v>
      </c>
      <c r="S41" s="37"/>
      <c r="T41" s="84">
        <v>626.31494977053137</v>
      </c>
      <c r="U41" s="69">
        <f>ROUND(ROUND(T41,2)*(1+'General Inputs'!K$20)*(1-Z41)+'General Inputs'!K$27,2)</f>
        <v>648.57000000000005</v>
      </c>
      <c r="V41" s="69">
        <f>ROUND(ROUND(U41,2)*(1+'General Inputs'!L$20)*(1-AA41)+'General Inputs'!L$27,2)</f>
        <v>672.56</v>
      </c>
      <c r="W41" s="69">
        <f>ROUND(ROUND(V41,2)*(1+'General Inputs'!M$20)*(1-AB41)+'General Inputs'!M$27,2)</f>
        <v>698.01</v>
      </c>
      <c r="X41" s="69">
        <f>ROUND(ROUND(W41,2)*(1+'General Inputs'!N$20)*(1-AC41)+'General Inputs'!N$27,2)</f>
        <v>724.06</v>
      </c>
      <c r="Y41" s="70"/>
      <c r="Z41" s="73">
        <f>IF($T41="",0,'General Inputs'!K$22)</f>
        <v>-9.5505821675600684E-3</v>
      </c>
      <c r="AA41" s="73">
        <f>IF($T41="",0,'General Inputs'!L$22)</f>
        <v>-1.1199334904118818E-2</v>
      </c>
      <c r="AB41" s="73">
        <f>IF($T41="",0,'General Inputs'!M$22)</f>
        <v>-1.2274361918209287E-2</v>
      </c>
      <c r="AC41" s="73">
        <f>IF($T41="",0,'General Inputs'!N$22)</f>
        <v>-1.2025416152939058E-2</v>
      </c>
      <c r="AD41" s="35"/>
      <c r="AE41" s="77"/>
    </row>
    <row r="42" spans="1:31" x14ac:dyDescent="0.2">
      <c r="A42" s="35"/>
      <c r="B42" s="35"/>
      <c r="C42" s="65" t="s">
        <v>97</v>
      </c>
      <c r="D42" s="65" t="s">
        <v>98</v>
      </c>
      <c r="E42" s="48" t="s">
        <v>26</v>
      </c>
      <c r="F42" s="48" t="s">
        <v>37</v>
      </c>
      <c r="G42" s="52"/>
      <c r="H42" s="53">
        <f>_xlfn.IFNA(INDEX($N42:$R42,1,MATCH('General Inputs'!$F$10,$N$5:$R$5,0)),0)</f>
        <v>112.05049202550771</v>
      </c>
      <c r="I42" s="66"/>
      <c r="J42" s="53">
        <f>_xlfn.IFNA(INDEX($T42:$X42,1,MATCH('General Inputs'!$F$10,$T$5:$X$5,0)),0)</f>
        <v>112.05049202550771</v>
      </c>
      <c r="K42" s="66"/>
      <c r="L42" s="66" t="str">
        <f t="shared" si="7"/>
        <v>COMPLIANT</v>
      </c>
      <c r="M42" s="37"/>
      <c r="N42" s="67">
        <f t="shared" si="8"/>
        <v>112.05049202550771</v>
      </c>
      <c r="O42" s="67">
        <f t="shared" si="9"/>
        <v>116.03</v>
      </c>
      <c r="P42" s="67">
        <f t="shared" si="10"/>
        <v>120.32</v>
      </c>
      <c r="Q42" s="67">
        <f t="shared" si="11"/>
        <v>124.87</v>
      </c>
      <c r="R42" s="67">
        <f t="shared" si="12"/>
        <v>129.53</v>
      </c>
      <c r="S42" s="37"/>
      <c r="T42" s="84">
        <v>112.05049202550771</v>
      </c>
      <c r="U42" s="69">
        <f>ROUND(ROUND(T42,2)*(1+'General Inputs'!K$20)*(1-Z42)+'General Inputs'!K$27,2)</f>
        <v>116.03</v>
      </c>
      <c r="V42" s="69">
        <f>ROUND(ROUND(U42,2)*(1+'General Inputs'!L$20)*(1-AA42)+'General Inputs'!L$27,2)</f>
        <v>120.32</v>
      </c>
      <c r="W42" s="69">
        <f>ROUND(ROUND(V42,2)*(1+'General Inputs'!M$20)*(1-AB42)+'General Inputs'!M$27,2)</f>
        <v>124.87</v>
      </c>
      <c r="X42" s="69">
        <f>ROUND(ROUND(W42,2)*(1+'General Inputs'!N$20)*(1-AC42)+'General Inputs'!N$27,2)</f>
        <v>129.53</v>
      </c>
      <c r="Y42" s="70"/>
      <c r="Z42" s="73">
        <f>IF($T42="",0,'General Inputs'!K$22)</f>
        <v>-9.5505821675600684E-3</v>
      </c>
      <c r="AA42" s="73">
        <f>IF($T42="",0,'General Inputs'!L$22)</f>
        <v>-1.1199334904118818E-2</v>
      </c>
      <c r="AB42" s="73">
        <f>IF($T42="",0,'General Inputs'!M$22)</f>
        <v>-1.2274361918209287E-2</v>
      </c>
      <c r="AC42" s="73">
        <f>IF($T42="",0,'General Inputs'!N$22)</f>
        <v>-1.2025416152939058E-2</v>
      </c>
      <c r="AD42" s="35"/>
      <c r="AE42" s="77"/>
    </row>
    <row r="43" spans="1:31" x14ac:dyDescent="0.2">
      <c r="A43" s="35"/>
      <c r="B43" s="35"/>
      <c r="C43" s="65" t="s">
        <v>99</v>
      </c>
      <c r="D43" s="65" t="s">
        <v>100</v>
      </c>
      <c r="E43" s="48" t="s">
        <v>26</v>
      </c>
      <c r="F43" s="48" t="s">
        <v>37</v>
      </c>
      <c r="G43" s="52"/>
      <c r="H43" s="53">
        <f>_xlfn.IFNA(INDEX($N43:$R43,1,MATCH('General Inputs'!$F$10,$N$5:$R$5,0)),0)</f>
        <v>718.80017208162747</v>
      </c>
      <c r="I43" s="66"/>
      <c r="J43" s="53">
        <f>_xlfn.IFNA(INDEX($T43:$X43,1,MATCH('General Inputs'!$F$10,$T$5:$X$5,0)),0)</f>
        <v>718.80017208162747</v>
      </c>
      <c r="K43" s="66"/>
      <c r="L43" s="66" t="str">
        <f t="shared" si="7"/>
        <v>COMPLIANT</v>
      </c>
      <c r="M43" s="37"/>
      <c r="N43" s="67">
        <f t="shared" si="8"/>
        <v>718.80017208162747</v>
      </c>
      <c r="O43" s="67">
        <f t="shared" si="9"/>
        <v>744.35</v>
      </c>
      <c r="P43" s="67">
        <f t="shared" si="10"/>
        <v>771.88</v>
      </c>
      <c r="Q43" s="67">
        <f t="shared" si="11"/>
        <v>801.08</v>
      </c>
      <c r="R43" s="67">
        <f t="shared" si="12"/>
        <v>830.98</v>
      </c>
      <c r="S43" s="37"/>
      <c r="T43" s="84">
        <v>718.80017208162747</v>
      </c>
      <c r="U43" s="69">
        <f>ROUND(ROUND(T43,2)*(1+'General Inputs'!K$20)*(1-Z43)+'General Inputs'!K$27,2)</f>
        <v>744.35</v>
      </c>
      <c r="V43" s="69">
        <f>ROUND(ROUND(U43,2)*(1+'General Inputs'!L$20)*(1-AA43)+'General Inputs'!L$27,2)</f>
        <v>771.88</v>
      </c>
      <c r="W43" s="69">
        <f>ROUND(ROUND(V43,2)*(1+'General Inputs'!M$20)*(1-AB43)+'General Inputs'!M$27,2)</f>
        <v>801.08</v>
      </c>
      <c r="X43" s="69">
        <f>ROUND(ROUND(W43,2)*(1+'General Inputs'!N$20)*(1-AC43)+'General Inputs'!N$27,2)</f>
        <v>830.98</v>
      </c>
      <c r="Y43" s="70"/>
      <c r="Z43" s="73">
        <f>IF($T43="",0,'General Inputs'!K$22)</f>
        <v>-9.5505821675600684E-3</v>
      </c>
      <c r="AA43" s="73">
        <f>IF($T43="",0,'General Inputs'!L$22)</f>
        <v>-1.1199334904118818E-2</v>
      </c>
      <c r="AB43" s="73">
        <f>IF($T43="",0,'General Inputs'!M$22)</f>
        <v>-1.2274361918209287E-2</v>
      </c>
      <c r="AC43" s="73">
        <f>IF($T43="",0,'General Inputs'!N$22)</f>
        <v>-1.2025416152939058E-2</v>
      </c>
      <c r="AD43" s="35"/>
      <c r="AE43" s="77"/>
    </row>
    <row r="44" spans="1:31" x14ac:dyDescent="0.2">
      <c r="A44" s="35"/>
      <c r="B44" s="35"/>
      <c r="C44" s="65" t="s">
        <v>101</v>
      </c>
      <c r="D44" s="65" t="s">
        <v>102</v>
      </c>
      <c r="E44" s="48" t="s">
        <v>26</v>
      </c>
      <c r="F44" s="48" t="s">
        <v>37</v>
      </c>
      <c r="G44" s="52"/>
      <c r="H44" s="53">
        <f>_xlfn.IFNA(INDEX($N44:$R44,1,MATCH('General Inputs'!$F$10,$N$5:$R$5,0)),0)</f>
        <v>1242.1173862011619</v>
      </c>
      <c r="I44" s="66"/>
      <c r="J44" s="53">
        <f>_xlfn.IFNA(INDEX($T44:$X44,1,MATCH('General Inputs'!$F$10,$T$5:$X$5,0)),0)</f>
        <v>1242.1173862011619</v>
      </c>
      <c r="K44" s="66"/>
      <c r="L44" s="66" t="str">
        <f t="shared" si="7"/>
        <v>COMPLIANT</v>
      </c>
      <c r="M44" s="37"/>
      <c r="N44" s="67">
        <f t="shared" si="8"/>
        <v>1242.1173862011619</v>
      </c>
      <c r="O44" s="67">
        <f t="shared" si="9"/>
        <v>1286.27</v>
      </c>
      <c r="P44" s="67">
        <f t="shared" si="10"/>
        <v>1333.84</v>
      </c>
      <c r="Q44" s="67">
        <f t="shared" si="11"/>
        <v>1384.3</v>
      </c>
      <c r="R44" s="67">
        <f t="shared" si="12"/>
        <v>1435.97</v>
      </c>
      <c r="S44" s="37"/>
      <c r="T44" s="84">
        <v>1242.1173862011619</v>
      </c>
      <c r="U44" s="69">
        <f>ROUND(ROUND(T44,2)*(1+'General Inputs'!K$20)*(1-Z44)+'General Inputs'!K$27,2)</f>
        <v>1286.27</v>
      </c>
      <c r="V44" s="69">
        <f>ROUND(ROUND(U44,2)*(1+'General Inputs'!L$20)*(1-AA44)+'General Inputs'!L$27,2)</f>
        <v>1333.84</v>
      </c>
      <c r="W44" s="69">
        <f>ROUND(ROUND(V44,2)*(1+'General Inputs'!M$20)*(1-AB44)+'General Inputs'!M$27,2)</f>
        <v>1384.3</v>
      </c>
      <c r="X44" s="69">
        <f>ROUND(ROUND(W44,2)*(1+'General Inputs'!N$20)*(1-AC44)+'General Inputs'!N$27,2)</f>
        <v>1435.97</v>
      </c>
      <c r="Y44" s="70"/>
      <c r="Z44" s="73">
        <f>IF($T44="",0,'General Inputs'!K$22)</f>
        <v>-9.5505821675600684E-3</v>
      </c>
      <c r="AA44" s="73">
        <f>IF($T44="",0,'General Inputs'!L$22)</f>
        <v>-1.1199334904118818E-2</v>
      </c>
      <c r="AB44" s="73">
        <f>IF($T44="",0,'General Inputs'!M$22)</f>
        <v>-1.2274361918209287E-2</v>
      </c>
      <c r="AC44" s="73">
        <f>IF($T44="",0,'General Inputs'!N$22)</f>
        <v>-1.2025416152939058E-2</v>
      </c>
      <c r="AD44" s="35"/>
      <c r="AE44" s="77"/>
    </row>
    <row r="45" spans="1:31" x14ac:dyDescent="0.2">
      <c r="A45" s="35"/>
      <c r="B45" s="35"/>
      <c r="C45" s="65" t="s">
        <v>103</v>
      </c>
      <c r="D45" s="65" t="s">
        <v>104</v>
      </c>
      <c r="E45" s="48" t="s">
        <v>26</v>
      </c>
      <c r="F45" s="48" t="s">
        <v>37</v>
      </c>
      <c r="G45" s="52"/>
      <c r="H45" s="53">
        <f>_xlfn.IFNA(INDEX($N45:$R45,1,MATCH('General Inputs'!$F$10,$N$5:$R$5,0)),0)</f>
        <v>1543.8231242726713</v>
      </c>
      <c r="I45" s="66"/>
      <c r="J45" s="53">
        <f>_xlfn.IFNA(INDEX($T45:$X45,1,MATCH('General Inputs'!$F$10,$T$5:$X$5,0)),0)</f>
        <v>1543.8231242726713</v>
      </c>
      <c r="K45" s="66"/>
      <c r="L45" s="66" t="str">
        <f t="shared" si="7"/>
        <v>COMPLIANT</v>
      </c>
      <c r="M45" s="37"/>
      <c r="N45" s="67">
        <f t="shared" si="8"/>
        <v>1543.8231242726713</v>
      </c>
      <c r="O45" s="67">
        <f t="shared" si="9"/>
        <v>1598.7</v>
      </c>
      <c r="P45" s="67">
        <f t="shared" si="10"/>
        <v>1657.83</v>
      </c>
      <c r="Q45" s="67">
        <f t="shared" si="11"/>
        <v>1720.55</v>
      </c>
      <c r="R45" s="67">
        <f t="shared" si="12"/>
        <v>1784.77</v>
      </c>
      <c r="S45" s="37"/>
      <c r="T45" s="84">
        <v>1543.8231242726713</v>
      </c>
      <c r="U45" s="69">
        <f>ROUND(ROUND(T45,2)*(1+'General Inputs'!K$20)*(1-Z45)+'General Inputs'!K$27,2)</f>
        <v>1598.7</v>
      </c>
      <c r="V45" s="69">
        <f>ROUND(ROUND(U45,2)*(1+'General Inputs'!L$20)*(1-AA45)+'General Inputs'!L$27,2)</f>
        <v>1657.83</v>
      </c>
      <c r="W45" s="69">
        <f>ROUND(ROUND(V45,2)*(1+'General Inputs'!M$20)*(1-AB45)+'General Inputs'!M$27,2)</f>
        <v>1720.55</v>
      </c>
      <c r="X45" s="69">
        <f>ROUND(ROUND(W45,2)*(1+'General Inputs'!N$20)*(1-AC45)+'General Inputs'!N$27,2)</f>
        <v>1784.77</v>
      </c>
      <c r="Y45" s="70"/>
      <c r="Z45" s="73">
        <f>IF($T45="",0,'General Inputs'!K$22)</f>
        <v>-9.5505821675600684E-3</v>
      </c>
      <c r="AA45" s="73">
        <f>IF($T45="",0,'General Inputs'!L$22)</f>
        <v>-1.1199334904118818E-2</v>
      </c>
      <c r="AB45" s="73">
        <f>IF($T45="",0,'General Inputs'!M$22)</f>
        <v>-1.2274361918209287E-2</v>
      </c>
      <c r="AC45" s="73">
        <f>IF($T45="",0,'General Inputs'!N$22)</f>
        <v>-1.2025416152939058E-2</v>
      </c>
      <c r="AD45" s="35"/>
      <c r="AE45" s="77"/>
    </row>
    <row r="46" spans="1:31" x14ac:dyDescent="0.2">
      <c r="A46" s="35"/>
      <c r="B46" s="35"/>
      <c r="C46" s="65" t="s">
        <v>105</v>
      </c>
      <c r="D46" s="65" t="s">
        <v>106</v>
      </c>
      <c r="E46" s="48" t="s">
        <v>26</v>
      </c>
      <c r="F46" s="48" t="s">
        <v>37</v>
      </c>
      <c r="G46" s="52"/>
      <c r="H46" s="53">
        <f>_xlfn.IFNA(INDEX($N46:$R46,1,MATCH('General Inputs'!$F$10,$N$5:$R$5,0)),0)</f>
        <v>697.23198001935543</v>
      </c>
      <c r="I46" s="66"/>
      <c r="J46" s="53">
        <f>_xlfn.IFNA(INDEX($T46:$X46,1,MATCH('General Inputs'!$F$10,$T$5:$X$5,0)),0)</f>
        <v>697.23198001935543</v>
      </c>
      <c r="K46" s="66"/>
      <c r="L46" s="66" t="str">
        <f t="shared" si="7"/>
        <v>COMPLIANT</v>
      </c>
      <c r="M46" s="37"/>
      <c r="N46" s="67">
        <f t="shared" si="8"/>
        <v>697.23198001935543</v>
      </c>
      <c r="O46" s="67">
        <f t="shared" si="9"/>
        <v>722.01</v>
      </c>
      <c r="P46" s="67">
        <f t="shared" si="10"/>
        <v>748.71</v>
      </c>
      <c r="Q46" s="67">
        <f t="shared" si="11"/>
        <v>777.04</v>
      </c>
      <c r="R46" s="67">
        <f t="shared" si="12"/>
        <v>806.04</v>
      </c>
      <c r="S46" s="37"/>
      <c r="T46" s="84">
        <v>697.23198001935543</v>
      </c>
      <c r="U46" s="69">
        <f>ROUND(ROUND(T46,2)*(1+'General Inputs'!K$20)*(1-Z46)+'General Inputs'!K$27,2)</f>
        <v>722.01</v>
      </c>
      <c r="V46" s="69">
        <f>ROUND(ROUND(U46,2)*(1+'General Inputs'!L$20)*(1-AA46)+'General Inputs'!L$27,2)</f>
        <v>748.71</v>
      </c>
      <c r="W46" s="69">
        <f>ROUND(ROUND(V46,2)*(1+'General Inputs'!M$20)*(1-AB46)+'General Inputs'!M$27,2)</f>
        <v>777.04</v>
      </c>
      <c r="X46" s="69">
        <f>ROUND(ROUND(W46,2)*(1+'General Inputs'!N$20)*(1-AC46)+'General Inputs'!N$27,2)</f>
        <v>806.04</v>
      </c>
      <c r="Y46" s="70"/>
      <c r="Z46" s="73">
        <f>IF($T46="",0,'General Inputs'!K$22)</f>
        <v>-9.5505821675600684E-3</v>
      </c>
      <c r="AA46" s="73">
        <f>IF($T46="",0,'General Inputs'!L$22)</f>
        <v>-1.1199334904118818E-2</v>
      </c>
      <c r="AB46" s="73">
        <f>IF($T46="",0,'General Inputs'!M$22)</f>
        <v>-1.2274361918209287E-2</v>
      </c>
      <c r="AC46" s="73">
        <f>IF($T46="",0,'General Inputs'!N$22)</f>
        <v>-1.2025416152939058E-2</v>
      </c>
      <c r="AD46" s="35"/>
      <c r="AE46" s="77"/>
    </row>
    <row r="47" spans="1:31" x14ac:dyDescent="0.2">
      <c r="A47" s="35"/>
      <c r="B47" s="35"/>
      <c r="C47" s="65"/>
      <c r="D47" s="65"/>
      <c r="E47" s="48"/>
      <c r="F47" s="48"/>
      <c r="G47" s="52"/>
      <c r="H47" s="53">
        <f>_xlfn.IFNA(INDEX($N47:$R47,1,MATCH('General Inputs'!$F$10,$N$5:$R$5,0)),0)</f>
        <v>0</v>
      </c>
      <c r="I47" s="66"/>
      <c r="J47" s="53">
        <f>_xlfn.IFNA(INDEX($T47:$X47,1,MATCH('General Inputs'!$F$10,$T$5:$X$5,0)),0)</f>
        <v>0</v>
      </c>
      <c r="K47" s="66"/>
      <c r="L47" s="66" t="str">
        <f t="shared" si="7"/>
        <v/>
      </c>
      <c r="M47" s="37"/>
      <c r="N47" s="67">
        <f t="shared" si="8"/>
        <v>0</v>
      </c>
      <c r="O47" s="67">
        <f t="shared" si="9"/>
        <v>0</v>
      </c>
      <c r="P47" s="67">
        <f t="shared" si="10"/>
        <v>0</v>
      </c>
      <c r="Q47" s="67">
        <f t="shared" si="11"/>
        <v>0</v>
      </c>
      <c r="R47" s="67">
        <f t="shared" si="12"/>
        <v>0</v>
      </c>
      <c r="S47" s="37"/>
      <c r="T47" s="83"/>
      <c r="U47" s="69">
        <f>ROUND(ROUND(T47,2)*(1+'General Inputs'!K$20)*(1-Z47)+'General Inputs'!K$27,2)</f>
        <v>0</v>
      </c>
      <c r="V47" s="69">
        <f>ROUND(ROUND(U47,2)*(1+'General Inputs'!L$20)*(1-AA47)+'General Inputs'!L$27,2)</f>
        <v>0</v>
      </c>
      <c r="W47" s="69">
        <f>ROUND(ROUND(V47,2)*(1+'General Inputs'!M$20)*(1-AB47)+'General Inputs'!M$27,2)</f>
        <v>0</v>
      </c>
      <c r="X47" s="69">
        <f>ROUND(ROUND(W47,2)*(1+'General Inputs'!N$20)*(1-AC47)+'General Inputs'!N$27,2)</f>
        <v>0</v>
      </c>
      <c r="Y47" s="70"/>
      <c r="Z47" s="73">
        <f>IF($T47="",0,'General Inputs'!K$22)</f>
        <v>0</v>
      </c>
      <c r="AA47" s="73">
        <f>IF($T47="",0,'General Inputs'!L$22)</f>
        <v>0</v>
      </c>
      <c r="AB47" s="73">
        <f>IF($T47="",0,'General Inputs'!M$22)</f>
        <v>0</v>
      </c>
      <c r="AC47" s="73">
        <f>IF($T47="",0,'General Inputs'!N$22)</f>
        <v>0</v>
      </c>
      <c r="AD47" s="35"/>
      <c r="AE47" s="77"/>
    </row>
    <row r="48" spans="1:31" ht="10.5" x14ac:dyDescent="0.25">
      <c r="A48" s="35"/>
      <c r="B48" s="35"/>
      <c r="C48" s="81" t="s">
        <v>159</v>
      </c>
      <c r="D48" s="65"/>
      <c r="E48" s="48"/>
      <c r="F48" s="48"/>
      <c r="G48" s="52"/>
      <c r="H48" s="53"/>
      <c r="I48" s="66"/>
      <c r="J48" s="53"/>
      <c r="K48" s="66"/>
      <c r="L48" s="66"/>
      <c r="M48" s="37"/>
      <c r="N48" s="67"/>
      <c r="O48" s="67"/>
      <c r="P48" s="67"/>
      <c r="Q48" s="67"/>
      <c r="R48" s="67"/>
      <c r="S48" s="37"/>
      <c r="T48" s="83"/>
      <c r="U48" s="69"/>
      <c r="V48" s="69"/>
      <c r="W48" s="69"/>
      <c r="X48" s="69"/>
      <c r="Y48" s="70"/>
      <c r="Z48" s="73"/>
      <c r="AA48" s="73"/>
      <c r="AB48" s="73"/>
      <c r="AC48" s="73"/>
      <c r="AD48" s="35"/>
      <c r="AE48" s="77"/>
    </row>
    <row r="49" spans="1:31" x14ac:dyDescent="0.2">
      <c r="A49" s="35"/>
      <c r="B49" s="35"/>
      <c r="C49" s="65" t="s">
        <v>147</v>
      </c>
      <c r="D49" s="65" t="s">
        <v>150</v>
      </c>
      <c r="E49" s="48" t="s">
        <v>26</v>
      </c>
      <c r="F49" s="48" t="s">
        <v>170</v>
      </c>
      <c r="G49" s="52"/>
      <c r="H49" s="53">
        <f>_xlfn.IFNA(INDEX($N49:$R49,1,MATCH('General Inputs'!$F$10,$N$5:$R$5,0)),0)</f>
        <v>9.7688858843266217</v>
      </c>
      <c r="I49" s="66"/>
      <c r="J49" s="53">
        <f>_xlfn.IFNA(INDEX($T49:$X49,1,MATCH('General Inputs'!$F$10,$T$5:$X$5,0)),0)</f>
        <v>9.7688858843266217</v>
      </c>
      <c r="K49" s="66"/>
      <c r="L49" s="66" t="str">
        <f t="shared" si="7"/>
        <v>COMPLIANT</v>
      </c>
      <c r="M49" s="37"/>
      <c r="N49" s="67">
        <f t="shared" si="8"/>
        <v>9.7688858843266217</v>
      </c>
      <c r="O49" s="67">
        <f t="shared" si="9"/>
        <v>10.119999999999999</v>
      </c>
      <c r="P49" s="67">
        <f t="shared" si="10"/>
        <v>10.49</v>
      </c>
      <c r="Q49" s="67">
        <f t="shared" si="11"/>
        <v>10.89</v>
      </c>
      <c r="R49" s="67">
        <f t="shared" si="12"/>
        <v>11.3</v>
      </c>
      <c r="S49" s="37"/>
      <c r="T49" s="84">
        <v>9.7688858843266217</v>
      </c>
      <c r="U49" s="69">
        <f>ROUND(ROUND(T49,2)*(1+'General Inputs'!K$20)*(1-Z49)+'General Inputs'!K$27,2)</f>
        <v>10.119999999999999</v>
      </c>
      <c r="V49" s="69">
        <f>ROUND(ROUND(U49,2)*(1+'General Inputs'!L$20)*(1-AA49)+'General Inputs'!L$27,2)</f>
        <v>10.49</v>
      </c>
      <c r="W49" s="69">
        <f>ROUND(ROUND(V49,2)*(1+'General Inputs'!M$20)*(1-AB49)+'General Inputs'!M$27,2)</f>
        <v>10.89</v>
      </c>
      <c r="X49" s="69">
        <f>ROUND(ROUND(W49,2)*(1+'General Inputs'!N$20)*(1-AC49)+'General Inputs'!N$27,2)</f>
        <v>11.3</v>
      </c>
      <c r="Y49" s="70"/>
      <c r="Z49" s="73">
        <f>IF($T49="",0,'General Inputs'!K$22)</f>
        <v>-9.5505821675600684E-3</v>
      </c>
      <c r="AA49" s="73">
        <f>IF($T49="",0,'General Inputs'!L$22)</f>
        <v>-1.1199334904118818E-2</v>
      </c>
      <c r="AB49" s="73">
        <f>IF($T49="",0,'General Inputs'!M$22)</f>
        <v>-1.2274361918209287E-2</v>
      </c>
      <c r="AC49" s="73">
        <f>IF($T49="",0,'General Inputs'!N$22)</f>
        <v>-1.2025416152939058E-2</v>
      </c>
      <c r="AD49" s="35"/>
      <c r="AE49" s="77"/>
    </row>
    <row r="50" spans="1:31" x14ac:dyDescent="0.2">
      <c r="A50" s="35"/>
      <c r="B50" s="35"/>
      <c r="C50" s="65" t="s">
        <v>148</v>
      </c>
      <c r="D50" s="65" t="s">
        <v>151</v>
      </c>
      <c r="E50" s="48" t="s">
        <v>26</v>
      </c>
      <c r="F50" s="48" t="s">
        <v>170</v>
      </c>
      <c r="G50" s="52"/>
      <c r="H50" s="53">
        <f>_xlfn.IFNA(INDEX($N50:$R50,1,MATCH('General Inputs'!$F$10,$N$5:$R$5,0)),0)</f>
        <v>8.0269781646487459</v>
      </c>
      <c r="I50" s="66"/>
      <c r="J50" s="53">
        <f>_xlfn.IFNA(INDEX($T50:$X50,1,MATCH('General Inputs'!$F$10,$T$5:$X$5,0)),0)</f>
        <v>8.0269781646487459</v>
      </c>
      <c r="K50" s="66"/>
      <c r="L50" s="66" t="str">
        <f t="shared" si="7"/>
        <v>COMPLIANT</v>
      </c>
      <c r="M50" s="37"/>
      <c r="N50" s="67">
        <f t="shared" si="8"/>
        <v>8.0269781646487459</v>
      </c>
      <c r="O50" s="67">
        <f t="shared" si="9"/>
        <v>8.32</v>
      </c>
      <c r="P50" s="67">
        <f t="shared" si="10"/>
        <v>8.6300000000000008</v>
      </c>
      <c r="Q50" s="67">
        <f t="shared" si="11"/>
        <v>8.9600000000000009</v>
      </c>
      <c r="R50" s="67">
        <f t="shared" si="12"/>
        <v>9.2899999999999991</v>
      </c>
      <c r="S50" s="37"/>
      <c r="T50" s="84">
        <v>8.0269781646487459</v>
      </c>
      <c r="U50" s="69">
        <f>ROUND(ROUND(T50,2)*(1+'General Inputs'!K$20)*(1-Z50)+'General Inputs'!K$27,2)</f>
        <v>8.32</v>
      </c>
      <c r="V50" s="69">
        <f>ROUND(ROUND(U50,2)*(1+'General Inputs'!L$20)*(1-AA50)+'General Inputs'!L$27,2)</f>
        <v>8.6300000000000008</v>
      </c>
      <c r="W50" s="69">
        <f>ROUND(ROUND(V50,2)*(1+'General Inputs'!M$20)*(1-AB50)+'General Inputs'!M$27,2)</f>
        <v>8.9600000000000009</v>
      </c>
      <c r="X50" s="69">
        <f>ROUND(ROUND(W50,2)*(1+'General Inputs'!N$20)*(1-AC50)+'General Inputs'!N$27,2)</f>
        <v>9.2899999999999991</v>
      </c>
      <c r="Y50" s="70"/>
      <c r="Z50" s="73">
        <f>IF($T50="",0,'General Inputs'!K$22)</f>
        <v>-9.5505821675600684E-3</v>
      </c>
      <c r="AA50" s="73">
        <f>IF($T50="",0,'General Inputs'!L$22)</f>
        <v>-1.1199334904118818E-2</v>
      </c>
      <c r="AB50" s="73">
        <f>IF($T50="",0,'General Inputs'!M$22)</f>
        <v>-1.2274361918209287E-2</v>
      </c>
      <c r="AC50" s="73">
        <f>IF($T50="",0,'General Inputs'!N$22)</f>
        <v>-1.2025416152939058E-2</v>
      </c>
      <c r="AD50" s="35"/>
      <c r="AE50" s="77"/>
    </row>
    <row r="51" spans="1:31" x14ac:dyDescent="0.2">
      <c r="A51" s="35"/>
      <c r="B51" s="35"/>
      <c r="C51" s="65" t="s">
        <v>149</v>
      </c>
      <c r="D51" s="65" t="s">
        <v>152</v>
      </c>
      <c r="E51" s="48" t="s">
        <v>26</v>
      </c>
      <c r="F51" s="48" t="s">
        <v>170</v>
      </c>
      <c r="G51" s="52"/>
      <c r="H51" s="53">
        <f>_xlfn.IFNA(INDEX($N51:$R51,1,MATCH('General Inputs'!$F$10,$N$5:$R$5,0)),0)</f>
        <v>1.1662429394651415</v>
      </c>
      <c r="I51" s="66"/>
      <c r="J51" s="53">
        <f>_xlfn.IFNA(INDEX($T51:$X51,1,MATCH('General Inputs'!$F$10,$T$5:$X$5,0)),0)</f>
        <v>1.1662429394651415</v>
      </c>
      <c r="K51" s="66"/>
      <c r="L51" s="66" t="str">
        <f t="shared" si="7"/>
        <v>COMPLIANT</v>
      </c>
      <c r="M51" s="37"/>
      <c r="N51" s="67">
        <f t="shared" si="8"/>
        <v>1.1662429394651415</v>
      </c>
      <c r="O51" s="67">
        <f t="shared" si="9"/>
        <v>1.21</v>
      </c>
      <c r="P51" s="67">
        <f t="shared" si="10"/>
        <v>1.25</v>
      </c>
      <c r="Q51" s="67">
        <f t="shared" si="11"/>
        <v>1.3</v>
      </c>
      <c r="R51" s="67">
        <f t="shared" si="12"/>
        <v>1.35</v>
      </c>
      <c r="S51" s="37"/>
      <c r="T51" s="84">
        <v>1.1662429394651415</v>
      </c>
      <c r="U51" s="69">
        <f>ROUND(ROUND(T51,2)*(1+'General Inputs'!K$20)*(1-Z51)+'General Inputs'!K$27,2)</f>
        <v>1.21</v>
      </c>
      <c r="V51" s="69">
        <f>ROUND(ROUND(U51,2)*(1+'General Inputs'!L$20)*(1-AA51)+'General Inputs'!L$27,2)</f>
        <v>1.25</v>
      </c>
      <c r="W51" s="69">
        <f>ROUND(ROUND(V51,2)*(1+'General Inputs'!M$20)*(1-AB51)+'General Inputs'!M$27,2)</f>
        <v>1.3</v>
      </c>
      <c r="X51" s="69">
        <f>ROUND(ROUND(W51,2)*(1+'General Inputs'!N$20)*(1-AC51)+'General Inputs'!N$27,2)</f>
        <v>1.35</v>
      </c>
      <c r="Y51" s="70"/>
      <c r="Z51" s="73">
        <f>IF($T51="",0,'General Inputs'!K$22)</f>
        <v>-9.5505821675600684E-3</v>
      </c>
      <c r="AA51" s="73">
        <f>IF($T51="",0,'General Inputs'!L$22)</f>
        <v>-1.1199334904118818E-2</v>
      </c>
      <c r="AB51" s="73">
        <f>IF($T51="",0,'General Inputs'!M$22)</f>
        <v>-1.2274361918209287E-2</v>
      </c>
      <c r="AC51" s="73">
        <f>IF($T51="",0,'General Inputs'!N$22)</f>
        <v>-1.2025416152939058E-2</v>
      </c>
      <c r="AD51" s="35"/>
      <c r="AE51" s="77"/>
    </row>
    <row r="52" spans="1:31" x14ac:dyDescent="0.2">
      <c r="A52" s="35"/>
      <c r="B52" s="35"/>
      <c r="C52" s="65"/>
      <c r="D52" s="65"/>
      <c r="E52" s="48"/>
      <c r="F52" s="48"/>
      <c r="G52" s="52"/>
      <c r="H52" s="53"/>
      <c r="I52" s="66"/>
      <c r="J52" s="53"/>
      <c r="K52" s="66"/>
      <c r="L52" s="66"/>
      <c r="M52" s="37"/>
      <c r="N52" s="67"/>
      <c r="O52" s="67"/>
      <c r="P52" s="67"/>
      <c r="Q52" s="67"/>
      <c r="R52" s="67"/>
      <c r="S52" s="37"/>
      <c r="T52" s="84"/>
      <c r="U52" s="69">
        <f>ROUND(ROUND(T52,2)*(1+'General Inputs'!K$20)*(1-Z52)+'General Inputs'!K$27,2)</f>
        <v>0</v>
      </c>
      <c r="V52" s="69">
        <f>ROUND(ROUND(U52,2)*(1+'General Inputs'!L$20)*(1-AA52)+'General Inputs'!L$27,2)</f>
        <v>0</v>
      </c>
      <c r="W52" s="69">
        <f>ROUND(ROUND(V52,2)*(1+'General Inputs'!M$20)*(1-AB52)+'General Inputs'!M$27,2)</f>
        <v>0</v>
      </c>
      <c r="X52" s="69">
        <f>ROUND(ROUND(W52,2)*(1+'General Inputs'!N$20)*(1-AC52)+'General Inputs'!N$27,2)</f>
        <v>0</v>
      </c>
      <c r="Y52" s="70"/>
      <c r="Z52" s="73">
        <f>IF($T52="",0,'General Inputs'!K$22)</f>
        <v>0</v>
      </c>
      <c r="AA52" s="73">
        <f>IF($T52="",0,'General Inputs'!L$22)</f>
        <v>0</v>
      </c>
      <c r="AB52" s="73">
        <f>IF($T52="",0,'General Inputs'!M$22)</f>
        <v>0</v>
      </c>
      <c r="AC52" s="73">
        <f>IF($T52="",0,'General Inputs'!N$22)</f>
        <v>0</v>
      </c>
      <c r="AD52" s="35"/>
      <c r="AE52" s="77"/>
    </row>
    <row r="53" spans="1:31" x14ac:dyDescent="0.2">
      <c r="A53" s="35"/>
      <c r="B53" s="35"/>
      <c r="C53" s="65"/>
      <c r="D53" s="65"/>
      <c r="E53" s="48"/>
      <c r="F53" s="48"/>
      <c r="G53" s="52"/>
      <c r="H53" s="53">
        <f>_xlfn.IFNA(INDEX($N53:$R53,1,MATCH('General Inputs'!$F$10,$N$5:$R$5,0)),0)</f>
        <v>0</v>
      </c>
      <c r="I53" s="66"/>
      <c r="J53" s="53">
        <f>_xlfn.IFNA(INDEX($T53:$X53,1,MATCH('General Inputs'!$F$10,$T$5:$X$5,0)),0)</f>
        <v>0</v>
      </c>
      <c r="K53" s="66"/>
      <c r="L53" s="66" t="str">
        <f t="shared" si="1"/>
        <v/>
      </c>
      <c r="M53" s="37"/>
      <c r="N53" s="67">
        <f t="shared" si="2"/>
        <v>0</v>
      </c>
      <c r="O53" s="67">
        <f t="shared" si="6"/>
        <v>0</v>
      </c>
      <c r="P53" s="67">
        <f t="shared" si="3"/>
        <v>0</v>
      </c>
      <c r="Q53" s="67">
        <f t="shared" si="4"/>
        <v>0</v>
      </c>
      <c r="R53" s="67">
        <f t="shared" si="5"/>
        <v>0</v>
      </c>
      <c r="S53" s="37"/>
      <c r="T53" s="68"/>
      <c r="U53" s="69">
        <f>ROUND(ROUND(T53,2)*(1+'General Inputs'!K$20)*(1-Z53)+'General Inputs'!K$27,2)</f>
        <v>0</v>
      </c>
      <c r="V53" s="69">
        <f>ROUND(ROUND(U53,2)*(1+'General Inputs'!L$20)*(1-AA53)+'General Inputs'!L$27,2)</f>
        <v>0</v>
      </c>
      <c r="W53" s="69">
        <f>ROUND(ROUND(V53,2)*(1+'General Inputs'!M$20)*(1-AB53)+'General Inputs'!M$27,2)</f>
        <v>0</v>
      </c>
      <c r="X53" s="69">
        <f>ROUND(ROUND(W53,2)*(1+'General Inputs'!N$20)*(1-AC53)+'General Inputs'!N$27,2)</f>
        <v>0</v>
      </c>
      <c r="Y53" s="70"/>
      <c r="Z53" s="73">
        <f>IF($T53="",0,'General Inputs'!K$22)</f>
        <v>0</v>
      </c>
      <c r="AA53" s="73">
        <f>IF($T53="",0,'General Inputs'!L$22)</f>
        <v>0</v>
      </c>
      <c r="AB53" s="73">
        <f>IF($T53="",0,'General Inputs'!M$22)</f>
        <v>0</v>
      </c>
      <c r="AC53" s="73">
        <f>IF($T53="",0,'General Inputs'!N$22)</f>
        <v>0</v>
      </c>
      <c r="AD53" s="35"/>
      <c r="AE53" s="77"/>
    </row>
    <row r="54" spans="1:31" outlineLevel="1" x14ac:dyDescent="0.2">
      <c r="A54" s="35"/>
      <c r="B54" s="35"/>
      <c r="C54" s="63"/>
      <c r="D54" s="63"/>
      <c r="E54" s="36"/>
      <c r="F54" s="36"/>
      <c r="G54" s="36"/>
      <c r="H54" s="36"/>
      <c r="I54" s="36"/>
      <c r="J54" s="36"/>
      <c r="K54" s="36"/>
      <c r="L54" s="66"/>
      <c r="M54" s="71"/>
      <c r="N54" s="49"/>
      <c r="O54" s="72"/>
      <c r="P54" s="72"/>
      <c r="Q54" s="72"/>
      <c r="R54" s="72"/>
      <c r="S54" s="37"/>
      <c r="T54" s="72"/>
      <c r="U54" s="72"/>
      <c r="V54" s="72"/>
      <c r="W54" s="72"/>
      <c r="X54" s="72"/>
      <c r="AD54" s="35"/>
      <c r="AE54" s="77"/>
    </row>
    <row r="55" spans="1:31" ht="13" outlineLevel="1" x14ac:dyDescent="0.3">
      <c r="A55" s="24"/>
      <c r="B55" s="25" t="s">
        <v>7</v>
      </c>
      <c r="C55" s="24"/>
      <c r="D55" s="24"/>
      <c r="E55" s="24"/>
      <c r="F55" s="24"/>
      <c r="G55" s="24"/>
      <c r="H55" s="33"/>
      <c r="I55" s="40"/>
      <c r="J55" s="40"/>
      <c r="K55" s="34"/>
      <c r="L55" s="33"/>
      <c r="M55" s="30"/>
      <c r="N55" s="29"/>
      <c r="O55" s="31"/>
      <c r="P55" s="31"/>
      <c r="Q55" s="31"/>
      <c r="R55" s="31"/>
      <c r="S55" s="40"/>
      <c r="T55" s="40"/>
      <c r="U55" s="34"/>
      <c r="V55" s="33"/>
      <c r="W55" s="34"/>
      <c r="X55" s="33"/>
      <c r="Y55" s="33"/>
      <c r="Z55" s="33"/>
      <c r="AA55" s="33"/>
      <c r="AB55" s="33"/>
      <c r="AC55" s="33"/>
      <c r="AD55" s="33"/>
      <c r="AE55" s="78"/>
    </row>
    <row r="56" spans="1:31" outlineLevel="1" x14ac:dyDescent="0.2">
      <c r="AE56" s="5"/>
    </row>
    <row r="57" spans="1:31" outlineLevel="1" x14ac:dyDescent="0.2">
      <c r="AE57" s="5"/>
    </row>
    <row r="58" spans="1:31" outlineLevel="1" x14ac:dyDescent="0.2">
      <c r="AE58" s="5"/>
    </row>
    <row r="59" spans="1:31" outlineLevel="1" x14ac:dyDescent="0.2">
      <c r="AE59" s="5"/>
    </row>
    <row r="60" spans="1:31" outlineLevel="1" x14ac:dyDescent="0.2">
      <c r="AE60" s="5"/>
    </row>
    <row r="61" spans="1:31" outlineLevel="1" x14ac:dyDescent="0.2">
      <c r="AE61" s="5"/>
    </row>
    <row r="62" spans="1:31" outlineLevel="1" x14ac:dyDescent="0.2">
      <c r="AE62" s="5"/>
    </row>
    <row r="63" spans="1:31" outlineLevel="1" x14ac:dyDescent="0.2">
      <c r="AE63" s="5"/>
    </row>
    <row r="64" spans="1:31" outlineLevel="1" x14ac:dyDescent="0.2">
      <c r="AE64" s="5"/>
    </row>
    <row r="65" spans="31:31" outlineLevel="1" x14ac:dyDescent="0.2">
      <c r="AE65" s="5"/>
    </row>
    <row r="66" spans="31:31" outlineLevel="1" x14ac:dyDescent="0.2">
      <c r="AE66" s="5"/>
    </row>
    <row r="67" spans="31:31" outlineLevel="1" x14ac:dyDescent="0.2">
      <c r="AE67" s="5"/>
    </row>
    <row r="68" spans="31:31" outlineLevel="1" x14ac:dyDescent="0.2">
      <c r="AE68" s="5"/>
    </row>
    <row r="69" spans="31:31" outlineLevel="1" x14ac:dyDescent="0.2">
      <c r="AE69" s="5"/>
    </row>
    <row r="70" spans="31:31" outlineLevel="1" x14ac:dyDescent="0.2">
      <c r="AE70" s="5"/>
    </row>
    <row r="71" spans="31:31" outlineLevel="1" x14ac:dyDescent="0.2">
      <c r="AE71" s="5"/>
    </row>
    <row r="72" spans="31:31" outlineLevel="1" x14ac:dyDescent="0.2">
      <c r="AE72" s="5"/>
    </row>
    <row r="73" spans="31:31" outlineLevel="1" x14ac:dyDescent="0.2">
      <c r="AE73" s="5"/>
    </row>
    <row r="74" spans="31:31" outlineLevel="1" x14ac:dyDescent="0.2">
      <c r="AE74" s="5"/>
    </row>
    <row r="75" spans="31:31" outlineLevel="1" x14ac:dyDescent="0.2">
      <c r="AE75" s="5"/>
    </row>
    <row r="76" spans="31:31" outlineLevel="1" x14ac:dyDescent="0.2">
      <c r="AE76" s="5"/>
    </row>
    <row r="77" spans="31:31" outlineLevel="1" x14ac:dyDescent="0.2"/>
    <row r="78" spans="31:31" outlineLevel="1" x14ac:dyDescent="0.2"/>
    <row r="79" spans="31:31" outlineLevel="1" x14ac:dyDescent="0.2"/>
    <row r="80" spans="31:31" outlineLevel="1" x14ac:dyDescent="0.2"/>
    <row r="81" outlineLevel="1" x14ac:dyDescent="0.2"/>
    <row r="82" outlineLevel="1" x14ac:dyDescent="0.2"/>
    <row r="83" outlineLevel="1" x14ac:dyDescent="0.2"/>
    <row r="84" outlineLevel="1" x14ac:dyDescent="0.2"/>
    <row r="85" outlineLevel="1" x14ac:dyDescent="0.2"/>
    <row r="86" outlineLevel="1" x14ac:dyDescent="0.2"/>
    <row r="87" outlineLevel="1" x14ac:dyDescent="0.2"/>
    <row r="88" outlineLevel="1" x14ac:dyDescent="0.2"/>
    <row r="89" outlineLevel="1" x14ac:dyDescent="0.2"/>
    <row r="90" outlineLevel="1" x14ac:dyDescent="0.2"/>
    <row r="91" outlineLevel="1" x14ac:dyDescent="0.2"/>
    <row r="92" outlineLevel="1" x14ac:dyDescent="0.2"/>
    <row r="93" outlineLevel="1" x14ac:dyDescent="0.2"/>
    <row r="94" outlineLevel="1" x14ac:dyDescent="0.2"/>
    <row r="95" outlineLevel="1" x14ac:dyDescent="0.2"/>
    <row r="96" outlineLevel="1" x14ac:dyDescent="0.2"/>
    <row r="97" outlineLevel="1" x14ac:dyDescent="0.2"/>
    <row r="98" outlineLevel="1" x14ac:dyDescent="0.2"/>
    <row r="99" outlineLevel="1" x14ac:dyDescent="0.2"/>
    <row r="100" outlineLevel="1" x14ac:dyDescent="0.2"/>
    <row r="101" outlineLevel="1" x14ac:dyDescent="0.2"/>
    <row r="102" outlineLevel="1" x14ac:dyDescent="0.2"/>
    <row r="103" outlineLevel="1" x14ac:dyDescent="0.2"/>
    <row r="104" outlineLevel="1" x14ac:dyDescent="0.2"/>
    <row r="105" outlineLevel="1" x14ac:dyDescent="0.2"/>
    <row r="106" outlineLevel="1" x14ac:dyDescent="0.2"/>
    <row r="107" outlineLevel="1" x14ac:dyDescent="0.2"/>
    <row r="108" outlineLevel="1" x14ac:dyDescent="0.2"/>
    <row r="109" outlineLevel="1" x14ac:dyDescent="0.2"/>
    <row r="110" outlineLevel="1" x14ac:dyDescent="0.2"/>
    <row r="111" outlineLevel="1" x14ac:dyDescent="0.2"/>
    <row r="112" outlineLevel="1" x14ac:dyDescent="0.2"/>
    <row r="113" outlineLevel="1" x14ac:dyDescent="0.2"/>
    <row r="114" outlineLevel="1" x14ac:dyDescent="0.2"/>
    <row r="115" outlineLevel="1" x14ac:dyDescent="0.2"/>
    <row r="116" outlineLevel="1" x14ac:dyDescent="0.2"/>
    <row r="117" outlineLevel="1" x14ac:dyDescent="0.2"/>
    <row r="118" outlineLevel="1" x14ac:dyDescent="0.2"/>
    <row r="119" outlineLevel="1" x14ac:dyDescent="0.2"/>
    <row r="120" outlineLevel="1" x14ac:dyDescent="0.2"/>
    <row r="121" outlineLevel="1" x14ac:dyDescent="0.2"/>
    <row r="122" outlineLevel="1" x14ac:dyDescent="0.2"/>
    <row r="123" outlineLevel="1" x14ac:dyDescent="0.2"/>
    <row r="124" outlineLevel="1" x14ac:dyDescent="0.2"/>
    <row r="125" outlineLevel="1" x14ac:dyDescent="0.2"/>
    <row r="126" outlineLevel="1" x14ac:dyDescent="0.2"/>
    <row r="127" outlineLevel="1" x14ac:dyDescent="0.2"/>
    <row r="128" outlineLevel="1" x14ac:dyDescent="0.2"/>
    <row r="129" outlineLevel="1" x14ac:dyDescent="0.2"/>
    <row r="130" outlineLevel="1" x14ac:dyDescent="0.2"/>
    <row r="131" outlineLevel="1" x14ac:dyDescent="0.2"/>
    <row r="132" outlineLevel="1" x14ac:dyDescent="0.2"/>
    <row r="133" outlineLevel="1" x14ac:dyDescent="0.2"/>
    <row r="134" outlineLevel="1" x14ac:dyDescent="0.2"/>
    <row r="135" outlineLevel="1" x14ac:dyDescent="0.2"/>
    <row r="136" outlineLevel="1" x14ac:dyDescent="0.2"/>
    <row r="137" outlineLevel="1" x14ac:dyDescent="0.2"/>
    <row r="138" outlineLevel="1" x14ac:dyDescent="0.2"/>
    <row r="139" outlineLevel="1" x14ac:dyDescent="0.2"/>
    <row r="140" outlineLevel="1" x14ac:dyDescent="0.2"/>
    <row r="141" outlineLevel="1" x14ac:dyDescent="0.2"/>
    <row r="142" outlineLevel="1" x14ac:dyDescent="0.2"/>
    <row r="143" outlineLevel="1" x14ac:dyDescent="0.2"/>
    <row r="144" outlineLevel="1" x14ac:dyDescent="0.2"/>
    <row r="145" outlineLevel="1" x14ac:dyDescent="0.2"/>
    <row r="146" outlineLevel="1" x14ac:dyDescent="0.2"/>
    <row r="147" outlineLevel="1" x14ac:dyDescent="0.2"/>
    <row r="148" outlineLevel="1" x14ac:dyDescent="0.2"/>
    <row r="149" outlineLevel="1" x14ac:dyDescent="0.2"/>
    <row r="150" outlineLevel="1" x14ac:dyDescent="0.2"/>
    <row r="151" outlineLevel="1" x14ac:dyDescent="0.2"/>
    <row r="152" outlineLevel="1" x14ac:dyDescent="0.2"/>
    <row r="153" outlineLevel="1" x14ac:dyDescent="0.2"/>
    <row r="154" outlineLevel="1" x14ac:dyDescent="0.2"/>
    <row r="155" outlineLevel="1" x14ac:dyDescent="0.2"/>
    <row r="156" outlineLevel="1" x14ac:dyDescent="0.2"/>
    <row r="157" outlineLevel="1" x14ac:dyDescent="0.2"/>
    <row r="158" outlineLevel="1" x14ac:dyDescent="0.2"/>
    <row r="159" outlineLevel="1" x14ac:dyDescent="0.2"/>
    <row r="160" outlineLevel="1" x14ac:dyDescent="0.2"/>
    <row r="161" outlineLevel="1" x14ac:dyDescent="0.2"/>
    <row r="162" outlineLevel="1" x14ac:dyDescent="0.2"/>
    <row r="163" outlineLevel="1" x14ac:dyDescent="0.2"/>
    <row r="164" outlineLevel="1" x14ac:dyDescent="0.2"/>
    <row r="165" outlineLevel="1" x14ac:dyDescent="0.2"/>
    <row r="166" outlineLevel="1" x14ac:dyDescent="0.2"/>
    <row r="167" outlineLevel="1" x14ac:dyDescent="0.2"/>
    <row r="168" outlineLevel="1" x14ac:dyDescent="0.2"/>
    <row r="169" outlineLevel="1" x14ac:dyDescent="0.2"/>
    <row r="170" outlineLevel="1" x14ac:dyDescent="0.2"/>
    <row r="171" outlineLevel="1" x14ac:dyDescent="0.2"/>
    <row r="172" outlineLevel="1" x14ac:dyDescent="0.2"/>
    <row r="173" outlineLevel="1" x14ac:dyDescent="0.2"/>
    <row r="174" outlineLevel="1" x14ac:dyDescent="0.2"/>
    <row r="175" outlineLevel="1" x14ac:dyDescent="0.2"/>
    <row r="176" outlineLevel="1" x14ac:dyDescent="0.2"/>
    <row r="177" outlineLevel="1" x14ac:dyDescent="0.2"/>
    <row r="178" outlineLevel="1" x14ac:dyDescent="0.2"/>
    <row r="179" outlineLevel="1" x14ac:dyDescent="0.2"/>
    <row r="180" outlineLevel="1" x14ac:dyDescent="0.2"/>
    <row r="181" outlineLevel="1" x14ac:dyDescent="0.2"/>
    <row r="182" outlineLevel="1" x14ac:dyDescent="0.2"/>
    <row r="183" outlineLevel="1" x14ac:dyDescent="0.2"/>
    <row r="184" outlineLevel="1" x14ac:dyDescent="0.2"/>
    <row r="185" outlineLevel="1" x14ac:dyDescent="0.2"/>
    <row r="186" outlineLevel="1" x14ac:dyDescent="0.2"/>
    <row r="187" outlineLevel="1" x14ac:dyDescent="0.2"/>
    <row r="188" outlineLevel="1" x14ac:dyDescent="0.2"/>
    <row r="189" outlineLevel="1" x14ac:dyDescent="0.2"/>
    <row r="190" outlineLevel="1" x14ac:dyDescent="0.2"/>
    <row r="191" outlineLevel="1" x14ac:dyDescent="0.2"/>
    <row r="192" outlineLevel="1" x14ac:dyDescent="0.2"/>
    <row r="193" outlineLevel="1" x14ac:dyDescent="0.2"/>
    <row r="194" outlineLevel="1" x14ac:dyDescent="0.2"/>
    <row r="195" outlineLevel="1" x14ac:dyDescent="0.2"/>
    <row r="196" outlineLevel="1" x14ac:dyDescent="0.2"/>
    <row r="197" outlineLevel="1" x14ac:dyDescent="0.2"/>
    <row r="198" outlineLevel="1" x14ac:dyDescent="0.2"/>
    <row r="199" outlineLevel="1" x14ac:dyDescent="0.2"/>
    <row r="200" outlineLevel="1" x14ac:dyDescent="0.2"/>
    <row r="201" outlineLevel="1" x14ac:dyDescent="0.2"/>
    <row r="202" outlineLevel="1" x14ac:dyDescent="0.2"/>
    <row r="203" outlineLevel="1" x14ac:dyDescent="0.2"/>
    <row r="204" outlineLevel="1" x14ac:dyDescent="0.2"/>
    <row r="205" outlineLevel="1" x14ac:dyDescent="0.2"/>
    <row r="206" outlineLevel="1" x14ac:dyDescent="0.2"/>
    <row r="207" outlineLevel="1" x14ac:dyDescent="0.2"/>
    <row r="208" outlineLevel="1" x14ac:dyDescent="0.2"/>
    <row r="209" outlineLevel="1" x14ac:dyDescent="0.2"/>
    <row r="210" outlineLevel="1" x14ac:dyDescent="0.2"/>
    <row r="211" outlineLevel="1" x14ac:dyDescent="0.2"/>
    <row r="212" outlineLevel="1" x14ac:dyDescent="0.2"/>
    <row r="213" outlineLevel="1" x14ac:dyDescent="0.2"/>
    <row r="214" outlineLevel="1" x14ac:dyDescent="0.2"/>
    <row r="215" outlineLevel="1" x14ac:dyDescent="0.2"/>
    <row r="216" outlineLevel="1" x14ac:dyDescent="0.2"/>
    <row r="217" outlineLevel="1" x14ac:dyDescent="0.2"/>
    <row r="218" outlineLevel="1" x14ac:dyDescent="0.2"/>
    <row r="219" outlineLevel="1" x14ac:dyDescent="0.2"/>
    <row r="220" outlineLevel="1" x14ac:dyDescent="0.2"/>
    <row r="221" outlineLevel="1" x14ac:dyDescent="0.2"/>
    <row r="222" outlineLevel="1" x14ac:dyDescent="0.2"/>
    <row r="223" outlineLevel="1" x14ac:dyDescent="0.2"/>
    <row r="224" outlineLevel="1" x14ac:dyDescent="0.2"/>
    <row r="225" outlineLevel="1" x14ac:dyDescent="0.2"/>
    <row r="226" outlineLevel="1" x14ac:dyDescent="0.2"/>
    <row r="227" outlineLevel="1" x14ac:dyDescent="0.2"/>
    <row r="228" outlineLevel="1" x14ac:dyDescent="0.2"/>
    <row r="229" outlineLevel="1" x14ac:dyDescent="0.2"/>
    <row r="230" outlineLevel="1" x14ac:dyDescent="0.2"/>
    <row r="231" outlineLevel="1" x14ac:dyDescent="0.2"/>
    <row r="232" outlineLevel="1" x14ac:dyDescent="0.2"/>
    <row r="233" outlineLevel="1" x14ac:dyDescent="0.2"/>
    <row r="234" outlineLevel="1" x14ac:dyDescent="0.2"/>
    <row r="235" outlineLevel="1" x14ac:dyDescent="0.2"/>
    <row r="236" outlineLevel="1" x14ac:dyDescent="0.2"/>
    <row r="237" outlineLevel="1" x14ac:dyDescent="0.2"/>
    <row r="238" outlineLevel="1" x14ac:dyDescent="0.2"/>
    <row r="239" outlineLevel="1" x14ac:dyDescent="0.2"/>
    <row r="240" outlineLevel="1" x14ac:dyDescent="0.2"/>
    <row r="241" outlineLevel="1" x14ac:dyDescent="0.2"/>
    <row r="242" outlineLevel="1" x14ac:dyDescent="0.2"/>
    <row r="243" outlineLevel="1" x14ac:dyDescent="0.2"/>
    <row r="244" outlineLevel="1" x14ac:dyDescent="0.2"/>
    <row r="245" outlineLevel="1" x14ac:dyDescent="0.2"/>
    <row r="246" outlineLevel="1" x14ac:dyDescent="0.2"/>
    <row r="247" outlineLevel="1" x14ac:dyDescent="0.2"/>
    <row r="248" outlineLevel="1" x14ac:dyDescent="0.2"/>
    <row r="249" outlineLevel="1" x14ac:dyDescent="0.2"/>
    <row r="250" outlineLevel="1" x14ac:dyDescent="0.2"/>
    <row r="251" outlineLevel="1" x14ac:dyDescent="0.2"/>
    <row r="252" outlineLevel="1" x14ac:dyDescent="0.2"/>
    <row r="253" outlineLevel="1" x14ac:dyDescent="0.2"/>
    <row r="254" outlineLevel="1" x14ac:dyDescent="0.2"/>
    <row r="255" outlineLevel="1" x14ac:dyDescent="0.2"/>
    <row r="256" outlineLevel="1" x14ac:dyDescent="0.2"/>
    <row r="257" outlineLevel="1" x14ac:dyDescent="0.2"/>
    <row r="258" outlineLevel="1" x14ac:dyDescent="0.2"/>
    <row r="259" outlineLevel="1" x14ac:dyDescent="0.2"/>
    <row r="260" outlineLevel="1" x14ac:dyDescent="0.2"/>
    <row r="261" outlineLevel="1" x14ac:dyDescent="0.2"/>
    <row r="262" outlineLevel="1" x14ac:dyDescent="0.2"/>
    <row r="263" outlineLevel="1" x14ac:dyDescent="0.2"/>
    <row r="264" outlineLevel="1" x14ac:dyDescent="0.2"/>
    <row r="265" outlineLevel="1" x14ac:dyDescent="0.2"/>
    <row r="266" outlineLevel="1" x14ac:dyDescent="0.2"/>
    <row r="267" outlineLevel="1" x14ac:dyDescent="0.2"/>
    <row r="268" outlineLevel="1" x14ac:dyDescent="0.2"/>
    <row r="269" outlineLevel="1" x14ac:dyDescent="0.2"/>
    <row r="270" outlineLevel="1" x14ac:dyDescent="0.2"/>
    <row r="271" outlineLevel="1" x14ac:dyDescent="0.2"/>
    <row r="272" outlineLevel="1" x14ac:dyDescent="0.2"/>
    <row r="273" outlineLevel="1" x14ac:dyDescent="0.2"/>
    <row r="274" outlineLevel="1" x14ac:dyDescent="0.2"/>
    <row r="275" outlineLevel="1" x14ac:dyDescent="0.2"/>
    <row r="276" outlineLevel="1" x14ac:dyDescent="0.2"/>
    <row r="277" outlineLevel="1" x14ac:dyDescent="0.2"/>
    <row r="278" outlineLevel="1" x14ac:dyDescent="0.2"/>
    <row r="279" outlineLevel="1" x14ac:dyDescent="0.2"/>
    <row r="280" outlineLevel="1" x14ac:dyDescent="0.2"/>
    <row r="281" outlineLevel="1" x14ac:dyDescent="0.2"/>
    <row r="282" outlineLevel="1" x14ac:dyDescent="0.2"/>
    <row r="283" outlineLevel="1" x14ac:dyDescent="0.2"/>
    <row r="284" outlineLevel="1" x14ac:dyDescent="0.2"/>
    <row r="285" outlineLevel="1" x14ac:dyDescent="0.2"/>
    <row r="286" outlineLevel="1" x14ac:dyDescent="0.2"/>
    <row r="287" outlineLevel="1" x14ac:dyDescent="0.2"/>
    <row r="288" outlineLevel="1" x14ac:dyDescent="0.2"/>
    <row r="289" outlineLevel="1" x14ac:dyDescent="0.2"/>
    <row r="290" outlineLevel="1" x14ac:dyDescent="0.2"/>
    <row r="291" outlineLevel="1" x14ac:dyDescent="0.2"/>
    <row r="292" outlineLevel="1" x14ac:dyDescent="0.2"/>
    <row r="293" outlineLevel="1" x14ac:dyDescent="0.2"/>
    <row r="294" outlineLevel="1" x14ac:dyDescent="0.2"/>
    <row r="295" outlineLevel="1" x14ac:dyDescent="0.2"/>
    <row r="296" outlineLevel="1" x14ac:dyDescent="0.2"/>
    <row r="297" outlineLevel="1" x14ac:dyDescent="0.2"/>
    <row r="298" outlineLevel="1" x14ac:dyDescent="0.2"/>
    <row r="299" outlineLevel="1" x14ac:dyDescent="0.2"/>
    <row r="300" outlineLevel="1" x14ac:dyDescent="0.2"/>
    <row r="301" outlineLevel="1" x14ac:dyDescent="0.2"/>
    <row r="302" outlineLevel="1" x14ac:dyDescent="0.2"/>
    <row r="303" outlineLevel="1" x14ac:dyDescent="0.2"/>
    <row r="304" outlineLevel="1" x14ac:dyDescent="0.2"/>
    <row r="305" outlineLevel="1" x14ac:dyDescent="0.2"/>
    <row r="306" outlineLevel="1" x14ac:dyDescent="0.2"/>
    <row r="307" outlineLevel="1" x14ac:dyDescent="0.2"/>
    <row r="308" outlineLevel="1" x14ac:dyDescent="0.2"/>
    <row r="309" outlineLevel="1" x14ac:dyDescent="0.2"/>
    <row r="310" outlineLevel="1" x14ac:dyDescent="0.2"/>
    <row r="311" outlineLevel="1" x14ac:dyDescent="0.2"/>
    <row r="312" outlineLevel="1" x14ac:dyDescent="0.2"/>
    <row r="313" outlineLevel="1" x14ac:dyDescent="0.2"/>
    <row r="314" outlineLevel="1" x14ac:dyDescent="0.2"/>
    <row r="315" outlineLevel="1" x14ac:dyDescent="0.2"/>
    <row r="316" outlineLevel="1" x14ac:dyDescent="0.2"/>
    <row r="317" outlineLevel="1" x14ac:dyDescent="0.2"/>
    <row r="318" outlineLevel="1" x14ac:dyDescent="0.2"/>
    <row r="319" outlineLevel="1" x14ac:dyDescent="0.2"/>
    <row r="320" outlineLevel="1" x14ac:dyDescent="0.2"/>
    <row r="321" outlineLevel="1" x14ac:dyDescent="0.2"/>
    <row r="322" outlineLevel="1" x14ac:dyDescent="0.2"/>
    <row r="323" outlineLevel="1" x14ac:dyDescent="0.2"/>
    <row r="324" outlineLevel="1" x14ac:dyDescent="0.2"/>
    <row r="325" x14ac:dyDescent="0.2"/>
    <row r="326" x14ac:dyDescent="0.2"/>
    <row r="327" x14ac:dyDescent="0.2"/>
    <row r="328" x14ac:dyDescent="0.2"/>
    <row r="329" x14ac:dyDescent="0.2"/>
    <row r="330" x14ac:dyDescent="0.2"/>
    <row r="331" x14ac:dyDescent="0.2"/>
    <row r="332" x14ac:dyDescent="0.2"/>
    <row r="333" x14ac:dyDescent="0.2"/>
    <row r="334" x14ac:dyDescent="0.2"/>
    <row r="335" x14ac:dyDescent="0.2"/>
    <row r="336" x14ac:dyDescent="0.2"/>
    <row r="337" x14ac:dyDescent="0.2"/>
    <row r="338" x14ac:dyDescent="0.2"/>
    <row r="339" x14ac:dyDescent="0.2"/>
    <row r="340" x14ac:dyDescent="0.2"/>
    <row r="341" x14ac:dyDescent="0.2"/>
    <row r="342" x14ac:dyDescent="0.2"/>
    <row r="343" x14ac:dyDescent="0.2"/>
    <row r="344" x14ac:dyDescent="0.2"/>
    <row r="345" x14ac:dyDescent="0.2"/>
    <row r="346" x14ac:dyDescent="0.2"/>
    <row r="347" x14ac:dyDescent="0.2"/>
  </sheetData>
  <mergeCells count="3">
    <mergeCell ref="Z4:AC4"/>
    <mergeCell ref="T4:X4"/>
    <mergeCell ref="N4:R4"/>
  </mergeCells>
  <conditionalFormatting sqref="L1:L1048576">
    <cfRule type="cellIs" dxfId="17" priority="5" operator="equal">
      <formula>"NON-COMPLIANT"</formula>
    </cfRule>
    <cfRule type="cellIs" dxfId="16" priority="6" operator="equal">
      <formula>"COMPLIANT"</formula>
    </cfRule>
  </conditionalFormatting>
  <conditionalFormatting sqref="AE3">
    <cfRule type="cellIs" dxfId="15" priority="3" operator="equal">
      <formula>"CHECK"</formula>
    </cfRule>
    <cfRule type="cellIs" dxfId="14" priority="4" operator="equal">
      <formula>"OK"</formula>
    </cfRule>
  </conditionalFormatting>
  <conditionalFormatting sqref="AE5:AE55">
    <cfRule type="cellIs" dxfId="13" priority="1" operator="equal">
      <formula>"CHECK"</formula>
    </cfRule>
    <cfRule type="cellIs" dxfId="12" priority="2" operator="equal">
      <formula>"OK"</formula>
    </cfRule>
  </conditionalFormatting>
  <dataValidations count="3">
    <dataValidation type="list" allowBlank="1" showInputMessage="1" showErrorMessage="1" sqref="N54" xr:uid="{00000000-0002-0000-0300-000000000000}">
      <formula1>$I$11:$I$18</formula1>
    </dataValidation>
    <dataValidation type="list" allowBlank="1" showInputMessage="1" showErrorMessage="1" sqref="G7:G53" xr:uid="{00000000-0002-0000-0300-000002000000}"/>
    <dataValidation type="list" allowBlank="1" showInputMessage="1" showErrorMessage="1" sqref="E49:E53 F53" xr:uid="{00000000-0002-0000-0300-000003000000}">
      <formula1>#REF!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4" tint="0.79998168889431442"/>
  </sheetPr>
  <dimension ref="A1:AC59"/>
  <sheetViews>
    <sheetView showGridLines="0" zoomScaleNormal="100" workbookViewId="0"/>
  </sheetViews>
  <sheetFormatPr defaultColWidth="0" defaultRowHeight="10" zeroHeight="1" outlineLevelRow="1" x14ac:dyDescent="0.2"/>
  <cols>
    <col min="1" max="2" width="1.453125" style="5" customWidth="1"/>
    <col min="3" max="3" width="42.7265625" style="5" bestFit="1" customWidth="1"/>
    <col min="4" max="4" width="14.26953125" style="5" customWidth="1"/>
    <col min="5" max="5" width="11.453125" style="5" customWidth="1"/>
    <col min="6" max="6" width="1.453125" style="5" customWidth="1"/>
    <col min="7" max="7" width="9.26953125" style="5" customWidth="1"/>
    <col min="8" max="8" width="1.26953125" style="5" customWidth="1"/>
    <col min="9" max="9" width="9.26953125" style="5" customWidth="1"/>
    <col min="10" max="10" width="0.81640625" style="5" customWidth="1"/>
    <col min="11" max="11" width="12.7265625" style="5" customWidth="1"/>
    <col min="12" max="12" width="5.7265625" style="5" customWidth="1"/>
    <col min="13" max="17" width="9.26953125" style="5" customWidth="1"/>
    <col min="18" max="18" width="5.7265625" style="5" customWidth="1"/>
    <col min="19" max="23" width="9.26953125" style="5" customWidth="1"/>
    <col min="24" max="24" width="31.54296875" style="5" customWidth="1"/>
    <col min="25" max="25" width="1.453125" style="5" customWidth="1"/>
    <col min="26" max="26" width="3.26953125" style="6" customWidth="1"/>
    <col min="27" max="29" width="8" style="5" customWidth="1"/>
    <col min="30" max="16384" width="8" style="5" hidden="1"/>
  </cols>
  <sheetData>
    <row r="1" spans="1:26" ht="15.5" x14ac:dyDescent="0.35">
      <c r="A1" s="1"/>
      <c r="B1" s="2" t="s">
        <v>161</v>
      </c>
      <c r="C1" s="2"/>
      <c r="D1" s="2"/>
      <c r="E1" s="2"/>
      <c r="F1" s="2"/>
      <c r="G1" s="7"/>
      <c r="H1" s="3"/>
      <c r="J1" s="8"/>
      <c r="K1" s="8"/>
      <c r="L1" s="6"/>
      <c r="M1" s="41"/>
      <c r="N1" s="8"/>
      <c r="O1" s="8"/>
      <c r="R1" s="4"/>
      <c r="T1" s="8"/>
      <c r="U1" s="8"/>
      <c r="X1" s="6"/>
      <c r="Y1" s="10"/>
      <c r="Z1" s="80"/>
    </row>
    <row r="2" spans="1:26" ht="13.5" thickBot="1" x14ac:dyDescent="0.35">
      <c r="A2" s="11"/>
      <c r="B2" s="12" t="s">
        <v>163</v>
      </c>
      <c r="C2" s="12"/>
      <c r="D2" s="12"/>
      <c r="E2" s="12"/>
      <c r="F2" s="12"/>
      <c r="G2" s="14"/>
      <c r="H2" s="11"/>
      <c r="I2" s="14"/>
      <c r="J2" s="14"/>
      <c r="K2" s="14"/>
      <c r="L2" s="14"/>
      <c r="M2" s="14"/>
      <c r="N2" s="14"/>
      <c r="O2" s="15" t="s">
        <v>35</v>
      </c>
      <c r="P2" s="14"/>
      <c r="Q2" s="14"/>
      <c r="R2" s="13"/>
      <c r="S2" s="11"/>
      <c r="T2" s="14"/>
      <c r="U2" s="14"/>
      <c r="V2" s="14"/>
      <c r="W2" s="14"/>
      <c r="X2" s="15"/>
      <c r="Y2" s="14"/>
      <c r="Z2" s="74"/>
    </row>
    <row r="3" spans="1:26" ht="10.5" x14ac:dyDescent="0.25">
      <c r="A3" s="16"/>
      <c r="B3" s="16"/>
      <c r="C3" s="16"/>
      <c r="D3" s="16"/>
      <c r="E3" s="17"/>
      <c r="F3" s="17"/>
      <c r="G3" s="19"/>
      <c r="H3" s="18"/>
      <c r="I3" s="19"/>
      <c r="J3" s="19"/>
      <c r="K3" s="19"/>
      <c r="L3" s="19"/>
      <c r="M3" s="19"/>
      <c r="N3" s="19"/>
      <c r="O3" s="19"/>
      <c r="P3" s="19"/>
      <c r="Q3" s="19"/>
      <c r="R3" s="17"/>
      <c r="S3" s="18"/>
      <c r="T3" s="19"/>
      <c r="U3" s="19"/>
      <c r="V3" s="19"/>
      <c r="W3" s="19"/>
      <c r="X3" s="19"/>
      <c r="Y3" s="20"/>
      <c r="Z3" s="75"/>
    </row>
    <row r="4" spans="1:26" ht="10.5" x14ac:dyDescent="0.25">
      <c r="A4" s="21"/>
      <c r="B4" s="21"/>
      <c r="C4" s="21"/>
      <c r="D4" s="21"/>
      <c r="E4" s="22"/>
      <c r="F4" s="22"/>
      <c r="G4" s="23"/>
      <c r="H4" s="23"/>
      <c r="I4" s="23"/>
      <c r="J4" s="23"/>
      <c r="K4" s="23"/>
      <c r="L4" s="23"/>
      <c r="M4" s="101" t="s">
        <v>39</v>
      </c>
      <c r="N4" s="101"/>
      <c r="O4" s="101"/>
      <c r="P4" s="101"/>
      <c r="Q4" s="101"/>
      <c r="R4" s="22"/>
      <c r="S4" s="101" t="s">
        <v>40</v>
      </c>
      <c r="T4" s="101"/>
      <c r="U4" s="101"/>
      <c r="V4" s="101"/>
      <c r="W4" s="101"/>
      <c r="X4" s="21"/>
      <c r="Y4" s="21"/>
    </row>
    <row r="5" spans="1:26" ht="13" x14ac:dyDescent="0.3">
      <c r="A5" s="24"/>
      <c r="B5" s="25" t="s">
        <v>31</v>
      </c>
      <c r="C5" s="24"/>
      <c r="D5" s="26" t="s">
        <v>34</v>
      </c>
      <c r="E5" s="26" t="s">
        <v>2</v>
      </c>
      <c r="F5" s="26"/>
      <c r="G5" s="26" t="s">
        <v>4</v>
      </c>
      <c r="H5" s="26"/>
      <c r="I5" s="26" t="s">
        <v>3</v>
      </c>
      <c r="J5" s="26"/>
      <c r="K5" s="26" t="s">
        <v>5</v>
      </c>
      <c r="L5" s="26"/>
      <c r="M5" s="26" t="s">
        <v>146</v>
      </c>
      <c r="N5" s="26" t="s">
        <v>155</v>
      </c>
      <c r="O5" s="26" t="s">
        <v>156</v>
      </c>
      <c r="P5" s="26" t="s">
        <v>157</v>
      </c>
      <c r="Q5" s="26" t="s">
        <v>158</v>
      </c>
      <c r="R5" s="26"/>
      <c r="S5" s="26" t="s">
        <v>146</v>
      </c>
      <c r="T5" s="26" t="s">
        <v>155</v>
      </c>
      <c r="U5" s="26" t="s">
        <v>156</v>
      </c>
      <c r="V5" s="26" t="s">
        <v>157</v>
      </c>
      <c r="W5" s="26" t="s">
        <v>158</v>
      </c>
      <c r="X5" s="39"/>
      <c r="Y5" s="34"/>
      <c r="Z5" s="78"/>
    </row>
    <row r="6" spans="1:26" x14ac:dyDescent="0.2">
      <c r="A6" s="35"/>
      <c r="B6" s="35"/>
      <c r="C6" s="35"/>
      <c r="D6" s="35"/>
      <c r="E6" s="36"/>
      <c r="F6" s="36"/>
      <c r="G6" s="36"/>
      <c r="H6" s="36"/>
      <c r="I6" s="36"/>
      <c r="J6" s="35"/>
      <c r="K6" s="35"/>
      <c r="L6" s="36"/>
      <c r="M6" s="36"/>
      <c r="N6" s="35"/>
      <c r="O6" s="35"/>
      <c r="P6" s="35"/>
      <c r="Q6" s="35"/>
      <c r="R6" s="36"/>
      <c r="S6" s="82"/>
      <c r="T6" s="35"/>
      <c r="U6" s="35"/>
      <c r="V6" s="35"/>
      <c r="W6" s="35"/>
      <c r="X6" s="35"/>
      <c r="Y6" s="35"/>
      <c r="Z6" s="77"/>
    </row>
    <row r="7" spans="1:26" x14ac:dyDescent="0.2">
      <c r="A7" s="35"/>
      <c r="B7" s="35"/>
      <c r="C7" s="65" t="s">
        <v>107</v>
      </c>
      <c r="D7" s="65"/>
      <c r="E7" s="48" t="s">
        <v>26</v>
      </c>
      <c r="F7" s="52"/>
      <c r="G7" s="53">
        <f>_xlfn.IFNA(INDEX($M7:$Q7,1,MATCH('General Inputs'!$F$10,$M$5:$Q$5,0)),0)</f>
        <v>120.217193649954</v>
      </c>
      <c r="H7" s="66"/>
      <c r="I7" s="53">
        <f>_xlfn.IFNA(INDEX($S7:$W7,1,MATCH('General Inputs'!$F$10,$S$5:$W$5,0)),0)</f>
        <v>120.217193649954</v>
      </c>
      <c r="J7" s="66"/>
      <c r="K7" s="66" t="str">
        <f>IF(C7="","",IF(G7&gt;I7,"NON-COMPLIANT","COMPLIANT"))</f>
        <v>COMPLIANT</v>
      </c>
      <c r="L7" s="37"/>
      <c r="M7" s="67">
        <f>S7</f>
        <v>120.217193649954</v>
      </c>
      <c r="N7" s="67">
        <f t="shared" ref="N7:Q7" si="0">T7</f>
        <v>124.49</v>
      </c>
      <c r="O7" s="67">
        <f t="shared" si="0"/>
        <v>129.09</v>
      </c>
      <c r="P7" s="67">
        <f t="shared" si="0"/>
        <v>133.97</v>
      </c>
      <c r="Q7" s="67">
        <f t="shared" si="0"/>
        <v>138.97</v>
      </c>
      <c r="R7" s="37"/>
      <c r="S7" s="84">
        <v>120.217193649954</v>
      </c>
      <c r="T7" s="69">
        <f>ROUND(ROUND(S7,2)*(1+'General Inputs'!K$20)*(1-'General Inputs'!K$22)+'General Inputs'!K$27,2)</f>
        <v>124.49</v>
      </c>
      <c r="U7" s="69">
        <f>ROUND(T7*(1+'General Inputs'!L$20)*(1-'General Inputs'!L$22)+'General Inputs'!L$27,2)</f>
        <v>129.09</v>
      </c>
      <c r="V7" s="69">
        <f>ROUND(U7*(1+'General Inputs'!M$20)*(1-'General Inputs'!M$22)+'General Inputs'!M$27,2)</f>
        <v>133.97</v>
      </c>
      <c r="W7" s="69">
        <f>ROUND(V7*(1+'General Inputs'!N$20)*(1-'General Inputs'!N$22)+'General Inputs'!N$27,2)</f>
        <v>138.97</v>
      </c>
      <c r="X7" s="35"/>
      <c r="Y7" s="35"/>
      <c r="Z7" s="77"/>
    </row>
    <row r="8" spans="1:26" x14ac:dyDescent="0.2">
      <c r="A8" s="35"/>
      <c r="B8" s="35"/>
      <c r="C8" s="65" t="s">
        <v>108</v>
      </c>
      <c r="D8" s="65"/>
      <c r="E8" s="48" t="s">
        <v>26</v>
      </c>
      <c r="F8" s="52"/>
      <c r="G8" s="53">
        <f>_xlfn.IFNA(INDEX($M8:$Q8,1,MATCH('General Inputs'!$F$10,$M$5:$Q$5,0)),0)</f>
        <v>217.07824646946159</v>
      </c>
      <c r="H8" s="66"/>
      <c r="I8" s="53">
        <f>_xlfn.IFNA(INDEX($S8:$W8,1,MATCH('General Inputs'!$F$10,$S$5:$W$5,0)),0)</f>
        <v>217.07824646946159</v>
      </c>
      <c r="J8" s="66"/>
      <c r="K8" s="66" t="str">
        <f t="shared" ref="K8:K19" si="1">IF(C8="","",IF(G8&gt;I8,"NON-COMPLIANT","COMPLIANT"))</f>
        <v>COMPLIANT</v>
      </c>
      <c r="L8" s="37"/>
      <c r="M8" s="67">
        <f t="shared" ref="M8:M19" si="2">S8</f>
        <v>217.07824646946159</v>
      </c>
      <c r="N8" s="67">
        <f t="shared" ref="N8:N19" si="3">T8</f>
        <v>224.8</v>
      </c>
      <c r="O8" s="67">
        <f t="shared" ref="O8:O19" si="4">U8</f>
        <v>233.11</v>
      </c>
      <c r="P8" s="67">
        <f t="shared" ref="P8:P19" si="5">V8</f>
        <v>241.93</v>
      </c>
      <c r="Q8" s="67">
        <f t="shared" ref="Q8:Q19" si="6">W8</f>
        <v>250.96</v>
      </c>
      <c r="R8" s="37"/>
      <c r="S8" s="84">
        <v>217.07824646946159</v>
      </c>
      <c r="T8" s="69">
        <f>ROUND(ROUND(S8,2)*(1+'General Inputs'!K$20)*(1-'General Inputs'!K$22)+'General Inputs'!K$27,2)</f>
        <v>224.8</v>
      </c>
      <c r="U8" s="69">
        <f>ROUND(T8*(1+'General Inputs'!L$20)*(1-'General Inputs'!L$22)+'General Inputs'!L$27,2)</f>
        <v>233.11</v>
      </c>
      <c r="V8" s="69">
        <f>ROUND(U8*(1+'General Inputs'!M$20)*(1-'General Inputs'!M$22)+'General Inputs'!M$27,2)</f>
        <v>241.93</v>
      </c>
      <c r="W8" s="69">
        <f>ROUND(V8*(1+'General Inputs'!N$20)*(1-'General Inputs'!N$22)+'General Inputs'!N$27,2)</f>
        <v>250.96</v>
      </c>
      <c r="X8" s="35"/>
      <c r="Y8" s="35"/>
      <c r="Z8" s="77"/>
    </row>
    <row r="9" spans="1:26" x14ac:dyDescent="0.2">
      <c r="A9" s="35"/>
      <c r="B9" s="35"/>
      <c r="C9" s="65" t="s">
        <v>109</v>
      </c>
      <c r="D9" s="65"/>
      <c r="E9" s="48" t="s">
        <v>26</v>
      </c>
      <c r="F9" s="52"/>
      <c r="G9" s="53">
        <f>_xlfn.IFNA(INDEX($M9:$Q9,1,MATCH('General Inputs'!$F$10,$M$5:$Q$5,0)),0)</f>
        <v>211.57386939607579</v>
      </c>
      <c r="H9" s="66"/>
      <c r="I9" s="53">
        <f>_xlfn.IFNA(INDEX($S9:$W9,1,MATCH('General Inputs'!$F$10,$S$5:$W$5,0)),0)</f>
        <v>211.57386939607579</v>
      </c>
      <c r="J9" s="66"/>
      <c r="K9" s="66" t="str">
        <f t="shared" si="1"/>
        <v>COMPLIANT</v>
      </c>
      <c r="L9" s="37"/>
      <c r="M9" s="67">
        <f t="shared" si="2"/>
        <v>211.57386939607579</v>
      </c>
      <c r="N9" s="67">
        <f t="shared" si="3"/>
        <v>219.09</v>
      </c>
      <c r="O9" s="67">
        <f t="shared" si="4"/>
        <v>227.19</v>
      </c>
      <c r="P9" s="67">
        <f t="shared" si="5"/>
        <v>235.79</v>
      </c>
      <c r="Q9" s="67">
        <f t="shared" si="6"/>
        <v>244.59</v>
      </c>
      <c r="R9" s="37"/>
      <c r="S9" s="84">
        <v>211.57386939607579</v>
      </c>
      <c r="T9" s="69">
        <f>ROUND(ROUND(S9,2)*(1+'General Inputs'!K$20)*(1-'General Inputs'!K$22)+'General Inputs'!K$27,2)</f>
        <v>219.09</v>
      </c>
      <c r="U9" s="69">
        <f>ROUND(T9*(1+'General Inputs'!L$20)*(1-'General Inputs'!L$22)+'General Inputs'!L$27,2)</f>
        <v>227.19</v>
      </c>
      <c r="V9" s="69">
        <f>ROUND(U9*(1+'General Inputs'!M$20)*(1-'General Inputs'!M$22)+'General Inputs'!M$27,2)</f>
        <v>235.79</v>
      </c>
      <c r="W9" s="69">
        <f>ROUND(V9*(1+'General Inputs'!N$20)*(1-'General Inputs'!N$22)+'General Inputs'!N$27,2)</f>
        <v>244.59</v>
      </c>
      <c r="X9" s="35"/>
      <c r="Y9" s="35"/>
      <c r="Z9" s="77"/>
    </row>
    <row r="10" spans="1:26" x14ac:dyDescent="0.2">
      <c r="A10" s="35"/>
      <c r="B10" s="35"/>
      <c r="C10" s="65" t="s">
        <v>110</v>
      </c>
      <c r="D10" s="65"/>
      <c r="E10" s="48" t="s">
        <v>26</v>
      </c>
      <c r="F10" s="52"/>
      <c r="G10" s="53">
        <f>_xlfn.IFNA(INDEX($M10:$Q10,1,MATCH('General Inputs'!$F$10,$M$5:$Q$5,0)),0)</f>
        <v>196.54921763859443</v>
      </c>
      <c r="H10" s="66"/>
      <c r="I10" s="53">
        <f>_xlfn.IFNA(INDEX($S10:$W10,1,MATCH('General Inputs'!$F$10,$S$5:$W$5,0)),0)</f>
        <v>196.54921763859443</v>
      </c>
      <c r="J10" s="66"/>
      <c r="K10" s="66" t="str">
        <f t="shared" si="1"/>
        <v>COMPLIANT</v>
      </c>
      <c r="L10" s="37"/>
      <c r="M10" s="67">
        <f t="shared" si="2"/>
        <v>196.54921763859443</v>
      </c>
      <c r="N10" s="67">
        <f t="shared" si="3"/>
        <v>203.54</v>
      </c>
      <c r="O10" s="67">
        <f t="shared" si="4"/>
        <v>211.07</v>
      </c>
      <c r="P10" s="67">
        <f t="shared" si="5"/>
        <v>219.06</v>
      </c>
      <c r="Q10" s="67">
        <f t="shared" si="6"/>
        <v>227.24</v>
      </c>
      <c r="R10" s="37"/>
      <c r="S10" s="84">
        <v>196.54921763859443</v>
      </c>
      <c r="T10" s="69">
        <f>ROUND(ROUND(S10,2)*(1+'General Inputs'!K$20)*(1-'General Inputs'!K$22)+'General Inputs'!K$27,2)</f>
        <v>203.54</v>
      </c>
      <c r="U10" s="69">
        <f>ROUND(T10*(1+'General Inputs'!L$20)*(1-'General Inputs'!L$22)+'General Inputs'!L$27,2)</f>
        <v>211.07</v>
      </c>
      <c r="V10" s="69">
        <f>ROUND(U10*(1+'General Inputs'!M$20)*(1-'General Inputs'!M$22)+'General Inputs'!M$27,2)</f>
        <v>219.06</v>
      </c>
      <c r="W10" s="69">
        <f>ROUND(V10*(1+'General Inputs'!N$20)*(1-'General Inputs'!N$22)+'General Inputs'!N$27,2)</f>
        <v>227.24</v>
      </c>
      <c r="X10" s="35"/>
      <c r="Y10" s="35"/>
      <c r="Z10" s="77"/>
    </row>
    <row r="11" spans="1:26" x14ac:dyDescent="0.2">
      <c r="A11" s="35"/>
      <c r="B11" s="35"/>
      <c r="C11" s="65" t="s">
        <v>111</v>
      </c>
      <c r="D11" s="65"/>
      <c r="E11" s="48" t="s">
        <v>26</v>
      </c>
      <c r="F11" s="52"/>
      <c r="G11" s="53">
        <f>_xlfn.IFNA(INDEX($M11:$Q11,1,MATCH('General Inputs'!$F$10,$M$5:$Q$5,0)),0)</f>
        <v>257.00745729037448</v>
      </c>
      <c r="H11" s="66"/>
      <c r="I11" s="53">
        <f>_xlfn.IFNA(INDEX($S11:$W11,1,MATCH('General Inputs'!$F$10,$S$5:$W$5,0)),0)</f>
        <v>257.00745729037448</v>
      </c>
      <c r="J11" s="66"/>
      <c r="K11" s="66" t="str">
        <f t="shared" si="1"/>
        <v>COMPLIANT</v>
      </c>
      <c r="L11" s="37"/>
      <c r="M11" s="67">
        <f t="shared" si="2"/>
        <v>257.00745729037448</v>
      </c>
      <c r="N11" s="67">
        <f t="shared" si="3"/>
        <v>266.14999999999998</v>
      </c>
      <c r="O11" s="67">
        <f t="shared" si="4"/>
        <v>275.99</v>
      </c>
      <c r="P11" s="67">
        <f t="shared" si="5"/>
        <v>286.43</v>
      </c>
      <c r="Q11" s="67">
        <f t="shared" si="6"/>
        <v>297.12</v>
      </c>
      <c r="R11" s="37"/>
      <c r="S11" s="84">
        <v>257.00745729037448</v>
      </c>
      <c r="T11" s="69">
        <f>ROUND(ROUND(S11,2)*(1+'General Inputs'!K$20)*(1-'General Inputs'!K$22)+'General Inputs'!K$27,2)</f>
        <v>266.14999999999998</v>
      </c>
      <c r="U11" s="69">
        <f>ROUND(T11*(1+'General Inputs'!L$20)*(1-'General Inputs'!L$22)+'General Inputs'!L$27,2)</f>
        <v>275.99</v>
      </c>
      <c r="V11" s="69">
        <f>ROUND(U11*(1+'General Inputs'!M$20)*(1-'General Inputs'!M$22)+'General Inputs'!M$27,2)</f>
        <v>286.43</v>
      </c>
      <c r="W11" s="69">
        <f>ROUND(V11*(1+'General Inputs'!N$20)*(1-'General Inputs'!N$22)+'General Inputs'!N$27,2)</f>
        <v>297.12</v>
      </c>
      <c r="X11" s="35"/>
      <c r="Y11" s="35"/>
      <c r="Z11" s="77"/>
    </row>
    <row r="12" spans="1:26" x14ac:dyDescent="0.2">
      <c r="A12" s="35"/>
      <c r="B12" s="35"/>
      <c r="C12" s="65" t="s">
        <v>153</v>
      </c>
      <c r="D12" s="65"/>
      <c r="E12" s="48" t="s">
        <v>26</v>
      </c>
      <c r="F12" s="52"/>
      <c r="G12" s="53">
        <f>_xlfn.IFNA(INDEX($M12:$Q12,1,MATCH('General Inputs'!$F$10,$M$5:$Q$5,0)),0)</f>
        <v>303.70974915621576</v>
      </c>
      <c r="H12" s="66"/>
      <c r="I12" s="53">
        <f>_xlfn.IFNA(INDEX($S12:$W12,1,MATCH('General Inputs'!$F$10,$S$5:$W$5,0)),0)</f>
        <v>303.70974915621576</v>
      </c>
      <c r="J12" s="66"/>
      <c r="K12" s="66" t="str">
        <f t="shared" si="1"/>
        <v>COMPLIANT</v>
      </c>
      <c r="L12" s="37"/>
      <c r="M12" s="67">
        <f t="shared" si="2"/>
        <v>303.70974915621576</v>
      </c>
      <c r="N12" s="67">
        <f t="shared" si="3"/>
        <v>314.51</v>
      </c>
      <c r="O12" s="67">
        <f t="shared" si="4"/>
        <v>326.14</v>
      </c>
      <c r="P12" s="67">
        <f t="shared" si="5"/>
        <v>338.48</v>
      </c>
      <c r="Q12" s="67">
        <f t="shared" si="6"/>
        <v>351.11</v>
      </c>
      <c r="R12" s="37"/>
      <c r="S12" s="84">
        <v>303.70974915621576</v>
      </c>
      <c r="T12" s="69">
        <f>ROUND(ROUND(S12,2)*(1+'General Inputs'!K$20)*(1-'General Inputs'!K$22)+'General Inputs'!K$27,2)</f>
        <v>314.51</v>
      </c>
      <c r="U12" s="69">
        <f>ROUND(T12*(1+'General Inputs'!L$20)*(1-'General Inputs'!L$22)+'General Inputs'!L$27,2)</f>
        <v>326.14</v>
      </c>
      <c r="V12" s="69">
        <f>ROUND(U12*(1+'General Inputs'!M$20)*(1-'General Inputs'!M$22)+'General Inputs'!M$27,2)</f>
        <v>338.48</v>
      </c>
      <c r="W12" s="69">
        <f>ROUND(V12*(1+'General Inputs'!N$20)*(1-'General Inputs'!N$22)+'General Inputs'!N$27,2)</f>
        <v>351.11</v>
      </c>
      <c r="X12" s="35"/>
      <c r="Y12" s="35"/>
      <c r="Z12" s="77"/>
    </row>
    <row r="13" spans="1:26" x14ac:dyDescent="0.2">
      <c r="A13" s="35"/>
      <c r="B13" s="35"/>
      <c r="C13" s="65"/>
      <c r="D13" s="65"/>
      <c r="E13" s="48"/>
      <c r="F13" s="52"/>
      <c r="G13" s="53">
        <f>_xlfn.IFNA(INDEX($M13:$Q13,1,MATCH('General Inputs'!$F$10,$M$5:$Q$5,0)),0)</f>
        <v>0</v>
      </c>
      <c r="H13" s="66"/>
      <c r="I13" s="53">
        <f>_xlfn.IFNA(INDEX($S13:$W13,1,MATCH('General Inputs'!$F$10,$S$5:$W$5,0)),0)</f>
        <v>0</v>
      </c>
      <c r="J13" s="66"/>
      <c r="K13" s="66" t="str">
        <f t="shared" si="1"/>
        <v/>
      </c>
      <c r="L13" s="37"/>
      <c r="M13" s="67">
        <f t="shared" si="2"/>
        <v>0</v>
      </c>
      <c r="N13" s="67">
        <f t="shared" si="3"/>
        <v>0</v>
      </c>
      <c r="O13" s="67">
        <f t="shared" si="4"/>
        <v>0</v>
      </c>
      <c r="P13" s="67">
        <f t="shared" si="5"/>
        <v>0</v>
      </c>
      <c r="Q13" s="67">
        <f t="shared" si="6"/>
        <v>0</v>
      </c>
      <c r="R13" s="37"/>
      <c r="S13" s="84"/>
      <c r="T13" s="69">
        <f>ROUND(ROUND(S13,2)*(1+'General Inputs'!K$20)*(1-'General Inputs'!K$22)+'General Inputs'!K$27,2)</f>
        <v>0</v>
      </c>
      <c r="U13" s="69">
        <f>ROUND(T13*(1+'General Inputs'!L$20)*(1-'General Inputs'!L$22)+'General Inputs'!L$27,2)</f>
        <v>0</v>
      </c>
      <c r="V13" s="69">
        <f>ROUND(U13*(1+'General Inputs'!M$20)*(1-'General Inputs'!M$22)+'General Inputs'!M$27,2)</f>
        <v>0</v>
      </c>
      <c r="W13" s="69">
        <f>ROUND(V13*(1+'General Inputs'!N$20)*(1-'General Inputs'!N$22)+'General Inputs'!N$27,2)</f>
        <v>0</v>
      </c>
      <c r="X13" s="35"/>
      <c r="Y13" s="35"/>
      <c r="Z13" s="77"/>
    </row>
    <row r="14" spans="1:26" x14ac:dyDescent="0.2">
      <c r="A14" s="35"/>
      <c r="B14" s="35"/>
      <c r="C14" s="65" t="s">
        <v>112</v>
      </c>
      <c r="D14" s="65"/>
      <c r="E14" s="48" t="s">
        <v>26</v>
      </c>
      <c r="F14" s="52"/>
      <c r="G14" s="53">
        <f>_xlfn.IFNA(INDEX($M14:$Q14,1,MATCH('General Inputs'!$F$10,$M$5:$Q$5,0)),0)</f>
        <v>267.2170278330247</v>
      </c>
      <c r="H14" s="66"/>
      <c r="I14" s="53">
        <f>_xlfn.IFNA(INDEX($S14:$W14,1,MATCH('General Inputs'!$F$10,$S$5:$W$5,0)),0)</f>
        <v>267.2170278330247</v>
      </c>
      <c r="J14" s="66"/>
      <c r="K14" s="66" t="str">
        <f t="shared" si="1"/>
        <v>COMPLIANT</v>
      </c>
      <c r="L14" s="37"/>
      <c r="M14" s="67">
        <f t="shared" si="2"/>
        <v>267.2170278330247</v>
      </c>
      <c r="N14" s="67">
        <f t="shared" si="3"/>
        <v>276.72000000000003</v>
      </c>
      <c r="O14" s="67">
        <f t="shared" si="4"/>
        <v>286.95</v>
      </c>
      <c r="P14" s="67">
        <f t="shared" si="5"/>
        <v>297.81</v>
      </c>
      <c r="Q14" s="67">
        <f t="shared" si="6"/>
        <v>308.93</v>
      </c>
      <c r="R14" s="37"/>
      <c r="S14" s="84">
        <v>267.2170278330247</v>
      </c>
      <c r="T14" s="69">
        <f>ROUND(ROUND(S14,2)*(1+'General Inputs'!K$20)*(1-'General Inputs'!K$22)+'General Inputs'!K$27,2)</f>
        <v>276.72000000000003</v>
      </c>
      <c r="U14" s="69">
        <f>ROUND(T14*(1+'General Inputs'!L$20)*(1-'General Inputs'!L$22)+'General Inputs'!L$27,2)</f>
        <v>286.95</v>
      </c>
      <c r="V14" s="69">
        <f>ROUND(U14*(1+'General Inputs'!M$20)*(1-'General Inputs'!M$22)+'General Inputs'!M$27,2)</f>
        <v>297.81</v>
      </c>
      <c r="W14" s="69">
        <f>ROUND(V14*(1+'General Inputs'!N$20)*(1-'General Inputs'!N$22)+'General Inputs'!N$27,2)</f>
        <v>308.93</v>
      </c>
      <c r="X14" s="35"/>
      <c r="Y14" s="35"/>
      <c r="Z14" s="77"/>
    </row>
    <row r="15" spans="1:26" x14ac:dyDescent="0.2">
      <c r="A15" s="35"/>
      <c r="B15" s="35"/>
      <c r="C15" s="65" t="s">
        <v>113</v>
      </c>
      <c r="D15" s="65"/>
      <c r="E15" s="48" t="s">
        <v>26</v>
      </c>
      <c r="F15" s="52"/>
      <c r="G15" s="53">
        <f>_xlfn.IFNA(INDEX($M15:$Q15,1,MATCH('General Inputs'!$F$10,$M$5:$Q$5,0)),0)</f>
        <v>288.96481166017696</v>
      </c>
      <c r="H15" s="66"/>
      <c r="I15" s="53">
        <f>_xlfn.IFNA(INDEX($S15:$W15,1,MATCH('General Inputs'!$F$10,$S$5:$W$5,0)),0)</f>
        <v>288.96481166017696</v>
      </c>
      <c r="J15" s="66"/>
      <c r="K15" s="66" t="str">
        <f t="shared" si="1"/>
        <v>COMPLIANT</v>
      </c>
      <c r="L15" s="37"/>
      <c r="M15" s="67">
        <f t="shared" si="2"/>
        <v>288.96481166017696</v>
      </c>
      <c r="N15" s="67">
        <f t="shared" si="3"/>
        <v>299.23</v>
      </c>
      <c r="O15" s="67">
        <f t="shared" si="4"/>
        <v>310.3</v>
      </c>
      <c r="P15" s="67">
        <f t="shared" si="5"/>
        <v>322.04000000000002</v>
      </c>
      <c r="Q15" s="67">
        <f t="shared" si="6"/>
        <v>334.06</v>
      </c>
      <c r="R15" s="37"/>
      <c r="S15" s="84">
        <v>288.96481166017696</v>
      </c>
      <c r="T15" s="69">
        <f>ROUND(ROUND(S15,2)*(1+'General Inputs'!K$20)*(1-'General Inputs'!K$22)+'General Inputs'!K$27,2)</f>
        <v>299.23</v>
      </c>
      <c r="U15" s="69">
        <f>ROUND(T15*(1+'General Inputs'!L$20)*(1-'General Inputs'!L$22)+'General Inputs'!L$27,2)</f>
        <v>310.3</v>
      </c>
      <c r="V15" s="69">
        <f>ROUND(U15*(1+'General Inputs'!M$20)*(1-'General Inputs'!M$22)+'General Inputs'!M$27,2)</f>
        <v>322.04000000000002</v>
      </c>
      <c r="W15" s="69">
        <f>ROUND(V15*(1+'General Inputs'!N$20)*(1-'General Inputs'!N$22)+'General Inputs'!N$27,2)</f>
        <v>334.06</v>
      </c>
      <c r="X15" s="35"/>
      <c r="Y15" s="35"/>
      <c r="Z15" s="77"/>
    </row>
    <row r="16" spans="1:26" x14ac:dyDescent="0.2">
      <c r="A16" s="35"/>
      <c r="B16" s="35"/>
      <c r="C16" s="65" t="s">
        <v>114</v>
      </c>
      <c r="D16" s="65"/>
      <c r="E16" s="48" t="s">
        <v>26</v>
      </c>
      <c r="F16" s="52"/>
      <c r="G16" s="53">
        <f>_xlfn.IFNA(INDEX($M16:$Q16,1,MATCH('General Inputs'!$F$10,$M$5:$Q$5,0)),0)</f>
        <v>293.66001533438987</v>
      </c>
      <c r="H16" s="66"/>
      <c r="I16" s="53">
        <f>_xlfn.IFNA(INDEX($S16:$W16,1,MATCH('General Inputs'!$F$10,$S$5:$W$5,0)),0)</f>
        <v>293.66001533438987</v>
      </c>
      <c r="J16" s="66"/>
      <c r="K16" s="66" t="str">
        <f t="shared" si="1"/>
        <v>COMPLIANT</v>
      </c>
      <c r="L16" s="37"/>
      <c r="M16" s="67">
        <f t="shared" si="2"/>
        <v>293.66001533438987</v>
      </c>
      <c r="N16" s="67">
        <f t="shared" si="3"/>
        <v>304.10000000000002</v>
      </c>
      <c r="O16" s="67">
        <f t="shared" si="4"/>
        <v>315.35000000000002</v>
      </c>
      <c r="P16" s="67">
        <f t="shared" si="5"/>
        <v>327.27999999999997</v>
      </c>
      <c r="Q16" s="67">
        <f t="shared" si="6"/>
        <v>339.5</v>
      </c>
      <c r="R16" s="37"/>
      <c r="S16" s="84">
        <v>293.66001533438987</v>
      </c>
      <c r="T16" s="69">
        <f>ROUND(ROUND(S16,2)*(1+'General Inputs'!K$20)*(1-'General Inputs'!K$22)+'General Inputs'!K$27,2)</f>
        <v>304.10000000000002</v>
      </c>
      <c r="U16" s="69">
        <f>ROUND(T16*(1+'General Inputs'!L$20)*(1-'General Inputs'!L$22)+'General Inputs'!L$27,2)</f>
        <v>315.35000000000002</v>
      </c>
      <c r="V16" s="69">
        <f>ROUND(U16*(1+'General Inputs'!M$20)*(1-'General Inputs'!M$22)+'General Inputs'!M$27,2)</f>
        <v>327.27999999999997</v>
      </c>
      <c r="W16" s="69">
        <f>ROUND(V16*(1+'General Inputs'!N$20)*(1-'General Inputs'!N$22)+'General Inputs'!N$27,2)</f>
        <v>339.5</v>
      </c>
      <c r="X16" s="35"/>
      <c r="Y16" s="35"/>
      <c r="Z16" s="77"/>
    </row>
    <row r="17" spans="1:26" x14ac:dyDescent="0.2">
      <c r="A17" s="35"/>
      <c r="B17" s="35"/>
      <c r="C17" s="65" t="s">
        <v>115</v>
      </c>
      <c r="D17" s="65"/>
      <c r="E17" s="48" t="s">
        <v>26</v>
      </c>
      <c r="F17" s="52"/>
      <c r="G17" s="53">
        <f>_xlfn.IFNA(INDEX($M17:$Q17,1,MATCH('General Inputs'!$F$10,$M$5:$Q$5,0)),0)</f>
        <v>412.57853562764672</v>
      </c>
      <c r="H17" s="66"/>
      <c r="I17" s="53">
        <f>_xlfn.IFNA(INDEX($S17:$W17,1,MATCH('General Inputs'!$F$10,$S$5:$W$5,0)),0)</f>
        <v>412.57853562764672</v>
      </c>
      <c r="J17" s="66"/>
      <c r="K17" s="66" t="str">
        <f t="shared" si="1"/>
        <v>COMPLIANT</v>
      </c>
      <c r="L17" s="37"/>
      <c r="M17" s="67">
        <f t="shared" si="2"/>
        <v>412.57853562764672</v>
      </c>
      <c r="N17" s="67">
        <f t="shared" si="3"/>
        <v>427.25</v>
      </c>
      <c r="O17" s="67">
        <f t="shared" si="4"/>
        <v>443.05</v>
      </c>
      <c r="P17" s="67">
        <f t="shared" si="5"/>
        <v>459.81</v>
      </c>
      <c r="Q17" s="67">
        <f t="shared" si="6"/>
        <v>476.97</v>
      </c>
      <c r="R17" s="37"/>
      <c r="S17" s="84">
        <v>412.57853562764672</v>
      </c>
      <c r="T17" s="69">
        <f>ROUND(ROUND(S17,2)*(1+'General Inputs'!K$20)*(1-'General Inputs'!K$22)+'General Inputs'!K$27,2)</f>
        <v>427.25</v>
      </c>
      <c r="U17" s="69">
        <f>ROUND(T17*(1+'General Inputs'!L$20)*(1-'General Inputs'!L$22)+'General Inputs'!L$27,2)</f>
        <v>443.05</v>
      </c>
      <c r="V17" s="69">
        <f>ROUND(U17*(1+'General Inputs'!M$20)*(1-'General Inputs'!M$22)+'General Inputs'!M$27,2)</f>
        <v>459.81</v>
      </c>
      <c r="W17" s="69">
        <f>ROUND(V17*(1+'General Inputs'!N$20)*(1-'General Inputs'!N$22)+'General Inputs'!N$27,2)</f>
        <v>476.97</v>
      </c>
      <c r="X17" s="35"/>
      <c r="Y17" s="35"/>
      <c r="Z17" s="77"/>
    </row>
    <row r="18" spans="1:26" x14ac:dyDescent="0.2">
      <c r="A18" s="35"/>
      <c r="B18" s="35"/>
      <c r="C18" s="65" t="s">
        <v>154</v>
      </c>
      <c r="D18" s="65"/>
      <c r="E18" s="48" t="s">
        <v>26</v>
      </c>
      <c r="F18" s="52"/>
      <c r="G18" s="53">
        <f>_xlfn.IFNA(INDEX($M18:$Q18,1,MATCH('General Inputs'!$F$10,$M$5:$Q$5,0)),0)</f>
        <v>495.0942427531761</v>
      </c>
      <c r="H18" s="66"/>
      <c r="I18" s="53">
        <f>_xlfn.IFNA(INDEX($S18:$W18,1,MATCH('General Inputs'!$F$10,$S$5:$W$5,0)),0)</f>
        <v>495.0942427531761</v>
      </c>
      <c r="J18" s="66"/>
      <c r="K18" s="66" t="str">
        <f t="shared" si="1"/>
        <v>COMPLIANT</v>
      </c>
      <c r="L18" s="37"/>
      <c r="M18" s="67">
        <f t="shared" si="2"/>
        <v>495.0942427531761</v>
      </c>
      <c r="N18" s="67">
        <f t="shared" si="3"/>
        <v>512.69000000000005</v>
      </c>
      <c r="O18" s="67">
        <f t="shared" si="4"/>
        <v>531.65</v>
      </c>
      <c r="P18" s="67">
        <f t="shared" si="5"/>
        <v>551.76</v>
      </c>
      <c r="Q18" s="67">
        <f t="shared" si="6"/>
        <v>572.36</v>
      </c>
      <c r="R18" s="37"/>
      <c r="S18" s="84">
        <v>495.0942427531761</v>
      </c>
      <c r="T18" s="69">
        <f>ROUND(ROUND(S18,2)*(1+'General Inputs'!K$20)*(1-'General Inputs'!K$22)+'General Inputs'!K$27,2)</f>
        <v>512.69000000000005</v>
      </c>
      <c r="U18" s="69">
        <f>ROUND(T18*(1+'General Inputs'!L$20)*(1-'General Inputs'!L$22)+'General Inputs'!L$27,2)</f>
        <v>531.65</v>
      </c>
      <c r="V18" s="69">
        <f>ROUND(U18*(1+'General Inputs'!M$20)*(1-'General Inputs'!M$22)+'General Inputs'!M$27,2)</f>
        <v>551.76</v>
      </c>
      <c r="W18" s="69">
        <f>ROUND(V18*(1+'General Inputs'!N$20)*(1-'General Inputs'!N$22)+'General Inputs'!N$27,2)</f>
        <v>572.36</v>
      </c>
      <c r="X18" s="35"/>
      <c r="Y18" s="35"/>
      <c r="Z18" s="77"/>
    </row>
    <row r="19" spans="1:26" x14ac:dyDescent="0.2">
      <c r="A19" s="35"/>
      <c r="B19" s="35"/>
      <c r="C19" s="65"/>
      <c r="D19" s="65"/>
      <c r="E19" s="48"/>
      <c r="F19" s="52"/>
      <c r="G19" s="53">
        <f>_xlfn.IFNA(INDEX($M19:$Q19,1,MATCH('General Inputs'!$F$10,$M$5:$Q$5,0)),0)</f>
        <v>0</v>
      </c>
      <c r="H19" s="66"/>
      <c r="I19" s="53">
        <f>_xlfn.IFNA(INDEX($S19:$W19,1,MATCH('General Inputs'!$F$10,$S$5:$W$5,0)),0)</f>
        <v>0</v>
      </c>
      <c r="J19" s="66"/>
      <c r="K19" s="66" t="str">
        <f t="shared" si="1"/>
        <v/>
      </c>
      <c r="L19" s="37"/>
      <c r="M19" s="67">
        <f t="shared" si="2"/>
        <v>0</v>
      </c>
      <c r="N19" s="67">
        <f t="shared" si="3"/>
        <v>0</v>
      </c>
      <c r="O19" s="67">
        <f t="shared" si="4"/>
        <v>0</v>
      </c>
      <c r="P19" s="67">
        <f t="shared" si="5"/>
        <v>0</v>
      </c>
      <c r="Q19" s="67">
        <f t="shared" si="6"/>
        <v>0</v>
      </c>
      <c r="R19" s="37"/>
      <c r="S19" s="84"/>
      <c r="T19" s="69">
        <f>ROUND(ROUND(S19,2)*(1+'General Inputs'!K$20)*(1-'General Inputs'!K$22)+'General Inputs'!K$27,2)</f>
        <v>0</v>
      </c>
      <c r="U19" s="69">
        <f>ROUND(T19*(1+'General Inputs'!L$20)*(1-'General Inputs'!L$22)+'General Inputs'!L$27,2)</f>
        <v>0</v>
      </c>
      <c r="V19" s="69">
        <f>ROUND(U19*(1+'General Inputs'!M$20)*(1-'General Inputs'!M$22)+'General Inputs'!M$27,2)</f>
        <v>0</v>
      </c>
      <c r="W19" s="69">
        <f>ROUND(V19*(1+'General Inputs'!N$20)*(1-'General Inputs'!N$22)+'General Inputs'!N$27,2)</f>
        <v>0</v>
      </c>
      <c r="X19" s="35"/>
      <c r="Y19" s="35"/>
      <c r="Z19" s="77"/>
    </row>
    <row r="20" spans="1:26" outlineLevel="1" x14ac:dyDescent="0.2">
      <c r="A20" s="35"/>
      <c r="B20" s="35"/>
      <c r="C20" s="63"/>
      <c r="D20" s="63"/>
      <c r="E20" s="36"/>
      <c r="F20" s="36"/>
      <c r="G20" s="36"/>
      <c r="H20" s="71"/>
      <c r="I20" s="71"/>
      <c r="J20" s="71"/>
      <c r="K20" s="71"/>
      <c r="L20" s="71"/>
      <c r="M20" s="49"/>
      <c r="N20" s="72"/>
      <c r="O20" s="72"/>
      <c r="P20" s="72"/>
      <c r="Q20" s="72"/>
      <c r="R20" s="37"/>
      <c r="S20" s="72"/>
      <c r="T20" s="72"/>
      <c r="U20" s="72"/>
      <c r="V20" s="72"/>
      <c r="W20" s="72"/>
      <c r="X20" s="35"/>
      <c r="Y20" s="35"/>
      <c r="Z20" s="77"/>
    </row>
    <row r="21" spans="1:26" ht="13" outlineLevel="1" x14ac:dyDescent="0.3">
      <c r="A21" s="24"/>
      <c r="B21" s="25" t="s">
        <v>7</v>
      </c>
      <c r="C21" s="24"/>
      <c r="D21" s="24"/>
      <c r="E21" s="24"/>
      <c r="F21" s="24"/>
      <c r="G21" s="33"/>
      <c r="H21" s="40"/>
      <c r="I21" s="40"/>
      <c r="J21" s="34"/>
      <c r="K21" s="33"/>
      <c r="L21" s="30"/>
      <c r="M21" s="29"/>
      <c r="N21" s="31"/>
      <c r="O21" s="31"/>
      <c r="P21" s="31"/>
      <c r="Q21" s="31"/>
      <c r="R21" s="40"/>
      <c r="S21" s="40"/>
      <c r="T21" s="34"/>
      <c r="U21" s="33"/>
      <c r="V21" s="34"/>
      <c r="W21" s="33"/>
      <c r="X21" s="33"/>
      <c r="Y21" s="34"/>
      <c r="Z21" s="78"/>
    </row>
    <row r="22" spans="1:26" outlineLevel="1" x14ac:dyDescent="0.2">
      <c r="Z22" s="5"/>
    </row>
    <row r="23" spans="1:26" outlineLevel="1" x14ac:dyDescent="0.2">
      <c r="Z23" s="5"/>
    </row>
    <row r="24" spans="1:26" outlineLevel="1" x14ac:dyDescent="0.2">
      <c r="Z24" s="5"/>
    </row>
    <row r="25" spans="1:26" outlineLevel="1" x14ac:dyDescent="0.2">
      <c r="Z25" s="5"/>
    </row>
    <row r="26" spans="1:26" outlineLevel="1" x14ac:dyDescent="0.2">
      <c r="Z26" s="5"/>
    </row>
    <row r="27" spans="1:26" outlineLevel="1" x14ac:dyDescent="0.2">
      <c r="Z27" s="5"/>
    </row>
    <row r="28" spans="1:26" outlineLevel="1" x14ac:dyDescent="0.2">
      <c r="Z28" s="5"/>
    </row>
    <row r="29" spans="1:26" outlineLevel="1" x14ac:dyDescent="0.2">
      <c r="Z29" s="5"/>
    </row>
    <row r="30" spans="1:26" outlineLevel="1" x14ac:dyDescent="0.2">
      <c r="Z30" s="5"/>
    </row>
    <row r="31" spans="1:26" outlineLevel="1" x14ac:dyDescent="0.2">
      <c r="Z31" s="5"/>
    </row>
    <row r="32" spans="1:26" outlineLevel="1" x14ac:dyDescent="0.2">
      <c r="Z32" s="5"/>
    </row>
    <row r="33" spans="26:26" outlineLevel="1" x14ac:dyDescent="0.2">
      <c r="Z33" s="5"/>
    </row>
    <row r="34" spans="26:26" outlineLevel="1" x14ac:dyDescent="0.2">
      <c r="Z34" s="5"/>
    </row>
    <row r="35" spans="26:26" outlineLevel="1" x14ac:dyDescent="0.2">
      <c r="Z35" s="5"/>
    </row>
    <row r="36" spans="26:26" outlineLevel="1" x14ac:dyDescent="0.2">
      <c r="Z36" s="5"/>
    </row>
    <row r="37" spans="26:26" x14ac:dyDescent="0.2">
      <c r="Z37" s="5"/>
    </row>
    <row r="38" spans="26:26" x14ac:dyDescent="0.2">
      <c r="Z38" s="5"/>
    </row>
    <row r="39" spans="26:26" x14ac:dyDescent="0.2">
      <c r="Z39" s="5"/>
    </row>
    <row r="40" spans="26:26" x14ac:dyDescent="0.2">
      <c r="Z40" s="5"/>
    </row>
    <row r="41" spans="26:26" x14ac:dyDescent="0.2">
      <c r="Z41" s="5"/>
    </row>
    <row r="42" spans="26:26" x14ac:dyDescent="0.2">
      <c r="Z42" s="5"/>
    </row>
    <row r="43" spans="26:26" x14ac:dyDescent="0.2"/>
    <row r="44" spans="26:26" x14ac:dyDescent="0.2"/>
    <row r="45" spans="26:26" x14ac:dyDescent="0.2"/>
    <row r="46" spans="26:26" x14ac:dyDescent="0.2"/>
    <row r="47" spans="26:26" x14ac:dyDescent="0.2"/>
    <row r="48" spans="26:26" x14ac:dyDescent="0.2"/>
    <row r="49" x14ac:dyDescent="0.2"/>
    <row r="50" x14ac:dyDescent="0.2"/>
    <row r="51" x14ac:dyDescent="0.2"/>
    <row r="52" x14ac:dyDescent="0.2"/>
    <row r="53" x14ac:dyDescent="0.2"/>
    <row r="54" x14ac:dyDescent="0.2"/>
    <row r="55" x14ac:dyDescent="0.2"/>
    <row r="56" x14ac:dyDescent="0.2"/>
    <row r="57" x14ac:dyDescent="0.2"/>
    <row r="58" x14ac:dyDescent="0.2"/>
    <row r="59" x14ac:dyDescent="0.2"/>
  </sheetData>
  <mergeCells count="2">
    <mergeCell ref="M4:Q4"/>
    <mergeCell ref="S4:W4"/>
  </mergeCells>
  <conditionalFormatting sqref="K1:K1048576">
    <cfRule type="cellIs" dxfId="11" priority="5" operator="equal">
      <formula>"NON-COMPLIANT"</formula>
    </cfRule>
    <cfRule type="cellIs" dxfId="10" priority="6" operator="equal">
      <formula>"COMPLIANT"</formula>
    </cfRule>
  </conditionalFormatting>
  <conditionalFormatting sqref="Z3:Z21">
    <cfRule type="cellIs" dxfId="9" priority="1" operator="equal">
      <formula>"CHECK"</formula>
    </cfRule>
    <cfRule type="cellIs" dxfId="8" priority="2" operator="equal">
      <formula>"OK"</formula>
    </cfRule>
  </conditionalFormatting>
  <dataValidations count="1">
    <dataValidation type="list" allowBlank="1" showInputMessage="1" showErrorMessage="1" sqref="E20:G20 M20 E19" xr:uid="{00000000-0002-0000-0400-000000000000}">
      <formula1>#REF!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4" tint="0.79998168889431442"/>
  </sheetPr>
  <dimension ref="A1:AI328"/>
  <sheetViews>
    <sheetView showGridLines="0" zoomScaleNormal="100" workbookViewId="0"/>
  </sheetViews>
  <sheetFormatPr defaultColWidth="0" defaultRowHeight="10" zeroHeight="1" outlineLevelRow="1" outlineLevelCol="1" x14ac:dyDescent="0.2"/>
  <cols>
    <col min="1" max="2" width="1.453125" style="5" customWidth="1"/>
    <col min="3" max="3" width="42.7265625" style="5" bestFit="1" customWidth="1"/>
    <col min="4" max="4" width="14.26953125" style="5" customWidth="1"/>
    <col min="5" max="6" width="11.453125" style="5" customWidth="1"/>
    <col min="7" max="7" width="1.453125" style="5" customWidth="1"/>
    <col min="8" max="8" width="9.26953125" style="5" customWidth="1"/>
    <col min="9" max="9" width="1.26953125" style="5" customWidth="1"/>
    <col min="10" max="10" width="9.26953125" style="5" customWidth="1"/>
    <col min="11" max="11" width="0.81640625" style="5" customWidth="1"/>
    <col min="12" max="12" width="12.7265625" style="5" customWidth="1"/>
    <col min="13" max="13" width="5.7265625" style="5" customWidth="1"/>
    <col min="14" max="18" width="9.26953125" style="5" customWidth="1"/>
    <col min="19" max="19" width="5.7265625" style="5" customWidth="1"/>
    <col min="20" max="24" width="9.26953125" style="5" customWidth="1"/>
    <col min="25" max="25" width="5.1796875" style="5" customWidth="1"/>
    <col min="26" max="29" width="9.26953125" style="5" customWidth="1" outlineLevel="1"/>
    <col min="30" max="30" width="31.54296875" style="5" customWidth="1"/>
    <col min="31" max="31" width="1.453125" style="5" customWidth="1"/>
    <col min="32" max="32" width="4.1796875" style="6" customWidth="1"/>
    <col min="33" max="35" width="8" style="5" customWidth="1"/>
    <col min="36" max="16384" width="8" style="5" hidden="1"/>
  </cols>
  <sheetData>
    <row r="1" spans="1:32" ht="15.5" x14ac:dyDescent="0.35">
      <c r="A1" s="1"/>
      <c r="B1" s="2" t="s">
        <v>161</v>
      </c>
      <c r="C1" s="2"/>
      <c r="D1" s="2"/>
      <c r="E1" s="2"/>
      <c r="F1" s="2"/>
      <c r="G1" s="2"/>
      <c r="H1" s="7"/>
      <c r="I1" s="3"/>
      <c r="K1" s="8"/>
      <c r="L1" s="8"/>
      <c r="M1" s="6"/>
      <c r="N1" s="41"/>
      <c r="O1" s="8"/>
      <c r="P1" s="8"/>
      <c r="S1" s="4"/>
      <c r="U1" s="8"/>
      <c r="V1" s="8"/>
      <c r="AD1" s="6"/>
      <c r="AE1" s="10"/>
      <c r="AF1" s="80"/>
    </row>
    <row r="2" spans="1:32" ht="13.5" thickBot="1" x14ac:dyDescent="0.35">
      <c r="A2" s="11"/>
      <c r="B2" s="12" t="s">
        <v>164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4"/>
      <c r="P2" s="15" t="s">
        <v>35</v>
      </c>
      <c r="Q2" s="14"/>
      <c r="R2" s="14"/>
      <c r="S2" s="13"/>
      <c r="T2" s="11"/>
      <c r="U2" s="14"/>
      <c r="V2" s="14"/>
      <c r="W2" s="14"/>
      <c r="X2" s="14"/>
      <c r="Y2" s="14"/>
      <c r="Z2" s="14"/>
      <c r="AA2" s="14"/>
      <c r="AB2" s="14"/>
      <c r="AC2" s="14"/>
      <c r="AD2" s="15"/>
      <c r="AE2" s="14"/>
      <c r="AF2" s="74"/>
    </row>
    <row r="3" spans="1:32" ht="10.5" x14ac:dyDescent="0.25">
      <c r="A3" s="16"/>
      <c r="B3" s="16"/>
      <c r="C3" s="16"/>
      <c r="D3" s="16"/>
      <c r="E3" s="17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19"/>
      <c r="AA3" s="19"/>
      <c r="AB3" s="19"/>
      <c r="AC3" s="19"/>
      <c r="AD3" s="19"/>
      <c r="AE3" s="20"/>
      <c r="AF3" s="75"/>
    </row>
    <row r="4" spans="1:32" ht="10.5" x14ac:dyDescent="0.25">
      <c r="A4" s="21"/>
      <c r="B4" s="21"/>
      <c r="C4" s="21"/>
      <c r="D4" s="21"/>
      <c r="E4" s="22"/>
      <c r="F4" s="22"/>
      <c r="G4" s="22"/>
      <c r="H4" s="23"/>
      <c r="I4" s="23"/>
      <c r="J4" s="23"/>
      <c r="K4" s="23"/>
      <c r="L4" s="23"/>
      <c r="M4" s="23"/>
      <c r="N4" s="101" t="s">
        <v>39</v>
      </c>
      <c r="O4" s="101"/>
      <c r="P4" s="101"/>
      <c r="Q4" s="101"/>
      <c r="R4" s="101"/>
      <c r="S4" s="22"/>
      <c r="T4" s="101" t="s">
        <v>40</v>
      </c>
      <c r="U4" s="101"/>
      <c r="V4" s="101"/>
      <c r="W4" s="101"/>
      <c r="X4" s="101"/>
      <c r="Y4" s="23"/>
      <c r="Z4" s="101" t="s">
        <v>41</v>
      </c>
      <c r="AA4" s="101"/>
      <c r="AB4" s="101"/>
      <c r="AC4" s="101"/>
      <c r="AD4" s="21"/>
      <c r="AE4" s="21"/>
    </row>
    <row r="5" spans="1:32" ht="13" x14ac:dyDescent="0.3">
      <c r="A5" s="24"/>
      <c r="B5" s="25" t="s">
        <v>32</v>
      </c>
      <c r="C5" s="24"/>
      <c r="D5" s="26" t="s">
        <v>34</v>
      </c>
      <c r="E5" s="26" t="s">
        <v>2</v>
      </c>
      <c r="F5" s="26" t="s">
        <v>36</v>
      </c>
      <c r="G5" s="26"/>
      <c r="H5" s="26" t="s">
        <v>4</v>
      </c>
      <c r="I5" s="26"/>
      <c r="J5" s="26" t="s">
        <v>3</v>
      </c>
      <c r="K5" s="26"/>
      <c r="L5" s="26" t="s">
        <v>5</v>
      </c>
      <c r="M5" s="26"/>
      <c r="N5" s="26" t="s">
        <v>146</v>
      </c>
      <c r="O5" s="26" t="s">
        <v>155</v>
      </c>
      <c r="P5" s="26" t="s">
        <v>156</v>
      </c>
      <c r="Q5" s="26" t="s">
        <v>157</v>
      </c>
      <c r="R5" s="26" t="s">
        <v>158</v>
      </c>
      <c r="S5" s="26"/>
      <c r="T5" s="26" t="s">
        <v>146</v>
      </c>
      <c r="U5" s="26" t="s">
        <v>155</v>
      </c>
      <c r="V5" s="26" t="s">
        <v>156</v>
      </c>
      <c r="W5" s="26" t="s">
        <v>157</v>
      </c>
      <c r="X5" s="26" t="s">
        <v>158</v>
      </c>
      <c r="Y5" s="26"/>
      <c r="Z5" s="26" t="s">
        <v>155</v>
      </c>
      <c r="AA5" s="26" t="s">
        <v>156</v>
      </c>
      <c r="AB5" s="26" t="s">
        <v>157</v>
      </c>
      <c r="AC5" s="26" t="s">
        <v>158</v>
      </c>
      <c r="AD5" s="33"/>
      <c r="AE5" s="34"/>
      <c r="AF5" s="78"/>
    </row>
    <row r="6" spans="1:32" x14ac:dyDescent="0.2">
      <c r="A6" s="35"/>
      <c r="B6" s="35"/>
      <c r="C6" s="35"/>
      <c r="D6" s="35"/>
      <c r="E6" s="36"/>
      <c r="F6" s="36"/>
      <c r="G6" s="36"/>
      <c r="H6" s="36"/>
      <c r="I6" s="36"/>
      <c r="J6" s="36"/>
      <c r="K6" s="35"/>
      <c r="L6" s="35"/>
      <c r="M6" s="36"/>
      <c r="N6" s="36"/>
      <c r="O6" s="35"/>
      <c r="P6" s="35"/>
      <c r="Q6" s="35"/>
      <c r="R6" s="35"/>
      <c r="S6" s="36"/>
      <c r="T6" s="36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77"/>
    </row>
    <row r="7" spans="1:32" x14ac:dyDescent="0.2">
      <c r="A7" s="35"/>
      <c r="B7" s="35"/>
      <c r="C7" s="65" t="s">
        <v>116</v>
      </c>
      <c r="D7" s="65"/>
      <c r="E7" s="48" t="s">
        <v>26</v>
      </c>
      <c r="F7" s="48" t="s">
        <v>43</v>
      </c>
      <c r="G7" s="52"/>
      <c r="H7" s="53">
        <f>_xlfn.IFNA(INDEX($N7:$R7,1,MATCH('General Inputs'!$F$10,$N$5:$R$5,0)),0)</f>
        <v>99.7626777459799</v>
      </c>
      <c r="I7" s="66"/>
      <c r="J7" s="53">
        <f>_xlfn.IFNA(INDEX($T7:$X7,1,MATCH('General Inputs'!$F$10,$T$5:$X$5,0)),0)</f>
        <v>99.7626777459799</v>
      </c>
      <c r="K7" s="66"/>
      <c r="L7" s="66" t="str">
        <f>IF(C7="","",IF(H7&gt;J7,"NON-COMPLIANT","COMPLIANT"))</f>
        <v>COMPLIANT</v>
      </c>
      <c r="M7" s="37"/>
      <c r="N7" s="67">
        <f>T7</f>
        <v>99.7626777459799</v>
      </c>
      <c r="O7" s="67">
        <f t="shared" ref="O7:R7" si="0">U7</f>
        <v>103.64</v>
      </c>
      <c r="P7" s="67">
        <f t="shared" si="0"/>
        <v>107.65</v>
      </c>
      <c r="Q7" s="67">
        <f t="shared" si="0"/>
        <v>111.78</v>
      </c>
      <c r="R7" s="67">
        <f t="shared" si="0"/>
        <v>116.04</v>
      </c>
      <c r="S7" s="37"/>
      <c r="T7" s="68">
        <v>99.7626777459799</v>
      </c>
      <c r="U7" s="69">
        <f>ROUND(ROUND(T7,2)*(1+'General Inputs'!K$20)*(1-Z7)+'General Inputs'!K$28,2)</f>
        <v>103.64</v>
      </c>
      <c r="V7" s="69">
        <f>ROUND(ROUND(U7,2)*(1+'General Inputs'!L$20)*(1-AA7)+'General Inputs'!L$28,2)</f>
        <v>107.65</v>
      </c>
      <c r="W7" s="69">
        <f>ROUND(ROUND(V7,2)*(1+'General Inputs'!M$20)*(1-AB7)+'General Inputs'!M$28,2)</f>
        <v>111.78</v>
      </c>
      <c r="X7" s="69">
        <f>ROUND(ROUND(W7,2)*(1+'General Inputs'!N$20)*(1-AC7)+'General Inputs'!N$28,2)</f>
        <v>116.04</v>
      </c>
      <c r="Y7" s="70"/>
      <c r="Z7" s="73">
        <v>-1.2826578418135675E-2</v>
      </c>
      <c r="AA7" s="73">
        <v>-1.2826578418135675E-2</v>
      </c>
      <c r="AB7" s="73">
        <v>-1.2826578418135675E-2</v>
      </c>
      <c r="AC7" s="73">
        <v>-1.2826578418135675E-2</v>
      </c>
      <c r="AD7" s="35"/>
      <c r="AE7" s="35"/>
      <c r="AF7" s="77"/>
    </row>
    <row r="8" spans="1:32" x14ac:dyDescent="0.2">
      <c r="A8" s="35"/>
      <c r="B8" s="35"/>
      <c r="C8" s="65" t="s">
        <v>117</v>
      </c>
      <c r="D8" s="65"/>
      <c r="E8" s="48" t="s">
        <v>26</v>
      </c>
      <c r="F8" s="48" t="s">
        <v>43</v>
      </c>
      <c r="G8" s="52"/>
      <c r="H8" s="53">
        <f>_xlfn.IFNA(INDEX($N8:$R8,1,MATCH('General Inputs'!$F$10,$N$5:$R$5,0)),0)</f>
        <v>153.8557569444248</v>
      </c>
      <c r="I8" s="66"/>
      <c r="J8" s="53">
        <f>_xlfn.IFNA(INDEX($T8:$X8,1,MATCH('General Inputs'!$F$10,$T$5:$X$5,0)),0)</f>
        <v>153.8557569444248</v>
      </c>
      <c r="K8" s="66"/>
      <c r="L8" s="66" t="str">
        <f t="shared" ref="L8:L36" si="1">IF(C8="","",IF(H8&gt;J8,"NON-COMPLIANT","COMPLIANT"))</f>
        <v>COMPLIANT</v>
      </c>
      <c r="M8" s="37"/>
      <c r="N8" s="67">
        <f t="shared" ref="N8:N36" si="2">T8</f>
        <v>153.8557569444248</v>
      </c>
      <c r="O8" s="67">
        <f t="shared" ref="O8:O36" si="3">U8</f>
        <v>159.85</v>
      </c>
      <c r="P8" s="67">
        <f t="shared" ref="P8:P36" si="4">V8</f>
        <v>166.03</v>
      </c>
      <c r="Q8" s="67">
        <f t="shared" ref="Q8:Q36" si="5">W8</f>
        <v>172.41</v>
      </c>
      <c r="R8" s="67">
        <f t="shared" ref="R8:R36" si="6">X8</f>
        <v>178.99</v>
      </c>
      <c r="S8" s="37"/>
      <c r="T8" s="68">
        <v>153.8557569444248</v>
      </c>
      <c r="U8" s="69">
        <f>ROUND(ROUND(T8,2)*(1+'General Inputs'!K$20)*(1-Z8)+'General Inputs'!K$28,2)</f>
        <v>159.85</v>
      </c>
      <c r="V8" s="69">
        <f>ROUND(ROUND(U8,2)*(1+'General Inputs'!L$20)*(1-AA8)+'General Inputs'!L$28,2)</f>
        <v>166.03</v>
      </c>
      <c r="W8" s="69">
        <f>ROUND(ROUND(V8,2)*(1+'General Inputs'!M$20)*(1-AB8)+'General Inputs'!M$28,2)</f>
        <v>172.41</v>
      </c>
      <c r="X8" s="69">
        <f>ROUND(ROUND(W8,2)*(1+'General Inputs'!N$20)*(1-AC8)+'General Inputs'!N$28,2)</f>
        <v>178.99</v>
      </c>
      <c r="Y8" s="70"/>
      <c r="Z8" s="73">
        <v>-1.2826578418135675E-2</v>
      </c>
      <c r="AA8" s="73">
        <v>-1.2826578418135675E-2</v>
      </c>
      <c r="AB8" s="73">
        <v>-1.2826578418135675E-2</v>
      </c>
      <c r="AC8" s="73">
        <v>-1.2826578418135675E-2</v>
      </c>
      <c r="AD8" s="35"/>
      <c r="AE8" s="35"/>
      <c r="AF8" s="77"/>
    </row>
    <row r="9" spans="1:32" x14ac:dyDescent="0.2">
      <c r="A9" s="35"/>
      <c r="B9" s="35"/>
      <c r="C9" s="65" t="s">
        <v>118</v>
      </c>
      <c r="D9" s="65"/>
      <c r="E9" s="48" t="s">
        <v>26</v>
      </c>
      <c r="F9" s="48" t="s">
        <v>43</v>
      </c>
      <c r="G9" s="52"/>
      <c r="H9" s="53">
        <f>_xlfn.IFNA(INDEX($N9:$R9,1,MATCH('General Inputs'!$F$10,$N$5:$R$5,0)),0)</f>
        <v>154.80093171536538</v>
      </c>
      <c r="I9" s="66"/>
      <c r="J9" s="53">
        <f>_xlfn.IFNA(INDEX($T9:$X9,1,MATCH('General Inputs'!$F$10,$T$5:$X$5,0)),0)</f>
        <v>154.80093171536538</v>
      </c>
      <c r="K9" s="66"/>
      <c r="L9" s="66" t="str">
        <f t="shared" si="1"/>
        <v>COMPLIANT</v>
      </c>
      <c r="M9" s="37"/>
      <c r="N9" s="67">
        <f t="shared" si="2"/>
        <v>154.80093171536538</v>
      </c>
      <c r="O9" s="67">
        <f t="shared" si="3"/>
        <v>160.82</v>
      </c>
      <c r="P9" s="67">
        <f t="shared" si="4"/>
        <v>167.04</v>
      </c>
      <c r="Q9" s="67">
        <f t="shared" si="5"/>
        <v>173.45</v>
      </c>
      <c r="R9" s="67">
        <f t="shared" si="6"/>
        <v>180.07</v>
      </c>
      <c r="S9" s="37"/>
      <c r="T9" s="68">
        <v>154.80093171536538</v>
      </c>
      <c r="U9" s="69">
        <f>ROUND(ROUND(T9,2)*(1+'General Inputs'!K$20)*(1-Z9)+'General Inputs'!K$28,2)</f>
        <v>160.82</v>
      </c>
      <c r="V9" s="69">
        <f>ROUND(ROUND(U9,2)*(1+'General Inputs'!L$20)*(1-AA9)+'General Inputs'!L$28,2)</f>
        <v>167.04</v>
      </c>
      <c r="W9" s="69">
        <f>ROUND(ROUND(V9,2)*(1+'General Inputs'!M$20)*(1-AB9)+'General Inputs'!M$28,2)</f>
        <v>173.45</v>
      </c>
      <c r="X9" s="69">
        <f>ROUND(ROUND(W9,2)*(1+'General Inputs'!N$20)*(1-AC9)+'General Inputs'!N$28,2)</f>
        <v>180.07</v>
      </c>
      <c r="Y9" s="70"/>
      <c r="Z9" s="73">
        <v>-1.2826578418135675E-2</v>
      </c>
      <c r="AA9" s="73">
        <v>-1.2826578418135675E-2</v>
      </c>
      <c r="AB9" s="73">
        <v>-1.2826578418135675E-2</v>
      </c>
      <c r="AC9" s="73">
        <v>-1.2826578418135675E-2</v>
      </c>
      <c r="AD9" s="35"/>
      <c r="AE9" s="35"/>
      <c r="AF9" s="77"/>
    </row>
    <row r="10" spans="1:32" x14ac:dyDescent="0.2">
      <c r="A10" s="35"/>
      <c r="B10" s="35"/>
      <c r="C10" s="65" t="s">
        <v>119</v>
      </c>
      <c r="D10" s="65"/>
      <c r="E10" s="48" t="s">
        <v>26</v>
      </c>
      <c r="F10" s="48" t="s">
        <v>43</v>
      </c>
      <c r="G10" s="52"/>
      <c r="H10" s="53">
        <f>_xlfn.IFNA(INDEX($N10:$R10,1,MATCH('General Inputs'!$F$10,$N$5:$R$5,0)),0)</f>
        <v>218.47039705454881</v>
      </c>
      <c r="I10" s="66"/>
      <c r="J10" s="53">
        <f>_xlfn.IFNA(INDEX($T10:$X10,1,MATCH('General Inputs'!$F$10,$T$5:$X$5,0)),0)</f>
        <v>218.47039705454881</v>
      </c>
      <c r="K10" s="66"/>
      <c r="L10" s="66" t="str">
        <f t="shared" ref="L10:L28" si="7">IF(C10="","",IF(H10&gt;J10,"NON-COMPLIANT","COMPLIANT"))</f>
        <v>COMPLIANT</v>
      </c>
      <c r="M10" s="37"/>
      <c r="N10" s="67">
        <f t="shared" ref="N10:N28" si="8">T10</f>
        <v>218.47039705454881</v>
      </c>
      <c r="O10" s="67">
        <f t="shared" ref="O10:O28" si="9">U10</f>
        <v>226.97</v>
      </c>
      <c r="P10" s="67">
        <f t="shared" ref="P10:P28" si="10">V10</f>
        <v>235.74</v>
      </c>
      <c r="Q10" s="67">
        <f t="shared" ref="Q10:Q28" si="11">W10</f>
        <v>244.79</v>
      </c>
      <c r="R10" s="67">
        <f t="shared" ref="R10:R28" si="12">X10</f>
        <v>254.13</v>
      </c>
      <c r="S10" s="37"/>
      <c r="T10" s="84">
        <v>218.47039705454881</v>
      </c>
      <c r="U10" s="69">
        <f>ROUND(ROUND(T10,2)*(1+'General Inputs'!K$20)*(1-Z10)+'General Inputs'!K$28,2)</f>
        <v>226.97</v>
      </c>
      <c r="V10" s="69">
        <f>ROUND(ROUND(U10,2)*(1+'General Inputs'!L$20)*(1-AA10)+'General Inputs'!L$28,2)</f>
        <v>235.74</v>
      </c>
      <c r="W10" s="69">
        <f>ROUND(ROUND(V10,2)*(1+'General Inputs'!M$20)*(1-AB10)+'General Inputs'!M$28,2)</f>
        <v>244.79</v>
      </c>
      <c r="X10" s="69">
        <f>ROUND(ROUND(W10,2)*(1+'General Inputs'!N$20)*(1-AC10)+'General Inputs'!N$28,2)</f>
        <v>254.13</v>
      </c>
      <c r="Y10" s="70"/>
      <c r="Z10" s="73">
        <v>-1.2826578418135675E-2</v>
      </c>
      <c r="AA10" s="73">
        <v>-1.2826578418135675E-2</v>
      </c>
      <c r="AB10" s="73">
        <v>-1.2826578418135675E-2</v>
      </c>
      <c r="AC10" s="73">
        <v>-1.2826578418135675E-2</v>
      </c>
      <c r="AD10" s="35"/>
      <c r="AE10" s="35"/>
      <c r="AF10" s="77"/>
    </row>
    <row r="11" spans="1:32" x14ac:dyDescent="0.2">
      <c r="A11" s="35"/>
      <c r="B11" s="35"/>
      <c r="C11" s="65" t="s">
        <v>120</v>
      </c>
      <c r="D11" s="65"/>
      <c r="E11" s="48" t="s">
        <v>26</v>
      </c>
      <c r="F11" s="48" t="s">
        <v>43</v>
      </c>
      <c r="G11" s="52"/>
      <c r="H11" s="53">
        <f>_xlfn.IFNA(INDEX($N11:$R11,1,MATCH('General Inputs'!$F$10,$N$5:$R$5,0)),0)</f>
        <v>169.23821667808397</v>
      </c>
      <c r="I11" s="66"/>
      <c r="J11" s="53">
        <f>_xlfn.IFNA(INDEX($T11:$X11,1,MATCH('General Inputs'!$F$10,$T$5:$X$5,0)),0)</f>
        <v>169.23821667808397</v>
      </c>
      <c r="K11" s="66"/>
      <c r="L11" s="66" t="str">
        <f t="shared" si="7"/>
        <v>COMPLIANT</v>
      </c>
      <c r="M11" s="37"/>
      <c r="N11" s="67">
        <f t="shared" si="8"/>
        <v>169.23821667808397</v>
      </c>
      <c r="O11" s="67">
        <f t="shared" si="9"/>
        <v>175.82</v>
      </c>
      <c r="P11" s="67">
        <f t="shared" si="10"/>
        <v>182.62</v>
      </c>
      <c r="Q11" s="67">
        <f t="shared" si="11"/>
        <v>189.63</v>
      </c>
      <c r="R11" s="67">
        <f t="shared" si="12"/>
        <v>196.86</v>
      </c>
      <c r="S11" s="37"/>
      <c r="T11" s="84">
        <v>169.23821667808397</v>
      </c>
      <c r="U11" s="69">
        <f>ROUND(ROUND(T11,2)*(1+'General Inputs'!K$20)*(1-Z11)+'General Inputs'!K$28,2)</f>
        <v>175.82</v>
      </c>
      <c r="V11" s="69">
        <f>ROUND(ROUND(U11,2)*(1+'General Inputs'!L$20)*(1-AA11)+'General Inputs'!L$28,2)</f>
        <v>182.62</v>
      </c>
      <c r="W11" s="69">
        <f>ROUND(ROUND(V11,2)*(1+'General Inputs'!M$20)*(1-AB11)+'General Inputs'!M$28,2)</f>
        <v>189.63</v>
      </c>
      <c r="X11" s="69">
        <f>ROUND(ROUND(W11,2)*(1+'General Inputs'!N$20)*(1-AC11)+'General Inputs'!N$28,2)</f>
        <v>196.86</v>
      </c>
      <c r="Y11" s="70"/>
      <c r="Z11" s="73">
        <v>-1.2826578418135675E-2</v>
      </c>
      <c r="AA11" s="73">
        <v>-1.2826578418135675E-2</v>
      </c>
      <c r="AB11" s="73">
        <v>-1.2826578418135675E-2</v>
      </c>
      <c r="AC11" s="73">
        <v>-1.2826578418135675E-2</v>
      </c>
      <c r="AD11" s="35"/>
      <c r="AE11" s="35"/>
      <c r="AF11" s="77"/>
    </row>
    <row r="12" spans="1:32" x14ac:dyDescent="0.2">
      <c r="A12" s="35"/>
      <c r="B12" s="35"/>
      <c r="C12" s="65" t="s">
        <v>121</v>
      </c>
      <c r="D12" s="65"/>
      <c r="E12" s="48" t="s">
        <v>26</v>
      </c>
      <c r="F12" s="48" t="s">
        <v>43</v>
      </c>
      <c r="G12" s="52"/>
      <c r="H12" s="53">
        <f>_xlfn.IFNA(INDEX($N12:$R12,1,MATCH('General Inputs'!$F$10,$N$5:$R$5,0)),0)</f>
        <v>195.02798542803382</v>
      </c>
      <c r="I12" s="66"/>
      <c r="J12" s="53">
        <f>_xlfn.IFNA(INDEX($T12:$X12,1,MATCH('General Inputs'!$F$10,$T$5:$X$5,0)),0)</f>
        <v>195.02798542803382</v>
      </c>
      <c r="K12" s="66"/>
      <c r="L12" s="66" t="str">
        <f t="shared" si="7"/>
        <v>COMPLIANT</v>
      </c>
      <c r="M12" s="37"/>
      <c r="N12" s="67">
        <f t="shared" si="8"/>
        <v>195.02798542803382</v>
      </c>
      <c r="O12" s="67">
        <f t="shared" si="9"/>
        <v>202.62</v>
      </c>
      <c r="P12" s="67">
        <f t="shared" si="10"/>
        <v>210.45</v>
      </c>
      <c r="Q12" s="67">
        <f t="shared" si="11"/>
        <v>218.53</v>
      </c>
      <c r="R12" s="67">
        <f t="shared" si="12"/>
        <v>226.87</v>
      </c>
      <c r="S12" s="37"/>
      <c r="T12" s="84">
        <v>195.02798542803382</v>
      </c>
      <c r="U12" s="69">
        <f>ROUND(ROUND(T12,2)*(1+'General Inputs'!K$20)*(1-Z12)+'General Inputs'!K$28,2)</f>
        <v>202.62</v>
      </c>
      <c r="V12" s="69">
        <f>ROUND(ROUND(U12,2)*(1+'General Inputs'!L$20)*(1-AA12)+'General Inputs'!L$28,2)</f>
        <v>210.45</v>
      </c>
      <c r="W12" s="69">
        <f>ROUND(ROUND(V12,2)*(1+'General Inputs'!M$20)*(1-AB12)+'General Inputs'!M$28,2)</f>
        <v>218.53</v>
      </c>
      <c r="X12" s="69">
        <f>ROUND(ROUND(W12,2)*(1+'General Inputs'!N$20)*(1-AC12)+'General Inputs'!N$28,2)</f>
        <v>226.87</v>
      </c>
      <c r="Y12" s="70"/>
      <c r="Z12" s="73">
        <v>-1.2826578418135675E-2</v>
      </c>
      <c r="AA12" s="73">
        <v>-1.2826578418135675E-2</v>
      </c>
      <c r="AB12" s="73">
        <v>-1.2826578418135675E-2</v>
      </c>
      <c r="AC12" s="73">
        <v>-1.2826578418135675E-2</v>
      </c>
      <c r="AD12" s="35"/>
      <c r="AE12" s="35"/>
      <c r="AF12" s="77"/>
    </row>
    <row r="13" spans="1:32" x14ac:dyDescent="0.2">
      <c r="A13" s="35"/>
      <c r="B13" s="35"/>
      <c r="C13" s="65" t="s">
        <v>122</v>
      </c>
      <c r="D13" s="65"/>
      <c r="E13" s="48" t="s">
        <v>26</v>
      </c>
      <c r="F13" s="48" t="s">
        <v>43</v>
      </c>
      <c r="G13" s="52"/>
      <c r="H13" s="53">
        <f>_xlfn.IFNA(INDEX($N13:$R13,1,MATCH('General Inputs'!$F$10,$N$5:$R$5,0)),0)</f>
        <v>207.70994581614846</v>
      </c>
      <c r="I13" s="66"/>
      <c r="J13" s="53">
        <f>_xlfn.IFNA(INDEX($T13:$X13,1,MATCH('General Inputs'!$F$10,$T$5:$X$5,0)),0)</f>
        <v>207.70994581614846</v>
      </c>
      <c r="K13" s="66"/>
      <c r="L13" s="66" t="str">
        <f t="shared" si="7"/>
        <v>COMPLIANT</v>
      </c>
      <c r="M13" s="37"/>
      <c r="N13" s="67">
        <f t="shared" si="8"/>
        <v>207.70994581614846</v>
      </c>
      <c r="O13" s="67">
        <f t="shared" si="9"/>
        <v>215.79</v>
      </c>
      <c r="P13" s="67">
        <f t="shared" si="10"/>
        <v>224.13</v>
      </c>
      <c r="Q13" s="67">
        <f t="shared" si="11"/>
        <v>232.74</v>
      </c>
      <c r="R13" s="67">
        <f t="shared" si="12"/>
        <v>241.62</v>
      </c>
      <c r="S13" s="37"/>
      <c r="T13" s="84">
        <v>207.70994581614846</v>
      </c>
      <c r="U13" s="69">
        <f>ROUND(ROUND(T13,2)*(1+'General Inputs'!K$20)*(1-Z13)+'General Inputs'!K$28,2)</f>
        <v>215.79</v>
      </c>
      <c r="V13" s="69">
        <f>ROUND(ROUND(U13,2)*(1+'General Inputs'!L$20)*(1-AA13)+'General Inputs'!L$28,2)</f>
        <v>224.13</v>
      </c>
      <c r="W13" s="69">
        <f>ROUND(ROUND(V13,2)*(1+'General Inputs'!M$20)*(1-AB13)+'General Inputs'!M$28,2)</f>
        <v>232.74</v>
      </c>
      <c r="X13" s="69">
        <f>ROUND(ROUND(W13,2)*(1+'General Inputs'!N$20)*(1-AC13)+'General Inputs'!N$28,2)</f>
        <v>241.62</v>
      </c>
      <c r="Y13" s="70"/>
      <c r="Z13" s="73">
        <v>-1.2826578418135675E-2</v>
      </c>
      <c r="AA13" s="73">
        <v>-1.2826578418135675E-2</v>
      </c>
      <c r="AB13" s="73">
        <v>-1.2826578418135675E-2</v>
      </c>
      <c r="AC13" s="73">
        <v>-1.2826578418135675E-2</v>
      </c>
      <c r="AD13" s="35"/>
      <c r="AE13" s="35"/>
      <c r="AF13" s="77"/>
    </row>
    <row r="14" spans="1:32" x14ac:dyDescent="0.2">
      <c r="A14" s="35"/>
      <c r="B14" s="35"/>
      <c r="C14" s="65" t="s">
        <v>123</v>
      </c>
      <c r="D14" s="65"/>
      <c r="E14" s="48" t="s">
        <v>26</v>
      </c>
      <c r="F14" s="48" t="s">
        <v>43</v>
      </c>
      <c r="G14" s="52"/>
      <c r="H14" s="53">
        <f>_xlfn.IFNA(INDEX($N14:$R14,1,MATCH('General Inputs'!$F$10,$N$5:$R$5,0)),0)</f>
        <v>207.70994581614846</v>
      </c>
      <c r="I14" s="66"/>
      <c r="J14" s="53">
        <f>_xlfn.IFNA(INDEX($T14:$X14,1,MATCH('General Inputs'!$F$10,$T$5:$X$5,0)),0)</f>
        <v>207.70994581614846</v>
      </c>
      <c r="K14" s="66"/>
      <c r="L14" s="66" t="str">
        <f t="shared" si="7"/>
        <v>COMPLIANT</v>
      </c>
      <c r="M14" s="37"/>
      <c r="N14" s="67">
        <f t="shared" si="8"/>
        <v>207.70994581614846</v>
      </c>
      <c r="O14" s="67">
        <f t="shared" si="9"/>
        <v>215.79</v>
      </c>
      <c r="P14" s="67">
        <f t="shared" si="10"/>
        <v>224.13</v>
      </c>
      <c r="Q14" s="67">
        <f t="shared" si="11"/>
        <v>232.74</v>
      </c>
      <c r="R14" s="67">
        <f t="shared" si="12"/>
        <v>241.62</v>
      </c>
      <c r="S14" s="37"/>
      <c r="T14" s="84">
        <v>207.70994581614846</v>
      </c>
      <c r="U14" s="69">
        <f>ROUND(ROUND(T14,2)*(1+'General Inputs'!K$20)*(1-Z14)+'General Inputs'!K$28,2)</f>
        <v>215.79</v>
      </c>
      <c r="V14" s="69">
        <f>ROUND(ROUND(U14,2)*(1+'General Inputs'!L$20)*(1-AA14)+'General Inputs'!L$28,2)</f>
        <v>224.13</v>
      </c>
      <c r="W14" s="69">
        <f>ROUND(ROUND(V14,2)*(1+'General Inputs'!M$20)*(1-AB14)+'General Inputs'!M$28,2)</f>
        <v>232.74</v>
      </c>
      <c r="X14" s="69">
        <f>ROUND(ROUND(W14,2)*(1+'General Inputs'!N$20)*(1-AC14)+'General Inputs'!N$28,2)</f>
        <v>241.62</v>
      </c>
      <c r="Y14" s="70"/>
      <c r="Z14" s="73">
        <v>-1.2826578418135675E-2</v>
      </c>
      <c r="AA14" s="73">
        <v>-1.2826578418135675E-2</v>
      </c>
      <c r="AB14" s="73">
        <v>-1.2826578418135675E-2</v>
      </c>
      <c r="AC14" s="73">
        <v>-1.2826578418135675E-2</v>
      </c>
      <c r="AD14" s="35"/>
      <c r="AE14" s="35"/>
      <c r="AF14" s="77"/>
    </row>
    <row r="15" spans="1:32" x14ac:dyDescent="0.2">
      <c r="A15" s="35"/>
      <c r="B15" s="35"/>
      <c r="C15" s="65" t="s">
        <v>124</v>
      </c>
      <c r="D15" s="65"/>
      <c r="E15" s="48" t="s">
        <v>26</v>
      </c>
      <c r="F15" s="48" t="s">
        <v>43</v>
      </c>
      <c r="G15" s="52"/>
      <c r="H15" s="53">
        <f>_xlfn.IFNA(INDEX($N15:$R15,1,MATCH('General Inputs'!$F$10,$N$5:$R$5,0)),0)</f>
        <v>207.70994581614846</v>
      </c>
      <c r="I15" s="66"/>
      <c r="J15" s="53">
        <f>_xlfn.IFNA(INDEX($T15:$X15,1,MATCH('General Inputs'!$F$10,$T$5:$X$5,0)),0)</f>
        <v>207.70994581614846</v>
      </c>
      <c r="K15" s="66"/>
      <c r="L15" s="66" t="str">
        <f t="shared" si="7"/>
        <v>COMPLIANT</v>
      </c>
      <c r="M15" s="37"/>
      <c r="N15" s="67">
        <f t="shared" si="8"/>
        <v>207.70994581614846</v>
      </c>
      <c r="O15" s="67">
        <f t="shared" si="9"/>
        <v>215.79</v>
      </c>
      <c r="P15" s="67">
        <f t="shared" si="10"/>
        <v>224.13</v>
      </c>
      <c r="Q15" s="67">
        <f t="shared" si="11"/>
        <v>232.74</v>
      </c>
      <c r="R15" s="67">
        <f t="shared" si="12"/>
        <v>241.62</v>
      </c>
      <c r="S15" s="37"/>
      <c r="T15" s="84">
        <v>207.70994581614846</v>
      </c>
      <c r="U15" s="69">
        <f>ROUND(ROUND(T15,2)*(1+'General Inputs'!K$20)*(1-Z15)+'General Inputs'!K$28,2)</f>
        <v>215.79</v>
      </c>
      <c r="V15" s="69">
        <f>ROUND(ROUND(U15,2)*(1+'General Inputs'!L$20)*(1-AA15)+'General Inputs'!L$28,2)</f>
        <v>224.13</v>
      </c>
      <c r="W15" s="69">
        <f>ROUND(ROUND(V15,2)*(1+'General Inputs'!M$20)*(1-AB15)+'General Inputs'!M$28,2)</f>
        <v>232.74</v>
      </c>
      <c r="X15" s="69">
        <f>ROUND(ROUND(W15,2)*(1+'General Inputs'!N$20)*(1-AC15)+'General Inputs'!N$28,2)</f>
        <v>241.62</v>
      </c>
      <c r="Y15" s="70"/>
      <c r="Z15" s="73">
        <v>-1.2826578418135675E-2</v>
      </c>
      <c r="AA15" s="73">
        <v>-1.2826578418135675E-2</v>
      </c>
      <c r="AB15" s="73">
        <v>-1.2826578418135675E-2</v>
      </c>
      <c r="AC15" s="73">
        <v>-1.2826578418135675E-2</v>
      </c>
      <c r="AD15" s="35"/>
      <c r="AE15" s="35"/>
      <c r="AF15" s="77"/>
    </row>
    <row r="16" spans="1:32" x14ac:dyDescent="0.2">
      <c r="A16" s="35"/>
      <c r="B16" s="35"/>
      <c r="C16" s="65" t="s">
        <v>125</v>
      </c>
      <c r="D16" s="65"/>
      <c r="E16" s="48" t="s">
        <v>26</v>
      </c>
      <c r="F16" s="48" t="s">
        <v>43</v>
      </c>
      <c r="G16" s="52"/>
      <c r="H16" s="53">
        <f>_xlfn.IFNA(INDEX($N16:$R16,1,MATCH('General Inputs'!$F$10,$N$5:$R$5,0)),0)</f>
        <v>208.96671666542113</v>
      </c>
      <c r="I16" s="66"/>
      <c r="J16" s="53">
        <f>_xlfn.IFNA(INDEX($T16:$X16,1,MATCH('General Inputs'!$F$10,$T$5:$X$5,0)),0)</f>
        <v>208.96671666542113</v>
      </c>
      <c r="K16" s="66"/>
      <c r="L16" s="66" t="str">
        <f t="shared" si="7"/>
        <v>COMPLIANT</v>
      </c>
      <c r="M16" s="37"/>
      <c r="N16" s="67">
        <f t="shared" si="8"/>
        <v>208.96671666542113</v>
      </c>
      <c r="O16" s="67">
        <f t="shared" si="9"/>
        <v>217.1</v>
      </c>
      <c r="P16" s="67">
        <f t="shared" si="10"/>
        <v>225.49</v>
      </c>
      <c r="Q16" s="67">
        <f t="shared" si="11"/>
        <v>234.15</v>
      </c>
      <c r="R16" s="67">
        <f t="shared" si="12"/>
        <v>243.08</v>
      </c>
      <c r="S16" s="37"/>
      <c r="T16" s="84">
        <v>208.96671666542113</v>
      </c>
      <c r="U16" s="69">
        <f>ROUND(ROUND(T16,2)*(1+'General Inputs'!K$20)*(1-Z16)+'General Inputs'!K$28,2)</f>
        <v>217.1</v>
      </c>
      <c r="V16" s="69">
        <f>ROUND(ROUND(U16,2)*(1+'General Inputs'!L$20)*(1-AA16)+'General Inputs'!L$28,2)</f>
        <v>225.49</v>
      </c>
      <c r="W16" s="69">
        <f>ROUND(ROUND(V16,2)*(1+'General Inputs'!M$20)*(1-AB16)+'General Inputs'!M$28,2)</f>
        <v>234.15</v>
      </c>
      <c r="X16" s="69">
        <f>ROUND(ROUND(W16,2)*(1+'General Inputs'!N$20)*(1-AC16)+'General Inputs'!N$28,2)</f>
        <v>243.08</v>
      </c>
      <c r="Y16" s="70"/>
      <c r="Z16" s="73">
        <v>-1.2826578418135675E-2</v>
      </c>
      <c r="AA16" s="73">
        <v>-1.2826578418135675E-2</v>
      </c>
      <c r="AB16" s="73">
        <v>-1.2826578418135675E-2</v>
      </c>
      <c r="AC16" s="73">
        <v>-1.2826578418135675E-2</v>
      </c>
      <c r="AD16" s="35"/>
      <c r="AE16" s="35"/>
      <c r="AF16" s="77"/>
    </row>
    <row r="17" spans="1:32" x14ac:dyDescent="0.2">
      <c r="A17" s="35"/>
      <c r="B17" s="35"/>
      <c r="C17" s="65" t="s">
        <v>126</v>
      </c>
      <c r="D17" s="65"/>
      <c r="E17" s="48" t="s">
        <v>26</v>
      </c>
      <c r="F17" s="48" t="s">
        <v>43</v>
      </c>
      <c r="G17" s="52"/>
      <c r="H17" s="53">
        <f>_xlfn.IFNA(INDEX($N17:$R17,1,MATCH('General Inputs'!$F$10,$N$5:$R$5,0)),0)</f>
        <v>208.96671666542113</v>
      </c>
      <c r="I17" s="66"/>
      <c r="J17" s="53">
        <f>_xlfn.IFNA(INDEX($T17:$X17,1,MATCH('General Inputs'!$F$10,$T$5:$X$5,0)),0)</f>
        <v>208.96671666542113</v>
      </c>
      <c r="K17" s="66"/>
      <c r="L17" s="66" t="str">
        <f t="shared" si="7"/>
        <v>COMPLIANT</v>
      </c>
      <c r="M17" s="37"/>
      <c r="N17" s="67">
        <f t="shared" si="8"/>
        <v>208.96671666542113</v>
      </c>
      <c r="O17" s="67">
        <f t="shared" si="9"/>
        <v>217.1</v>
      </c>
      <c r="P17" s="67">
        <f t="shared" si="10"/>
        <v>225.49</v>
      </c>
      <c r="Q17" s="67">
        <f t="shared" si="11"/>
        <v>234.15</v>
      </c>
      <c r="R17" s="67">
        <f t="shared" si="12"/>
        <v>243.08</v>
      </c>
      <c r="S17" s="37"/>
      <c r="T17" s="84">
        <v>208.96671666542113</v>
      </c>
      <c r="U17" s="69">
        <f>ROUND(ROUND(T17,2)*(1+'General Inputs'!K$20)*(1-Z17)+'General Inputs'!K$28,2)</f>
        <v>217.1</v>
      </c>
      <c r="V17" s="69">
        <f>ROUND(ROUND(U17,2)*(1+'General Inputs'!L$20)*(1-AA17)+'General Inputs'!L$28,2)</f>
        <v>225.49</v>
      </c>
      <c r="W17" s="69">
        <f>ROUND(ROUND(V17,2)*(1+'General Inputs'!M$20)*(1-AB17)+'General Inputs'!M$28,2)</f>
        <v>234.15</v>
      </c>
      <c r="X17" s="69">
        <f>ROUND(ROUND(W17,2)*(1+'General Inputs'!N$20)*(1-AC17)+'General Inputs'!N$28,2)</f>
        <v>243.08</v>
      </c>
      <c r="Y17" s="70"/>
      <c r="Z17" s="73">
        <v>-1.2826578418135675E-2</v>
      </c>
      <c r="AA17" s="73">
        <v>-1.2826578418135675E-2</v>
      </c>
      <c r="AB17" s="73">
        <v>-1.2826578418135675E-2</v>
      </c>
      <c r="AC17" s="73">
        <v>-1.2826578418135675E-2</v>
      </c>
      <c r="AD17" s="35"/>
      <c r="AE17" s="35"/>
      <c r="AF17" s="77"/>
    </row>
    <row r="18" spans="1:32" x14ac:dyDescent="0.2">
      <c r="A18" s="35"/>
      <c r="B18" s="35"/>
      <c r="C18" s="65" t="s">
        <v>127</v>
      </c>
      <c r="D18" s="65"/>
      <c r="E18" s="48" t="s">
        <v>26</v>
      </c>
      <c r="F18" s="48" t="s">
        <v>43</v>
      </c>
      <c r="G18" s="52"/>
      <c r="H18" s="53">
        <f>_xlfn.IFNA(INDEX($N18:$R18,1,MATCH('General Inputs'!$F$10,$N$5:$R$5,0)),0)</f>
        <v>59.431758673867463</v>
      </c>
      <c r="I18" s="66"/>
      <c r="J18" s="53">
        <f>_xlfn.IFNA(INDEX($T18:$X18,1,MATCH('General Inputs'!$F$10,$T$5:$X$5,0)),0)</f>
        <v>59.431758673867463</v>
      </c>
      <c r="K18" s="66"/>
      <c r="L18" s="66" t="str">
        <f t="shared" si="7"/>
        <v>COMPLIANT</v>
      </c>
      <c r="M18" s="37"/>
      <c r="N18" s="67">
        <f t="shared" si="8"/>
        <v>59.431758673867463</v>
      </c>
      <c r="O18" s="67">
        <f t="shared" si="9"/>
        <v>61.74</v>
      </c>
      <c r="P18" s="67">
        <f t="shared" si="10"/>
        <v>64.13</v>
      </c>
      <c r="Q18" s="67">
        <f t="shared" si="11"/>
        <v>66.59</v>
      </c>
      <c r="R18" s="67">
        <f t="shared" si="12"/>
        <v>69.13</v>
      </c>
      <c r="S18" s="37"/>
      <c r="T18" s="84">
        <v>59.431758673867463</v>
      </c>
      <c r="U18" s="69">
        <f>ROUND(ROUND(T18,2)*(1+'General Inputs'!K$20)*(1-Z18)+'General Inputs'!K$28,2)</f>
        <v>61.74</v>
      </c>
      <c r="V18" s="69">
        <f>ROUND(ROUND(U18,2)*(1+'General Inputs'!L$20)*(1-AA18)+'General Inputs'!L$28,2)</f>
        <v>64.13</v>
      </c>
      <c r="W18" s="69">
        <f>ROUND(ROUND(V18,2)*(1+'General Inputs'!M$20)*(1-AB18)+'General Inputs'!M$28,2)</f>
        <v>66.59</v>
      </c>
      <c r="X18" s="69">
        <f>ROUND(ROUND(W18,2)*(1+'General Inputs'!N$20)*(1-AC18)+'General Inputs'!N$28,2)</f>
        <v>69.13</v>
      </c>
      <c r="Y18" s="70"/>
      <c r="Z18" s="73">
        <v>-1.2826578418135675E-2</v>
      </c>
      <c r="AA18" s="73">
        <v>-1.2826578418135675E-2</v>
      </c>
      <c r="AB18" s="73">
        <v>-1.2826578418135675E-2</v>
      </c>
      <c r="AC18" s="73">
        <v>-1.2826578418135675E-2</v>
      </c>
      <c r="AD18" s="35"/>
      <c r="AE18" s="35"/>
      <c r="AF18" s="77"/>
    </row>
    <row r="19" spans="1:32" x14ac:dyDescent="0.2">
      <c r="A19" s="35"/>
      <c r="B19" s="35"/>
      <c r="C19" s="65" t="s">
        <v>128</v>
      </c>
      <c r="D19" s="65"/>
      <c r="E19" s="48" t="s">
        <v>26</v>
      </c>
      <c r="F19" s="48" t="s">
        <v>43</v>
      </c>
      <c r="G19" s="52"/>
      <c r="H19" s="53">
        <f>_xlfn.IFNA(INDEX($N19:$R19,1,MATCH('General Inputs'!$F$10,$N$5:$R$5,0)),0)</f>
        <v>59.431758673867463</v>
      </c>
      <c r="I19" s="66"/>
      <c r="J19" s="53">
        <f>_xlfn.IFNA(INDEX($T19:$X19,1,MATCH('General Inputs'!$F$10,$T$5:$X$5,0)),0)</f>
        <v>59.431758673867463</v>
      </c>
      <c r="K19" s="66"/>
      <c r="L19" s="66" t="str">
        <f t="shared" si="7"/>
        <v>COMPLIANT</v>
      </c>
      <c r="M19" s="37"/>
      <c r="N19" s="67">
        <f t="shared" si="8"/>
        <v>59.431758673867463</v>
      </c>
      <c r="O19" s="67">
        <f t="shared" si="9"/>
        <v>61.74</v>
      </c>
      <c r="P19" s="67">
        <f t="shared" si="10"/>
        <v>64.13</v>
      </c>
      <c r="Q19" s="67">
        <f t="shared" si="11"/>
        <v>66.59</v>
      </c>
      <c r="R19" s="67">
        <f t="shared" si="12"/>
        <v>69.13</v>
      </c>
      <c r="S19" s="37"/>
      <c r="T19" s="84">
        <v>59.431758673867463</v>
      </c>
      <c r="U19" s="69">
        <f>ROUND(ROUND(T19,2)*(1+'General Inputs'!K$20)*(1-Z19)+'General Inputs'!K$28,2)</f>
        <v>61.74</v>
      </c>
      <c r="V19" s="69">
        <f>ROUND(ROUND(U19,2)*(1+'General Inputs'!L$20)*(1-AA19)+'General Inputs'!L$28,2)</f>
        <v>64.13</v>
      </c>
      <c r="W19" s="69">
        <f>ROUND(ROUND(V19,2)*(1+'General Inputs'!M$20)*(1-AB19)+'General Inputs'!M$28,2)</f>
        <v>66.59</v>
      </c>
      <c r="X19" s="69">
        <f>ROUND(ROUND(W19,2)*(1+'General Inputs'!N$20)*(1-AC19)+'General Inputs'!N$28,2)</f>
        <v>69.13</v>
      </c>
      <c r="Y19" s="70"/>
      <c r="Z19" s="73">
        <v>-1.2826578418135675E-2</v>
      </c>
      <c r="AA19" s="73">
        <v>-1.2826578418135675E-2</v>
      </c>
      <c r="AB19" s="73">
        <v>-1.2826578418135675E-2</v>
      </c>
      <c r="AC19" s="73">
        <v>-1.2826578418135675E-2</v>
      </c>
      <c r="AD19" s="35"/>
      <c r="AE19" s="35"/>
      <c r="AF19" s="77"/>
    </row>
    <row r="20" spans="1:32" x14ac:dyDescent="0.2">
      <c r="A20" s="35"/>
      <c r="B20" s="35"/>
      <c r="C20" s="65" t="s">
        <v>129</v>
      </c>
      <c r="D20" s="65"/>
      <c r="E20" s="48" t="s">
        <v>26</v>
      </c>
      <c r="F20" s="48" t="s">
        <v>43</v>
      </c>
      <c r="G20" s="52"/>
      <c r="H20" s="53">
        <f>_xlfn.IFNA(INDEX($N20:$R20,1,MATCH('General Inputs'!$F$10,$N$5:$R$5,0)),0)</f>
        <v>59.431758673867463</v>
      </c>
      <c r="I20" s="66"/>
      <c r="J20" s="53">
        <f>_xlfn.IFNA(INDEX($T20:$X20,1,MATCH('General Inputs'!$F$10,$T$5:$X$5,0)),0)</f>
        <v>59.431758673867463</v>
      </c>
      <c r="K20" s="66"/>
      <c r="L20" s="66" t="str">
        <f t="shared" si="7"/>
        <v>COMPLIANT</v>
      </c>
      <c r="M20" s="37"/>
      <c r="N20" s="67">
        <f t="shared" si="8"/>
        <v>59.431758673867463</v>
      </c>
      <c r="O20" s="67">
        <f t="shared" si="9"/>
        <v>61.74</v>
      </c>
      <c r="P20" s="67">
        <f t="shared" si="10"/>
        <v>64.13</v>
      </c>
      <c r="Q20" s="67">
        <f t="shared" si="11"/>
        <v>66.59</v>
      </c>
      <c r="R20" s="67">
        <f t="shared" si="12"/>
        <v>69.13</v>
      </c>
      <c r="S20" s="37"/>
      <c r="T20" s="84">
        <v>59.431758673867463</v>
      </c>
      <c r="U20" s="69">
        <f>ROUND(ROUND(T20,2)*(1+'General Inputs'!K$20)*(1-Z20)+'General Inputs'!K$28,2)</f>
        <v>61.74</v>
      </c>
      <c r="V20" s="69">
        <f>ROUND(ROUND(U20,2)*(1+'General Inputs'!L$20)*(1-AA20)+'General Inputs'!L$28,2)</f>
        <v>64.13</v>
      </c>
      <c r="W20" s="69">
        <f>ROUND(ROUND(V20,2)*(1+'General Inputs'!M$20)*(1-AB20)+'General Inputs'!M$28,2)</f>
        <v>66.59</v>
      </c>
      <c r="X20" s="69">
        <f>ROUND(ROUND(W20,2)*(1+'General Inputs'!N$20)*(1-AC20)+'General Inputs'!N$28,2)</f>
        <v>69.13</v>
      </c>
      <c r="Y20" s="70"/>
      <c r="Z20" s="73">
        <v>-1.2826578418135675E-2</v>
      </c>
      <c r="AA20" s="73">
        <v>-1.2826578418135675E-2</v>
      </c>
      <c r="AB20" s="73">
        <v>-1.2826578418135675E-2</v>
      </c>
      <c r="AC20" s="73">
        <v>-1.2826578418135675E-2</v>
      </c>
      <c r="AD20" s="35"/>
      <c r="AE20" s="35"/>
      <c r="AF20" s="77"/>
    </row>
    <row r="21" spans="1:32" x14ac:dyDescent="0.2">
      <c r="A21" s="35"/>
      <c r="B21" s="35"/>
      <c r="C21" s="65" t="s">
        <v>130</v>
      </c>
      <c r="D21" s="65"/>
      <c r="E21" s="48" t="s">
        <v>26</v>
      </c>
      <c r="F21" s="48" t="s">
        <v>43</v>
      </c>
      <c r="G21" s="52"/>
      <c r="H21" s="53">
        <f>_xlfn.IFNA(INDEX($N21:$R21,1,MATCH('General Inputs'!$F$10,$N$5:$R$5,0)),0)</f>
        <v>59.431758673867463</v>
      </c>
      <c r="I21" s="66"/>
      <c r="J21" s="53">
        <f>_xlfn.IFNA(INDEX($T21:$X21,1,MATCH('General Inputs'!$F$10,$T$5:$X$5,0)),0)</f>
        <v>59.431758673867463</v>
      </c>
      <c r="K21" s="66"/>
      <c r="L21" s="66" t="str">
        <f t="shared" si="7"/>
        <v>COMPLIANT</v>
      </c>
      <c r="M21" s="37"/>
      <c r="N21" s="67">
        <f t="shared" si="8"/>
        <v>59.431758673867463</v>
      </c>
      <c r="O21" s="67">
        <f t="shared" si="9"/>
        <v>61.74</v>
      </c>
      <c r="P21" s="67">
        <f t="shared" si="10"/>
        <v>64.13</v>
      </c>
      <c r="Q21" s="67">
        <f t="shared" si="11"/>
        <v>66.59</v>
      </c>
      <c r="R21" s="67">
        <f t="shared" si="12"/>
        <v>69.13</v>
      </c>
      <c r="S21" s="37"/>
      <c r="T21" s="84">
        <v>59.431758673867463</v>
      </c>
      <c r="U21" s="69">
        <f>ROUND(ROUND(T21,2)*(1+'General Inputs'!K$20)*(1-Z21)+'General Inputs'!K$28,2)</f>
        <v>61.74</v>
      </c>
      <c r="V21" s="69">
        <f>ROUND(ROUND(U21,2)*(1+'General Inputs'!L$20)*(1-AA21)+'General Inputs'!L$28,2)</f>
        <v>64.13</v>
      </c>
      <c r="W21" s="69">
        <f>ROUND(ROUND(V21,2)*(1+'General Inputs'!M$20)*(1-AB21)+'General Inputs'!M$28,2)</f>
        <v>66.59</v>
      </c>
      <c r="X21" s="69">
        <f>ROUND(ROUND(W21,2)*(1+'General Inputs'!N$20)*(1-AC21)+'General Inputs'!N$28,2)</f>
        <v>69.13</v>
      </c>
      <c r="Y21" s="70"/>
      <c r="Z21" s="73">
        <v>-1.2826578418135675E-2</v>
      </c>
      <c r="AA21" s="73">
        <v>-1.2826578418135675E-2</v>
      </c>
      <c r="AB21" s="73">
        <v>-1.2826578418135675E-2</v>
      </c>
      <c r="AC21" s="73">
        <v>-1.2826578418135675E-2</v>
      </c>
      <c r="AD21" s="35"/>
      <c r="AE21" s="35"/>
      <c r="AF21" s="77"/>
    </row>
    <row r="22" spans="1:32" x14ac:dyDescent="0.2">
      <c r="A22" s="35"/>
      <c r="B22" s="35"/>
      <c r="C22" s="65" t="s">
        <v>131</v>
      </c>
      <c r="D22" s="65"/>
      <c r="E22" s="48" t="s">
        <v>26</v>
      </c>
      <c r="F22" s="48" t="s">
        <v>43</v>
      </c>
      <c r="G22" s="52"/>
      <c r="H22" s="53">
        <f>_xlfn.IFNA(INDEX($N22:$R22,1,MATCH('General Inputs'!$F$10,$N$5:$R$5,0)),0)</f>
        <v>34.556005087025007</v>
      </c>
      <c r="I22" s="66"/>
      <c r="J22" s="53">
        <f>_xlfn.IFNA(INDEX($T22:$X22,1,MATCH('General Inputs'!$F$10,$T$5:$X$5,0)),0)</f>
        <v>34.556005087025007</v>
      </c>
      <c r="K22" s="66"/>
      <c r="L22" s="66" t="str">
        <f t="shared" si="7"/>
        <v>COMPLIANT</v>
      </c>
      <c r="M22" s="37"/>
      <c r="N22" s="67">
        <f t="shared" si="8"/>
        <v>34.556005087025007</v>
      </c>
      <c r="O22" s="67">
        <f t="shared" si="9"/>
        <v>35.9</v>
      </c>
      <c r="P22" s="67">
        <f t="shared" si="10"/>
        <v>37.29</v>
      </c>
      <c r="Q22" s="67">
        <f t="shared" si="11"/>
        <v>38.72</v>
      </c>
      <c r="R22" s="67">
        <f t="shared" si="12"/>
        <v>40.200000000000003</v>
      </c>
      <c r="S22" s="37"/>
      <c r="T22" s="84">
        <v>34.556005087025007</v>
      </c>
      <c r="U22" s="69">
        <f>ROUND(ROUND(T22,2)*(1+'General Inputs'!K$20)*(1-Z22)+'General Inputs'!K$28,2)</f>
        <v>35.9</v>
      </c>
      <c r="V22" s="69">
        <f>ROUND(ROUND(U22,2)*(1+'General Inputs'!L$20)*(1-AA22)+'General Inputs'!L$28,2)</f>
        <v>37.29</v>
      </c>
      <c r="W22" s="69">
        <f>ROUND(ROUND(V22,2)*(1+'General Inputs'!M$20)*(1-AB22)+'General Inputs'!M$28,2)</f>
        <v>38.72</v>
      </c>
      <c r="X22" s="69">
        <f>ROUND(ROUND(W22,2)*(1+'General Inputs'!N$20)*(1-AC22)+'General Inputs'!N$28,2)</f>
        <v>40.200000000000003</v>
      </c>
      <c r="Y22" s="70"/>
      <c r="Z22" s="73">
        <v>-1.2826578418135675E-2</v>
      </c>
      <c r="AA22" s="73">
        <v>-1.2826578418135675E-2</v>
      </c>
      <c r="AB22" s="73">
        <v>-1.2826578418135675E-2</v>
      </c>
      <c r="AC22" s="73">
        <v>-1.2826578418135675E-2</v>
      </c>
      <c r="AD22" s="35"/>
      <c r="AE22" s="35"/>
      <c r="AF22" s="77"/>
    </row>
    <row r="23" spans="1:32" x14ac:dyDescent="0.2">
      <c r="A23" s="35"/>
      <c r="B23" s="35"/>
      <c r="C23" s="65" t="s">
        <v>132</v>
      </c>
      <c r="D23" s="65"/>
      <c r="E23" s="48" t="s">
        <v>26</v>
      </c>
      <c r="F23" s="48" t="s">
        <v>43</v>
      </c>
      <c r="G23" s="52"/>
      <c r="H23" s="53">
        <f>_xlfn.IFNA(INDEX($N23:$R23,1,MATCH('General Inputs'!$F$10,$N$5:$R$5,0)),0)</f>
        <v>34.556005087025007</v>
      </c>
      <c r="I23" s="66"/>
      <c r="J23" s="53">
        <f>_xlfn.IFNA(INDEX($T23:$X23,1,MATCH('General Inputs'!$F$10,$T$5:$X$5,0)),0)</f>
        <v>34.556005087025007</v>
      </c>
      <c r="K23" s="66"/>
      <c r="L23" s="66" t="str">
        <f t="shared" si="7"/>
        <v>COMPLIANT</v>
      </c>
      <c r="M23" s="37"/>
      <c r="N23" s="67">
        <f t="shared" si="8"/>
        <v>34.556005087025007</v>
      </c>
      <c r="O23" s="67">
        <f t="shared" si="9"/>
        <v>35.9</v>
      </c>
      <c r="P23" s="67">
        <f t="shared" si="10"/>
        <v>37.29</v>
      </c>
      <c r="Q23" s="67">
        <f t="shared" si="11"/>
        <v>38.72</v>
      </c>
      <c r="R23" s="67">
        <f t="shared" si="12"/>
        <v>40.200000000000003</v>
      </c>
      <c r="S23" s="37"/>
      <c r="T23" s="84">
        <v>34.556005087025007</v>
      </c>
      <c r="U23" s="69">
        <f>ROUND(ROUND(T23,2)*(1+'General Inputs'!K$20)*(1-Z23)+'General Inputs'!K$28,2)</f>
        <v>35.9</v>
      </c>
      <c r="V23" s="69">
        <f>ROUND(ROUND(U23,2)*(1+'General Inputs'!L$20)*(1-AA23)+'General Inputs'!L$28,2)</f>
        <v>37.29</v>
      </c>
      <c r="W23" s="69">
        <f>ROUND(ROUND(V23,2)*(1+'General Inputs'!M$20)*(1-AB23)+'General Inputs'!M$28,2)</f>
        <v>38.72</v>
      </c>
      <c r="X23" s="69">
        <f>ROUND(ROUND(W23,2)*(1+'General Inputs'!N$20)*(1-AC23)+'General Inputs'!N$28,2)</f>
        <v>40.200000000000003</v>
      </c>
      <c r="Y23" s="70"/>
      <c r="Z23" s="73">
        <v>-1.2826578418135675E-2</v>
      </c>
      <c r="AA23" s="73">
        <v>-1.2826578418135675E-2</v>
      </c>
      <c r="AB23" s="73">
        <v>-1.2826578418135675E-2</v>
      </c>
      <c r="AC23" s="73">
        <v>-1.2826578418135675E-2</v>
      </c>
      <c r="AD23" s="35"/>
      <c r="AE23" s="35"/>
      <c r="AF23" s="77"/>
    </row>
    <row r="24" spans="1:32" x14ac:dyDescent="0.2">
      <c r="A24" s="35"/>
      <c r="B24" s="35"/>
      <c r="C24" s="65" t="s">
        <v>133</v>
      </c>
      <c r="D24" s="65"/>
      <c r="E24" s="48" t="s">
        <v>26</v>
      </c>
      <c r="F24" s="48" t="s">
        <v>43</v>
      </c>
      <c r="G24" s="52"/>
      <c r="H24" s="53">
        <f>_xlfn.IFNA(INDEX($N24:$R24,1,MATCH('General Inputs'!$F$10,$N$5:$R$5,0)),0)</f>
        <v>65.861024423452207</v>
      </c>
      <c r="I24" s="66"/>
      <c r="J24" s="53">
        <f>_xlfn.IFNA(INDEX($T24:$X24,1,MATCH('General Inputs'!$F$10,$T$5:$X$5,0)),0)</f>
        <v>65.861024423452207</v>
      </c>
      <c r="K24" s="66"/>
      <c r="L24" s="66" t="str">
        <f t="shared" si="7"/>
        <v>COMPLIANT</v>
      </c>
      <c r="M24" s="37"/>
      <c r="N24" s="67">
        <f t="shared" si="8"/>
        <v>65.861024423452207</v>
      </c>
      <c r="O24" s="67">
        <f t="shared" si="9"/>
        <v>68.42</v>
      </c>
      <c r="P24" s="67">
        <f t="shared" si="10"/>
        <v>71.06</v>
      </c>
      <c r="Q24" s="67">
        <f t="shared" si="11"/>
        <v>73.790000000000006</v>
      </c>
      <c r="R24" s="67">
        <f t="shared" si="12"/>
        <v>76.599999999999994</v>
      </c>
      <c r="S24" s="37"/>
      <c r="T24" s="84">
        <v>65.861024423452207</v>
      </c>
      <c r="U24" s="69">
        <f>ROUND(ROUND(T24,2)*(1+'General Inputs'!K$20)*(1-Z24)+'General Inputs'!K$28,2)</f>
        <v>68.42</v>
      </c>
      <c r="V24" s="69">
        <f>ROUND(ROUND(U24,2)*(1+'General Inputs'!L$20)*(1-AA24)+'General Inputs'!L$28,2)</f>
        <v>71.06</v>
      </c>
      <c r="W24" s="69">
        <f>ROUND(ROUND(V24,2)*(1+'General Inputs'!M$20)*(1-AB24)+'General Inputs'!M$28,2)</f>
        <v>73.790000000000006</v>
      </c>
      <c r="X24" s="69">
        <f>ROUND(ROUND(W24,2)*(1+'General Inputs'!N$20)*(1-AC24)+'General Inputs'!N$28,2)</f>
        <v>76.599999999999994</v>
      </c>
      <c r="Y24" s="70"/>
      <c r="Z24" s="73">
        <v>-1.2826578418135675E-2</v>
      </c>
      <c r="AA24" s="73">
        <v>-1.2826578418135675E-2</v>
      </c>
      <c r="AB24" s="73">
        <v>-1.2826578418135675E-2</v>
      </c>
      <c r="AC24" s="73">
        <v>-1.2826578418135675E-2</v>
      </c>
      <c r="AD24" s="35"/>
      <c r="AE24" s="35"/>
      <c r="AF24" s="77"/>
    </row>
    <row r="25" spans="1:32" x14ac:dyDescent="0.2">
      <c r="A25" s="35"/>
      <c r="B25" s="35"/>
      <c r="C25" s="65" t="s">
        <v>134</v>
      </c>
      <c r="D25" s="65"/>
      <c r="E25" s="48" t="s">
        <v>26</v>
      </c>
      <c r="F25" s="48" t="s">
        <v>43</v>
      </c>
      <c r="G25" s="52"/>
      <c r="H25" s="53">
        <f>_xlfn.IFNA(INDEX($N25:$R25,1,MATCH('General Inputs'!$F$10,$N$5:$R$5,0)),0)</f>
        <v>82.770304940938459</v>
      </c>
      <c r="I25" s="66"/>
      <c r="J25" s="53">
        <f>_xlfn.IFNA(INDEX($T25:$X25,1,MATCH('General Inputs'!$F$10,$T$5:$X$5,0)),0)</f>
        <v>82.770304940938459</v>
      </c>
      <c r="K25" s="66"/>
      <c r="L25" s="66" t="str">
        <f t="shared" si="7"/>
        <v>COMPLIANT</v>
      </c>
      <c r="M25" s="37"/>
      <c r="N25" s="67">
        <f t="shared" si="8"/>
        <v>82.770304940938459</v>
      </c>
      <c r="O25" s="67">
        <f t="shared" si="9"/>
        <v>85.99</v>
      </c>
      <c r="P25" s="67">
        <f t="shared" si="10"/>
        <v>89.31</v>
      </c>
      <c r="Q25" s="67">
        <f t="shared" si="11"/>
        <v>92.74</v>
      </c>
      <c r="R25" s="67">
        <f t="shared" si="12"/>
        <v>96.28</v>
      </c>
      <c r="S25" s="37"/>
      <c r="T25" s="84">
        <v>82.770304940938459</v>
      </c>
      <c r="U25" s="69">
        <f>ROUND(ROUND(T25,2)*(1+'General Inputs'!K$20)*(1-Z25)+'General Inputs'!K$28,2)</f>
        <v>85.99</v>
      </c>
      <c r="V25" s="69">
        <f>ROUND(ROUND(U25,2)*(1+'General Inputs'!L$20)*(1-AA25)+'General Inputs'!L$28,2)</f>
        <v>89.31</v>
      </c>
      <c r="W25" s="69">
        <f>ROUND(ROUND(V25,2)*(1+'General Inputs'!M$20)*(1-AB25)+'General Inputs'!M$28,2)</f>
        <v>92.74</v>
      </c>
      <c r="X25" s="69">
        <f>ROUND(ROUND(W25,2)*(1+'General Inputs'!N$20)*(1-AC25)+'General Inputs'!N$28,2)</f>
        <v>96.28</v>
      </c>
      <c r="Y25" s="70"/>
      <c r="Z25" s="73">
        <v>-1.2826578418135675E-2</v>
      </c>
      <c r="AA25" s="73">
        <v>-1.2826578418135675E-2</v>
      </c>
      <c r="AB25" s="73">
        <v>-1.2826578418135675E-2</v>
      </c>
      <c r="AC25" s="73">
        <v>-1.2826578418135675E-2</v>
      </c>
      <c r="AD25" s="35"/>
      <c r="AE25" s="35"/>
      <c r="AF25" s="77"/>
    </row>
    <row r="26" spans="1:32" x14ac:dyDescent="0.2">
      <c r="A26" s="35"/>
      <c r="B26" s="35"/>
      <c r="C26" s="65" t="s">
        <v>135</v>
      </c>
      <c r="D26" s="65"/>
      <c r="E26" s="48" t="s">
        <v>26</v>
      </c>
      <c r="F26" s="48" t="s">
        <v>43</v>
      </c>
      <c r="G26" s="52"/>
      <c r="H26" s="53">
        <f>_xlfn.IFNA(INDEX($N26:$R26,1,MATCH('General Inputs'!$F$10,$N$5:$R$5,0)),0)</f>
        <v>87.236515397031255</v>
      </c>
      <c r="I26" s="66"/>
      <c r="J26" s="53">
        <f>_xlfn.IFNA(INDEX($T26:$X26,1,MATCH('General Inputs'!$F$10,$T$5:$X$5,0)),0)</f>
        <v>87.236515397031255</v>
      </c>
      <c r="K26" s="66"/>
      <c r="L26" s="66" t="str">
        <f t="shared" si="7"/>
        <v>COMPLIANT</v>
      </c>
      <c r="M26" s="37"/>
      <c r="N26" s="67">
        <f t="shared" si="8"/>
        <v>87.236515397031255</v>
      </c>
      <c r="O26" s="67">
        <f t="shared" si="9"/>
        <v>90.63</v>
      </c>
      <c r="P26" s="67">
        <f t="shared" si="10"/>
        <v>94.13</v>
      </c>
      <c r="Q26" s="67">
        <f t="shared" si="11"/>
        <v>97.74</v>
      </c>
      <c r="R26" s="67">
        <f t="shared" si="12"/>
        <v>101.47</v>
      </c>
      <c r="S26" s="37"/>
      <c r="T26" s="84">
        <v>87.236515397031255</v>
      </c>
      <c r="U26" s="69">
        <f>ROUND(ROUND(T26,2)*(1+'General Inputs'!K$20)*(1-Z26)+'General Inputs'!K$28,2)</f>
        <v>90.63</v>
      </c>
      <c r="V26" s="69">
        <f>ROUND(ROUND(U26,2)*(1+'General Inputs'!L$20)*(1-AA26)+'General Inputs'!L$28,2)</f>
        <v>94.13</v>
      </c>
      <c r="W26" s="69">
        <f>ROUND(ROUND(V26,2)*(1+'General Inputs'!M$20)*(1-AB26)+'General Inputs'!M$28,2)</f>
        <v>97.74</v>
      </c>
      <c r="X26" s="69">
        <f>ROUND(ROUND(W26,2)*(1+'General Inputs'!N$20)*(1-AC26)+'General Inputs'!N$28,2)</f>
        <v>101.47</v>
      </c>
      <c r="Y26" s="70"/>
      <c r="Z26" s="73">
        <v>-1.2826578418135675E-2</v>
      </c>
      <c r="AA26" s="73">
        <v>-1.2826578418135675E-2</v>
      </c>
      <c r="AB26" s="73">
        <v>-1.2826578418135675E-2</v>
      </c>
      <c r="AC26" s="73">
        <v>-1.2826578418135675E-2</v>
      </c>
      <c r="AD26" s="35"/>
      <c r="AE26" s="35"/>
      <c r="AF26" s="77"/>
    </row>
    <row r="27" spans="1:32" x14ac:dyDescent="0.2">
      <c r="A27" s="35"/>
      <c r="B27" s="35"/>
      <c r="C27" s="65" t="s">
        <v>166</v>
      </c>
      <c r="D27" s="65"/>
      <c r="E27" s="48" t="s">
        <v>26</v>
      </c>
      <c r="F27" s="48" t="s">
        <v>43</v>
      </c>
      <c r="G27" s="52"/>
      <c r="H27" s="53">
        <f>_xlfn.IFNA(INDEX($N27:$R27,1,MATCH('General Inputs'!$F$10,$N$5:$R$5,0)),0)</f>
        <v>69.112010174050013</v>
      </c>
      <c r="I27" s="66"/>
      <c r="J27" s="53">
        <f>_xlfn.IFNA(INDEX($T27:$X27,1,MATCH('General Inputs'!$F$10,$T$5:$X$5,0)),0)</f>
        <v>69.112010174050013</v>
      </c>
      <c r="K27" s="66"/>
      <c r="L27" s="66" t="str">
        <f t="shared" si="7"/>
        <v>COMPLIANT</v>
      </c>
      <c r="M27" s="37"/>
      <c r="N27" s="67">
        <f t="shared" si="8"/>
        <v>69.112010174050013</v>
      </c>
      <c r="O27" s="67">
        <f t="shared" si="9"/>
        <v>71.8</v>
      </c>
      <c r="P27" s="67">
        <f t="shared" si="10"/>
        <v>74.58</v>
      </c>
      <c r="Q27" s="67">
        <f t="shared" si="11"/>
        <v>77.44</v>
      </c>
      <c r="R27" s="67">
        <f t="shared" si="12"/>
        <v>80.39</v>
      </c>
      <c r="S27" s="37"/>
      <c r="T27" s="84">
        <v>69.112010174050013</v>
      </c>
      <c r="U27" s="69">
        <f>ROUND(ROUND(T27,2)*(1+'General Inputs'!K$20)*(1-Z27)+'General Inputs'!K$28,2)</f>
        <v>71.8</v>
      </c>
      <c r="V27" s="69">
        <f>ROUND(ROUND(U27,2)*(1+'General Inputs'!L$20)*(1-AA27)+'General Inputs'!L$28,2)</f>
        <v>74.58</v>
      </c>
      <c r="W27" s="69">
        <f>ROUND(ROUND(V27,2)*(1+'General Inputs'!M$20)*(1-AB27)+'General Inputs'!M$28,2)</f>
        <v>77.44</v>
      </c>
      <c r="X27" s="69">
        <f>ROUND(ROUND(W27,2)*(1+'General Inputs'!N$20)*(1-AC27)+'General Inputs'!N$28,2)</f>
        <v>80.39</v>
      </c>
      <c r="Y27" s="70"/>
      <c r="Z27" s="73">
        <v>-1.2826578418135675E-2</v>
      </c>
      <c r="AA27" s="73">
        <v>-1.2826578418135675E-2</v>
      </c>
      <c r="AB27" s="73">
        <v>-1.2826578418135675E-2</v>
      </c>
      <c r="AC27" s="73">
        <v>-1.2826578418135675E-2</v>
      </c>
      <c r="AD27" s="35"/>
      <c r="AE27" s="35"/>
      <c r="AF27" s="77"/>
    </row>
    <row r="28" spans="1:32" x14ac:dyDescent="0.2">
      <c r="A28" s="35"/>
      <c r="B28" s="35"/>
      <c r="C28" s="65" t="s">
        <v>167</v>
      </c>
      <c r="D28" s="65"/>
      <c r="E28" s="48" t="s">
        <v>26</v>
      </c>
      <c r="F28" s="48" t="s">
        <v>43</v>
      </c>
      <c r="G28" s="52"/>
      <c r="H28" s="53">
        <f>_xlfn.IFNA(INDEX($N28:$R28,1,MATCH('General Inputs'!$F$10,$N$5:$R$5,0)),0)</f>
        <v>253.75293149211566</v>
      </c>
      <c r="I28" s="66"/>
      <c r="J28" s="53">
        <f>_xlfn.IFNA(INDEX($T28:$X28,1,MATCH('General Inputs'!$F$10,$T$5:$X$5,0)),0)</f>
        <v>253.75293149211566</v>
      </c>
      <c r="K28" s="66"/>
      <c r="L28" s="66" t="str">
        <f t="shared" si="7"/>
        <v>COMPLIANT</v>
      </c>
      <c r="M28" s="37"/>
      <c r="N28" s="67">
        <f t="shared" si="8"/>
        <v>253.75293149211566</v>
      </c>
      <c r="O28" s="67">
        <f t="shared" si="9"/>
        <v>263.62</v>
      </c>
      <c r="P28" s="67">
        <f t="shared" si="10"/>
        <v>273.81</v>
      </c>
      <c r="Q28" s="67">
        <f t="shared" si="11"/>
        <v>284.32</v>
      </c>
      <c r="R28" s="67">
        <f t="shared" si="12"/>
        <v>295.17</v>
      </c>
      <c r="S28" s="37"/>
      <c r="T28" s="88">
        <v>253.75293149211566</v>
      </c>
      <c r="U28" s="69">
        <f>ROUND(ROUND(T28,2)*(1+'General Inputs'!K$20)*(1-Z28)+'General Inputs'!K$28,2)</f>
        <v>263.62</v>
      </c>
      <c r="V28" s="69">
        <f>ROUND(ROUND(U28,2)*(1+'General Inputs'!L$20)*(1-AA28)+'General Inputs'!L$28,2)</f>
        <v>273.81</v>
      </c>
      <c r="W28" s="69">
        <f>ROUND(ROUND(V28,2)*(1+'General Inputs'!M$20)*(1-AB28)+'General Inputs'!M$28,2)</f>
        <v>284.32</v>
      </c>
      <c r="X28" s="69">
        <f>ROUND(ROUND(W28,2)*(1+'General Inputs'!N$20)*(1-AC28)+'General Inputs'!N$28,2)</f>
        <v>295.17</v>
      </c>
      <c r="Y28" s="70"/>
      <c r="Z28" s="73">
        <v>-1.2826578418135675E-2</v>
      </c>
      <c r="AA28" s="73">
        <v>-1.2826578418135675E-2</v>
      </c>
      <c r="AB28" s="73">
        <v>-1.2826578418135675E-2</v>
      </c>
      <c r="AC28" s="73">
        <v>-1.2826578418135675E-2</v>
      </c>
      <c r="AD28" s="35"/>
      <c r="AE28" s="35"/>
      <c r="AF28" s="77"/>
    </row>
    <row r="29" spans="1:32" x14ac:dyDescent="0.2">
      <c r="A29" s="35"/>
      <c r="B29" s="35"/>
      <c r="C29" s="65" t="s">
        <v>168</v>
      </c>
      <c r="D29" s="65"/>
      <c r="E29" s="48" t="s">
        <v>26</v>
      </c>
      <c r="F29" s="48" t="s">
        <v>43</v>
      </c>
      <c r="G29" s="52"/>
      <c r="H29" s="53">
        <f>_xlfn.IFNA(INDEX($N29:$R29,1,MATCH('General Inputs'!$F$10,$N$5:$R$5,0)),0)</f>
        <v>181.30341474763298</v>
      </c>
      <c r="I29" s="66"/>
      <c r="J29" s="53">
        <f>_xlfn.IFNA(INDEX($T29:$X29,1,MATCH('General Inputs'!$F$10,$T$5:$X$5,0)),0)</f>
        <v>181.30341474763298</v>
      </c>
      <c r="K29" s="66"/>
      <c r="L29" s="66" t="str">
        <f t="shared" ref="L29:L30" si="13">IF(C29="","",IF(H29&gt;J29,"NON-COMPLIANT","COMPLIANT"))</f>
        <v>COMPLIANT</v>
      </c>
      <c r="M29" s="37"/>
      <c r="N29" s="67">
        <f t="shared" ref="N29:N30" si="14">T29</f>
        <v>181.30341474763298</v>
      </c>
      <c r="O29" s="67">
        <f t="shared" ref="O29:O30" si="15">U29</f>
        <v>188.35</v>
      </c>
      <c r="P29" s="67">
        <f t="shared" ref="P29:P30" si="16">V29</f>
        <v>195.63</v>
      </c>
      <c r="Q29" s="67">
        <f t="shared" ref="Q29:Q30" si="17">W29</f>
        <v>203.14</v>
      </c>
      <c r="R29" s="67">
        <f t="shared" ref="R29:R30" si="18">X29</f>
        <v>210.89</v>
      </c>
      <c r="S29" s="37"/>
      <c r="T29" s="84">
        <v>181.30341474763298</v>
      </c>
      <c r="U29" s="69">
        <f>ROUND(ROUND(T29,2)*(1+'General Inputs'!K$20)*(1-Z29)+'General Inputs'!K$28,2)</f>
        <v>188.35</v>
      </c>
      <c r="V29" s="69">
        <f>ROUND(ROUND(U29,2)*(1+'General Inputs'!L$20)*(1-AA29)+'General Inputs'!L$28,2)</f>
        <v>195.63</v>
      </c>
      <c r="W29" s="69">
        <f>ROUND(ROUND(V29,2)*(1+'General Inputs'!M$20)*(1-AB29)+'General Inputs'!M$28,2)</f>
        <v>203.14</v>
      </c>
      <c r="X29" s="69">
        <f>ROUND(ROUND(W29,2)*(1+'General Inputs'!N$20)*(1-AC29)+'General Inputs'!N$28,2)</f>
        <v>210.89</v>
      </c>
      <c r="Y29" s="70"/>
      <c r="Z29" s="73">
        <v>-1.2826578418135675E-2</v>
      </c>
      <c r="AA29" s="73">
        <v>-1.2826578418135675E-2</v>
      </c>
      <c r="AB29" s="73">
        <v>-1.2826578418135675E-2</v>
      </c>
      <c r="AC29" s="73">
        <v>-1.2826578418135675E-2</v>
      </c>
      <c r="AD29" s="35"/>
      <c r="AE29" s="35"/>
      <c r="AF29" s="77"/>
    </row>
    <row r="30" spans="1:32" x14ac:dyDescent="0.2">
      <c r="A30" s="35"/>
      <c r="B30" s="35"/>
      <c r="C30" s="65" t="s">
        <v>136</v>
      </c>
      <c r="D30" s="65"/>
      <c r="E30" s="48" t="s">
        <v>26</v>
      </c>
      <c r="F30" s="48" t="s">
        <v>43</v>
      </c>
      <c r="G30" s="52"/>
      <c r="H30" s="53">
        <f>_xlfn.IFNA(INDEX($N30:$R30,1,MATCH('General Inputs'!$F$10,$N$5:$R$5,0)),0)</f>
        <v>-24.114171786793769</v>
      </c>
      <c r="I30" s="66"/>
      <c r="J30" s="53">
        <f>_xlfn.IFNA(INDEX($T30:$X30,1,MATCH('General Inputs'!$F$10,$T$5:$X$5,0)),0)</f>
        <v>-24.114171786793769</v>
      </c>
      <c r="K30" s="66"/>
      <c r="L30" s="66" t="str">
        <f t="shared" si="13"/>
        <v>COMPLIANT</v>
      </c>
      <c r="M30" s="37"/>
      <c r="N30" s="67">
        <f t="shared" si="14"/>
        <v>-24.114171786793769</v>
      </c>
      <c r="O30" s="67">
        <f t="shared" si="15"/>
        <v>-25.05</v>
      </c>
      <c r="P30" s="67">
        <f t="shared" si="16"/>
        <v>-26.02</v>
      </c>
      <c r="Q30" s="67">
        <f t="shared" si="17"/>
        <v>-27.02</v>
      </c>
      <c r="R30" s="67">
        <f t="shared" si="18"/>
        <v>-28.05</v>
      </c>
      <c r="S30" s="37"/>
      <c r="T30" s="88">
        <v>-24.114171786793769</v>
      </c>
      <c r="U30" s="69">
        <f>ROUND(ROUND(T30,2)*(1+'General Inputs'!K$20)*(1-Z30)+'General Inputs'!K$28,2)</f>
        <v>-25.05</v>
      </c>
      <c r="V30" s="69">
        <f>ROUND(ROUND(U30,2)*(1+'General Inputs'!L$20)*(1-AA30)+'General Inputs'!L$28,2)</f>
        <v>-26.02</v>
      </c>
      <c r="W30" s="69">
        <f>ROUND(ROUND(V30,2)*(1+'General Inputs'!M$20)*(1-AB30)+'General Inputs'!M$28,2)</f>
        <v>-27.02</v>
      </c>
      <c r="X30" s="69">
        <f>ROUND(ROUND(W30,2)*(1+'General Inputs'!N$20)*(1-AC30)+'General Inputs'!N$28,2)</f>
        <v>-28.05</v>
      </c>
      <c r="Y30" s="70"/>
      <c r="Z30" s="73">
        <v>-1.2826578418135675E-2</v>
      </c>
      <c r="AA30" s="73">
        <v>-1.2826578418135675E-2</v>
      </c>
      <c r="AB30" s="73">
        <v>-1.2826578418135675E-2</v>
      </c>
      <c r="AC30" s="73">
        <v>-1.2826578418135675E-2</v>
      </c>
      <c r="AD30" s="35"/>
      <c r="AE30" s="35"/>
      <c r="AF30" s="77"/>
    </row>
    <row r="31" spans="1:32" x14ac:dyDescent="0.2">
      <c r="A31" s="35"/>
      <c r="B31" s="35"/>
      <c r="C31" s="65"/>
      <c r="D31" s="65"/>
      <c r="E31" s="48"/>
      <c r="F31" s="48"/>
      <c r="G31" s="52"/>
      <c r="H31" s="53">
        <f>_xlfn.IFNA(INDEX($N31:$R31,1,MATCH('General Inputs'!$F$10,$N$5:$R$5,0)),0)</f>
        <v>0</v>
      </c>
      <c r="I31" s="66"/>
      <c r="J31" s="53">
        <f>_xlfn.IFNA(INDEX($T31:$X31,1,MATCH('General Inputs'!$F$10,$T$5:$X$5,0)),0)</f>
        <v>0</v>
      </c>
      <c r="K31" s="66"/>
      <c r="L31" s="66" t="str">
        <f t="shared" si="1"/>
        <v/>
      </c>
      <c r="M31" s="37"/>
      <c r="N31" s="67">
        <f t="shared" si="2"/>
        <v>0</v>
      </c>
      <c r="O31" s="67">
        <f t="shared" si="3"/>
        <v>0</v>
      </c>
      <c r="P31" s="67">
        <f t="shared" si="4"/>
        <v>0</v>
      </c>
      <c r="Q31" s="67">
        <f t="shared" si="5"/>
        <v>0</v>
      </c>
      <c r="R31" s="67">
        <f t="shared" si="6"/>
        <v>0</v>
      </c>
      <c r="S31" s="37"/>
      <c r="T31" s="84"/>
      <c r="U31" s="69">
        <f>ROUND(ROUND(T31,2)*(1+'General Inputs'!K$20)*(1-Z31)+'General Inputs'!K$28,2)</f>
        <v>0</v>
      </c>
      <c r="V31" s="69">
        <f>ROUND(ROUND(U31,2)*(1+'General Inputs'!L$20)*(1-AA31)+'General Inputs'!L$28,2)</f>
        <v>0</v>
      </c>
      <c r="W31" s="69">
        <f>ROUND(ROUND(V31,2)*(1+'General Inputs'!M$20)*(1-AB31)+'General Inputs'!M$28,2)</f>
        <v>0</v>
      </c>
      <c r="X31" s="69">
        <f>ROUND(ROUND(W31,2)*(1+'General Inputs'!N$20)*(1-AC31)+'General Inputs'!N$28,2)</f>
        <v>0</v>
      </c>
      <c r="Y31" s="70"/>
      <c r="Z31" s="73"/>
      <c r="AA31" s="73"/>
      <c r="AB31" s="73"/>
      <c r="AC31" s="73"/>
      <c r="AD31" s="35"/>
      <c r="AE31" s="35"/>
      <c r="AF31" s="77"/>
    </row>
    <row r="32" spans="1:32" x14ac:dyDescent="0.2">
      <c r="A32" s="35"/>
      <c r="B32" s="35"/>
      <c r="C32" s="65"/>
      <c r="D32" s="65"/>
      <c r="E32" s="48"/>
      <c r="F32" s="48"/>
      <c r="G32" s="52"/>
      <c r="H32" s="53">
        <f>_xlfn.IFNA(INDEX($N32:$R32,1,MATCH('General Inputs'!$F$10,$N$5:$R$5,0)),0)</f>
        <v>0</v>
      </c>
      <c r="I32" s="66"/>
      <c r="J32" s="53">
        <f>_xlfn.IFNA(INDEX($T32:$X32,1,MATCH('General Inputs'!$F$10,$T$5:$X$5,0)),0)</f>
        <v>0</v>
      </c>
      <c r="K32" s="66"/>
      <c r="L32" s="66" t="str">
        <f t="shared" si="1"/>
        <v/>
      </c>
      <c r="M32" s="37"/>
      <c r="N32" s="67">
        <f t="shared" si="2"/>
        <v>0</v>
      </c>
      <c r="O32" s="67">
        <f t="shared" si="3"/>
        <v>0</v>
      </c>
      <c r="P32" s="67">
        <f t="shared" si="4"/>
        <v>0</v>
      </c>
      <c r="Q32" s="67">
        <f t="shared" si="5"/>
        <v>0</v>
      </c>
      <c r="R32" s="67">
        <f t="shared" si="6"/>
        <v>0</v>
      </c>
      <c r="S32" s="37"/>
      <c r="T32" s="84"/>
      <c r="U32" s="69">
        <f>ROUND(ROUND(T32,2)*(1+'General Inputs'!K$20)*(1-Z32)+'General Inputs'!K$28,2)</f>
        <v>0</v>
      </c>
      <c r="V32" s="69">
        <f>ROUND(ROUND(U32,2)*(1+'General Inputs'!L$20)*(1-AA32)+'General Inputs'!L$28,2)</f>
        <v>0</v>
      </c>
      <c r="W32" s="69">
        <f>ROUND(ROUND(V32,2)*(1+'General Inputs'!M$20)*(1-AB32)+'General Inputs'!M$28,2)</f>
        <v>0</v>
      </c>
      <c r="X32" s="69">
        <f>ROUND(ROUND(W32,2)*(1+'General Inputs'!N$20)*(1-AC32)+'General Inputs'!N$28,2)</f>
        <v>0</v>
      </c>
      <c r="Y32" s="70"/>
      <c r="Z32" s="73"/>
      <c r="AA32" s="73"/>
      <c r="AB32" s="73"/>
      <c r="AC32" s="73"/>
      <c r="AD32" s="35"/>
      <c r="AE32" s="35"/>
      <c r="AF32" s="77"/>
    </row>
    <row r="33" spans="1:32" x14ac:dyDescent="0.2">
      <c r="A33" s="35"/>
      <c r="B33" s="35"/>
      <c r="C33" s="65"/>
      <c r="D33" s="65"/>
      <c r="E33" s="48"/>
      <c r="F33" s="48"/>
      <c r="G33" s="52"/>
      <c r="H33" s="53">
        <f>_xlfn.IFNA(INDEX($N33:$R33,1,MATCH('General Inputs'!$F$10,$N$5:$R$5,0)),0)</f>
        <v>0</v>
      </c>
      <c r="I33" s="66"/>
      <c r="J33" s="53">
        <f>_xlfn.IFNA(INDEX($T33:$X33,1,MATCH('General Inputs'!$F$10,$T$5:$X$5,0)),0)</f>
        <v>0</v>
      </c>
      <c r="K33" s="66"/>
      <c r="L33" s="66" t="str">
        <f t="shared" si="1"/>
        <v/>
      </c>
      <c r="M33" s="37"/>
      <c r="N33" s="67">
        <f t="shared" si="2"/>
        <v>0</v>
      </c>
      <c r="O33" s="67">
        <f t="shared" si="3"/>
        <v>0</v>
      </c>
      <c r="P33" s="67">
        <f t="shared" si="4"/>
        <v>0</v>
      </c>
      <c r="Q33" s="67">
        <f t="shared" si="5"/>
        <v>0</v>
      </c>
      <c r="R33" s="67">
        <f t="shared" si="6"/>
        <v>0</v>
      </c>
      <c r="S33" s="37"/>
      <c r="T33" s="84"/>
      <c r="U33" s="69">
        <f>ROUND(ROUND(T33,2)*(1+'General Inputs'!K$20)*(1-Z33)+'General Inputs'!K$28,2)</f>
        <v>0</v>
      </c>
      <c r="V33" s="69">
        <f>ROUND(ROUND(U33,2)*(1+'General Inputs'!L$20)*(1-AA33)+'General Inputs'!L$28,2)</f>
        <v>0</v>
      </c>
      <c r="W33" s="69">
        <f>ROUND(ROUND(V33,2)*(1+'General Inputs'!M$20)*(1-AB33)+'General Inputs'!M$28,2)</f>
        <v>0</v>
      </c>
      <c r="X33" s="69">
        <f>ROUND(ROUND(W33,2)*(1+'General Inputs'!N$20)*(1-AC33)+'General Inputs'!N$28,2)</f>
        <v>0</v>
      </c>
      <c r="Y33" s="70"/>
      <c r="Z33" s="73"/>
      <c r="AA33" s="73"/>
      <c r="AB33" s="73"/>
      <c r="AC33" s="73"/>
      <c r="AD33" s="35"/>
      <c r="AE33" s="35"/>
      <c r="AF33" s="77"/>
    </row>
    <row r="34" spans="1:32" x14ac:dyDescent="0.2">
      <c r="A34" s="35"/>
      <c r="B34" s="35"/>
      <c r="C34" s="65"/>
      <c r="D34" s="65"/>
      <c r="E34" s="48"/>
      <c r="F34" s="48"/>
      <c r="G34" s="52"/>
      <c r="H34" s="53">
        <f>_xlfn.IFNA(INDEX($N34:$R34,1,MATCH('General Inputs'!$F$10,$N$5:$R$5,0)),0)</f>
        <v>0</v>
      </c>
      <c r="I34" s="66"/>
      <c r="J34" s="53">
        <f>_xlfn.IFNA(INDEX($T34:$X34,1,MATCH('General Inputs'!$F$10,$T$5:$X$5,0)),0)</f>
        <v>0</v>
      </c>
      <c r="K34" s="66"/>
      <c r="L34" s="66" t="str">
        <f t="shared" si="1"/>
        <v/>
      </c>
      <c r="M34" s="37"/>
      <c r="N34" s="67">
        <f t="shared" si="2"/>
        <v>0</v>
      </c>
      <c r="O34" s="67">
        <f t="shared" si="3"/>
        <v>0</v>
      </c>
      <c r="P34" s="67">
        <f t="shared" si="4"/>
        <v>0</v>
      </c>
      <c r="Q34" s="67">
        <f t="shared" si="5"/>
        <v>0</v>
      </c>
      <c r="R34" s="67">
        <f t="shared" si="6"/>
        <v>0</v>
      </c>
      <c r="S34" s="37"/>
      <c r="T34" s="83"/>
      <c r="U34" s="69">
        <f>ROUND(ROUND(T34,2)*(1+'General Inputs'!K$20)*(1-Z34)+'General Inputs'!K$28,2)</f>
        <v>0</v>
      </c>
      <c r="V34" s="69">
        <f>ROUND(ROUND(U34,2)*(1+'General Inputs'!L$20)*(1-AA34)+'General Inputs'!L$28,2)</f>
        <v>0</v>
      </c>
      <c r="W34" s="69">
        <f>ROUND(ROUND(V34,2)*(1+'General Inputs'!M$20)*(1-AB34)+'General Inputs'!M$28,2)</f>
        <v>0</v>
      </c>
      <c r="X34" s="69">
        <f>ROUND(ROUND(W34,2)*(1+'General Inputs'!N$20)*(1-AC34)+'General Inputs'!N$28,2)</f>
        <v>0</v>
      </c>
      <c r="Y34" s="70"/>
      <c r="Z34" s="73"/>
      <c r="AA34" s="73"/>
      <c r="AB34" s="73"/>
      <c r="AC34" s="73"/>
      <c r="AD34" s="35"/>
      <c r="AE34" s="35"/>
      <c r="AF34" s="77"/>
    </row>
    <row r="35" spans="1:32" x14ac:dyDescent="0.2">
      <c r="A35" s="35"/>
      <c r="B35" s="35"/>
      <c r="C35" s="65"/>
      <c r="D35" s="65"/>
      <c r="E35" s="48"/>
      <c r="F35" s="48"/>
      <c r="G35" s="52"/>
      <c r="H35" s="53">
        <f>_xlfn.IFNA(INDEX($N35:$R35,1,MATCH('General Inputs'!$F$10,$N$5:$R$5,0)),0)</f>
        <v>0</v>
      </c>
      <c r="I35" s="66"/>
      <c r="J35" s="53">
        <f>_xlfn.IFNA(INDEX($T35:$X35,1,MATCH('General Inputs'!$F$10,$T$5:$X$5,0)),0)</f>
        <v>0</v>
      </c>
      <c r="K35" s="66"/>
      <c r="L35" s="66" t="str">
        <f t="shared" si="1"/>
        <v/>
      </c>
      <c r="M35" s="37"/>
      <c r="N35" s="67">
        <f t="shared" si="2"/>
        <v>0</v>
      </c>
      <c r="O35" s="67">
        <f t="shared" si="3"/>
        <v>0</v>
      </c>
      <c r="P35" s="67">
        <f t="shared" si="4"/>
        <v>0</v>
      </c>
      <c r="Q35" s="67">
        <f t="shared" si="5"/>
        <v>0</v>
      </c>
      <c r="R35" s="67">
        <f t="shared" si="6"/>
        <v>0</v>
      </c>
      <c r="S35" s="37"/>
      <c r="T35" s="83"/>
      <c r="U35" s="69">
        <f>ROUND(ROUND(T35,2)*(1+'General Inputs'!K$20)*(1-Z35)+'General Inputs'!K$28,2)</f>
        <v>0</v>
      </c>
      <c r="V35" s="69">
        <f>ROUND(ROUND(U35,2)*(1+'General Inputs'!L$20)*(1-AA35)+'General Inputs'!L$28,2)</f>
        <v>0</v>
      </c>
      <c r="W35" s="69">
        <f>ROUND(ROUND(V35,2)*(1+'General Inputs'!M$20)*(1-AB35)+'General Inputs'!M$28,2)</f>
        <v>0</v>
      </c>
      <c r="X35" s="69">
        <f>ROUND(ROUND(W35,2)*(1+'General Inputs'!N$20)*(1-AC35)+'General Inputs'!N$28,2)</f>
        <v>0</v>
      </c>
      <c r="Y35" s="70"/>
      <c r="Z35" s="73"/>
      <c r="AA35" s="73"/>
      <c r="AB35" s="73"/>
      <c r="AC35" s="73"/>
      <c r="AD35" s="35"/>
      <c r="AE35" s="35"/>
      <c r="AF35" s="77"/>
    </row>
    <row r="36" spans="1:32" x14ac:dyDescent="0.2">
      <c r="A36" s="35"/>
      <c r="B36" s="35"/>
      <c r="C36" s="65"/>
      <c r="D36" s="65"/>
      <c r="E36" s="48"/>
      <c r="F36" s="48"/>
      <c r="G36" s="52"/>
      <c r="H36" s="53">
        <f>_xlfn.IFNA(INDEX($N36:$R36,1,MATCH('General Inputs'!$F$10,$N$5:$R$5,0)),0)</f>
        <v>0</v>
      </c>
      <c r="I36" s="66"/>
      <c r="J36" s="53">
        <f>_xlfn.IFNA(INDEX($T36:$X36,1,MATCH('General Inputs'!$F$10,$T$5:$X$5,0)),0)</f>
        <v>0</v>
      </c>
      <c r="K36" s="66"/>
      <c r="L36" s="66" t="str">
        <f t="shared" si="1"/>
        <v/>
      </c>
      <c r="M36" s="37"/>
      <c r="N36" s="67">
        <f t="shared" si="2"/>
        <v>0</v>
      </c>
      <c r="O36" s="67">
        <f t="shared" si="3"/>
        <v>0</v>
      </c>
      <c r="P36" s="67">
        <f t="shared" si="4"/>
        <v>0</v>
      </c>
      <c r="Q36" s="67">
        <f t="shared" si="5"/>
        <v>0</v>
      </c>
      <c r="R36" s="67">
        <f t="shared" si="6"/>
        <v>0</v>
      </c>
      <c r="S36" s="37"/>
      <c r="T36" s="68"/>
      <c r="U36" s="69">
        <f>ROUND(ROUND(T36,2)*(1+'General Inputs'!K$20)*(1-Z36)+'General Inputs'!K$28,2)</f>
        <v>0</v>
      </c>
      <c r="V36" s="69">
        <f>ROUND(ROUND(U36,2)*(1+'General Inputs'!L$20)*(1-AA36)+'General Inputs'!L$28,2)</f>
        <v>0</v>
      </c>
      <c r="W36" s="69">
        <f>ROUND(ROUND(V36,2)*(1+'General Inputs'!M$20)*(1-AB36)+'General Inputs'!M$28,2)</f>
        <v>0</v>
      </c>
      <c r="X36" s="69">
        <f>ROUND(ROUND(W36,2)*(1+'General Inputs'!N$20)*(1-AC36)+'General Inputs'!N$28,2)</f>
        <v>0</v>
      </c>
      <c r="Y36" s="70"/>
      <c r="Z36" s="73"/>
      <c r="AA36" s="73"/>
      <c r="AB36" s="73"/>
      <c r="AC36" s="73"/>
      <c r="AD36" s="35"/>
      <c r="AE36" s="35"/>
      <c r="AF36" s="77"/>
    </row>
    <row r="37" spans="1:32" outlineLevel="1" x14ac:dyDescent="0.2">
      <c r="A37" s="35"/>
      <c r="B37" s="35"/>
      <c r="C37" s="63"/>
      <c r="D37" s="63"/>
      <c r="E37" s="36"/>
      <c r="F37" s="36"/>
      <c r="G37" s="36"/>
      <c r="H37" s="36"/>
      <c r="I37" s="71"/>
      <c r="J37" s="37"/>
      <c r="K37" s="71"/>
      <c r="L37" s="71"/>
      <c r="M37" s="37"/>
      <c r="N37" s="49"/>
      <c r="O37" s="72"/>
      <c r="P37" s="72"/>
      <c r="Q37" s="72"/>
      <c r="R37" s="72"/>
      <c r="S37" s="37"/>
      <c r="T37" s="82"/>
      <c r="U37" s="72"/>
      <c r="V37" s="72"/>
      <c r="W37" s="72"/>
      <c r="X37" s="72"/>
      <c r="AD37" s="35"/>
      <c r="AE37" s="35"/>
      <c r="AF37" s="77"/>
    </row>
    <row r="38" spans="1:32" ht="13" outlineLevel="1" x14ac:dyDescent="0.3">
      <c r="A38" s="24"/>
      <c r="B38" s="25" t="s">
        <v>7</v>
      </c>
      <c r="C38" s="24"/>
      <c r="D38" s="24"/>
      <c r="E38" s="24"/>
      <c r="F38" s="24"/>
      <c r="G38" s="24"/>
      <c r="H38" s="33"/>
      <c r="I38" s="40"/>
      <c r="J38" s="40"/>
      <c r="K38" s="34"/>
      <c r="L38" s="33"/>
      <c r="M38" s="30"/>
      <c r="N38" s="29"/>
      <c r="O38" s="31"/>
      <c r="P38" s="31"/>
      <c r="Q38" s="31"/>
      <c r="R38" s="31"/>
      <c r="S38" s="40"/>
      <c r="T38" s="40"/>
      <c r="U38" s="34"/>
      <c r="V38" s="33"/>
      <c r="W38" s="34"/>
      <c r="X38" s="33"/>
      <c r="Y38" s="33"/>
      <c r="Z38" s="33"/>
      <c r="AA38" s="33"/>
      <c r="AB38" s="33"/>
      <c r="AC38" s="33"/>
      <c r="AD38" s="33"/>
      <c r="AE38" s="34"/>
      <c r="AF38" s="78"/>
    </row>
    <row r="39" spans="1:32" outlineLevel="1" x14ac:dyDescent="0.2">
      <c r="AF39" s="5"/>
    </row>
    <row r="40" spans="1:32" outlineLevel="1" x14ac:dyDescent="0.2">
      <c r="AF40" s="5"/>
    </row>
    <row r="41" spans="1:32" outlineLevel="1" x14ac:dyDescent="0.2">
      <c r="AF41" s="5"/>
    </row>
    <row r="42" spans="1:32" outlineLevel="1" x14ac:dyDescent="0.2">
      <c r="AF42" s="5"/>
    </row>
    <row r="43" spans="1:32" outlineLevel="1" x14ac:dyDescent="0.2">
      <c r="AF43" s="5"/>
    </row>
    <row r="44" spans="1:32" outlineLevel="1" x14ac:dyDescent="0.2">
      <c r="AF44" s="5"/>
    </row>
    <row r="45" spans="1:32" outlineLevel="1" x14ac:dyDescent="0.2">
      <c r="AF45" s="5"/>
    </row>
    <row r="46" spans="1:32" outlineLevel="1" x14ac:dyDescent="0.2">
      <c r="AF46" s="5"/>
    </row>
    <row r="47" spans="1:32" outlineLevel="1" x14ac:dyDescent="0.2">
      <c r="AF47" s="5"/>
    </row>
    <row r="48" spans="1:32" outlineLevel="1" x14ac:dyDescent="0.2">
      <c r="AF48" s="5"/>
    </row>
    <row r="49" spans="32:32" outlineLevel="1" x14ac:dyDescent="0.2">
      <c r="AF49" s="5"/>
    </row>
    <row r="50" spans="32:32" outlineLevel="1" x14ac:dyDescent="0.2">
      <c r="AF50" s="5"/>
    </row>
    <row r="51" spans="32:32" outlineLevel="1" x14ac:dyDescent="0.2">
      <c r="AF51" s="5"/>
    </row>
    <row r="52" spans="32:32" outlineLevel="1" x14ac:dyDescent="0.2">
      <c r="AF52" s="5"/>
    </row>
    <row r="53" spans="32:32" outlineLevel="1" x14ac:dyDescent="0.2">
      <c r="AF53" s="5"/>
    </row>
    <row r="54" spans="32:32" outlineLevel="1" x14ac:dyDescent="0.2">
      <c r="AF54" s="5"/>
    </row>
    <row r="55" spans="32:32" outlineLevel="1" x14ac:dyDescent="0.2">
      <c r="AF55" s="5"/>
    </row>
    <row r="56" spans="32:32" outlineLevel="1" x14ac:dyDescent="0.2">
      <c r="AF56" s="5"/>
    </row>
    <row r="57" spans="32:32" outlineLevel="1" x14ac:dyDescent="0.2">
      <c r="AF57" s="5"/>
    </row>
    <row r="58" spans="32:32" outlineLevel="1" x14ac:dyDescent="0.2">
      <c r="AF58" s="5"/>
    </row>
    <row r="59" spans="32:32" outlineLevel="1" x14ac:dyDescent="0.2">
      <c r="AF59" s="5"/>
    </row>
    <row r="60" spans="32:32" outlineLevel="1" x14ac:dyDescent="0.2"/>
    <row r="61" spans="32:32" outlineLevel="1" x14ac:dyDescent="0.2"/>
    <row r="62" spans="32:32" outlineLevel="1" x14ac:dyDescent="0.2"/>
    <row r="63" spans="32:32" outlineLevel="1" x14ac:dyDescent="0.2"/>
    <row r="64" spans="32:32" outlineLevel="1" x14ac:dyDescent="0.2"/>
    <row r="65" outlineLevel="1" x14ac:dyDescent="0.2"/>
    <row r="66" outlineLevel="1" x14ac:dyDescent="0.2"/>
    <row r="67" outlineLevel="1" x14ac:dyDescent="0.2"/>
    <row r="68" outlineLevel="1" x14ac:dyDescent="0.2"/>
    <row r="69" outlineLevel="1" x14ac:dyDescent="0.2"/>
    <row r="70" outlineLevel="1" x14ac:dyDescent="0.2"/>
    <row r="71" outlineLevel="1" x14ac:dyDescent="0.2"/>
    <row r="72" outlineLevel="1" x14ac:dyDescent="0.2"/>
    <row r="73" outlineLevel="1" x14ac:dyDescent="0.2"/>
    <row r="74" outlineLevel="1" x14ac:dyDescent="0.2"/>
    <row r="75" outlineLevel="1" x14ac:dyDescent="0.2"/>
    <row r="76" outlineLevel="1" x14ac:dyDescent="0.2"/>
    <row r="77" outlineLevel="1" x14ac:dyDescent="0.2"/>
    <row r="78" outlineLevel="1" x14ac:dyDescent="0.2"/>
    <row r="79" outlineLevel="1" x14ac:dyDescent="0.2"/>
    <row r="80" outlineLevel="1" x14ac:dyDescent="0.2"/>
    <row r="81" outlineLevel="1" x14ac:dyDescent="0.2"/>
    <row r="82" outlineLevel="1" x14ac:dyDescent="0.2"/>
    <row r="83" outlineLevel="1" x14ac:dyDescent="0.2"/>
    <row r="84" outlineLevel="1" x14ac:dyDescent="0.2"/>
    <row r="85" outlineLevel="1" x14ac:dyDescent="0.2"/>
    <row r="86" outlineLevel="1" x14ac:dyDescent="0.2"/>
    <row r="87" outlineLevel="1" x14ac:dyDescent="0.2"/>
    <row r="88" outlineLevel="1" x14ac:dyDescent="0.2"/>
    <row r="89" outlineLevel="1" x14ac:dyDescent="0.2"/>
    <row r="90" outlineLevel="1" x14ac:dyDescent="0.2"/>
    <row r="91" outlineLevel="1" x14ac:dyDescent="0.2"/>
    <row r="92" outlineLevel="1" x14ac:dyDescent="0.2"/>
    <row r="93" outlineLevel="1" x14ac:dyDescent="0.2"/>
    <row r="94" outlineLevel="1" x14ac:dyDescent="0.2"/>
    <row r="95" outlineLevel="1" x14ac:dyDescent="0.2"/>
    <row r="96" outlineLevel="1" x14ac:dyDescent="0.2"/>
    <row r="97" outlineLevel="1" x14ac:dyDescent="0.2"/>
    <row r="98" outlineLevel="1" x14ac:dyDescent="0.2"/>
    <row r="99" outlineLevel="1" x14ac:dyDescent="0.2"/>
    <row r="100" outlineLevel="1" x14ac:dyDescent="0.2"/>
    <row r="101" outlineLevel="1" x14ac:dyDescent="0.2"/>
    <row r="102" outlineLevel="1" x14ac:dyDescent="0.2"/>
    <row r="103" outlineLevel="1" x14ac:dyDescent="0.2"/>
    <row r="104" outlineLevel="1" x14ac:dyDescent="0.2"/>
    <row r="105" outlineLevel="1" x14ac:dyDescent="0.2"/>
    <row r="106" outlineLevel="1" x14ac:dyDescent="0.2"/>
    <row r="107" outlineLevel="1" x14ac:dyDescent="0.2"/>
    <row r="108" outlineLevel="1" x14ac:dyDescent="0.2"/>
    <row r="109" outlineLevel="1" x14ac:dyDescent="0.2"/>
    <row r="110" outlineLevel="1" x14ac:dyDescent="0.2"/>
    <row r="111" outlineLevel="1" x14ac:dyDescent="0.2"/>
    <row r="112" outlineLevel="1" x14ac:dyDescent="0.2"/>
    <row r="113" outlineLevel="1" x14ac:dyDescent="0.2"/>
    <row r="114" outlineLevel="1" x14ac:dyDescent="0.2"/>
    <row r="115" outlineLevel="1" x14ac:dyDescent="0.2"/>
    <row r="116" outlineLevel="1" x14ac:dyDescent="0.2"/>
    <row r="117" outlineLevel="1" x14ac:dyDescent="0.2"/>
    <row r="118" outlineLevel="1" x14ac:dyDescent="0.2"/>
    <row r="119" outlineLevel="1" x14ac:dyDescent="0.2"/>
    <row r="120" outlineLevel="1" x14ac:dyDescent="0.2"/>
    <row r="121" outlineLevel="1" x14ac:dyDescent="0.2"/>
    <row r="122" outlineLevel="1" x14ac:dyDescent="0.2"/>
    <row r="123" outlineLevel="1" x14ac:dyDescent="0.2"/>
    <row r="124" outlineLevel="1" x14ac:dyDescent="0.2"/>
    <row r="125" outlineLevel="1" x14ac:dyDescent="0.2"/>
    <row r="126" outlineLevel="1" x14ac:dyDescent="0.2"/>
    <row r="127" outlineLevel="1" x14ac:dyDescent="0.2"/>
    <row r="128" outlineLevel="1" x14ac:dyDescent="0.2"/>
    <row r="129" outlineLevel="1" x14ac:dyDescent="0.2"/>
    <row r="130" outlineLevel="1" x14ac:dyDescent="0.2"/>
    <row r="131" outlineLevel="1" x14ac:dyDescent="0.2"/>
    <row r="132" outlineLevel="1" x14ac:dyDescent="0.2"/>
    <row r="133" outlineLevel="1" x14ac:dyDescent="0.2"/>
    <row r="134" outlineLevel="1" x14ac:dyDescent="0.2"/>
    <row r="135" outlineLevel="1" x14ac:dyDescent="0.2"/>
    <row r="136" outlineLevel="1" x14ac:dyDescent="0.2"/>
    <row r="137" outlineLevel="1" x14ac:dyDescent="0.2"/>
    <row r="138" outlineLevel="1" x14ac:dyDescent="0.2"/>
    <row r="139" outlineLevel="1" x14ac:dyDescent="0.2"/>
    <row r="140" outlineLevel="1" x14ac:dyDescent="0.2"/>
    <row r="141" outlineLevel="1" x14ac:dyDescent="0.2"/>
    <row r="142" outlineLevel="1" x14ac:dyDescent="0.2"/>
    <row r="143" outlineLevel="1" x14ac:dyDescent="0.2"/>
    <row r="144" outlineLevel="1" x14ac:dyDescent="0.2"/>
    <row r="145" outlineLevel="1" x14ac:dyDescent="0.2"/>
    <row r="146" outlineLevel="1" x14ac:dyDescent="0.2"/>
    <row r="147" outlineLevel="1" x14ac:dyDescent="0.2"/>
    <row r="148" outlineLevel="1" x14ac:dyDescent="0.2"/>
    <row r="149" outlineLevel="1" x14ac:dyDescent="0.2"/>
    <row r="150" outlineLevel="1" x14ac:dyDescent="0.2"/>
    <row r="151" outlineLevel="1" x14ac:dyDescent="0.2"/>
    <row r="152" outlineLevel="1" x14ac:dyDescent="0.2"/>
    <row r="153" outlineLevel="1" x14ac:dyDescent="0.2"/>
    <row r="154" outlineLevel="1" x14ac:dyDescent="0.2"/>
    <row r="155" outlineLevel="1" x14ac:dyDescent="0.2"/>
    <row r="156" outlineLevel="1" x14ac:dyDescent="0.2"/>
    <row r="157" outlineLevel="1" x14ac:dyDescent="0.2"/>
    <row r="158" outlineLevel="1" x14ac:dyDescent="0.2"/>
    <row r="159" outlineLevel="1" x14ac:dyDescent="0.2"/>
    <row r="160" outlineLevel="1" x14ac:dyDescent="0.2"/>
    <row r="161" outlineLevel="1" x14ac:dyDescent="0.2"/>
    <row r="162" outlineLevel="1" x14ac:dyDescent="0.2"/>
    <row r="163" outlineLevel="1" x14ac:dyDescent="0.2"/>
    <row r="164" outlineLevel="1" x14ac:dyDescent="0.2"/>
    <row r="165" outlineLevel="1" x14ac:dyDescent="0.2"/>
    <row r="166" outlineLevel="1" x14ac:dyDescent="0.2"/>
    <row r="167" outlineLevel="1" x14ac:dyDescent="0.2"/>
    <row r="168" outlineLevel="1" x14ac:dyDescent="0.2"/>
    <row r="169" outlineLevel="1" x14ac:dyDescent="0.2"/>
    <row r="170" outlineLevel="1" x14ac:dyDescent="0.2"/>
    <row r="171" outlineLevel="1" x14ac:dyDescent="0.2"/>
    <row r="172" outlineLevel="1" x14ac:dyDescent="0.2"/>
    <row r="173" outlineLevel="1" x14ac:dyDescent="0.2"/>
    <row r="174" outlineLevel="1" x14ac:dyDescent="0.2"/>
    <row r="175" outlineLevel="1" x14ac:dyDescent="0.2"/>
    <row r="176" outlineLevel="1" x14ac:dyDescent="0.2"/>
    <row r="177" outlineLevel="1" x14ac:dyDescent="0.2"/>
    <row r="178" outlineLevel="1" x14ac:dyDescent="0.2"/>
    <row r="179" outlineLevel="1" x14ac:dyDescent="0.2"/>
    <row r="180" outlineLevel="1" x14ac:dyDescent="0.2"/>
    <row r="181" outlineLevel="1" x14ac:dyDescent="0.2"/>
    <row r="182" outlineLevel="1" x14ac:dyDescent="0.2"/>
    <row r="183" outlineLevel="1" x14ac:dyDescent="0.2"/>
    <row r="184" outlineLevel="1" x14ac:dyDescent="0.2"/>
    <row r="185" outlineLevel="1" x14ac:dyDescent="0.2"/>
    <row r="186" outlineLevel="1" x14ac:dyDescent="0.2"/>
    <row r="187" outlineLevel="1" x14ac:dyDescent="0.2"/>
    <row r="188" outlineLevel="1" x14ac:dyDescent="0.2"/>
    <row r="189" outlineLevel="1" x14ac:dyDescent="0.2"/>
    <row r="190" outlineLevel="1" x14ac:dyDescent="0.2"/>
    <row r="191" outlineLevel="1" x14ac:dyDescent="0.2"/>
    <row r="192" outlineLevel="1" x14ac:dyDescent="0.2"/>
    <row r="193" outlineLevel="1" x14ac:dyDescent="0.2"/>
    <row r="194" outlineLevel="1" x14ac:dyDescent="0.2"/>
    <row r="195" outlineLevel="1" x14ac:dyDescent="0.2"/>
    <row r="196" outlineLevel="1" x14ac:dyDescent="0.2"/>
    <row r="197" outlineLevel="1" x14ac:dyDescent="0.2"/>
    <row r="198" outlineLevel="1" x14ac:dyDescent="0.2"/>
    <row r="199" outlineLevel="1" x14ac:dyDescent="0.2"/>
    <row r="200" outlineLevel="1" x14ac:dyDescent="0.2"/>
    <row r="201" outlineLevel="1" x14ac:dyDescent="0.2"/>
    <row r="202" outlineLevel="1" x14ac:dyDescent="0.2"/>
    <row r="203" outlineLevel="1" x14ac:dyDescent="0.2"/>
    <row r="204" outlineLevel="1" x14ac:dyDescent="0.2"/>
    <row r="205" outlineLevel="1" x14ac:dyDescent="0.2"/>
    <row r="206" outlineLevel="1" x14ac:dyDescent="0.2"/>
    <row r="207" outlineLevel="1" x14ac:dyDescent="0.2"/>
    <row r="208" outlineLevel="1" x14ac:dyDescent="0.2"/>
    <row r="209" outlineLevel="1" x14ac:dyDescent="0.2"/>
    <row r="210" outlineLevel="1" x14ac:dyDescent="0.2"/>
    <row r="211" outlineLevel="1" x14ac:dyDescent="0.2"/>
    <row r="212" outlineLevel="1" x14ac:dyDescent="0.2"/>
    <row r="213" outlineLevel="1" x14ac:dyDescent="0.2"/>
    <row r="214" outlineLevel="1" x14ac:dyDescent="0.2"/>
    <row r="215" outlineLevel="1" x14ac:dyDescent="0.2"/>
    <row r="216" outlineLevel="1" x14ac:dyDescent="0.2"/>
    <row r="217" outlineLevel="1" x14ac:dyDescent="0.2"/>
    <row r="218" outlineLevel="1" x14ac:dyDescent="0.2"/>
    <row r="219" outlineLevel="1" x14ac:dyDescent="0.2"/>
    <row r="220" outlineLevel="1" x14ac:dyDescent="0.2"/>
    <row r="221" outlineLevel="1" x14ac:dyDescent="0.2"/>
    <row r="222" outlineLevel="1" x14ac:dyDescent="0.2"/>
    <row r="223" outlineLevel="1" x14ac:dyDescent="0.2"/>
    <row r="224" outlineLevel="1" x14ac:dyDescent="0.2"/>
    <row r="225" outlineLevel="1" x14ac:dyDescent="0.2"/>
    <row r="226" outlineLevel="1" x14ac:dyDescent="0.2"/>
    <row r="227" outlineLevel="1" x14ac:dyDescent="0.2"/>
    <row r="228" outlineLevel="1" x14ac:dyDescent="0.2"/>
    <row r="229" outlineLevel="1" x14ac:dyDescent="0.2"/>
    <row r="230" outlineLevel="1" x14ac:dyDescent="0.2"/>
    <row r="231" outlineLevel="1" x14ac:dyDescent="0.2"/>
    <row r="232" outlineLevel="1" x14ac:dyDescent="0.2"/>
    <row r="233" outlineLevel="1" x14ac:dyDescent="0.2"/>
    <row r="234" outlineLevel="1" x14ac:dyDescent="0.2"/>
    <row r="235" outlineLevel="1" x14ac:dyDescent="0.2"/>
    <row r="236" outlineLevel="1" x14ac:dyDescent="0.2"/>
    <row r="237" outlineLevel="1" x14ac:dyDescent="0.2"/>
    <row r="238" outlineLevel="1" x14ac:dyDescent="0.2"/>
    <row r="239" outlineLevel="1" x14ac:dyDescent="0.2"/>
    <row r="240" outlineLevel="1" x14ac:dyDescent="0.2"/>
    <row r="241" outlineLevel="1" x14ac:dyDescent="0.2"/>
    <row r="242" outlineLevel="1" x14ac:dyDescent="0.2"/>
    <row r="243" outlineLevel="1" x14ac:dyDescent="0.2"/>
    <row r="244" outlineLevel="1" x14ac:dyDescent="0.2"/>
    <row r="245" outlineLevel="1" x14ac:dyDescent="0.2"/>
    <row r="246" outlineLevel="1" x14ac:dyDescent="0.2"/>
    <row r="247" outlineLevel="1" x14ac:dyDescent="0.2"/>
    <row r="248" outlineLevel="1" x14ac:dyDescent="0.2"/>
    <row r="249" outlineLevel="1" x14ac:dyDescent="0.2"/>
    <row r="250" outlineLevel="1" x14ac:dyDescent="0.2"/>
    <row r="251" outlineLevel="1" x14ac:dyDescent="0.2"/>
    <row r="252" outlineLevel="1" x14ac:dyDescent="0.2"/>
    <row r="253" outlineLevel="1" x14ac:dyDescent="0.2"/>
    <row r="254" outlineLevel="1" x14ac:dyDescent="0.2"/>
    <row r="255" outlineLevel="1" x14ac:dyDescent="0.2"/>
    <row r="256" outlineLevel="1" x14ac:dyDescent="0.2"/>
    <row r="257" outlineLevel="1" x14ac:dyDescent="0.2"/>
    <row r="258" outlineLevel="1" x14ac:dyDescent="0.2"/>
    <row r="259" outlineLevel="1" x14ac:dyDescent="0.2"/>
    <row r="260" outlineLevel="1" x14ac:dyDescent="0.2"/>
    <row r="261" outlineLevel="1" x14ac:dyDescent="0.2"/>
    <row r="262" outlineLevel="1" x14ac:dyDescent="0.2"/>
    <row r="263" outlineLevel="1" x14ac:dyDescent="0.2"/>
    <row r="264" outlineLevel="1" x14ac:dyDescent="0.2"/>
    <row r="265" outlineLevel="1" x14ac:dyDescent="0.2"/>
    <row r="266" outlineLevel="1" x14ac:dyDescent="0.2"/>
    <row r="267" outlineLevel="1" x14ac:dyDescent="0.2"/>
    <row r="268" outlineLevel="1" x14ac:dyDescent="0.2"/>
    <row r="269" outlineLevel="1" x14ac:dyDescent="0.2"/>
    <row r="270" outlineLevel="1" x14ac:dyDescent="0.2"/>
    <row r="271" outlineLevel="1" x14ac:dyDescent="0.2"/>
    <row r="272" outlineLevel="1" x14ac:dyDescent="0.2"/>
    <row r="273" outlineLevel="1" x14ac:dyDescent="0.2"/>
    <row r="274" outlineLevel="1" x14ac:dyDescent="0.2"/>
    <row r="275" outlineLevel="1" x14ac:dyDescent="0.2"/>
    <row r="276" outlineLevel="1" x14ac:dyDescent="0.2"/>
    <row r="277" outlineLevel="1" x14ac:dyDescent="0.2"/>
    <row r="278" outlineLevel="1" x14ac:dyDescent="0.2"/>
    <row r="279" outlineLevel="1" x14ac:dyDescent="0.2"/>
    <row r="280" outlineLevel="1" x14ac:dyDescent="0.2"/>
    <row r="281" outlineLevel="1" x14ac:dyDescent="0.2"/>
    <row r="282" outlineLevel="1" x14ac:dyDescent="0.2"/>
    <row r="283" outlineLevel="1" x14ac:dyDescent="0.2"/>
    <row r="284" outlineLevel="1" x14ac:dyDescent="0.2"/>
    <row r="285" outlineLevel="1" x14ac:dyDescent="0.2"/>
    <row r="286" outlineLevel="1" x14ac:dyDescent="0.2"/>
    <row r="287" outlineLevel="1" x14ac:dyDescent="0.2"/>
    <row r="288" outlineLevel="1" x14ac:dyDescent="0.2"/>
    <row r="289" outlineLevel="1" x14ac:dyDescent="0.2"/>
    <row r="290" outlineLevel="1" x14ac:dyDescent="0.2"/>
    <row r="291" outlineLevel="1" x14ac:dyDescent="0.2"/>
    <row r="292" outlineLevel="1" x14ac:dyDescent="0.2"/>
    <row r="293" outlineLevel="1" x14ac:dyDescent="0.2"/>
    <row r="294" outlineLevel="1" x14ac:dyDescent="0.2"/>
    <row r="295" outlineLevel="1" x14ac:dyDescent="0.2"/>
    <row r="296" outlineLevel="1" x14ac:dyDescent="0.2"/>
    <row r="297" outlineLevel="1" x14ac:dyDescent="0.2"/>
    <row r="298" outlineLevel="1" x14ac:dyDescent="0.2"/>
    <row r="299" outlineLevel="1" x14ac:dyDescent="0.2"/>
    <row r="300" outlineLevel="1" x14ac:dyDescent="0.2"/>
    <row r="301" outlineLevel="1" x14ac:dyDescent="0.2"/>
    <row r="302" outlineLevel="1" x14ac:dyDescent="0.2"/>
    <row r="303" outlineLevel="1" x14ac:dyDescent="0.2"/>
    <row r="304" outlineLevel="1" x14ac:dyDescent="0.2"/>
    <row r="305" outlineLevel="1" x14ac:dyDescent="0.2"/>
    <row r="306" x14ac:dyDescent="0.2"/>
    <row r="307" x14ac:dyDescent="0.2"/>
    <row r="308" x14ac:dyDescent="0.2"/>
    <row r="309" x14ac:dyDescent="0.2"/>
    <row r="310" x14ac:dyDescent="0.2"/>
    <row r="311" x14ac:dyDescent="0.2"/>
    <row r="312" x14ac:dyDescent="0.2"/>
    <row r="313" x14ac:dyDescent="0.2"/>
    <row r="314" x14ac:dyDescent="0.2"/>
    <row r="315" x14ac:dyDescent="0.2"/>
    <row r="316" x14ac:dyDescent="0.2"/>
    <row r="317" x14ac:dyDescent="0.2"/>
    <row r="318" x14ac:dyDescent="0.2"/>
    <row r="319" x14ac:dyDescent="0.2"/>
    <row r="320" x14ac:dyDescent="0.2"/>
    <row r="321" x14ac:dyDescent="0.2"/>
    <row r="322" x14ac:dyDescent="0.2"/>
    <row r="323" x14ac:dyDescent="0.2"/>
    <row r="324" x14ac:dyDescent="0.2"/>
    <row r="325" x14ac:dyDescent="0.2"/>
    <row r="326" x14ac:dyDescent="0.2"/>
    <row r="327" x14ac:dyDescent="0.2"/>
    <row r="328" x14ac:dyDescent="0.2"/>
  </sheetData>
  <mergeCells count="3">
    <mergeCell ref="Z4:AC4"/>
    <mergeCell ref="N4:R4"/>
    <mergeCell ref="T4:X4"/>
  </mergeCells>
  <conditionalFormatting sqref="L1:L1048576">
    <cfRule type="cellIs" dxfId="7" priority="5" operator="equal">
      <formula>"NON-COMPLIANT"</formula>
    </cfRule>
    <cfRule type="cellIs" dxfId="6" priority="6" operator="equal">
      <formula>"COMPLIANT"</formula>
    </cfRule>
  </conditionalFormatting>
  <conditionalFormatting sqref="AF3:AF38">
    <cfRule type="cellIs" dxfId="5" priority="1" operator="equal">
      <formula>"CHECK"</formula>
    </cfRule>
    <cfRule type="cellIs" dxfId="4" priority="2" operator="equal">
      <formula>"OK"</formula>
    </cfRule>
  </conditionalFormatting>
  <dataValidations disablePrompts="1" count="1">
    <dataValidation type="list" allowBlank="1" showInputMessage="1" showErrorMessage="1" sqref="E37:H37 N37 E36:F36" xr:uid="{00000000-0002-0000-0500-000000000000}">
      <formula1>#REF!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4" tint="0.79998168889431442"/>
  </sheetPr>
  <dimension ref="A1:AJ59"/>
  <sheetViews>
    <sheetView showGridLines="0" zoomScaleNormal="100" workbookViewId="0"/>
  </sheetViews>
  <sheetFormatPr defaultColWidth="0" defaultRowHeight="10" zeroHeight="1" outlineLevelRow="1" outlineLevelCol="1" x14ac:dyDescent="0.2"/>
  <cols>
    <col min="1" max="2" width="1.453125" style="5" customWidth="1"/>
    <col min="3" max="3" width="42.7265625" style="5" bestFit="1" customWidth="1"/>
    <col min="4" max="4" width="15.7265625" style="5" customWidth="1"/>
    <col min="5" max="5" width="14.26953125" style="5" customWidth="1"/>
    <col min="6" max="7" width="11.453125" style="5" customWidth="1"/>
    <col min="8" max="8" width="1.453125" style="5" customWidth="1"/>
    <col min="9" max="9" width="9.26953125" style="5" customWidth="1"/>
    <col min="10" max="10" width="1.26953125" style="5" customWidth="1"/>
    <col min="11" max="11" width="9.26953125" style="5" customWidth="1"/>
    <col min="12" max="12" width="0.81640625" style="5" customWidth="1"/>
    <col min="13" max="13" width="11.7265625" style="5" customWidth="1"/>
    <col min="14" max="14" width="5.7265625" style="5" customWidth="1"/>
    <col min="15" max="19" width="9.26953125" style="5" customWidth="1"/>
    <col min="20" max="20" width="5.7265625" style="5" customWidth="1"/>
    <col min="21" max="25" width="9.26953125" style="5" customWidth="1"/>
    <col min="26" max="26" width="5.1796875" style="5" customWidth="1"/>
    <col min="27" max="30" width="9.26953125" style="5" customWidth="1" outlineLevel="1"/>
    <col min="31" max="31" width="31.54296875" style="5" customWidth="1"/>
    <col min="32" max="32" width="1.453125" style="5" customWidth="1"/>
    <col min="33" max="33" width="4.54296875" style="6" customWidth="1"/>
    <col min="34" max="36" width="8" style="5" customWidth="1"/>
    <col min="37" max="16384" width="8" style="5" hidden="1"/>
  </cols>
  <sheetData>
    <row r="1" spans="1:33" ht="15.5" x14ac:dyDescent="0.35">
      <c r="A1" s="1"/>
      <c r="B1" s="2" t="s">
        <v>161</v>
      </c>
      <c r="C1" s="2"/>
      <c r="D1" s="2"/>
      <c r="E1" s="2"/>
      <c r="F1" s="2"/>
      <c r="G1" s="2"/>
      <c r="H1" s="2"/>
      <c r="I1" s="7"/>
      <c r="J1" s="3"/>
      <c r="L1" s="8"/>
      <c r="M1" s="8"/>
      <c r="N1" s="6"/>
      <c r="O1" s="41"/>
      <c r="P1" s="8"/>
      <c r="Q1" s="8"/>
      <c r="T1" s="4"/>
      <c r="V1" s="8"/>
      <c r="W1" s="8"/>
      <c r="AE1" s="6"/>
      <c r="AF1" s="10"/>
      <c r="AG1" s="80"/>
    </row>
    <row r="2" spans="1:33" ht="13.5" thickBot="1" x14ac:dyDescent="0.35">
      <c r="A2" s="11"/>
      <c r="B2" s="12" t="s">
        <v>165</v>
      </c>
      <c r="C2" s="12"/>
      <c r="D2" s="12"/>
      <c r="E2" s="12"/>
      <c r="F2" s="12"/>
      <c r="G2" s="12"/>
      <c r="H2" s="12"/>
      <c r="I2" s="14"/>
      <c r="J2" s="11"/>
      <c r="K2" s="14"/>
      <c r="L2" s="14"/>
      <c r="M2" s="14"/>
      <c r="N2" s="14"/>
      <c r="O2" s="14"/>
      <c r="P2" s="14"/>
      <c r="Q2" s="15" t="s">
        <v>35</v>
      </c>
      <c r="R2" s="14"/>
      <c r="S2" s="14"/>
      <c r="T2" s="13"/>
      <c r="U2" s="11"/>
      <c r="V2" s="14"/>
      <c r="W2" s="14"/>
      <c r="X2" s="14"/>
      <c r="Y2" s="14"/>
      <c r="Z2" s="14"/>
      <c r="AA2" s="14"/>
      <c r="AB2" s="14"/>
      <c r="AC2" s="14"/>
      <c r="AD2" s="14"/>
      <c r="AE2" s="15"/>
      <c r="AF2" s="14"/>
      <c r="AG2" s="74"/>
    </row>
    <row r="3" spans="1:33" ht="10.5" x14ac:dyDescent="0.25">
      <c r="A3" s="16"/>
      <c r="B3" s="16"/>
      <c r="C3" s="16"/>
      <c r="D3" s="16"/>
      <c r="E3" s="16"/>
      <c r="F3" s="17"/>
      <c r="G3" s="17"/>
      <c r="H3" s="17"/>
      <c r="I3" s="19"/>
      <c r="J3" s="18"/>
      <c r="K3" s="19"/>
      <c r="L3" s="19"/>
      <c r="M3" s="19"/>
      <c r="N3" s="19"/>
      <c r="O3" s="19"/>
      <c r="P3" s="19"/>
      <c r="Q3" s="19"/>
      <c r="R3" s="19"/>
      <c r="S3" s="19"/>
      <c r="T3" s="17"/>
      <c r="U3" s="18"/>
      <c r="V3" s="19"/>
      <c r="W3" s="19"/>
      <c r="X3" s="19"/>
      <c r="Y3" s="19"/>
      <c r="Z3" s="19"/>
      <c r="AA3" s="19"/>
      <c r="AB3" s="19"/>
      <c r="AC3" s="19"/>
      <c r="AD3" s="19"/>
      <c r="AE3" s="19"/>
      <c r="AF3" s="20"/>
      <c r="AG3" s="75"/>
    </row>
    <row r="4" spans="1:33" ht="10.5" x14ac:dyDescent="0.25">
      <c r="A4" s="21"/>
      <c r="B4" s="21"/>
      <c r="C4" s="21"/>
      <c r="D4" s="21"/>
      <c r="E4" s="21"/>
      <c r="F4" s="22"/>
      <c r="G4" s="22"/>
      <c r="H4" s="22"/>
      <c r="I4" s="23"/>
      <c r="J4" s="23"/>
      <c r="K4" s="23"/>
      <c r="L4" s="23"/>
      <c r="M4" s="23"/>
      <c r="N4" s="23"/>
      <c r="O4" s="101" t="s">
        <v>39</v>
      </c>
      <c r="P4" s="101"/>
      <c r="Q4" s="101"/>
      <c r="R4" s="101"/>
      <c r="S4" s="101"/>
      <c r="T4" s="22"/>
      <c r="U4" s="101" t="s">
        <v>40</v>
      </c>
      <c r="V4" s="101"/>
      <c r="W4" s="101"/>
      <c r="X4" s="101"/>
      <c r="Y4" s="101"/>
      <c r="Z4" s="23"/>
      <c r="AA4" s="101" t="s">
        <v>41</v>
      </c>
      <c r="AB4" s="101"/>
      <c r="AC4" s="101"/>
      <c r="AD4" s="101"/>
      <c r="AE4" s="21"/>
      <c r="AF4" s="21"/>
    </row>
    <row r="5" spans="1:33" ht="13" x14ac:dyDescent="0.3">
      <c r="A5" s="24"/>
      <c r="B5" s="25" t="s">
        <v>33</v>
      </c>
      <c r="C5" s="24"/>
      <c r="D5" s="26" t="s">
        <v>38</v>
      </c>
      <c r="E5" s="26" t="s">
        <v>34</v>
      </c>
      <c r="F5" s="26" t="s">
        <v>2</v>
      </c>
      <c r="G5" s="26" t="s">
        <v>36</v>
      </c>
      <c r="H5" s="26"/>
      <c r="I5" s="26" t="s">
        <v>4</v>
      </c>
      <c r="J5" s="26"/>
      <c r="K5" s="26" t="s">
        <v>3</v>
      </c>
      <c r="L5" s="26"/>
      <c r="M5" s="26" t="s">
        <v>5</v>
      </c>
      <c r="N5" s="26"/>
      <c r="O5" s="26" t="s">
        <v>146</v>
      </c>
      <c r="P5" s="26" t="s">
        <v>155</v>
      </c>
      <c r="Q5" s="26" t="s">
        <v>156</v>
      </c>
      <c r="R5" s="26" t="s">
        <v>157</v>
      </c>
      <c r="S5" s="26" t="s">
        <v>158</v>
      </c>
      <c r="T5" s="26"/>
      <c r="U5" s="26" t="s">
        <v>146</v>
      </c>
      <c r="V5" s="26" t="s">
        <v>155</v>
      </c>
      <c r="W5" s="26" t="s">
        <v>156</v>
      </c>
      <c r="X5" s="26" t="s">
        <v>157</v>
      </c>
      <c r="Y5" s="26" t="s">
        <v>158</v>
      </c>
      <c r="Z5" s="26"/>
      <c r="AA5" s="26" t="s">
        <v>155</v>
      </c>
      <c r="AB5" s="26" t="s">
        <v>156</v>
      </c>
      <c r="AC5" s="26" t="s">
        <v>157</v>
      </c>
      <c r="AD5" s="26" t="s">
        <v>158</v>
      </c>
      <c r="AE5" s="33"/>
      <c r="AF5" s="34"/>
      <c r="AG5" s="78"/>
    </row>
    <row r="6" spans="1:33" x14ac:dyDescent="0.2">
      <c r="A6" s="35"/>
      <c r="B6" s="35"/>
      <c r="C6" s="35"/>
      <c r="D6" s="35"/>
      <c r="E6" s="35"/>
      <c r="F6" s="36"/>
      <c r="G6" s="36"/>
      <c r="H6" s="36"/>
      <c r="I6" s="35"/>
      <c r="J6" s="36"/>
      <c r="K6" s="36"/>
      <c r="L6" s="35"/>
      <c r="M6" s="35"/>
      <c r="N6" s="36"/>
      <c r="O6" s="35"/>
      <c r="P6" s="35"/>
      <c r="Q6" s="35"/>
      <c r="R6" s="35"/>
      <c r="S6" s="35"/>
      <c r="T6" s="36"/>
      <c r="U6" s="82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77"/>
    </row>
    <row r="7" spans="1:33" x14ac:dyDescent="0.2">
      <c r="A7" s="35"/>
      <c r="B7" s="35"/>
      <c r="C7" s="65" t="s">
        <v>137</v>
      </c>
      <c r="D7" s="65" t="s">
        <v>138</v>
      </c>
      <c r="E7" s="65" t="s">
        <v>139</v>
      </c>
      <c r="F7" s="48" t="s">
        <v>26</v>
      </c>
      <c r="G7" s="48" t="s">
        <v>44</v>
      </c>
      <c r="H7" s="52"/>
      <c r="I7" s="53">
        <f>_xlfn.IFNA(INDEX($O7:$S7,1,MATCH('General Inputs'!$F$10,$O$5:$S$5,0)),0)</f>
        <v>244.27980048947563</v>
      </c>
      <c r="J7" s="66"/>
      <c r="K7" s="53">
        <f>_xlfn.IFNA(INDEX($U7:$Y7,1,MATCH('General Inputs'!$F$10,$U$5:$Y$5,0)),0)</f>
        <v>244.27980048947563</v>
      </c>
      <c r="L7" s="66"/>
      <c r="M7" s="66" t="str">
        <f t="shared" ref="M7:M11" si="0">IF(C7="","",IF(I7&gt;K7,"NON-COMPLIANT","COMPLIANT"))</f>
        <v>COMPLIANT</v>
      </c>
      <c r="N7" s="37"/>
      <c r="O7" s="67">
        <f>U7</f>
        <v>244.27980048947563</v>
      </c>
      <c r="P7" s="67">
        <f t="shared" ref="P7:S7" si="1">V7</f>
        <v>279.77</v>
      </c>
      <c r="Q7" s="67">
        <f t="shared" si="1"/>
        <v>315.93</v>
      </c>
      <c r="R7" s="67">
        <f t="shared" si="1"/>
        <v>359.45</v>
      </c>
      <c r="S7" s="67">
        <f t="shared" si="1"/>
        <v>407.9</v>
      </c>
      <c r="T7" s="37"/>
      <c r="U7" s="84">
        <v>244.27980048947563</v>
      </c>
      <c r="V7" s="69">
        <f>ROUND(ROUND(U7,2)*(1+'General Inputs'!K$20)*(1-AA7)+IF(D7="Capital",'General Inputs'!K$30,'General Inputs'!K$29),2)</f>
        <v>279.77</v>
      </c>
      <c r="W7" s="69">
        <f>ROUND(ROUND(V7,2)*(1+'General Inputs'!L$20)*(1-AB7)+IF(E7="Capital",'General Inputs'!L$30,'General Inputs'!L$29),2)</f>
        <v>315.93</v>
      </c>
      <c r="X7" s="69">
        <f>ROUND(ROUND(W7,2)*(1+'General Inputs'!M$20)*(1-AC7)+IF(F7="Capital",'General Inputs'!M$30,'General Inputs'!M$29),2)</f>
        <v>359.45</v>
      </c>
      <c r="Y7" s="69">
        <f>ROUND(ROUND(X7,2)*(1+'General Inputs'!N$20)*(1-AD7)+IF(H7="Capital",'General Inputs'!N$30,'General Inputs'!N$29),2)</f>
        <v>407.9</v>
      </c>
      <c r="Z7" s="70"/>
      <c r="AA7" s="73">
        <v>-0.11654437718397048</v>
      </c>
      <c r="AB7" s="73">
        <v>-0.10116862614322697</v>
      </c>
      <c r="AC7" s="73">
        <v>-0.10971711409565588</v>
      </c>
      <c r="AD7" s="73">
        <v>-0.10710041796229253</v>
      </c>
      <c r="AE7" s="35"/>
      <c r="AF7" s="35"/>
      <c r="AG7" s="77"/>
    </row>
    <row r="8" spans="1:33" x14ac:dyDescent="0.2">
      <c r="A8" s="35"/>
      <c r="B8" s="35"/>
      <c r="C8" s="65" t="s">
        <v>140</v>
      </c>
      <c r="D8" s="65" t="s">
        <v>138</v>
      </c>
      <c r="E8" s="65" t="s">
        <v>141</v>
      </c>
      <c r="F8" s="48" t="s">
        <v>26</v>
      </c>
      <c r="G8" s="48" t="s">
        <v>44</v>
      </c>
      <c r="H8" s="52"/>
      <c r="I8" s="53">
        <f>_xlfn.IFNA(INDEX($O8:$S8,1,MATCH('General Inputs'!$F$10,$O$5:$S$5,0)),0)</f>
        <v>293.74906779862187</v>
      </c>
      <c r="J8" s="66"/>
      <c r="K8" s="53">
        <f>_xlfn.IFNA(INDEX($U8:$Y8,1,MATCH('General Inputs'!$F$10,$U$5:$Y$5,0)),0)</f>
        <v>293.74906779862187</v>
      </c>
      <c r="L8" s="66"/>
      <c r="M8" s="66" t="str">
        <f t="shared" si="0"/>
        <v>COMPLIANT</v>
      </c>
      <c r="N8" s="37"/>
      <c r="O8" s="67">
        <f t="shared" ref="O8:O11" si="2">U8</f>
        <v>293.74906779862187</v>
      </c>
      <c r="P8" s="67">
        <f t="shared" ref="P8:P11" si="3">V8</f>
        <v>339.97</v>
      </c>
      <c r="Q8" s="67">
        <f t="shared" ref="Q8:Q11" si="4">W8</f>
        <v>390.65</v>
      </c>
      <c r="R8" s="67">
        <f t="shared" ref="R8:R11" si="5">X8</f>
        <v>452.38</v>
      </c>
      <c r="S8" s="67">
        <f t="shared" ref="S8:S11" si="6">Y8</f>
        <v>521.55999999999995</v>
      </c>
      <c r="T8" s="37"/>
      <c r="U8" s="84">
        <v>293.74906779862187</v>
      </c>
      <c r="V8" s="69">
        <f>ROUND(ROUND(U8,2)*(1+'General Inputs'!K$20)*(1-AA8)+IF(D8="Capital",'General Inputs'!K$30,'General Inputs'!K$29),2)</f>
        <v>339.97</v>
      </c>
      <c r="W8" s="69">
        <f>ROUND(ROUND(V8,2)*(1+'General Inputs'!L$20)*(1-AB8)+IF(E8="Capital",'General Inputs'!L$30,'General Inputs'!L$29),2)</f>
        <v>390.65</v>
      </c>
      <c r="X8" s="69">
        <f>ROUND(ROUND(W8,2)*(1+'General Inputs'!M$20)*(1-AC8)+IF(F8="Capital",'General Inputs'!M$30,'General Inputs'!M$29),2)</f>
        <v>452.38</v>
      </c>
      <c r="Y8" s="69">
        <f>ROUND(ROUND(X8,2)*(1+'General Inputs'!N$20)*(1-AD8)+IF(H8="Capital",'General Inputs'!N$30,'General Inputs'!N$29),2)</f>
        <v>521.55999999999995</v>
      </c>
      <c r="Z8" s="70"/>
      <c r="AA8" s="73">
        <v>-0.1282997067508469</v>
      </c>
      <c r="AB8" s="73">
        <v>-0.12050231748709983</v>
      </c>
      <c r="AC8" s="73">
        <v>-0.12949681410983205</v>
      </c>
      <c r="AD8" s="73">
        <v>-0.12481282221269607</v>
      </c>
      <c r="AE8" s="35"/>
      <c r="AF8" s="35"/>
      <c r="AG8" s="77"/>
    </row>
    <row r="9" spans="1:33" x14ac:dyDescent="0.2">
      <c r="A9" s="35"/>
      <c r="B9" s="35"/>
      <c r="C9" s="65" t="s">
        <v>142</v>
      </c>
      <c r="D9" s="65" t="s">
        <v>138</v>
      </c>
      <c r="E9" s="65" t="s">
        <v>143</v>
      </c>
      <c r="F9" s="48" t="s">
        <v>26</v>
      </c>
      <c r="G9" s="48" t="s">
        <v>44</v>
      </c>
      <c r="H9" s="52"/>
      <c r="I9" s="53">
        <f>_xlfn.IFNA(INDEX($O9:$S9,1,MATCH('General Inputs'!$F$10,$O$5:$S$5,0)),0)</f>
        <v>397.68553233528172</v>
      </c>
      <c r="J9" s="66"/>
      <c r="K9" s="53">
        <f>_xlfn.IFNA(INDEX($U9:$Y9,1,MATCH('General Inputs'!$F$10,$U$5:$Y$5,0)),0)</f>
        <v>397.68553233528172</v>
      </c>
      <c r="L9" s="66"/>
      <c r="M9" s="66" t="str">
        <f t="shared" si="0"/>
        <v>COMPLIANT</v>
      </c>
      <c r="N9" s="37"/>
      <c r="O9" s="67">
        <f t="shared" si="2"/>
        <v>397.68553233528172</v>
      </c>
      <c r="P9" s="67">
        <f t="shared" si="3"/>
        <v>466.6</v>
      </c>
      <c r="Q9" s="67">
        <f t="shared" si="4"/>
        <v>548.04999999999995</v>
      </c>
      <c r="R9" s="67">
        <f t="shared" si="5"/>
        <v>648.36</v>
      </c>
      <c r="S9" s="67">
        <f t="shared" si="6"/>
        <v>761.54</v>
      </c>
      <c r="T9" s="37"/>
      <c r="U9" s="84">
        <v>397.68553233528172</v>
      </c>
      <c r="V9" s="69">
        <f>ROUND(ROUND(U9,2)*(1+'General Inputs'!K$20)*(1-AA9)+IF(D9="Capital",'General Inputs'!K$30,'General Inputs'!K$29),2)</f>
        <v>466.6</v>
      </c>
      <c r="W9" s="69">
        <f>ROUND(ROUND(V9,2)*(1+'General Inputs'!L$20)*(1-AB9)+IF(E9="Capital",'General Inputs'!L$30,'General Inputs'!L$29),2)</f>
        <v>548.04999999999995</v>
      </c>
      <c r="X9" s="69">
        <f>ROUND(ROUND(W9,2)*(1+'General Inputs'!M$20)*(1-AC9)+IF(F9="Capital",'General Inputs'!M$30,'General Inputs'!M$29),2)</f>
        <v>648.36</v>
      </c>
      <c r="Y9" s="69">
        <f>ROUND(ROUND(X9,2)*(1+'General Inputs'!N$20)*(1-AD9)+IF(H9="Capital",'General Inputs'!N$30,'General Inputs'!N$29),2)</f>
        <v>761.54</v>
      </c>
      <c r="Z9" s="70"/>
      <c r="AA9" s="73">
        <v>-0.14381494260023509</v>
      </c>
      <c r="AB9" s="73">
        <v>-0.14534834440398114</v>
      </c>
      <c r="AC9" s="73">
        <v>-0.15389962557678261</v>
      </c>
      <c r="AD9" s="73">
        <v>-0.14591860844233517</v>
      </c>
      <c r="AE9" s="35"/>
      <c r="AF9" s="35"/>
      <c r="AG9" s="77"/>
    </row>
    <row r="10" spans="1:33" x14ac:dyDescent="0.2">
      <c r="A10" s="35"/>
      <c r="B10" s="35"/>
      <c r="C10" s="65" t="s">
        <v>144</v>
      </c>
      <c r="D10" s="65" t="s">
        <v>138</v>
      </c>
      <c r="E10" s="65" t="s">
        <v>145</v>
      </c>
      <c r="F10" s="48" t="s">
        <v>26</v>
      </c>
      <c r="G10" s="48" t="s">
        <v>44</v>
      </c>
      <c r="H10" s="52"/>
      <c r="I10" s="53">
        <f>_xlfn.IFNA(INDEX($O10:$S10,1,MATCH('General Inputs'!$F$10,$O$5:$S$5,0)),0)</f>
        <v>55.674035148787574</v>
      </c>
      <c r="J10" s="66"/>
      <c r="K10" s="53">
        <f>_xlfn.IFNA(INDEX($U10:$Y10,1,MATCH('General Inputs'!$F$10,$U$5:$Y$5,0)),0)</f>
        <v>55.674035148787574</v>
      </c>
      <c r="L10" s="66"/>
      <c r="M10" s="66" t="str">
        <f t="shared" si="0"/>
        <v>COMPLIANT</v>
      </c>
      <c r="N10" s="37"/>
      <c r="O10" s="67">
        <f t="shared" si="2"/>
        <v>55.674035148787574</v>
      </c>
      <c r="P10" s="67">
        <f t="shared" si="3"/>
        <v>57.63</v>
      </c>
      <c r="Q10" s="67">
        <f t="shared" si="4"/>
        <v>59.78</v>
      </c>
      <c r="R10" s="67">
        <f t="shared" si="5"/>
        <v>62.02</v>
      </c>
      <c r="S10" s="67">
        <f t="shared" si="6"/>
        <v>64.260000000000005</v>
      </c>
      <c r="T10" s="37"/>
      <c r="U10" s="84">
        <v>55.674035148787574</v>
      </c>
      <c r="V10" s="69">
        <f>ROUND(ROUND(U10,2)*(1+'General Inputs'!K$20)*(1-AA10)+IF(D10="Capital",'General Inputs'!K$30,'General Inputs'!K$29),2)</f>
        <v>57.63</v>
      </c>
      <c r="W10" s="69">
        <f>ROUND(ROUND(V10,2)*(1+'General Inputs'!L$20)*(1-AB10)+IF(E10="Capital",'General Inputs'!L$30,'General Inputs'!L$29),2)</f>
        <v>59.78</v>
      </c>
      <c r="X10" s="69">
        <f>ROUND(ROUND(W10,2)*(1+'General Inputs'!M$20)*(1-AC10)+IF(F10="Capital",'General Inputs'!M$30,'General Inputs'!M$29),2)</f>
        <v>62.02</v>
      </c>
      <c r="Y10" s="69">
        <f>ROUND(ROUND(X10,2)*(1+'General Inputs'!N$20)*(1-AD10)+IF(H10="Capital",'General Inputs'!N$30,'General Inputs'!N$29),2)</f>
        <v>64.260000000000005</v>
      </c>
      <c r="Z10" s="70"/>
      <c r="AA10" s="73">
        <v>-9.279163386528122E-3</v>
      </c>
      <c r="AB10" s="73">
        <v>-1.1463997492435762E-2</v>
      </c>
      <c r="AC10" s="73">
        <v>-1.1861024539269849E-2</v>
      </c>
      <c r="AD10" s="73">
        <v>-1.0894719843832057E-2</v>
      </c>
      <c r="AE10" s="35"/>
      <c r="AF10" s="35"/>
      <c r="AG10" s="77"/>
    </row>
    <row r="11" spans="1:33" x14ac:dyDescent="0.2">
      <c r="A11" s="35"/>
      <c r="B11" s="35"/>
      <c r="C11" s="65"/>
      <c r="D11" s="65"/>
      <c r="E11" s="65"/>
      <c r="F11" s="48"/>
      <c r="G11" s="48"/>
      <c r="H11" s="52"/>
      <c r="I11" s="53">
        <f>_xlfn.IFNA(INDEX($O11:$S11,1,MATCH('General Inputs'!$F$10,$O$5:$S$5,0)),0)</f>
        <v>0</v>
      </c>
      <c r="J11" s="66"/>
      <c r="K11" s="53">
        <f>_xlfn.IFNA(INDEX($U11:$Y11,1,MATCH('General Inputs'!$F$10,$U$5:$Y$5,0)),0)</f>
        <v>0</v>
      </c>
      <c r="L11" s="66"/>
      <c r="M11" s="66" t="str">
        <f t="shared" si="0"/>
        <v/>
      </c>
      <c r="N11" s="37"/>
      <c r="O11" s="67">
        <f t="shared" si="2"/>
        <v>0</v>
      </c>
      <c r="P11" s="67">
        <f t="shared" si="3"/>
        <v>0</v>
      </c>
      <c r="Q11" s="67">
        <f t="shared" si="4"/>
        <v>0</v>
      </c>
      <c r="R11" s="67">
        <f t="shared" si="5"/>
        <v>0</v>
      </c>
      <c r="S11" s="67">
        <f t="shared" si="6"/>
        <v>0</v>
      </c>
      <c r="T11" s="37"/>
      <c r="U11" s="68"/>
      <c r="V11" s="69">
        <f>ROUND(ROUND(U11,2)*(1+'General Inputs'!K$20)*(1-AA11)+IF(D11="Capital",'General Inputs'!K$30,'General Inputs'!K$29),2)</f>
        <v>0</v>
      </c>
      <c r="W11" s="69">
        <f>ROUND(ROUND(V11,2)*(1+'General Inputs'!L$20)*(1-AB11)+IF(E11="Capital",'General Inputs'!L$30,'General Inputs'!L$29),2)</f>
        <v>0</v>
      </c>
      <c r="X11" s="69">
        <f>ROUND(ROUND(W11,2)*(1+'General Inputs'!M$20)*(1-AC11)+IF(F11="Capital",'General Inputs'!M$30,'General Inputs'!M$29),2)</f>
        <v>0</v>
      </c>
      <c r="Y11" s="69">
        <f>ROUND(ROUND(X11,2)*(1+'General Inputs'!N$20)*(1-AD11)+IF(H11="Capital",'General Inputs'!N$30,'General Inputs'!N$29),2)</f>
        <v>0</v>
      </c>
      <c r="Z11" s="70"/>
      <c r="AA11" s="73">
        <v>0</v>
      </c>
      <c r="AB11" s="73">
        <v>0</v>
      </c>
      <c r="AC11" s="73">
        <v>0</v>
      </c>
      <c r="AD11" s="73">
        <v>0</v>
      </c>
      <c r="AE11" s="35"/>
      <c r="AF11" s="35"/>
      <c r="AG11" s="77"/>
    </row>
    <row r="12" spans="1:33" outlineLevel="1" x14ac:dyDescent="0.2">
      <c r="A12" s="35"/>
      <c r="B12" s="35"/>
      <c r="C12" s="63"/>
      <c r="D12" s="63"/>
      <c r="E12" s="63"/>
      <c r="F12" s="36"/>
      <c r="G12" s="36"/>
      <c r="H12" s="36"/>
      <c r="I12" s="36"/>
      <c r="J12" s="71"/>
      <c r="K12" s="71"/>
      <c r="L12" s="71"/>
      <c r="M12" s="71"/>
      <c r="N12" s="71"/>
      <c r="O12" s="49"/>
      <c r="P12" s="72"/>
      <c r="Q12" s="72"/>
      <c r="R12" s="72"/>
      <c r="S12" s="72"/>
      <c r="T12" s="37"/>
      <c r="U12" s="72"/>
      <c r="V12" s="72"/>
      <c r="W12" s="72"/>
      <c r="X12" s="72"/>
      <c r="Y12" s="72"/>
      <c r="Z12" s="72"/>
      <c r="AA12" s="72"/>
      <c r="AB12" s="72"/>
      <c r="AC12" s="72"/>
      <c r="AD12" s="72"/>
      <c r="AE12" s="35"/>
      <c r="AF12" s="35"/>
      <c r="AG12" s="77"/>
    </row>
    <row r="13" spans="1:33" ht="13" outlineLevel="1" x14ac:dyDescent="0.3">
      <c r="A13" s="24"/>
      <c r="B13" s="25" t="s">
        <v>7</v>
      </c>
      <c r="C13" s="24"/>
      <c r="D13" s="24"/>
      <c r="E13" s="24"/>
      <c r="F13" s="24"/>
      <c r="G13" s="24"/>
      <c r="H13" s="24"/>
      <c r="I13" s="33"/>
      <c r="J13" s="40"/>
      <c r="K13" s="40"/>
      <c r="L13" s="34"/>
      <c r="M13" s="33"/>
      <c r="N13" s="30"/>
      <c r="O13" s="29"/>
      <c r="P13" s="31"/>
      <c r="Q13" s="31"/>
      <c r="R13" s="31"/>
      <c r="S13" s="31"/>
      <c r="T13" s="40"/>
      <c r="U13" s="40"/>
      <c r="V13" s="34"/>
      <c r="W13" s="33"/>
      <c r="X13" s="34"/>
      <c r="Y13" s="33"/>
      <c r="Z13" s="33"/>
      <c r="AA13" s="33"/>
      <c r="AB13" s="33"/>
      <c r="AC13" s="33"/>
      <c r="AD13" s="33"/>
      <c r="AE13" s="33"/>
      <c r="AF13" s="34"/>
      <c r="AG13" s="78"/>
    </row>
    <row r="14" spans="1:33" outlineLevel="1" x14ac:dyDescent="0.2">
      <c r="AG14" s="5"/>
    </row>
    <row r="15" spans="1:33" outlineLevel="1" x14ac:dyDescent="0.2">
      <c r="AG15" s="5"/>
    </row>
    <row r="16" spans="1:33" outlineLevel="1" x14ac:dyDescent="0.2">
      <c r="AG16" s="5"/>
    </row>
    <row r="17" spans="33:33" outlineLevel="1" x14ac:dyDescent="0.2">
      <c r="AG17" s="5"/>
    </row>
    <row r="18" spans="33:33" outlineLevel="1" x14ac:dyDescent="0.2">
      <c r="AG18" s="5"/>
    </row>
    <row r="19" spans="33:33" outlineLevel="1" x14ac:dyDescent="0.2">
      <c r="AG19" s="5"/>
    </row>
    <row r="20" spans="33:33" outlineLevel="1" x14ac:dyDescent="0.2">
      <c r="AG20" s="5"/>
    </row>
    <row r="21" spans="33:33" outlineLevel="1" x14ac:dyDescent="0.2">
      <c r="AG21" s="5"/>
    </row>
    <row r="22" spans="33:33" outlineLevel="1" x14ac:dyDescent="0.2">
      <c r="AG22" s="5"/>
    </row>
    <row r="23" spans="33:33" outlineLevel="1" x14ac:dyDescent="0.2">
      <c r="AG23" s="5"/>
    </row>
    <row r="24" spans="33:33" outlineLevel="1" x14ac:dyDescent="0.2">
      <c r="AG24" s="5"/>
    </row>
    <row r="25" spans="33:33" outlineLevel="1" x14ac:dyDescent="0.2">
      <c r="AG25" s="5"/>
    </row>
    <row r="26" spans="33:33" outlineLevel="1" x14ac:dyDescent="0.2">
      <c r="AG26" s="5"/>
    </row>
    <row r="27" spans="33:33" outlineLevel="1" x14ac:dyDescent="0.2">
      <c r="AG27" s="5"/>
    </row>
    <row r="28" spans="33:33" outlineLevel="1" x14ac:dyDescent="0.2">
      <c r="AG28" s="5"/>
    </row>
    <row r="29" spans="33:33" outlineLevel="1" x14ac:dyDescent="0.2">
      <c r="AG29" s="5"/>
    </row>
    <row r="30" spans="33:33" outlineLevel="1" x14ac:dyDescent="0.2">
      <c r="AG30" s="5"/>
    </row>
    <row r="31" spans="33:33" outlineLevel="1" x14ac:dyDescent="0.2">
      <c r="AG31" s="5"/>
    </row>
    <row r="32" spans="33:33" outlineLevel="1" x14ac:dyDescent="0.2">
      <c r="AG32" s="5"/>
    </row>
    <row r="33" spans="33:33" outlineLevel="1" x14ac:dyDescent="0.2">
      <c r="AG33" s="5"/>
    </row>
    <row r="34" spans="33:33" outlineLevel="1" x14ac:dyDescent="0.2">
      <c r="AG34" s="5"/>
    </row>
    <row r="35" spans="33:33" outlineLevel="1" x14ac:dyDescent="0.2"/>
    <row r="36" spans="33:33" outlineLevel="1" x14ac:dyDescent="0.2"/>
    <row r="37" spans="33:33" x14ac:dyDescent="0.2"/>
    <row r="38" spans="33:33" x14ac:dyDescent="0.2"/>
    <row r="39" spans="33:33" x14ac:dyDescent="0.2"/>
    <row r="40" spans="33:33" x14ac:dyDescent="0.2"/>
    <row r="41" spans="33:33" x14ac:dyDescent="0.2"/>
    <row r="42" spans="33:33" x14ac:dyDescent="0.2"/>
    <row r="43" spans="33:33" x14ac:dyDescent="0.2"/>
    <row r="44" spans="33:33" x14ac:dyDescent="0.2"/>
    <row r="45" spans="33:33" x14ac:dyDescent="0.2"/>
    <row r="46" spans="33:33" x14ac:dyDescent="0.2"/>
    <row r="47" spans="33:33" x14ac:dyDescent="0.2"/>
    <row r="48" spans="33:33" x14ac:dyDescent="0.2"/>
    <row r="49" x14ac:dyDescent="0.2"/>
    <row r="50" x14ac:dyDescent="0.2"/>
    <row r="51" x14ac:dyDescent="0.2"/>
    <row r="52" x14ac:dyDescent="0.2"/>
    <row r="53" x14ac:dyDescent="0.2"/>
    <row r="54" x14ac:dyDescent="0.2"/>
    <row r="55" x14ac:dyDescent="0.2"/>
    <row r="56" x14ac:dyDescent="0.2"/>
    <row r="57" x14ac:dyDescent="0.2"/>
    <row r="58" x14ac:dyDescent="0.2"/>
    <row r="59" x14ac:dyDescent="0.2"/>
  </sheetData>
  <mergeCells count="3">
    <mergeCell ref="O4:S4"/>
    <mergeCell ref="U4:Y4"/>
    <mergeCell ref="AA4:AD4"/>
  </mergeCells>
  <conditionalFormatting sqref="M1:M1048576">
    <cfRule type="cellIs" dxfId="3" priority="5" operator="equal">
      <formula>"NON-COMPLIANT"</formula>
    </cfRule>
    <cfRule type="cellIs" dxfId="2" priority="6" operator="equal">
      <formula>"COMPLIANT"</formula>
    </cfRule>
  </conditionalFormatting>
  <conditionalFormatting sqref="AG3:AG13">
    <cfRule type="cellIs" dxfId="1" priority="1" operator="equal">
      <formula>"CHECK"</formula>
    </cfRule>
    <cfRule type="cellIs" dxfId="0" priority="2" operator="equal">
      <formula>"OK"</formula>
    </cfRule>
  </conditionalFormatting>
  <dataValidations count="2">
    <dataValidation type="list" allowBlank="1" showInputMessage="1" showErrorMessage="1" sqref="F12:I12 O12" xr:uid="{00000000-0002-0000-0600-000000000000}">
      <formula1>#REF!</formula1>
    </dataValidation>
    <dataValidation type="list" allowBlank="1" showInputMessage="1" showErrorMessage="1" sqref="D7:D11" xr:uid="{B7EB7BF9-9CA3-44FC-AEDB-6D09BDD65BCF}">
      <formula1>"Exit fee, Total, Non-capital, Capital"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Cover</vt:lpstr>
      <vt:lpstr>General Inputs</vt:lpstr>
      <vt:lpstr>Ancillary Network Services</vt:lpstr>
      <vt:lpstr>Labour Rates</vt:lpstr>
      <vt:lpstr>Public Lighting</vt:lpstr>
      <vt:lpstr>Metering exit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2022-07-28T22:35:07Z</dcterms:created>
  <dcterms:modified xsi:type="dcterms:W3CDTF">2025-12-01T02:25:25Z</dcterms:modified>
</cp:coreProperties>
</file>