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defaultThemeVersion="166925"/>
  <xr:revisionPtr revIDLastSave="0" documentId="13_ncr:1_{646393C2-81F2-49AC-BABA-6F3AC455E6AE}" xr6:coauthVersionLast="47" xr6:coauthVersionMax="47" xr10:uidLastSave="{00000000-0000-0000-0000-000000000000}"/>
  <bookViews>
    <workbookView xWindow="1830" yWindow="-15870" windowWidth="25440" windowHeight="15270" activeTab="1" xr2:uid="{28A848EE-1709-47E2-9FF9-7637D398199D}"/>
  </bookViews>
  <sheets>
    <sheet name="Cover" sheetId="14" r:id="rId1"/>
    <sheet name="United Energy" sheetId="15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3" i="15" l="1"/>
  <c r="C63" i="15"/>
  <c r="B63" i="15" s="1"/>
  <c r="E60" i="15"/>
  <c r="D60" i="15"/>
  <c r="C60" i="15"/>
  <c r="B60" i="15"/>
  <c r="B41" i="15" s="1"/>
  <c r="B16" i="15" s="1"/>
  <c r="B9" i="15" s="1"/>
  <c r="E50" i="15"/>
  <c r="D50" i="15"/>
  <c r="C50" i="15"/>
  <c r="B50" i="15"/>
  <c r="E34" i="15"/>
  <c r="E23" i="15" s="1"/>
  <c r="D34" i="15"/>
  <c r="D23" i="15" s="1"/>
  <c r="C34" i="15"/>
  <c r="C23" i="15" s="1"/>
  <c r="B34" i="15"/>
  <c r="B23" i="15" s="1"/>
  <c r="D6" i="14" a="1"/>
  <c r="D6" i="14" s="1"/>
  <c r="E40" i="15" l="1"/>
  <c r="E15" i="15" s="1"/>
  <c r="E8" i="15" s="1"/>
  <c r="D40" i="15"/>
  <c r="D15" i="15" s="1"/>
  <c r="D8" i="15" s="1"/>
  <c r="B40" i="15"/>
  <c r="B15" i="15" s="1"/>
  <c r="B8" i="15" s="1"/>
  <c r="E41" i="15"/>
  <c r="E16" i="15" s="1"/>
  <c r="E9" i="15" s="1"/>
  <c r="E39" i="15"/>
  <c r="C40" i="15"/>
  <c r="C15" i="15" s="1"/>
  <c r="C8" i="15" s="1"/>
  <c r="D41" i="15"/>
  <c r="D16" i="15" s="1"/>
  <c r="D9" i="15" s="1"/>
  <c r="B39" i="15"/>
  <c r="C39" i="15"/>
  <c r="C41" i="15"/>
  <c r="C16" i="15" s="1"/>
  <c r="C9" i="15" s="1"/>
  <c r="D39" i="15"/>
  <c r="E42" i="15" l="1"/>
  <c r="E14" i="15"/>
  <c r="E7" i="15" s="1"/>
  <c r="F8" i="15"/>
  <c r="F9" i="15"/>
  <c r="D14" i="15"/>
  <c r="D7" i="15" s="1"/>
  <c r="D42" i="15"/>
  <c r="C42" i="15"/>
  <c r="C14" i="15"/>
  <c r="C7" i="15" s="1"/>
  <c r="B42" i="15"/>
  <c r="B14" i="15"/>
  <c r="B7" i="15" s="1"/>
  <c r="F7" i="1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<sst xmlns="http://schemas.openxmlformats.org/spreadsheetml/2006/main" count="97" uniqueCount="47">
  <si>
    <t>Vegetation management</t>
  </si>
  <si>
    <t>Total</t>
  </si>
  <si>
    <t>$m</t>
  </si>
  <si>
    <t>Pole inspection and treatment</t>
  </si>
  <si>
    <t>Overhead asset inspection</t>
  </si>
  <si>
    <t>Network underground cable</t>
  </si>
  <si>
    <t>MVA</t>
  </si>
  <si>
    <t>Pole top, overhead &amp; service lines</t>
  </si>
  <si>
    <t>HV</t>
  </si>
  <si>
    <t>LV</t>
  </si>
  <si>
    <t>Feeder maintenance cost</t>
  </si>
  <si>
    <t>SubT</t>
  </si>
  <si>
    <t>Demand</t>
  </si>
  <si>
    <t>$/kVA</t>
  </si>
  <si>
    <t>Energy supplies</t>
  </si>
  <si>
    <t>GWh</t>
  </si>
  <si>
    <t>Residential</t>
  </si>
  <si>
    <t>Business not on demand tariff</t>
  </si>
  <si>
    <t>Business LV on demand tariff</t>
  </si>
  <si>
    <t>High voltage</t>
  </si>
  <si>
    <t>Pole and line maintenance expenditure</t>
  </si>
  <si>
    <t>Overhead rate</t>
  </si>
  <si>
    <t>Source</t>
  </si>
  <si>
    <t>Based on LV proportion of consumption</t>
  </si>
  <si>
    <t>Total spans cut</t>
  </si>
  <si>
    <t>Number</t>
  </si>
  <si>
    <t>Allocated based on spans cut</t>
  </si>
  <si>
    <t>United Energy</t>
  </si>
  <si>
    <t>Model number:</t>
  </si>
  <si>
    <t>2021-22</t>
  </si>
  <si>
    <t>2022-23</t>
  </si>
  <si>
    <t>2023-24</t>
  </si>
  <si>
    <t>2024-25</t>
  </si>
  <si>
    <t>Average</t>
  </si>
  <si>
    <t>$ real 2024</t>
  </si>
  <si>
    <t>$ nominal</t>
  </si>
  <si>
    <t>CAT RIN, 2.1 Expenditure summary, network overheads  / direct maintenance</t>
  </si>
  <si>
    <t>EB RIN, 3.4 Operational data, sum of zone substation non-coincident demand</t>
  </si>
  <si>
    <t>EB RIN, 3.4 Operational data, sum of terminal station non-coincident demand</t>
  </si>
  <si>
    <t>EB RIN, 3.4 Operational data</t>
  </si>
  <si>
    <t>EB RIN, 3.7 Operational environment (underlying work paper)</t>
  </si>
  <si>
    <t>CAT RIN, 2.7 Vegetation management</t>
  </si>
  <si>
    <t>CAT RIN, 2.8 maintenance</t>
  </si>
  <si>
    <t>Inflation (lagged)</t>
  </si>
  <si>
    <t>Conversion to $ real 2024</t>
  </si>
  <si>
    <t>Reserve feeder</t>
  </si>
  <si>
    <t>Revised regulatory proposal 2026-31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</si>
</sst>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0.0%"/>
    <numFmt numFmtId="166" formatCode="d\ mmmm\ yyyy"/>
    <numFmt numFmtId="167" formatCode="_-* #,##0.0000_-;\-* #,##0.0000_-;_-* &quot;-&quot;??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33CC"/>
      <name val="Calibri"/>
      <family val="2"/>
      <scheme val="minor"/>
    </font>
    <font>
      <sz val="10"/>
      <color theme="1"/>
      <name val="Calibri"/>
      <family val="2"/>
    </font>
    <font>
      <b/>
      <sz val="18"/>
      <color rgb="FF00215B"/>
      <name val="Arial"/>
      <family val="2"/>
    </font>
    <font>
      <sz val="11"/>
      <color rgb="FF00215B"/>
      <name val="Calibri"/>
      <family val="2"/>
      <scheme val="minor"/>
    </font>
    <font>
      <b/>
      <sz val="12"/>
      <color rgb="FF00215B"/>
      <name val="Arial"/>
      <family val="2"/>
    </font>
    <font>
      <b/>
      <sz val="11"/>
      <color rgb="FF00215B"/>
      <name val="Arial"/>
      <family val="2"/>
    </font>
    <font>
      <sz val="11"/>
      <color rgb="FF00215B"/>
      <name val="Arial"/>
      <family val="2"/>
    </font>
    <font>
      <sz val="10"/>
      <color rgb="FF00215B"/>
      <name val="Arial"/>
      <family val="2"/>
    </font>
    <font>
      <sz val="9"/>
      <color rgb="FF00215B"/>
      <name val="Arial"/>
      <family val="2"/>
    </font>
    <font>
      <sz val="8"/>
      <color rgb="FF00215B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00215B"/>
        <bgColor indexed="64"/>
      </patternFill>
    </fill>
    <fill>
      <patternFill patternType="solid">
        <fgColor theme="3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" fillId="0" borderId="0"/>
  </cellStyleXfs>
  <cellXfs count="37">
    <xf numFmtId="0" fontId="0" fillId="0" borderId="0" xfId="0"/>
    <xf numFmtId="0" fontId="2" fillId="0" borderId="0" xfId="0" applyFont="1"/>
    <xf numFmtId="0" fontId="2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3" fillId="3" borderId="0" xfId="0" applyFont="1" applyFill="1"/>
    <xf numFmtId="0" fontId="4" fillId="3" borderId="0" xfId="0" applyFont="1" applyFill="1"/>
    <xf numFmtId="0" fontId="2" fillId="2" borderId="1" xfId="0" applyFont="1" applyFill="1" applyBorder="1" applyAlignment="1">
      <alignment horizontal="center"/>
    </xf>
    <xf numFmtId="43" fontId="2" fillId="0" borderId="1" xfId="1" applyFont="1" applyBorder="1"/>
    <xf numFmtId="164" fontId="0" fillId="0" borderId="1" xfId="1" applyNumberFormat="1" applyFont="1" applyBorder="1"/>
    <xf numFmtId="43" fontId="0" fillId="0" borderId="1" xfId="1" applyFont="1" applyBorder="1"/>
    <xf numFmtId="0" fontId="0" fillId="2" borderId="2" xfId="0" applyFill="1" applyBorder="1"/>
    <xf numFmtId="0" fontId="0" fillId="2" borderId="3" xfId="0" applyFill="1" applyBorder="1"/>
    <xf numFmtId="0" fontId="0" fillId="2" borderId="2" xfId="0" applyFill="1" applyBorder="1" applyAlignment="1">
      <alignment horizontal="left"/>
    </xf>
    <xf numFmtId="0" fontId="2" fillId="2" borderId="2" xfId="0" applyFont="1" applyFill="1" applyBorder="1"/>
    <xf numFmtId="43" fontId="1" fillId="0" borderId="1" xfId="1" applyFont="1" applyBorder="1"/>
    <xf numFmtId="0" fontId="0" fillId="2" borderId="0" xfId="0" applyFill="1"/>
    <xf numFmtId="165" fontId="5" fillId="4" borderId="1" xfId="2" applyNumberFormat="1" applyFont="1" applyFill="1" applyBorder="1"/>
    <xf numFmtId="164" fontId="5" fillId="4" borderId="1" xfId="1" applyNumberFormat="1" applyFont="1" applyFill="1" applyBorder="1"/>
    <xf numFmtId="43" fontId="5" fillId="4" borderId="1" xfId="1" applyFont="1" applyFill="1" applyBorder="1"/>
    <xf numFmtId="0" fontId="1" fillId="5" borderId="0" xfId="3" applyFill="1"/>
    <xf numFmtId="0" fontId="1" fillId="0" borderId="0" xfId="3"/>
    <xf numFmtId="0" fontId="6" fillId="0" borderId="0" xfId="4"/>
    <xf numFmtId="0" fontId="7" fillId="0" borderId="0" xfId="3" applyFont="1"/>
    <xf numFmtId="0" fontId="8" fillId="0" borderId="0" xfId="3" applyFont="1"/>
    <xf numFmtId="0" fontId="9" fillId="0" borderId="0" xfId="3" applyFont="1"/>
    <xf numFmtId="0" fontId="10" fillId="0" borderId="0" xfId="3" applyFont="1"/>
    <xf numFmtId="0" fontId="11" fillId="0" borderId="0" xfId="3" applyFont="1"/>
    <xf numFmtId="2" fontId="11" fillId="0" borderId="0" xfId="3" applyNumberFormat="1" applyFont="1" applyAlignment="1">
      <alignment horizontal="left"/>
    </xf>
    <xf numFmtId="0" fontId="12" fillId="0" borderId="0" xfId="3" applyFont="1"/>
    <xf numFmtId="0" fontId="14" fillId="0" borderId="0" xfId="3" applyFont="1"/>
    <xf numFmtId="166" fontId="13" fillId="0" borderId="0" xfId="3" applyNumberFormat="1" applyFont="1" applyAlignment="1">
      <alignment horizontal="left"/>
    </xf>
    <xf numFmtId="0" fontId="2" fillId="0" borderId="0" xfId="0" applyFont="1" applyAlignment="1">
      <alignment horizontal="center"/>
    </xf>
    <xf numFmtId="0" fontId="4" fillId="6" borderId="0" xfId="0" applyFont="1" applyFill="1"/>
    <xf numFmtId="10" fontId="5" fillId="4" borderId="1" xfId="2" applyNumberFormat="1" applyFont="1" applyFill="1" applyBorder="1"/>
    <xf numFmtId="167" fontId="1" fillId="0" borderId="1" xfId="1" applyNumberFormat="1" applyFont="1" applyFill="1" applyBorder="1"/>
    <xf numFmtId="0" fontId="2" fillId="2" borderId="2" xfId="0" applyFont="1" applyFill="1" applyBorder="1" applyAlignment="1">
      <alignment horizontal="left"/>
    </xf>
    <xf numFmtId="164" fontId="2" fillId="0" borderId="1" xfId="1" applyNumberFormat="1" applyFont="1" applyFill="1" applyBorder="1"/>
  </cellXfs>
  <cellStyles count="5">
    <cellStyle name="Comma" xfId="1" builtinId="3"/>
    <cellStyle name="Normal" xfId="0" builtinId="0"/>
    <cellStyle name="Normal 2" xfId="4" xr:uid="{C0EE8C45-9D96-4C0F-8443-B905A1BD90E2}"/>
    <cellStyle name="Normal 3" xfId="3" xr:uid="{2C55C30A-7495-47E7-B67B-E8BFA632EB7C}"/>
    <cellStyle name="Percent" xfId="2" builtinId="5"/>
  </cellStyles>
  <dxfs count="2">
    <dxf>
      <font>
        <color theme="5"/>
      </font>
    </dxf>
    <dxf>
      <font>
        <color theme="5"/>
      </font>
    </dxf>
  </dxfs>
  <tableStyles count="0" defaultTableStyle="TableStyleMedium2" defaultPivotStyle="PivotStyleLight16"/>
  <colors>
    <mruColors>
      <color rgb="FF0033CC"/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561975</xdr:colOff>
      <xdr:row>1</xdr:row>
      <xdr:rowOff>47625</xdr:rowOff>
    </xdr:from>
    <xdr:ext cx="1277471" cy="438577"/>
    <xdr:pic>
      <xdr:nvPicPr>
        <xdr:cNvPr id="2" name="Picture 1">
          <a:extLst>
            <a:ext uri="{FF2B5EF4-FFF2-40B4-BE49-F238E27FC236}">
              <a16:creationId xmlns:a16="http://schemas.microsoft.com/office/drawing/2014/main" id="{5E16FF8B-B007-4F61-BCF7-63A81FABA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21450" y="225425"/>
          <a:ext cx="1277471" cy="4385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01E99A-6548-411F-A761-F394AD397C83}">
  <sheetPr>
    <tabColor theme="1" tint="0.34998626667073579"/>
  </sheetPr>
  <dimension ref="A1:K43"/>
  <sheetViews>
    <sheetView showGridLines="0" workbookViewId="0">
      <selection activeCell="H18" sqref="H18"/>
    </sheetView>
  </sheetViews>
  <sheetFormatPr defaultColWidth="0" defaultRowHeight="13" customHeight="1" zeroHeight="1" x14ac:dyDescent="0.3"/>
  <cols>
    <col min="1" max="1" width="12.81640625" style="21" customWidth="1"/>
    <col min="2" max="2" width="2.54296875" style="21" customWidth="1"/>
    <col min="3" max="3" width="16.81640625" style="21" customWidth="1"/>
    <col min="4" max="11" width="10.54296875" style="21" customWidth="1"/>
    <col min="12" max="16384" width="10.54296875" style="21" hidden="1"/>
  </cols>
  <sheetData>
    <row r="1" spans="1:11" ht="14.5" x14ac:dyDescent="0.35">
      <c r="A1" s="19"/>
      <c r="B1" s="20"/>
      <c r="C1" s="20"/>
      <c r="D1" s="20"/>
      <c r="E1" s="20"/>
      <c r="F1" s="20"/>
      <c r="G1" s="20"/>
      <c r="H1" s="20"/>
      <c r="I1" s="20"/>
      <c r="J1" s="20"/>
      <c r="K1" s="20"/>
    </row>
    <row r="2" spans="1:11" ht="23" x14ac:dyDescent="0.5">
      <c r="A2" s="19"/>
      <c r="B2" s="20"/>
      <c r="C2" s="22" t="s">
        <v>27</v>
      </c>
      <c r="D2" s="23"/>
      <c r="E2" s="23"/>
      <c r="F2" s="20"/>
      <c r="G2" s="20"/>
      <c r="H2" s="20"/>
      <c r="I2" s="20"/>
      <c r="J2" s="20"/>
      <c r="K2" s="20"/>
    </row>
    <row r="3" spans="1:11" ht="15.5" x14ac:dyDescent="0.35">
      <c r="A3" s="19"/>
      <c r="B3" s="20"/>
      <c r="C3" s="24" t="s">
        <v>46</v>
      </c>
      <c r="D3" s="23"/>
      <c r="E3" s="23"/>
      <c r="F3" s="20"/>
      <c r="G3" s="20"/>
      <c r="H3" s="20"/>
      <c r="I3" s="20"/>
      <c r="J3" s="20"/>
      <c r="K3" s="20"/>
    </row>
    <row r="4" spans="1:11" ht="14.5" x14ac:dyDescent="0.35">
      <c r="A4" s="19"/>
      <c r="B4" s="20"/>
      <c r="C4" s="20"/>
      <c r="D4" s="23"/>
      <c r="E4" s="23"/>
      <c r="F4" s="20"/>
      <c r="G4" s="20"/>
      <c r="H4" s="20"/>
      <c r="I4" s="20"/>
      <c r="J4" s="20"/>
      <c r="K4" s="20"/>
    </row>
    <row r="5" spans="1:11" ht="14.5" x14ac:dyDescent="0.35">
      <c r="A5" s="19"/>
      <c r="B5" s="20"/>
      <c r="C5" s="25" t="s">
        <v>45</v>
      </c>
      <c r="D5" s="20"/>
      <c r="E5" s="20"/>
      <c r="F5" s="20"/>
      <c r="G5" s="20"/>
      <c r="H5" s="20"/>
      <c r="I5" s="20"/>
      <c r="J5" s="20"/>
      <c r="K5" s="20"/>
    </row>
    <row r="6" spans="1:11" ht="14.5" x14ac:dyDescent="0.35">
      <c r="A6" s="19"/>
      <c r="B6" s="20"/>
      <c r="C6" s="26" t="s">
        <v>28</v>
      </c>
      <c r="D6" s="27" t="str" cm="1">
        <f t="array" aca="1" ref="D6" ca="1">LEFT(_xlfn.TEXTAFTER(CELL("filename")," MOD "),FIND(" - ",_xlfn.TEXTAFTER(CELL("filename")," MOD "),1)-1)</f>
        <v>6.09</v>
      </c>
      <c r="E6" s="26"/>
      <c r="F6" s="20"/>
      <c r="G6" s="20"/>
      <c r="H6" s="20"/>
      <c r="I6" s="20"/>
      <c r="J6" s="20"/>
      <c r="K6" s="20"/>
    </row>
    <row r="7" spans="1:11" ht="14.5" x14ac:dyDescent="0.35">
      <c r="A7" s="19"/>
      <c r="B7" s="20"/>
      <c r="C7" s="20"/>
      <c r="D7" s="20"/>
      <c r="E7" s="20"/>
      <c r="F7" s="28"/>
      <c r="G7" s="28"/>
      <c r="H7" s="28"/>
      <c r="I7" s="20"/>
      <c r="J7" s="28"/>
      <c r="K7" s="28"/>
    </row>
    <row r="8" spans="1:11" ht="14.5" x14ac:dyDescent="0.35">
      <c r="A8" s="19"/>
      <c r="B8" s="20"/>
      <c r="C8" s="30">
        <v>45992</v>
      </c>
      <c r="D8" s="20"/>
      <c r="E8" s="20"/>
      <c r="F8" s="28"/>
      <c r="G8" s="28"/>
      <c r="H8" s="28"/>
      <c r="I8" s="20"/>
      <c r="J8" s="28"/>
      <c r="K8" s="28"/>
    </row>
    <row r="9" spans="1:11" ht="14.5" x14ac:dyDescent="0.35">
      <c r="A9" s="19"/>
      <c r="B9" s="20"/>
      <c r="C9" s="29"/>
      <c r="D9" s="29"/>
      <c r="E9" s="20"/>
      <c r="F9" s="28"/>
      <c r="G9" s="28"/>
      <c r="H9" s="28"/>
      <c r="I9" s="28"/>
      <c r="J9" s="28"/>
      <c r="K9" s="28"/>
    </row>
    <row r="10" spans="1:11" ht="14.5" x14ac:dyDescent="0.35">
      <c r="A10" s="19"/>
      <c r="B10" s="20"/>
      <c r="C10" s="29"/>
      <c r="D10" s="29"/>
      <c r="E10" s="20"/>
      <c r="F10" s="28"/>
      <c r="G10" s="28"/>
      <c r="H10" s="28"/>
      <c r="I10" s="28"/>
      <c r="J10" s="28"/>
      <c r="K10" s="28"/>
    </row>
    <row r="11" spans="1:11" ht="14.5" x14ac:dyDescent="0.35">
      <c r="A11" s="19"/>
      <c r="B11" s="20"/>
      <c r="C11" s="29"/>
      <c r="D11" s="29"/>
      <c r="E11" s="20"/>
      <c r="F11" s="28"/>
      <c r="G11" s="28"/>
      <c r="H11" s="28"/>
      <c r="I11" s="28"/>
      <c r="J11" s="28"/>
      <c r="K11" s="28"/>
    </row>
    <row r="12" spans="1:11" ht="14.5" x14ac:dyDescent="0.35">
      <c r="A12" s="19"/>
      <c r="B12" s="20"/>
      <c r="C12" s="29"/>
      <c r="D12" s="29"/>
      <c r="E12" s="20"/>
      <c r="F12" s="28"/>
      <c r="G12" s="28"/>
      <c r="H12" s="28"/>
      <c r="I12" s="28"/>
      <c r="J12" s="28"/>
      <c r="K12" s="28"/>
    </row>
    <row r="13" spans="1:11" ht="14.5" x14ac:dyDescent="0.35">
      <c r="A13" s="19"/>
      <c r="B13" s="20"/>
      <c r="C13" s="29"/>
      <c r="D13" s="29"/>
      <c r="E13" s="20"/>
      <c r="F13" s="28"/>
      <c r="G13" s="28"/>
      <c r="H13" s="28"/>
      <c r="I13" s="28"/>
      <c r="J13" s="28"/>
      <c r="K13" s="28"/>
    </row>
    <row r="14" spans="1:11" ht="14.5" x14ac:dyDescent="0.35">
      <c r="A14" s="19"/>
      <c r="B14" s="20"/>
      <c r="C14" s="28"/>
      <c r="D14" s="28"/>
      <c r="E14" s="28"/>
      <c r="F14" s="28"/>
      <c r="G14" s="28"/>
      <c r="H14" s="28"/>
      <c r="I14" s="28"/>
      <c r="J14" s="28"/>
      <c r="K14" s="28"/>
    </row>
    <row r="15" spans="1:11" ht="14.5" x14ac:dyDescent="0.35">
      <c r="A15" s="19"/>
      <c r="B15" s="20"/>
      <c r="C15" s="25"/>
      <c r="D15" s="28"/>
      <c r="E15" s="28"/>
      <c r="F15" s="28"/>
      <c r="G15" s="28"/>
      <c r="H15" s="28"/>
      <c r="I15" s="28"/>
      <c r="J15" s="28"/>
      <c r="K15" s="28"/>
    </row>
    <row r="16" spans="1:11" ht="14.5" x14ac:dyDescent="0.35">
      <c r="A16" s="19"/>
      <c r="B16" s="20"/>
      <c r="C16" s="25"/>
      <c r="D16" s="28"/>
      <c r="E16" s="28"/>
      <c r="F16" s="28"/>
      <c r="G16" s="28"/>
      <c r="H16" s="28"/>
      <c r="I16" s="28"/>
      <c r="J16" s="28"/>
      <c r="K16" s="28"/>
    </row>
    <row r="17" spans="1:11" ht="14.5" x14ac:dyDescent="0.35">
      <c r="A17" s="19"/>
      <c r="B17" s="20"/>
      <c r="C17" s="28"/>
      <c r="D17" s="28"/>
      <c r="E17" s="28"/>
      <c r="F17" s="28"/>
      <c r="G17" s="28"/>
      <c r="H17" s="28"/>
      <c r="I17" s="28"/>
      <c r="J17" s="28"/>
      <c r="K17" s="28"/>
    </row>
    <row r="18" spans="1:11" ht="14.5" x14ac:dyDescent="0.35">
      <c r="A18" s="19"/>
      <c r="B18" s="20"/>
      <c r="C18" s="28"/>
      <c r="D18" s="28"/>
      <c r="E18" s="28"/>
      <c r="F18" s="28"/>
      <c r="G18" s="28"/>
      <c r="H18" s="28"/>
      <c r="I18" s="28"/>
      <c r="J18" s="28"/>
      <c r="K18" s="28"/>
    </row>
    <row r="19" spans="1:11" ht="14.5" x14ac:dyDescent="0.35">
      <c r="A19" s="19"/>
      <c r="B19" s="20"/>
      <c r="C19" s="28"/>
      <c r="D19" s="28"/>
      <c r="E19" s="28"/>
      <c r="F19" s="28"/>
      <c r="H19" s="28"/>
      <c r="I19" s="28"/>
      <c r="J19" s="28"/>
      <c r="K19" s="28"/>
    </row>
    <row r="20" spans="1:11" ht="14.5" x14ac:dyDescent="0.35">
      <c r="A20" s="19"/>
      <c r="B20" s="20"/>
      <c r="C20" s="28"/>
      <c r="D20" s="28"/>
      <c r="E20" s="28"/>
      <c r="F20" s="28"/>
      <c r="G20" s="28"/>
      <c r="H20" s="28"/>
      <c r="I20" s="28"/>
      <c r="J20" s="28"/>
      <c r="K20" s="28"/>
    </row>
    <row r="21" spans="1:11" ht="14.5" x14ac:dyDescent="0.35">
      <c r="A21" s="19"/>
      <c r="B21" s="20"/>
      <c r="C21" s="28"/>
      <c r="D21" s="28"/>
      <c r="E21" s="28"/>
      <c r="F21" s="28"/>
      <c r="G21" s="28"/>
      <c r="H21" s="28"/>
      <c r="I21" s="28"/>
      <c r="J21" s="28"/>
      <c r="K21" s="28"/>
    </row>
    <row r="22" spans="1:11" ht="14.5" x14ac:dyDescent="0.35">
      <c r="A22" s="19"/>
      <c r="B22" s="20"/>
      <c r="C22" s="28"/>
      <c r="D22" s="28"/>
      <c r="E22" s="28"/>
      <c r="F22" s="28"/>
      <c r="G22" s="28"/>
      <c r="H22" s="28"/>
      <c r="I22" s="28"/>
      <c r="J22" s="28"/>
      <c r="K22" s="28"/>
    </row>
    <row r="23" spans="1:11" ht="14.5" x14ac:dyDescent="0.35">
      <c r="A23" s="19"/>
      <c r="B23" s="20"/>
      <c r="C23" s="28"/>
      <c r="D23" s="28"/>
      <c r="E23" s="28"/>
      <c r="F23" s="28"/>
      <c r="G23" s="28"/>
      <c r="H23" s="28"/>
      <c r="I23" s="28"/>
      <c r="J23" s="28"/>
      <c r="K23" s="28"/>
    </row>
    <row r="24" spans="1:11" ht="14.5" x14ac:dyDescent="0.35">
      <c r="A24" s="19"/>
      <c r="B24" s="20"/>
      <c r="C24" s="28"/>
      <c r="D24" s="28"/>
      <c r="E24" s="28"/>
      <c r="F24" s="28"/>
      <c r="G24" s="28"/>
      <c r="H24" s="28"/>
      <c r="I24" s="28"/>
      <c r="J24" s="28"/>
      <c r="K24" s="28"/>
    </row>
    <row r="25" spans="1:11" ht="14.5" x14ac:dyDescent="0.35">
      <c r="A25" s="19"/>
      <c r="B25" s="20"/>
      <c r="C25" s="28"/>
      <c r="D25" s="28"/>
      <c r="E25" s="28"/>
      <c r="F25" s="28"/>
      <c r="G25" s="28"/>
      <c r="H25" s="28"/>
      <c r="I25" s="28"/>
      <c r="J25" s="28"/>
      <c r="K25" s="28"/>
    </row>
    <row r="26" spans="1:11" ht="14.5" x14ac:dyDescent="0.35">
      <c r="A26" s="19"/>
      <c r="B26" s="20"/>
      <c r="C26" s="28"/>
      <c r="D26" s="28"/>
      <c r="E26" s="28"/>
      <c r="F26" s="28"/>
      <c r="G26" s="28"/>
      <c r="H26" s="28"/>
      <c r="I26" s="28"/>
      <c r="J26" s="28"/>
      <c r="K26" s="28"/>
    </row>
    <row r="27" spans="1:11" ht="14.5" x14ac:dyDescent="0.35">
      <c r="A27" s="19"/>
      <c r="B27" s="20"/>
      <c r="C27" s="28"/>
      <c r="D27" s="28"/>
      <c r="E27" s="28"/>
      <c r="F27" s="28"/>
      <c r="G27" s="28"/>
      <c r="H27" s="28"/>
      <c r="I27" s="28"/>
      <c r="J27" s="28"/>
      <c r="K27" s="28"/>
    </row>
    <row r="28" spans="1:11" ht="14.5" x14ac:dyDescent="0.35">
      <c r="A28" s="19"/>
      <c r="B28" s="20"/>
      <c r="C28" s="28"/>
      <c r="D28" s="28"/>
      <c r="E28" s="28"/>
      <c r="F28" s="28"/>
      <c r="G28" s="28"/>
      <c r="H28" s="28"/>
      <c r="I28" s="28"/>
      <c r="J28" s="28"/>
      <c r="K28" s="28"/>
    </row>
    <row r="29" spans="1:11" ht="14.5" x14ac:dyDescent="0.35">
      <c r="A29" s="19"/>
      <c r="B29" s="20"/>
      <c r="C29" s="28"/>
      <c r="D29" s="28"/>
      <c r="E29" s="28"/>
      <c r="F29" s="28"/>
      <c r="G29" s="28"/>
      <c r="H29" s="28"/>
      <c r="I29" s="28"/>
      <c r="J29" s="28"/>
      <c r="K29" s="28"/>
    </row>
    <row r="30" spans="1:11" ht="14.5" x14ac:dyDescent="0.35">
      <c r="A30" s="19"/>
      <c r="B30" s="20"/>
      <c r="C30" s="28"/>
      <c r="D30" s="20"/>
      <c r="E30" s="28"/>
      <c r="F30" s="28"/>
      <c r="G30" s="28"/>
      <c r="H30" s="28"/>
      <c r="I30" s="28"/>
      <c r="J30" s="28"/>
      <c r="K30" s="28"/>
    </row>
    <row r="31" spans="1:11" ht="14.5" x14ac:dyDescent="0.35">
      <c r="A31" s="19"/>
      <c r="B31" s="20"/>
      <c r="C31" s="20"/>
      <c r="D31" s="20"/>
      <c r="E31" s="20"/>
      <c r="F31" s="20"/>
      <c r="G31" s="20"/>
      <c r="H31" s="20"/>
      <c r="I31" s="20"/>
      <c r="J31" s="20"/>
      <c r="K31" s="20"/>
    </row>
    <row r="32" spans="1:11" ht="14.5" x14ac:dyDescent="0.35">
      <c r="A32" s="19"/>
      <c r="B32" s="20"/>
      <c r="C32" s="20"/>
      <c r="D32" s="20"/>
      <c r="E32" s="20"/>
      <c r="F32" s="20"/>
      <c r="G32" s="20"/>
      <c r="H32" s="20"/>
      <c r="I32" s="20"/>
      <c r="J32" s="20"/>
      <c r="K32" s="20"/>
    </row>
    <row r="33" spans="1:11" ht="14.5" x14ac:dyDescent="0.35">
      <c r="A33" s="19"/>
      <c r="B33" s="20"/>
      <c r="C33" s="20"/>
      <c r="D33" s="20"/>
      <c r="E33" s="20"/>
      <c r="F33" s="20"/>
      <c r="G33" s="20"/>
      <c r="H33" s="20"/>
      <c r="I33" s="20"/>
      <c r="J33" s="20"/>
      <c r="K33" s="20"/>
    </row>
    <row r="34" spans="1:11" ht="14.5" x14ac:dyDescent="0.35">
      <c r="A34" s="19"/>
      <c r="B34" s="20"/>
      <c r="C34" s="20"/>
      <c r="D34" s="20"/>
      <c r="E34" s="20"/>
      <c r="F34" s="20"/>
      <c r="G34" s="20"/>
      <c r="H34" s="20"/>
      <c r="I34" s="20"/>
      <c r="J34" s="20"/>
      <c r="K34" s="20"/>
    </row>
    <row r="35" spans="1:11" ht="14.5" x14ac:dyDescent="0.35">
      <c r="A35" s="19"/>
      <c r="B35" s="20"/>
      <c r="C35" s="20"/>
      <c r="D35" s="20"/>
      <c r="E35" s="20"/>
      <c r="F35" s="20"/>
      <c r="G35" s="20"/>
      <c r="H35" s="20"/>
      <c r="I35" s="20"/>
      <c r="J35" s="20"/>
      <c r="K35" s="20"/>
    </row>
    <row r="36" spans="1:11" ht="14.5" x14ac:dyDescent="0.35">
      <c r="A36" s="19"/>
      <c r="B36" s="20"/>
      <c r="C36" s="20"/>
      <c r="D36" s="20"/>
      <c r="E36" s="20"/>
      <c r="F36" s="20"/>
      <c r="G36" s="20"/>
      <c r="H36" s="20"/>
      <c r="I36" s="20"/>
      <c r="J36" s="20"/>
      <c r="K36" s="20"/>
    </row>
    <row r="37" spans="1:11" ht="14.5" x14ac:dyDescent="0.35">
      <c r="A37" s="19"/>
      <c r="B37" s="20"/>
      <c r="C37" s="20"/>
      <c r="D37" s="20"/>
      <c r="E37" s="20"/>
      <c r="F37" s="20"/>
      <c r="G37" s="20"/>
      <c r="H37" s="20"/>
      <c r="I37" s="20"/>
      <c r="J37" s="20"/>
      <c r="K37" s="20"/>
    </row>
    <row r="38" spans="1:11" ht="14.5" x14ac:dyDescent="0.35">
      <c r="A38" s="19"/>
      <c r="B38" s="20"/>
      <c r="C38" s="20"/>
      <c r="D38" s="20"/>
      <c r="E38" s="20"/>
      <c r="F38" s="20"/>
      <c r="G38" s="20"/>
      <c r="H38" s="20"/>
      <c r="I38" s="20"/>
      <c r="J38" s="20"/>
      <c r="K38" s="20"/>
    </row>
    <row r="39" spans="1:11" ht="14.5" x14ac:dyDescent="0.35">
      <c r="A39" s="19"/>
      <c r="B39" s="20"/>
      <c r="C39" s="20"/>
      <c r="D39" s="20"/>
      <c r="E39" s="20"/>
      <c r="F39" s="20"/>
      <c r="G39" s="20"/>
      <c r="H39" s="20"/>
      <c r="I39" s="20"/>
      <c r="J39" s="20"/>
      <c r="K39" s="20"/>
    </row>
    <row r="40" spans="1:11" ht="14.5" x14ac:dyDescent="0.35">
      <c r="A40" s="19"/>
      <c r="B40" s="20"/>
      <c r="C40" s="20"/>
      <c r="D40" s="20"/>
      <c r="E40" s="20"/>
      <c r="F40" s="20"/>
      <c r="G40" s="20"/>
      <c r="H40" s="20"/>
      <c r="I40" s="20"/>
      <c r="J40" s="20"/>
      <c r="K40" s="20"/>
    </row>
    <row r="41" spans="1:11" ht="14.5" x14ac:dyDescent="0.35">
      <c r="A41" s="19"/>
      <c r="B41" s="20"/>
      <c r="C41" s="20"/>
      <c r="D41" s="20"/>
      <c r="E41" s="20"/>
      <c r="F41" s="20"/>
      <c r="G41" s="20"/>
      <c r="H41" s="20"/>
      <c r="I41" s="20"/>
      <c r="J41" s="20"/>
      <c r="K41" s="20"/>
    </row>
    <row r="42" spans="1:11" ht="14.5" x14ac:dyDescent="0.35">
      <c r="A42" s="19"/>
      <c r="B42" s="20"/>
      <c r="C42" s="20"/>
      <c r="D42" s="20"/>
      <c r="E42" s="20"/>
      <c r="F42" s="20"/>
      <c r="G42" s="20"/>
      <c r="H42" s="20"/>
      <c r="I42" s="20"/>
      <c r="J42" s="20"/>
      <c r="K42" s="20"/>
    </row>
    <row r="43" spans="1:11" ht="14.5" x14ac:dyDescent="0.35">
      <c r="A43" s="19"/>
      <c r="B43" s="20"/>
      <c r="C43" s="20"/>
      <c r="D43" s="20"/>
      <c r="E43" s="20"/>
      <c r="F43" s="20"/>
      <c r="G43" s="20"/>
      <c r="H43" s="20"/>
      <c r="I43" s="20"/>
      <c r="J43" s="20"/>
      <c r="K43" s="20"/>
    </row>
  </sheetData>
  <conditionalFormatting sqref="C5">
    <cfRule type="expression" dxfId="1" priority="1">
      <formula>LEFT(C5,1)="&lt;"</formula>
    </cfRule>
  </conditionalFormatting>
  <conditionalFormatting sqref="D6">
    <cfRule type="expression" dxfId="0" priority="3">
      <formula>LEFT(D6,1)="&lt;"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29CCA0-CC09-4094-9A20-9D4176C7C598}">
  <dimension ref="A1:I63"/>
  <sheetViews>
    <sheetView showGridLines="0" tabSelected="1" zoomScaleNormal="100" workbookViewId="0">
      <pane ySplit="2" topLeftCell="A3" activePane="bottomLeft" state="frozen"/>
      <selection pane="bottomLeft" activeCell="H7" sqref="H7"/>
    </sheetView>
  </sheetViews>
  <sheetFormatPr defaultRowHeight="14.5" x14ac:dyDescent="0.35"/>
  <cols>
    <col min="1" max="1" width="34.54296875" customWidth="1"/>
    <col min="2" max="6" width="9.54296875" customWidth="1"/>
    <col min="7" max="7" width="3.453125" customWidth="1"/>
    <col min="8" max="8" width="74.7265625" customWidth="1"/>
    <col min="9" max="17" width="9.54296875" customWidth="1"/>
  </cols>
  <sheetData>
    <row r="1" spans="1:8" x14ac:dyDescent="0.35">
      <c r="A1" s="4" t="s">
        <v>27</v>
      </c>
      <c r="B1" s="4"/>
      <c r="C1" s="4"/>
      <c r="D1" s="5"/>
      <c r="E1" s="5"/>
      <c r="F1" s="5"/>
      <c r="G1" s="5"/>
      <c r="H1" s="5"/>
    </row>
    <row r="2" spans="1:8" x14ac:dyDescent="0.35">
      <c r="A2" s="1"/>
      <c r="B2" s="31" t="s">
        <v>29</v>
      </c>
      <c r="C2" s="31" t="s">
        <v>30</v>
      </c>
      <c r="D2" s="31" t="s">
        <v>31</v>
      </c>
      <c r="E2" s="31" t="s">
        <v>32</v>
      </c>
      <c r="F2" s="31" t="s">
        <v>33</v>
      </c>
      <c r="H2" s="1" t="s">
        <v>22</v>
      </c>
    </row>
    <row r="3" spans="1:8" x14ac:dyDescent="0.35">
      <c r="A3" s="1"/>
      <c r="B3" s="1"/>
      <c r="C3" s="1"/>
      <c r="D3" s="31"/>
      <c r="E3" s="31"/>
      <c r="F3" s="31"/>
      <c r="H3" s="1"/>
    </row>
    <row r="4" spans="1:8" x14ac:dyDescent="0.35">
      <c r="A4" s="32" t="s">
        <v>34</v>
      </c>
      <c r="B4" s="32"/>
      <c r="C4" s="32"/>
      <c r="D4" s="32"/>
      <c r="E4" s="32"/>
      <c r="F4" s="32"/>
    </row>
    <row r="6" spans="1:8" x14ac:dyDescent="0.35">
      <c r="B6" s="6" t="s">
        <v>13</v>
      </c>
      <c r="C6" s="6" t="s">
        <v>13</v>
      </c>
      <c r="D6" s="6" t="s">
        <v>13</v>
      </c>
      <c r="E6" s="6" t="s">
        <v>13</v>
      </c>
      <c r="F6" s="2" t="s">
        <v>13</v>
      </c>
    </row>
    <row r="7" spans="1:8" x14ac:dyDescent="0.35">
      <c r="A7" s="11" t="s">
        <v>9</v>
      </c>
      <c r="B7" s="14">
        <f>B14*B$63</f>
        <v>9.2374002300062514</v>
      </c>
      <c r="C7" s="14">
        <f t="shared" ref="C7:E7" si="0">C14*C$63</f>
        <v>8.37523086637764</v>
      </c>
      <c r="D7" s="14">
        <f t="shared" si="0"/>
        <v>9.1876169079181711</v>
      </c>
      <c r="E7" s="14">
        <f t="shared" si="0"/>
        <v>7.73115164527084</v>
      </c>
      <c r="F7" s="14">
        <f>AVERAGE(B7:E7)</f>
        <v>8.6328499123932261</v>
      </c>
    </row>
    <row r="8" spans="1:8" x14ac:dyDescent="0.35">
      <c r="A8" s="11" t="s">
        <v>8</v>
      </c>
      <c r="B8" s="14">
        <f t="shared" ref="B8:E9" si="1">B15*B$63</f>
        <v>7.1506008337866414</v>
      </c>
      <c r="C8" s="14">
        <f t="shared" si="1"/>
        <v>7.9077530434113692</v>
      </c>
      <c r="D8" s="14">
        <f t="shared" si="1"/>
        <v>7.0090435692343602</v>
      </c>
      <c r="E8" s="14">
        <f t="shared" si="1"/>
        <v>6.3066458440720385</v>
      </c>
      <c r="F8" s="14">
        <f t="shared" ref="F8:F9" si="2">AVERAGE(B8:E8)</f>
        <v>7.0935108226261026</v>
      </c>
    </row>
    <row r="9" spans="1:8" x14ac:dyDescent="0.35">
      <c r="A9" s="11" t="s">
        <v>11</v>
      </c>
      <c r="B9" s="14">
        <f t="shared" si="1"/>
        <v>0.69189853595009321</v>
      </c>
      <c r="C9" s="14">
        <f t="shared" si="1"/>
        <v>1.3056904919908583</v>
      </c>
      <c r="D9" s="14">
        <f t="shared" si="1"/>
        <v>1.0450022835657224</v>
      </c>
      <c r="E9" s="14">
        <f t="shared" si="1"/>
        <v>1.0798850392281201</v>
      </c>
      <c r="F9" s="14">
        <f t="shared" si="2"/>
        <v>1.0306190876836985</v>
      </c>
    </row>
    <row r="11" spans="1:8" x14ac:dyDescent="0.35">
      <c r="A11" s="32" t="s">
        <v>35</v>
      </c>
      <c r="B11" s="32"/>
      <c r="C11" s="32"/>
      <c r="D11" s="32"/>
      <c r="E11" s="32"/>
      <c r="F11" s="32"/>
    </row>
    <row r="13" spans="1:8" x14ac:dyDescent="0.35">
      <c r="B13" s="6" t="s">
        <v>13</v>
      </c>
      <c r="C13" s="6" t="s">
        <v>13</v>
      </c>
      <c r="D13" s="6" t="s">
        <v>13</v>
      </c>
      <c r="E13" s="6" t="s">
        <v>13</v>
      </c>
    </row>
    <row r="14" spans="1:8" x14ac:dyDescent="0.35">
      <c r="A14" s="11" t="s">
        <v>9</v>
      </c>
      <c r="B14" s="14">
        <f>B39*(1+B$18)*1000/B23</f>
        <v>8.2769365975285378</v>
      </c>
      <c r="C14" s="14">
        <f t="shared" ref="C14:E16" si="3">C39*(1+C$18)*1000/C23</f>
        <v>7.7669381046758987</v>
      </c>
      <c r="D14" s="14">
        <f t="shared" si="3"/>
        <v>9.1876169079181711</v>
      </c>
      <c r="E14" s="14">
        <f t="shared" si="3"/>
        <v>8.0444169642305905</v>
      </c>
    </row>
    <row r="15" spans="1:8" x14ac:dyDescent="0.35">
      <c r="A15" s="11" t="s">
        <v>8</v>
      </c>
      <c r="B15" s="14">
        <f t="shared" ref="B15:C16" si="4">B40*(1+B$18)*1000/B24</f>
        <v>6.4071132853195287</v>
      </c>
      <c r="C15" s="14">
        <f>C40*(1+C$18)*1000/C24</f>
        <v>7.3334131816957111</v>
      </c>
      <c r="D15" s="14">
        <f t="shared" si="3"/>
        <v>7.0090435692343602</v>
      </c>
      <c r="E15" s="14">
        <f t="shared" si="3"/>
        <v>6.5621903622186872</v>
      </c>
    </row>
    <row r="16" spans="1:8" x14ac:dyDescent="0.35">
      <c r="A16" s="11" t="s">
        <v>11</v>
      </c>
      <c r="B16" s="14">
        <f t="shared" si="4"/>
        <v>0.61995801539259121</v>
      </c>
      <c r="C16" s="14">
        <f t="shared" si="4"/>
        <v>1.2108582314869349</v>
      </c>
      <c r="D16" s="14">
        <f t="shared" si="3"/>
        <v>1.0450022835657224</v>
      </c>
      <c r="E16" s="14">
        <f t="shared" si="3"/>
        <v>1.123641848921614</v>
      </c>
    </row>
    <row r="18" spans="1:8" x14ac:dyDescent="0.35">
      <c r="A18" s="15" t="s">
        <v>21</v>
      </c>
      <c r="B18" s="16">
        <v>0.29994161900246064</v>
      </c>
      <c r="C18" s="16">
        <v>0.269758870097698</v>
      </c>
      <c r="D18" s="16">
        <v>0.30074198778877359</v>
      </c>
      <c r="E18" s="16">
        <v>0.25600000000000001</v>
      </c>
      <c r="H18" t="s">
        <v>36</v>
      </c>
    </row>
    <row r="19" spans="1:8" x14ac:dyDescent="0.35">
      <c r="A19" s="1"/>
    </row>
    <row r="20" spans="1:8" x14ac:dyDescent="0.35">
      <c r="A20" s="1"/>
    </row>
    <row r="21" spans="1:8" x14ac:dyDescent="0.35">
      <c r="A21" s="1" t="s">
        <v>12</v>
      </c>
    </row>
    <row r="22" spans="1:8" x14ac:dyDescent="0.35">
      <c r="B22" s="6" t="s">
        <v>6</v>
      </c>
      <c r="C22" s="6" t="s">
        <v>6</v>
      </c>
      <c r="D22" s="6" t="s">
        <v>6</v>
      </c>
      <c r="E22" s="6" t="s">
        <v>6</v>
      </c>
    </row>
    <row r="23" spans="1:8" x14ac:dyDescent="0.35">
      <c r="A23" s="11" t="s">
        <v>9</v>
      </c>
      <c r="B23" s="8">
        <f>B25*SUM(B30:B32)/B34</f>
        <v>1646.9559898949608</v>
      </c>
      <c r="C23" s="8">
        <f t="shared" ref="C23" si="5">C25*SUM(C30:C32)/C34</f>
        <v>1664.9681950702359</v>
      </c>
      <c r="D23" s="8">
        <f>D25*SUM(D30:D32)/D34</f>
        <v>1770.9565186876353</v>
      </c>
      <c r="E23" s="8">
        <f>E25*SUM(E30:E32)/E34</f>
        <v>1783.312434741244</v>
      </c>
      <c r="H23" t="s">
        <v>23</v>
      </c>
    </row>
    <row r="24" spans="1:8" x14ac:dyDescent="0.35">
      <c r="A24" s="11" t="s">
        <v>8</v>
      </c>
      <c r="B24" s="17">
        <v>2009</v>
      </c>
      <c r="C24" s="17">
        <v>2037</v>
      </c>
      <c r="D24" s="17">
        <v>2056.79</v>
      </c>
      <c r="E24" s="17">
        <v>2137</v>
      </c>
      <c r="H24" t="s">
        <v>37</v>
      </c>
    </row>
    <row r="25" spans="1:8" x14ac:dyDescent="0.35">
      <c r="A25" s="11" t="s">
        <v>11</v>
      </c>
      <c r="B25" s="17">
        <v>1927</v>
      </c>
      <c r="C25" s="17">
        <v>1950</v>
      </c>
      <c r="D25" s="17">
        <v>2061.6489999999999</v>
      </c>
      <c r="E25" s="17">
        <v>2056</v>
      </c>
      <c r="H25" t="s">
        <v>38</v>
      </c>
    </row>
    <row r="27" spans="1:8" x14ac:dyDescent="0.35">
      <c r="A27" s="1"/>
    </row>
    <row r="28" spans="1:8" x14ac:dyDescent="0.35">
      <c r="A28" s="1" t="s">
        <v>14</v>
      </c>
    </row>
    <row r="29" spans="1:8" x14ac:dyDescent="0.35">
      <c r="B29" s="2" t="s">
        <v>15</v>
      </c>
      <c r="C29" s="2" t="s">
        <v>15</v>
      </c>
      <c r="D29" s="2" t="s">
        <v>15</v>
      </c>
      <c r="E29" s="2" t="s">
        <v>15</v>
      </c>
    </row>
    <row r="30" spans="1:8" x14ac:dyDescent="0.35">
      <c r="A30" s="12" t="s">
        <v>16</v>
      </c>
      <c r="B30" s="17">
        <v>2941</v>
      </c>
      <c r="C30" s="17">
        <v>2899</v>
      </c>
      <c r="D30" s="17">
        <v>2870.3</v>
      </c>
      <c r="E30" s="17">
        <v>3000.2849999999999</v>
      </c>
      <c r="H30" t="s">
        <v>39</v>
      </c>
    </row>
    <row r="31" spans="1:8" x14ac:dyDescent="0.35">
      <c r="A31" s="12" t="s">
        <v>17</v>
      </c>
      <c r="B31" s="17">
        <v>668</v>
      </c>
      <c r="C31" s="17">
        <v>707</v>
      </c>
      <c r="D31" s="17">
        <v>712.3</v>
      </c>
      <c r="E31" s="17">
        <v>729.94600000000003</v>
      </c>
      <c r="H31" t="s">
        <v>39</v>
      </c>
    </row>
    <row r="32" spans="1:8" x14ac:dyDescent="0.35">
      <c r="A32" s="12" t="s">
        <v>18</v>
      </c>
      <c r="B32" s="17">
        <v>2819</v>
      </c>
      <c r="C32" s="17">
        <v>2837</v>
      </c>
      <c r="D32" s="17">
        <v>2813.6</v>
      </c>
      <c r="E32" s="17">
        <v>2824.8429999999998</v>
      </c>
      <c r="H32" t="s">
        <v>39</v>
      </c>
    </row>
    <row r="33" spans="1:8" x14ac:dyDescent="0.35">
      <c r="A33" s="12" t="s">
        <v>19</v>
      </c>
      <c r="B33" s="17">
        <v>1093</v>
      </c>
      <c r="C33" s="17">
        <v>1103</v>
      </c>
      <c r="D33" s="17">
        <v>1049.9000000000001</v>
      </c>
      <c r="E33" s="17">
        <v>1002.341</v>
      </c>
      <c r="H33" t="s">
        <v>39</v>
      </c>
    </row>
    <row r="34" spans="1:8" x14ac:dyDescent="0.35">
      <c r="A34" s="35" t="s">
        <v>1</v>
      </c>
      <c r="B34" s="36">
        <f t="shared" ref="B34:C34" si="6">SUM(B30:B33)</f>
        <v>7521</v>
      </c>
      <c r="C34" s="36">
        <f t="shared" si="6"/>
        <v>7546</v>
      </c>
      <c r="D34" s="36">
        <f>SUM(D30:D33)</f>
        <v>7446.1</v>
      </c>
      <c r="E34" s="36">
        <f>SUM(E30:E33)</f>
        <v>7557.415</v>
      </c>
    </row>
    <row r="37" spans="1:8" x14ac:dyDescent="0.35">
      <c r="A37" s="1" t="s">
        <v>10</v>
      </c>
    </row>
    <row r="38" spans="1:8" x14ac:dyDescent="0.35">
      <c r="B38" s="6" t="s">
        <v>2</v>
      </c>
      <c r="C38" s="6" t="s">
        <v>2</v>
      </c>
      <c r="D38" s="6" t="s">
        <v>2</v>
      </c>
      <c r="E38" s="6" t="s">
        <v>2</v>
      </c>
    </row>
    <row r="39" spans="1:8" x14ac:dyDescent="0.35">
      <c r="A39" s="11" t="s">
        <v>9</v>
      </c>
      <c r="B39" s="9">
        <f>B$60*B47/B$50</f>
        <v>10.48643270437104</v>
      </c>
      <c r="C39" s="9">
        <f t="shared" ref="C39" si="7">C$60*C47/C$50</f>
        <v>10.184378484687787</v>
      </c>
      <c r="D39" s="9">
        <f>D$60*D47/D$50</f>
        <v>12.508914302015008</v>
      </c>
      <c r="E39" s="9">
        <f>E$60*E47/E$50</f>
        <v>11.421742677194127</v>
      </c>
      <c r="H39" t="s">
        <v>26</v>
      </c>
    </row>
    <row r="40" spans="1:8" x14ac:dyDescent="0.35">
      <c r="A40" s="11" t="s">
        <v>8</v>
      </c>
      <c r="B40" s="9">
        <f t="shared" ref="B40:E41" si="8">B$60*B48/B$50</f>
        <v>9.9018989791899017</v>
      </c>
      <c r="C40" s="9">
        <f t="shared" si="8"/>
        <v>11.764566488096113</v>
      </c>
      <c r="D40" s="9">
        <f t="shared" si="8"/>
        <v>11.083005590734082</v>
      </c>
      <c r="E40" s="9">
        <f t="shared" si="8"/>
        <v>11.165128028711255</v>
      </c>
      <c r="H40" t="s">
        <v>26</v>
      </c>
    </row>
    <row r="41" spans="1:8" x14ac:dyDescent="0.35">
      <c r="A41" s="11" t="s">
        <v>11</v>
      </c>
      <c r="B41" s="9">
        <f t="shared" si="8"/>
        <v>0.91900980643905505</v>
      </c>
      <c r="C41" s="9">
        <f t="shared" si="8"/>
        <v>1.8595448372161003</v>
      </c>
      <c r="D41" s="9">
        <f t="shared" si="8"/>
        <v>1.6563068872509128</v>
      </c>
      <c r="E41" s="9">
        <f t="shared" si="8"/>
        <v>1.8393372940946167</v>
      </c>
      <c r="H41" t="s">
        <v>26</v>
      </c>
    </row>
    <row r="42" spans="1:8" x14ac:dyDescent="0.35">
      <c r="A42" s="13" t="s">
        <v>1</v>
      </c>
      <c r="B42" s="7">
        <f t="shared" ref="B42:C42" si="9">SUM(B39:B41)</f>
        <v>21.307341489999999</v>
      </c>
      <c r="C42" s="7">
        <f t="shared" si="9"/>
        <v>23.808489809999998</v>
      </c>
      <c r="D42" s="7">
        <f>SUM(D39:D41)</f>
        <v>25.248226780000003</v>
      </c>
      <c r="E42" s="7">
        <f>SUM(E39:E41)</f>
        <v>24.426207999999999</v>
      </c>
    </row>
    <row r="45" spans="1:8" x14ac:dyDescent="0.35">
      <c r="A45" s="1" t="s">
        <v>24</v>
      </c>
      <c r="B45" s="1"/>
      <c r="C45" s="1"/>
    </row>
    <row r="46" spans="1:8" x14ac:dyDescent="0.35">
      <c r="B46" s="2" t="s">
        <v>25</v>
      </c>
      <c r="C46" s="2" t="s">
        <v>25</v>
      </c>
      <c r="D46" s="2" t="s">
        <v>25</v>
      </c>
      <c r="E46" s="2" t="s">
        <v>25</v>
      </c>
    </row>
    <row r="47" spans="1:8" x14ac:dyDescent="0.35">
      <c r="A47" s="11" t="s">
        <v>9</v>
      </c>
      <c r="B47" s="17">
        <v>17456.601434703003</v>
      </c>
      <c r="C47" s="17">
        <v>9705.5027548209364</v>
      </c>
      <c r="D47" s="17">
        <v>14659</v>
      </c>
      <c r="E47" s="17">
        <v>15285.44039151713</v>
      </c>
      <c r="H47" t="s">
        <v>40</v>
      </c>
    </row>
    <row r="48" spans="1:8" x14ac:dyDescent="0.35">
      <c r="A48" s="11" t="s">
        <v>8</v>
      </c>
      <c r="B48" s="17">
        <v>16483.537233244289</v>
      </c>
      <c r="C48" s="17">
        <v>11211.389348025712</v>
      </c>
      <c r="D48" s="17">
        <v>12988</v>
      </c>
      <c r="E48" s="17">
        <v>14942.019249592169</v>
      </c>
      <c r="H48" t="s">
        <v>40</v>
      </c>
    </row>
    <row r="49" spans="1:9" x14ac:dyDescent="0.35">
      <c r="A49" s="11" t="s">
        <v>11</v>
      </c>
      <c r="B49" s="17">
        <v>1529.8613320527058</v>
      </c>
      <c r="C49" s="17">
        <v>1772.1078971533516</v>
      </c>
      <c r="D49" s="17">
        <v>1941</v>
      </c>
      <c r="E49" s="17">
        <v>2461.5403588907016</v>
      </c>
      <c r="H49" t="s">
        <v>40</v>
      </c>
    </row>
    <row r="50" spans="1:9" x14ac:dyDescent="0.35">
      <c r="A50" s="13" t="s">
        <v>1</v>
      </c>
      <c r="B50" s="36">
        <f t="shared" ref="B50:C50" si="10">SUM(B47:B49)</f>
        <v>35470</v>
      </c>
      <c r="C50" s="36">
        <f t="shared" si="10"/>
        <v>22689</v>
      </c>
      <c r="D50" s="36">
        <f>SUM(D47:D49)</f>
        <v>29588</v>
      </c>
      <c r="E50" s="36">
        <f>SUM(E47:E49)</f>
        <v>32689.000000000004</v>
      </c>
    </row>
    <row r="53" spans="1:9" x14ac:dyDescent="0.35">
      <c r="A53" s="1" t="s">
        <v>20</v>
      </c>
      <c r="B53" s="1"/>
      <c r="C53" s="1"/>
    </row>
    <row r="54" spans="1:9" x14ac:dyDescent="0.35">
      <c r="B54" s="6" t="s">
        <v>2</v>
      </c>
      <c r="C54" s="6" t="s">
        <v>2</v>
      </c>
      <c r="D54" s="6" t="s">
        <v>2</v>
      </c>
      <c r="E54" s="6" t="s">
        <v>2</v>
      </c>
    </row>
    <row r="55" spans="1:9" x14ac:dyDescent="0.35">
      <c r="A55" s="10" t="s">
        <v>0</v>
      </c>
      <c r="B55" s="18">
        <v>15.113280489999998</v>
      </c>
      <c r="C55" s="18">
        <v>16.324633810000002</v>
      </c>
      <c r="D55" s="18">
        <v>17.612476780000001</v>
      </c>
      <c r="E55" s="18">
        <v>15.798017</v>
      </c>
      <c r="H55" t="s">
        <v>41</v>
      </c>
    </row>
    <row r="56" spans="1:9" x14ac:dyDescent="0.35">
      <c r="A56" s="10" t="s">
        <v>7</v>
      </c>
      <c r="B56" s="18">
        <v>1.1920770000000001</v>
      </c>
      <c r="C56" s="18">
        <v>2.610776</v>
      </c>
      <c r="D56" s="18">
        <v>3.0261520000000002</v>
      </c>
      <c r="E56" s="18">
        <v>3.3781240000000001</v>
      </c>
      <c r="H56" t="s">
        <v>42</v>
      </c>
    </row>
    <row r="57" spans="1:9" x14ac:dyDescent="0.35">
      <c r="A57" s="10" t="s">
        <v>3</v>
      </c>
      <c r="B57" s="18">
        <v>0.75961100000000004</v>
      </c>
      <c r="C57" s="18">
        <v>1.8039350000000001</v>
      </c>
      <c r="D57" s="18">
        <v>1.5784579999999999</v>
      </c>
      <c r="E57" s="18">
        <v>2.7889370000000002</v>
      </c>
      <c r="H57" t="s">
        <v>42</v>
      </c>
    </row>
    <row r="58" spans="1:9" x14ac:dyDescent="0.35">
      <c r="A58" s="10" t="s">
        <v>4</v>
      </c>
      <c r="B58" s="18">
        <v>0.80314099999999999</v>
      </c>
      <c r="C58" s="18">
        <v>1.219865</v>
      </c>
      <c r="D58" s="18">
        <v>1.4530019999999999</v>
      </c>
      <c r="E58" s="18">
        <v>0.72440899999999997</v>
      </c>
      <c r="H58" t="s">
        <v>42</v>
      </c>
    </row>
    <row r="59" spans="1:9" x14ac:dyDescent="0.35">
      <c r="A59" s="10" t="s">
        <v>5</v>
      </c>
      <c r="B59" s="18">
        <v>3.4392320000000001</v>
      </c>
      <c r="C59" s="18">
        <v>1.84928</v>
      </c>
      <c r="D59" s="18">
        <v>1.578138</v>
      </c>
      <c r="E59" s="18">
        <v>1.736721</v>
      </c>
      <c r="H59" t="s">
        <v>42</v>
      </c>
    </row>
    <row r="60" spans="1:9" x14ac:dyDescent="0.35">
      <c r="A60" s="13" t="s">
        <v>1</v>
      </c>
      <c r="B60" s="7">
        <f t="shared" ref="B60:C60" si="11">SUM(B55:B59)</f>
        <v>21.307341489999999</v>
      </c>
      <c r="C60" s="7">
        <f t="shared" si="11"/>
        <v>23.808489810000001</v>
      </c>
      <c r="D60" s="7">
        <f>SUM(D55:D59)</f>
        <v>25.248226780000003</v>
      </c>
      <c r="E60" s="7">
        <f>SUM(E55:E59)</f>
        <v>24.426208000000003</v>
      </c>
    </row>
    <row r="62" spans="1:9" x14ac:dyDescent="0.35">
      <c r="A62" s="15" t="s">
        <v>43</v>
      </c>
      <c r="B62" s="15"/>
      <c r="C62" s="33">
        <v>3.4982935153583528E-2</v>
      </c>
      <c r="D62" s="33">
        <v>7.8318219291014124E-2</v>
      </c>
      <c r="E62" s="33">
        <v>4.0519877675840865E-2</v>
      </c>
    </row>
    <row r="63" spans="1:9" x14ac:dyDescent="0.35">
      <c r="A63" s="15" t="s">
        <v>44</v>
      </c>
      <c r="B63" s="34">
        <f>C63*(1+C62)</f>
        <v>1.1160409556313993</v>
      </c>
      <c r="C63" s="34">
        <f>D63*(1+D62)</f>
        <v>1.0783182192910141</v>
      </c>
      <c r="D63" s="34">
        <v>1</v>
      </c>
      <c r="E63" s="34">
        <f>D63/(1+E62)</f>
        <v>0.96105804555473928</v>
      </c>
      <c r="I63" s="3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Cover</vt:lpstr>
      <vt:lpstr>United Energy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2024-12-17T01:22:04Z</dcterms:created>
  <dcterms:modified xsi:type="dcterms:W3CDTF">2025-12-01T02:18:57Z</dcterms:modified>
</cp:coreProperties>
</file>