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8AFD12D3-F61D-46EC-8A7D-2A01684DB8F1}" xr6:coauthVersionLast="47" xr6:coauthVersionMax="47" xr10:uidLastSave="{00000000-0000-0000-0000-000000000000}"/>
  <bookViews>
    <workbookView xWindow="-80" yWindow="-80" windowWidth="19360" windowHeight="11440" tabRatio="723" firstSheet="6" activeTab="7" xr2:uid="{00000000-000D-0000-FFFF-FFFF00000000}"/>
  </bookViews>
  <sheets>
    <sheet name="Cover Sheet" sheetId="135" r:id="rId1"/>
    <sheet name="Contents" sheetId="10" r:id="rId2"/>
    <sheet name="Mapping" sheetId="127" r:id="rId3"/>
    <sheet name="Input| CPI" sheetId="76" r:id="rId4"/>
    <sheet name="Input| Real Cost Escalation" sheetId="125" r:id="rId5"/>
    <sheet name="Input| Overheads" sheetId="101" r:id="rId6"/>
    <sheet name="Input| Growth Capex Volumes" sheetId="132" r:id="rId7"/>
    <sheet name="Calc| Project Costs " sheetId="124" r:id="rId8"/>
    <sheet name="Output| Consolidated Summary" sheetId="48" r:id="rId9"/>
    <sheet name="Output| PTRM" sheetId="113" r:id="rId10"/>
    <sheet name="Output| Charts &amp; Tables" sheetId="131" r:id="rId11"/>
  </sheets>
  <externalReferences>
    <externalReference r:id="rId12"/>
  </externalReferences>
  <definedNames>
    <definedName name="__123Graph_A" localSheetId="2" hidden="1">#REF!</definedName>
    <definedName name="__123Graph_A" localSheetId="10" hidden="1">#REF!</definedName>
    <definedName name="__123Graph_A" hidden="1">#REF!</definedName>
    <definedName name="__123Graph_A5YRAVER" localSheetId="10" hidden="1">#REF!</definedName>
    <definedName name="__123Graph_A5YRAVER" hidden="1">#REF!</definedName>
    <definedName name="__123Graph_AAVDDAYS" localSheetId="10" hidden="1">#REF!</definedName>
    <definedName name="__123Graph_AAVDDAYS" hidden="1">#REF!</definedName>
    <definedName name="__123Graph_APRICE3" localSheetId="2" hidden="1">#REF!</definedName>
    <definedName name="__123Graph_APRICE3" localSheetId="10" hidden="1">#REF!</definedName>
    <definedName name="__123Graph_APRICE3" hidden="1">#REF!</definedName>
    <definedName name="__123Graph_B" localSheetId="10" hidden="1">#REF!</definedName>
    <definedName name="__123Graph_B" hidden="1">#REF!</definedName>
    <definedName name="__123Graph_B5YRAVER" localSheetId="10" hidden="1">#REF!</definedName>
    <definedName name="__123Graph_B5YRAVER" hidden="1">#REF!</definedName>
    <definedName name="__123Graph_BAVDDAYS" localSheetId="10" hidden="1">#REF!</definedName>
    <definedName name="__123Graph_BAVDDAYS" hidden="1">#REF!</definedName>
    <definedName name="__123Graph_BPRICE3" localSheetId="2" hidden="1">#REF!</definedName>
    <definedName name="__123Graph_BPRICE3" localSheetId="10" hidden="1">#REF!</definedName>
    <definedName name="__123Graph_BPRICE3" hidden="1">#REF!</definedName>
    <definedName name="__123Graph_C" localSheetId="10" hidden="1">#REF!</definedName>
    <definedName name="__123Graph_C" hidden="1">#REF!</definedName>
    <definedName name="__123Graph_CAVDDAYS" localSheetId="10" hidden="1">#REF!</definedName>
    <definedName name="__123Graph_CAVDDAYS" hidden="1">#REF!</definedName>
    <definedName name="__123Graph_CWH2" localSheetId="2" hidden="1">#REF!</definedName>
    <definedName name="__123Graph_CWH2" localSheetId="10" hidden="1">#REF!</definedName>
    <definedName name="__123Graph_CWH2" hidden="1">#REF!</definedName>
    <definedName name="__123Graph_CWH3" localSheetId="2" hidden="1">#REF!</definedName>
    <definedName name="__123Graph_CWH3" localSheetId="10" hidden="1">#REF!</definedName>
    <definedName name="__123Graph_CWH3" hidden="1">#REF!</definedName>
    <definedName name="__123Graph_D" localSheetId="2" hidden="1">#REF!</definedName>
    <definedName name="__123Graph_D" localSheetId="10" hidden="1">#REF!</definedName>
    <definedName name="__123Graph_D" hidden="1">#REF!</definedName>
    <definedName name="__123Graph_D5YRAVER" localSheetId="10" hidden="1">#REF!</definedName>
    <definedName name="__123Graph_D5YRAVER" hidden="1">#REF!</definedName>
    <definedName name="__123Graph_X" localSheetId="2" hidden="1">#REF!</definedName>
    <definedName name="__123Graph_X" localSheetId="10" hidden="1">#REF!</definedName>
    <definedName name="__123Graph_X" hidden="1">#REF!</definedName>
    <definedName name="__123Graph_X5YRAVER" localSheetId="10" hidden="1">#REF!</definedName>
    <definedName name="__123Graph_X5YRAVER" hidden="1">#REF!</definedName>
    <definedName name="__123Graph_XAVDDAYS" localSheetId="10" hidden="1">#REF!</definedName>
    <definedName name="__123Graph_XAVDDAYS" hidden="1">#REF!</definedName>
    <definedName name="_1__123Graph_ACHART_1" localSheetId="10" hidden="1">#REF!</definedName>
    <definedName name="_1__123Graph_ACHART_1" hidden="1">#REF!</definedName>
    <definedName name="_10__123Graph_ACHART_9" localSheetId="10" hidden="1">#REF!</definedName>
    <definedName name="_10__123Graph_ACHART_9" hidden="1">#REF!</definedName>
    <definedName name="_101__123Graph_ACHART_2" localSheetId="2" hidden="1">#REF!</definedName>
    <definedName name="_101__123Graph_ACHART_2" localSheetId="10" hidden="1">#REF!</definedName>
    <definedName name="_101__123Graph_ACHART_2" hidden="1">#REF!</definedName>
    <definedName name="_109__123Graph_ACHART_3" localSheetId="2" hidden="1">#REF!</definedName>
    <definedName name="_109__123Graph_ACHART_3" localSheetId="10" hidden="1">#REF!</definedName>
    <definedName name="_109__123Graph_ACHART_3" hidden="1">#REF!</definedName>
    <definedName name="_11__123Graph_BCHART_1" localSheetId="10" hidden="1">#REF!</definedName>
    <definedName name="_11__123Graph_BCHART_1" hidden="1">#REF!</definedName>
    <definedName name="_110__123Graph_ACHART_30" localSheetId="2" hidden="1">#REF!</definedName>
    <definedName name="_110__123Graph_ACHART_30" localSheetId="10" hidden="1">#REF!</definedName>
    <definedName name="_110__123Graph_ACHART_30" hidden="1">#REF!</definedName>
    <definedName name="_111__123Graph_ACHART_31" localSheetId="2" hidden="1">#REF!</definedName>
    <definedName name="_111__123Graph_ACHART_31" localSheetId="10" hidden="1">#REF!</definedName>
    <definedName name="_111__123Graph_ACHART_31" hidden="1">#REF!</definedName>
    <definedName name="_112__123Graph_ACHART_35" localSheetId="2" hidden="1">#REF!</definedName>
    <definedName name="_112__123Graph_ACHART_35" localSheetId="10" hidden="1">#REF!</definedName>
    <definedName name="_112__123Graph_ACHART_35" hidden="1">#REF!</definedName>
    <definedName name="_116__123Graph_ACHART_3" localSheetId="2" hidden="1">#REF!</definedName>
    <definedName name="_116__123Graph_ACHART_3" localSheetId="10" hidden="1">#REF!</definedName>
    <definedName name="_116__123Graph_ACHART_3" hidden="1">#REF!</definedName>
    <definedName name="_117__123Graph_ACHART_30" localSheetId="2" hidden="1">#REF!</definedName>
    <definedName name="_117__123Graph_ACHART_30" localSheetId="10" hidden="1">#REF!</definedName>
    <definedName name="_117__123Graph_ACHART_30" hidden="1">#REF!</definedName>
    <definedName name="_118__123Graph_ACHART_31" localSheetId="2" hidden="1">#REF!</definedName>
    <definedName name="_118__123Graph_ACHART_31" localSheetId="10" hidden="1">#REF!</definedName>
    <definedName name="_118__123Graph_ACHART_31" hidden="1">#REF!</definedName>
    <definedName name="_119__123Graph_ACHART_35" localSheetId="2" hidden="1">#REF!</definedName>
    <definedName name="_119__123Graph_ACHART_35" localSheetId="10" hidden="1">#REF!</definedName>
    <definedName name="_119__123Graph_ACHART_35" hidden="1">#REF!</definedName>
    <definedName name="_12__123Graph_BCHART_13" localSheetId="10" hidden="1">#REF!</definedName>
    <definedName name="_12__123Graph_BCHART_13" hidden="1">#REF!</definedName>
    <definedName name="_126__123Graph_ACHART_4" localSheetId="2" hidden="1">#REF!</definedName>
    <definedName name="_126__123Graph_ACHART_4" localSheetId="10" hidden="1">#REF!</definedName>
    <definedName name="_126__123Graph_ACHART_4" hidden="1">#REF!</definedName>
    <definedName name="_13__123Graph_BCHART_19" localSheetId="10" hidden="1">#REF!</definedName>
    <definedName name="_13__123Graph_BCHART_19" hidden="1">#REF!</definedName>
    <definedName name="_134__123Graph_ACHART_4" localSheetId="2" hidden="1">#REF!</definedName>
    <definedName name="_134__123Graph_ACHART_4" localSheetId="10" hidden="1">#REF!</definedName>
    <definedName name="_134__123Graph_ACHART_4" hidden="1">#REF!</definedName>
    <definedName name="_14__123Graph_ACHART_1" localSheetId="2" hidden="1">#REF!</definedName>
    <definedName name="_14__123Graph_ACHART_1" localSheetId="10" hidden="1">#REF!</definedName>
    <definedName name="_14__123Graph_ACHART_1" hidden="1">#REF!</definedName>
    <definedName name="_14__123Graph_BCHART_2" localSheetId="10" hidden="1">#REF!</definedName>
    <definedName name="_14__123Graph_BCHART_2" hidden="1">#REF!</definedName>
    <definedName name="_140__123Graph_ACHART_5" localSheetId="2" hidden="1">#REF!</definedName>
    <definedName name="_140__123Graph_ACHART_5" localSheetId="10" hidden="1">#REF!</definedName>
    <definedName name="_140__123Graph_ACHART_5" hidden="1">#REF!</definedName>
    <definedName name="_149__123Graph_ACHART_5" localSheetId="2" hidden="1">#REF!</definedName>
    <definedName name="_149__123Graph_ACHART_5" localSheetId="10" hidden="1">#REF!</definedName>
    <definedName name="_149__123Graph_ACHART_5" hidden="1">#REF!</definedName>
    <definedName name="_15__123Graph_ACHART_1" localSheetId="2" hidden="1">#REF!</definedName>
    <definedName name="_15__123Graph_ACHART_1" localSheetId="10" hidden="1">#REF!</definedName>
    <definedName name="_15__123Graph_ACHART_1" hidden="1">#REF!</definedName>
    <definedName name="_15__123Graph_BCHART_25" localSheetId="10" hidden="1">#REF!</definedName>
    <definedName name="_15__123Graph_BCHART_25" hidden="1">#REF!</definedName>
    <definedName name="_154__123Graph_ACHART_6" localSheetId="2" hidden="1">#REF!</definedName>
    <definedName name="_154__123Graph_ACHART_6" localSheetId="10" hidden="1">#REF!</definedName>
    <definedName name="_154__123Graph_ACHART_6" hidden="1">#REF!</definedName>
    <definedName name="_155__123Graph_ACHART_62" localSheetId="2" hidden="1">#REF!</definedName>
    <definedName name="_155__123Graph_ACHART_62" localSheetId="10" hidden="1">#REF!</definedName>
    <definedName name="_155__123Graph_ACHART_62" hidden="1">#REF!</definedName>
    <definedName name="_156__123Graph_ACHART_66" localSheetId="2" hidden="1">#REF!</definedName>
    <definedName name="_156__123Graph_ACHART_66" localSheetId="10" hidden="1">#REF!</definedName>
    <definedName name="_156__123Graph_ACHART_66" hidden="1">#REF!</definedName>
    <definedName name="_157__123Graph_ACHART_68" localSheetId="2" hidden="1">#REF!</definedName>
    <definedName name="_157__123Graph_ACHART_68" localSheetId="10" hidden="1">#REF!</definedName>
    <definedName name="_157__123Graph_ACHART_68" hidden="1">#REF!</definedName>
    <definedName name="_158__123Graph_ACHART_69" localSheetId="2" hidden="1">#REF!</definedName>
    <definedName name="_158__123Graph_ACHART_69" localSheetId="10" hidden="1">#REF!</definedName>
    <definedName name="_158__123Graph_ACHART_69" hidden="1">#REF!</definedName>
    <definedName name="_16__123Graph_BCHART_26" localSheetId="10" hidden="1">#REF!</definedName>
    <definedName name="_16__123Graph_BCHART_26" hidden="1">#REF!</definedName>
    <definedName name="_164__123Graph_ACHART_6" localSheetId="2" hidden="1">#REF!</definedName>
    <definedName name="_164__123Graph_ACHART_6" localSheetId="10" hidden="1">#REF!</definedName>
    <definedName name="_164__123Graph_ACHART_6" hidden="1">#REF!</definedName>
    <definedName name="_165__123Graph_ACHART_62" localSheetId="2" hidden="1">#REF!</definedName>
    <definedName name="_165__123Graph_ACHART_62" localSheetId="10" hidden="1">#REF!</definedName>
    <definedName name="_165__123Graph_ACHART_62" hidden="1">#REF!</definedName>
    <definedName name="_166__123Graph_ACHART_66" localSheetId="2" hidden="1">#REF!</definedName>
    <definedName name="_166__123Graph_ACHART_66" localSheetId="10" hidden="1">#REF!</definedName>
    <definedName name="_166__123Graph_ACHART_66" hidden="1">#REF!</definedName>
    <definedName name="_167__123Graph_ACHART_68" localSheetId="2" hidden="1">#REF!</definedName>
    <definedName name="_167__123Graph_ACHART_68" localSheetId="10" hidden="1">#REF!</definedName>
    <definedName name="_167__123Graph_ACHART_68" hidden="1">#REF!</definedName>
    <definedName name="_168__123Graph_ACHART_69" localSheetId="2" hidden="1">#REF!</definedName>
    <definedName name="_168__123Graph_ACHART_69" localSheetId="10" hidden="1">#REF!</definedName>
    <definedName name="_168__123Graph_ACHART_69" hidden="1">#REF!</definedName>
    <definedName name="_17__123Graph_BCHART_3" localSheetId="10" hidden="1">#REF!</definedName>
    <definedName name="_17__123Graph_BCHART_3" hidden="1">#REF!</definedName>
    <definedName name="_172__123Graph_ACHART_7" localSheetId="2" hidden="1">#REF!</definedName>
    <definedName name="_172__123Graph_ACHART_7" localSheetId="10" hidden="1">#REF!</definedName>
    <definedName name="_172__123Graph_ACHART_7" hidden="1">#REF!</definedName>
    <definedName name="_173__123Graph_ACHART_70" localSheetId="2" hidden="1">#REF!</definedName>
    <definedName name="_173__123Graph_ACHART_70" localSheetId="10" hidden="1">#REF!</definedName>
    <definedName name="_173__123Graph_ACHART_70" hidden="1">#REF!</definedName>
    <definedName name="_174__123Graph_ACHART_71" localSheetId="2" hidden="1">#REF!</definedName>
    <definedName name="_174__123Graph_ACHART_71" localSheetId="10" hidden="1">#REF!</definedName>
    <definedName name="_174__123Graph_ACHART_71" hidden="1">#REF!</definedName>
    <definedName name="_18__123Graph_BCHART_4" localSheetId="10" hidden="1">#REF!</definedName>
    <definedName name="_18__123Graph_BCHART_4" hidden="1">#REF!</definedName>
    <definedName name="_183__123Graph_ACHART_7" localSheetId="2" hidden="1">#REF!</definedName>
    <definedName name="_183__123Graph_ACHART_7" localSheetId="10" hidden="1">#REF!</definedName>
    <definedName name="_183__123Graph_ACHART_7" hidden="1">#REF!</definedName>
    <definedName name="_184__123Graph_ACHART_70" localSheetId="2" hidden="1">#REF!</definedName>
    <definedName name="_184__123Graph_ACHART_70" localSheetId="10" hidden="1">#REF!</definedName>
    <definedName name="_184__123Graph_ACHART_70" hidden="1">#REF!</definedName>
    <definedName name="_185__123Graph_ACHART_71" localSheetId="2" hidden="1">#REF!</definedName>
    <definedName name="_185__123Graph_ACHART_71" localSheetId="10" hidden="1">#REF!</definedName>
    <definedName name="_185__123Graph_ACHART_71" hidden="1">#REF!</definedName>
    <definedName name="_188__123Graph_ACHART_8" localSheetId="2" hidden="1">#REF!</definedName>
    <definedName name="_188__123Graph_ACHART_8" localSheetId="10" hidden="1">#REF!</definedName>
    <definedName name="_188__123Graph_ACHART_8" hidden="1">#REF!</definedName>
    <definedName name="_19__123Graph_BCHART_5" localSheetId="10" hidden="1">#REF!</definedName>
    <definedName name="_19__123Graph_BCHART_5" hidden="1">#REF!</definedName>
    <definedName name="_1BriCY" localSheetId="10">OFFSET(#REF!,,COUNT(#REF!)-37,,37)</definedName>
    <definedName name="_1BriCY">OFFSET(#REF!,,COUNT(#REF!)-37,,37)</definedName>
    <definedName name="_1BriMAT" localSheetId="10">OFFSET(#REF!,,COUNT(#REF!)-37,,37)</definedName>
    <definedName name="_1BriMAT">OFFSET(#REF!,,COUNT(#REF!)-37,,37)</definedName>
    <definedName name="_1BriPY" localSheetId="10">OFFSET(#REF!,,COUNT(#REF!)-37,,25)</definedName>
    <definedName name="_1BriPY">OFFSET(#REF!,,COUNT(#REF!)-37,,25)</definedName>
    <definedName name="_1GlaCY" localSheetId="10">OFFSET(#REF!,,COUNT(#REF!)-37,,37)</definedName>
    <definedName name="_1GlaCY">OFFSET(#REF!,,COUNT(#REF!)-37,,37)</definedName>
    <definedName name="_1GlaMAT" localSheetId="10">OFFSET(#REF!,,COUNT(#REF!)-37,,37)</definedName>
    <definedName name="_1GlaMAT">OFFSET(#REF!,,COUNT(#REF!)-37,,37)</definedName>
    <definedName name="_1GlaPY" localSheetId="10">OFFSET(#REF!,,COUNT(#REF!)-37,,25)</definedName>
    <definedName name="_1GlaPY">OFFSET(#REF!,,COUNT(#REF!)-37,,25)</definedName>
    <definedName name="_1IpsCY" localSheetId="10">OFFSET(#REF!,,COUNT(#REF!)-37,,37)</definedName>
    <definedName name="_1IpsCY">OFFSET(#REF!,,COUNT(#REF!)-37,,37)</definedName>
    <definedName name="_1IpsMAT" localSheetId="10">OFFSET(#REF!,,COUNT(#REF!)-37,,37)</definedName>
    <definedName name="_1IpsMAT">OFFSET(#REF!,,COUNT(#REF!)-37,,37)</definedName>
    <definedName name="_1IpsPY" localSheetId="10">OFFSET(#REF!,,COUNT(#REF!)-37,,25)</definedName>
    <definedName name="_1IpsPY">OFFSET(#REF!,,COUNT(#REF!)-37,,25)</definedName>
    <definedName name="_1LocCY" localSheetId="10">OFFSET(#REF!,,COUNT(#REF!)-37,,37)</definedName>
    <definedName name="_1LocCY">OFFSET(#REF!,,COUNT(#REF!)-37,,37)</definedName>
    <definedName name="_1LocMAT" localSheetId="10">OFFSET(#REF!,,COUNT(#REF!)-37,,37)</definedName>
    <definedName name="_1LocMAT">OFFSET(#REF!,,COUNT(#REF!)-37,,37)</definedName>
    <definedName name="_1LocPY" localSheetId="10">OFFSET(#REF!,,COUNT(#REF!)-37,,25)</definedName>
    <definedName name="_1LocPY">OFFSET(#REF!,,COUNT(#REF!)-37,,25)</definedName>
    <definedName name="_1QldCY" localSheetId="10">OFFSET(#REF!,,COUNT(#REF!)-37,,37)</definedName>
    <definedName name="_1QldCY">OFFSET(#REF!,,COUNT(#REF!)-37,,37)</definedName>
    <definedName name="_1QldMAT" localSheetId="10">OFFSET(#REF!,,COUNT(#REF!)-37,,37)</definedName>
    <definedName name="_1QldMAT">OFFSET(#REF!,,COUNT(#REF!)-37,,37)</definedName>
    <definedName name="_1QldPY" localSheetId="10">OFFSET(#REF!,,COUNT(#REF!)-37,,25)</definedName>
    <definedName name="_1QldPY">OFFSET(#REF!,,COUNT(#REF!)-37,,25)</definedName>
    <definedName name="_1RocCY" localSheetId="10">OFFSET(#REF!,,COUNT(#REF!)-37,,37)</definedName>
    <definedName name="_1RocCY">OFFSET(#REF!,,COUNT(#REF!)-37,,37)</definedName>
    <definedName name="_1RocMAT" localSheetId="10">OFFSET(#REF!,,COUNT(#REF!)-37,,37)</definedName>
    <definedName name="_1RocMAT">OFFSET(#REF!,,COUNT(#REF!)-37,,37)</definedName>
    <definedName name="_1RocPY" localSheetId="10">OFFSET(#REF!,,COUNT(#REF!)-37,,25)</definedName>
    <definedName name="_1RocPY">OFFSET(#REF!,,COUNT(#REF!)-37,,25)</definedName>
    <definedName name="_1WidCY" localSheetId="10">OFFSET(#REF!,,COUNT(#REF!)-37,,37)</definedName>
    <definedName name="_1WidCY">OFFSET(#REF!,,COUNT(#REF!)-37,,37)</definedName>
    <definedName name="_1WidMAT" localSheetId="10">OFFSET(#REF!,,COUNT(#REF!)-37,,37)</definedName>
    <definedName name="_1WidMAT">OFFSET(#REF!,,COUNT(#REF!)-37,,37)</definedName>
    <definedName name="_1WidPY" localSheetId="10">OFFSET(#REF!,,COUNT(#REF!)-37,,25)</definedName>
    <definedName name="_1WidPY">OFFSET(#REF!,,COUNT(#REF!)-37,,25)</definedName>
    <definedName name="_2__123Graph_ACHART_2" localSheetId="10" hidden="1">#REF!</definedName>
    <definedName name="_2__123Graph_ACHART_2" hidden="1">#REF!</definedName>
    <definedName name="_20__123Graph_BCHART_6" localSheetId="10" hidden="1">#REF!</definedName>
    <definedName name="_20__123Graph_BCHART_6" hidden="1">#REF!</definedName>
    <definedName name="_200__123Graph_ACHART_8" localSheetId="2" hidden="1">#REF!</definedName>
    <definedName name="_200__123Graph_ACHART_8" localSheetId="10" hidden="1">#REF!</definedName>
    <definedName name="_200__123Graph_ACHART_8" hidden="1">#REF!</definedName>
    <definedName name="_202__123Graph_ACHART_9" localSheetId="2" hidden="1">#REF!</definedName>
    <definedName name="_202__123Graph_ACHART_9" localSheetId="10" hidden="1">#REF!</definedName>
    <definedName name="_202__123Graph_ACHART_9" hidden="1">#REF!</definedName>
    <definedName name="_21__123Graph_BCHART_7" localSheetId="10" hidden="1">#REF!</definedName>
    <definedName name="_21__123Graph_BCHART_7" hidden="1">#REF!</definedName>
    <definedName name="_210__123Graph_BCHART_1" localSheetId="2" hidden="1">#REF!</definedName>
    <definedName name="_210__123Graph_BCHART_1" localSheetId="10" hidden="1">#REF!</definedName>
    <definedName name="_210__123Graph_BCHART_1" hidden="1">#REF!</definedName>
    <definedName name="_215__123Graph_ACHART_9" localSheetId="2" hidden="1">#REF!</definedName>
    <definedName name="_215__123Graph_ACHART_9" localSheetId="10" hidden="1">#REF!</definedName>
    <definedName name="_215__123Graph_ACHART_9" hidden="1">#REF!</definedName>
    <definedName name="_22__123Graph_BCHART_8" localSheetId="10" hidden="1">#REF!</definedName>
    <definedName name="_22__123Graph_BCHART_8" hidden="1">#REF!</definedName>
    <definedName name="_223__123Graph_BCHART_1" localSheetId="2" hidden="1">#REF!</definedName>
    <definedName name="_223__123Graph_BCHART_1" localSheetId="10" hidden="1">#REF!</definedName>
    <definedName name="_223__123Graph_BCHART_1" hidden="1">#REF!</definedName>
    <definedName name="_224__123Graph_BCHART_10" localSheetId="2" hidden="1">#REF!</definedName>
    <definedName name="_224__123Graph_BCHART_10" localSheetId="10" hidden="1">#REF!</definedName>
    <definedName name="_224__123Graph_BCHART_10" hidden="1">#REF!</definedName>
    <definedName name="_23__123Graph_BCHART_9" localSheetId="10" hidden="1">#REF!</definedName>
    <definedName name="_23__123Graph_BCHART_9" hidden="1">#REF!</definedName>
    <definedName name="_238__123Graph_BCHART_10" localSheetId="2" hidden="1">#REF!</definedName>
    <definedName name="_238__123Graph_BCHART_10" localSheetId="10" hidden="1">#REF!</definedName>
    <definedName name="_238__123Graph_BCHART_10" hidden="1">#REF!</definedName>
    <definedName name="_238__123Graph_BCHART_11" localSheetId="2" hidden="1">#REF!</definedName>
    <definedName name="_238__123Graph_BCHART_11" localSheetId="10" hidden="1">#REF!</definedName>
    <definedName name="_238__123Graph_BCHART_11" hidden="1">#REF!</definedName>
    <definedName name="_239__123Graph_BCHART_12" localSheetId="2" hidden="1">#REF!</definedName>
    <definedName name="_239__123Graph_BCHART_12" localSheetId="10" hidden="1">#REF!</definedName>
    <definedName name="_239__123Graph_BCHART_12" hidden="1">#REF!</definedName>
    <definedName name="_24__123Graph_CCHART_12" localSheetId="10" hidden="1">#REF!</definedName>
    <definedName name="_24__123Graph_CCHART_12" hidden="1">#REF!</definedName>
    <definedName name="_25__123Graph_CCHART_2" localSheetId="10" hidden="1">#REF!</definedName>
    <definedName name="_25__123Graph_CCHART_2" hidden="1">#REF!</definedName>
    <definedName name="_253__123Graph_BCHART_11" localSheetId="2" hidden="1">#REF!</definedName>
    <definedName name="_253__123Graph_BCHART_11" localSheetId="10" hidden="1">#REF!</definedName>
    <definedName name="_253__123Graph_BCHART_11" hidden="1">#REF!</definedName>
    <definedName name="_254__123Graph_BCHART_12" localSheetId="2" hidden="1">#REF!</definedName>
    <definedName name="_254__123Graph_BCHART_12" localSheetId="10" hidden="1">#REF!</definedName>
    <definedName name="_254__123Graph_BCHART_12" hidden="1">#REF!</definedName>
    <definedName name="_257__123Graph_BCHART_13" localSheetId="2" hidden="1">#REF!</definedName>
    <definedName name="_257__123Graph_BCHART_13" localSheetId="10" hidden="1">#REF!</definedName>
    <definedName name="_257__123Graph_BCHART_13" hidden="1">#REF!</definedName>
    <definedName name="_258__123Graph_BCHART_15" localSheetId="2" hidden="1">#REF!</definedName>
    <definedName name="_258__123Graph_BCHART_15" localSheetId="10" hidden="1">#REF!</definedName>
    <definedName name="_258__123Graph_BCHART_15" hidden="1">#REF!</definedName>
    <definedName name="_259__123Graph_BCHART_16" localSheetId="2" hidden="1">#REF!</definedName>
    <definedName name="_259__123Graph_BCHART_16" localSheetId="10" hidden="1">#REF!</definedName>
    <definedName name="_259__123Graph_BCHART_16" hidden="1">#REF!</definedName>
    <definedName name="_26__123Graph_CCHART_26" localSheetId="10" hidden="1">#REF!</definedName>
    <definedName name="_26__123Graph_CCHART_26" hidden="1">#REF!</definedName>
    <definedName name="_27__123Graph_CCHART_4" localSheetId="10" hidden="1">#REF!</definedName>
    <definedName name="_27__123Graph_CCHART_4" hidden="1">#REF!</definedName>
    <definedName name="_273__123Graph_BCHART_13" localSheetId="2" hidden="1">#REF!</definedName>
    <definedName name="_273__123Graph_BCHART_13" localSheetId="10" hidden="1">#REF!</definedName>
    <definedName name="_273__123Graph_BCHART_13" hidden="1">#REF!</definedName>
    <definedName name="_273__123Graph_BCHART_2" localSheetId="2" hidden="1">#REF!</definedName>
    <definedName name="_273__123Graph_BCHART_2" localSheetId="10" hidden="1">#REF!</definedName>
    <definedName name="_273__123Graph_BCHART_2" hidden="1">#REF!</definedName>
    <definedName name="_274__123Graph_BCHART_15" localSheetId="2" hidden="1">#REF!</definedName>
    <definedName name="_274__123Graph_BCHART_15" localSheetId="10" hidden="1">#REF!</definedName>
    <definedName name="_274__123Graph_BCHART_15" hidden="1">#REF!</definedName>
    <definedName name="_275__123Graph_BCHART_16" localSheetId="2" hidden="1">#REF!</definedName>
    <definedName name="_275__123Graph_BCHART_16" localSheetId="10" hidden="1">#REF!</definedName>
    <definedName name="_275__123Graph_BCHART_16" hidden="1">#REF!</definedName>
    <definedName name="_28__123Graph_ACHART_10" localSheetId="2" hidden="1">#REF!</definedName>
    <definedName name="_28__123Graph_ACHART_10" localSheetId="10" hidden="1">#REF!</definedName>
    <definedName name="_28__123Graph_ACHART_10" hidden="1">#REF!</definedName>
    <definedName name="_28__123Graph_CCHART_5" localSheetId="10" hidden="1">#REF!</definedName>
    <definedName name="_28__123Graph_CCHART_5" hidden="1">#REF!</definedName>
    <definedName name="_287__123Graph_BCHART_3" localSheetId="2" hidden="1">#REF!</definedName>
    <definedName name="_287__123Graph_BCHART_3" localSheetId="10" hidden="1">#REF!</definedName>
    <definedName name="_287__123Graph_BCHART_3" hidden="1">#REF!</definedName>
    <definedName name="_288__123Graph_BCHART_30" localSheetId="2" hidden="1">#REF!</definedName>
    <definedName name="_288__123Graph_BCHART_30" localSheetId="10" hidden="1">#REF!</definedName>
    <definedName name="_288__123Graph_BCHART_30" hidden="1">#REF!</definedName>
    <definedName name="_289__123Graph_BCHART_31" localSheetId="2" hidden="1">#REF!</definedName>
    <definedName name="_289__123Graph_BCHART_31" localSheetId="10" hidden="1">#REF!</definedName>
    <definedName name="_289__123Graph_BCHART_31" hidden="1">#REF!</definedName>
    <definedName name="_29__123Graph_CCHART_6" localSheetId="10" hidden="1">#REF!</definedName>
    <definedName name="_29__123Graph_CCHART_6" hidden="1">#REF!</definedName>
    <definedName name="_290__123Graph_BCHART_2" localSheetId="2" hidden="1">#REF!</definedName>
    <definedName name="_290__123Graph_BCHART_2" localSheetId="10" hidden="1">#REF!</definedName>
    <definedName name="_290__123Graph_BCHART_2" hidden="1">#REF!</definedName>
    <definedName name="_290__123Graph_BCHART_35" localSheetId="2" hidden="1">#REF!</definedName>
    <definedName name="_290__123Graph_BCHART_35" localSheetId="10" hidden="1">#REF!</definedName>
    <definedName name="_290__123Graph_BCHART_35" hidden="1">#REF!</definedName>
    <definedName name="_3__123Graph_ACHART_25" localSheetId="10" hidden="1">#REF!</definedName>
    <definedName name="_3__123Graph_ACHART_25" hidden="1">#REF!</definedName>
    <definedName name="_30__123Graph_ACHART_10" localSheetId="2" hidden="1">#REF!</definedName>
    <definedName name="_30__123Graph_ACHART_10" localSheetId="10" hidden="1">#REF!</definedName>
    <definedName name="_30__123Graph_ACHART_10" hidden="1">#REF!</definedName>
    <definedName name="_30__123Graph_CCHART_7" localSheetId="10" hidden="1">#REF!</definedName>
    <definedName name="_30__123Graph_CCHART_7" hidden="1">#REF!</definedName>
    <definedName name="_304__123Graph_BCHART_4" localSheetId="2" hidden="1">#REF!</definedName>
    <definedName name="_304__123Graph_BCHART_4" localSheetId="10" hidden="1">#REF!</definedName>
    <definedName name="_304__123Graph_BCHART_4" hidden="1">#REF!</definedName>
    <definedName name="_305__123Graph_BCHART_3" localSheetId="2" hidden="1">#REF!</definedName>
    <definedName name="_305__123Graph_BCHART_3" localSheetId="10" hidden="1">#REF!</definedName>
    <definedName name="_305__123Graph_BCHART_3" hidden="1">#REF!</definedName>
    <definedName name="_306__123Graph_BCHART_30" localSheetId="2" hidden="1">#REF!</definedName>
    <definedName name="_306__123Graph_BCHART_30" localSheetId="10" hidden="1">#REF!</definedName>
    <definedName name="_306__123Graph_BCHART_30" hidden="1">#REF!</definedName>
    <definedName name="_307__123Graph_BCHART_31" localSheetId="2" hidden="1">#REF!</definedName>
    <definedName name="_307__123Graph_BCHART_31" localSheetId="10" hidden="1">#REF!</definedName>
    <definedName name="_307__123Graph_BCHART_31" hidden="1">#REF!</definedName>
    <definedName name="_308__123Graph_BCHART_35" localSheetId="2" hidden="1">#REF!</definedName>
    <definedName name="_308__123Graph_BCHART_35" localSheetId="10" hidden="1">#REF!</definedName>
    <definedName name="_308__123Graph_BCHART_35" hidden="1">#REF!</definedName>
    <definedName name="_31__123Graph_DCHART_25" localSheetId="10" hidden="1">#REF!</definedName>
    <definedName name="_31__123Graph_DCHART_25" hidden="1">#REF!</definedName>
    <definedName name="_318__123Graph_BCHART_5" localSheetId="2" hidden="1">#REF!</definedName>
    <definedName name="_318__123Graph_BCHART_5" localSheetId="10" hidden="1">#REF!</definedName>
    <definedName name="_318__123Graph_BCHART_5" hidden="1">#REF!</definedName>
    <definedName name="_32__123Graph_DCHART_7" localSheetId="10" hidden="1">#REF!</definedName>
    <definedName name="_32__123Graph_DCHART_7" hidden="1">#REF!</definedName>
    <definedName name="_323__123Graph_BCHART_4" localSheetId="2" hidden="1">#REF!</definedName>
    <definedName name="_323__123Graph_BCHART_4" localSheetId="10" hidden="1">#REF!</definedName>
    <definedName name="_323__123Graph_BCHART_4" hidden="1">#REF!</definedName>
    <definedName name="_33__123Graph_ECHART_26" localSheetId="10" hidden="1">#REF!</definedName>
    <definedName name="_33__123Graph_ECHART_26" hidden="1">#REF!</definedName>
    <definedName name="_332__123Graph_BCHART_6" localSheetId="2" hidden="1">#REF!</definedName>
    <definedName name="_332__123Graph_BCHART_6" localSheetId="10" hidden="1">#REF!</definedName>
    <definedName name="_332__123Graph_BCHART_6" hidden="1">#REF!</definedName>
    <definedName name="_333__123Graph_BCHART_62" localSheetId="2" hidden="1">#REF!</definedName>
    <definedName name="_333__123Graph_BCHART_62" localSheetId="10" hidden="1">#REF!</definedName>
    <definedName name="_333__123Graph_BCHART_62" hidden="1">#REF!</definedName>
    <definedName name="_334__123Graph_BCHART_66" localSheetId="2" hidden="1">#REF!</definedName>
    <definedName name="_334__123Graph_BCHART_66" localSheetId="10" hidden="1">#REF!</definedName>
    <definedName name="_334__123Graph_BCHART_66" hidden="1">#REF!</definedName>
    <definedName name="_335__123Graph_BCHART_68" localSheetId="2" hidden="1">#REF!</definedName>
    <definedName name="_335__123Graph_BCHART_68" localSheetId="10" hidden="1">#REF!</definedName>
    <definedName name="_335__123Graph_BCHART_68" hidden="1">#REF!</definedName>
    <definedName name="_336__123Graph_BCHART_69" localSheetId="2" hidden="1">#REF!</definedName>
    <definedName name="_336__123Graph_BCHART_69" localSheetId="10" hidden="1">#REF!</definedName>
    <definedName name="_336__123Graph_BCHART_69" hidden="1">#REF!</definedName>
    <definedName name="_338__123Graph_BCHART_5" localSheetId="2" hidden="1">#REF!</definedName>
    <definedName name="_338__123Graph_BCHART_5" localSheetId="10" hidden="1">#REF!</definedName>
    <definedName name="_338__123Graph_BCHART_5" hidden="1">#REF!</definedName>
    <definedName name="_34__123Graph_XCHART_1" localSheetId="10" hidden="1">#REF!</definedName>
    <definedName name="_34__123Graph_XCHART_1" hidden="1">#REF!</definedName>
    <definedName name="_35__123Graph_XCHART_8" localSheetId="10" hidden="1">#REF!</definedName>
    <definedName name="_35__123Graph_XCHART_8" hidden="1">#REF!</definedName>
    <definedName name="_353__123Graph_BCHART_6" localSheetId="2" hidden="1">#REF!</definedName>
    <definedName name="_353__123Graph_BCHART_6" localSheetId="10" hidden="1">#REF!</definedName>
    <definedName name="_353__123Graph_BCHART_6" hidden="1">#REF!</definedName>
    <definedName name="_354__123Graph_BCHART_62" localSheetId="2" hidden="1">#REF!</definedName>
    <definedName name="_354__123Graph_BCHART_62" localSheetId="10" hidden="1">#REF!</definedName>
    <definedName name="_354__123Graph_BCHART_62" hidden="1">#REF!</definedName>
    <definedName name="_354__123Graph_BCHART_7" localSheetId="2" hidden="1">#REF!</definedName>
    <definedName name="_354__123Graph_BCHART_7" localSheetId="10" hidden="1">#REF!</definedName>
    <definedName name="_354__123Graph_BCHART_7" hidden="1">#REF!</definedName>
    <definedName name="_355__123Graph_BCHART_66" localSheetId="2" hidden="1">#REF!</definedName>
    <definedName name="_355__123Graph_BCHART_66" localSheetId="10" hidden="1">#REF!</definedName>
    <definedName name="_355__123Graph_BCHART_66" hidden="1">#REF!</definedName>
    <definedName name="_355__123Graph_BCHART_70" localSheetId="2" hidden="1">#REF!</definedName>
    <definedName name="_355__123Graph_BCHART_70" localSheetId="10" hidden="1">#REF!</definedName>
    <definedName name="_355__123Graph_BCHART_70" hidden="1">#REF!</definedName>
    <definedName name="_356__123Graph_BCHART_68" localSheetId="2" hidden="1">#REF!</definedName>
    <definedName name="_356__123Graph_BCHART_68" localSheetId="10" hidden="1">#REF!</definedName>
    <definedName name="_356__123Graph_BCHART_68" hidden="1">#REF!</definedName>
    <definedName name="_356__123Graph_BCHART_71" localSheetId="2" hidden="1">#REF!</definedName>
    <definedName name="_356__123Graph_BCHART_71" localSheetId="10" hidden="1">#REF!</definedName>
    <definedName name="_356__123Graph_BCHART_71" hidden="1">#REF!</definedName>
    <definedName name="_357__123Graph_BCHART_69" localSheetId="2" hidden="1">#REF!</definedName>
    <definedName name="_357__123Graph_BCHART_69" localSheetId="10" hidden="1">#REF!</definedName>
    <definedName name="_357__123Graph_BCHART_69" hidden="1">#REF!</definedName>
    <definedName name="_374__123Graph_BCHART_8" localSheetId="2" hidden="1">#REF!</definedName>
    <definedName name="_374__123Graph_BCHART_8" localSheetId="10" hidden="1">#REF!</definedName>
    <definedName name="_374__123Graph_BCHART_8" hidden="1">#REF!</definedName>
    <definedName name="_376__123Graph_BCHART_7" localSheetId="2" hidden="1">#REF!</definedName>
    <definedName name="_376__123Graph_BCHART_7" localSheetId="10" hidden="1">#REF!</definedName>
    <definedName name="_376__123Graph_BCHART_7" hidden="1">#REF!</definedName>
    <definedName name="_377__123Graph_BCHART_70" localSheetId="2" hidden="1">#REF!</definedName>
    <definedName name="_377__123Graph_BCHART_70" localSheetId="10" hidden="1">#REF!</definedName>
    <definedName name="_377__123Graph_BCHART_70" hidden="1">#REF!</definedName>
    <definedName name="_378__123Graph_BCHART_71" localSheetId="2" hidden="1">#REF!</definedName>
    <definedName name="_378__123Graph_BCHART_71" localSheetId="10" hidden="1">#REF!</definedName>
    <definedName name="_378__123Graph_BCHART_71" hidden="1">#REF!</definedName>
    <definedName name="_388__123Graph_BCHART_9" localSheetId="2" hidden="1">#REF!</definedName>
    <definedName name="_388__123Graph_BCHART_9" localSheetId="10" hidden="1">#REF!</definedName>
    <definedName name="_388__123Graph_BCHART_9" hidden="1">#REF!</definedName>
    <definedName name="_396__123Graph_CCHART_1" localSheetId="2" hidden="1">#REF!</definedName>
    <definedName name="_396__123Graph_CCHART_1" localSheetId="10" hidden="1">#REF!</definedName>
    <definedName name="_396__123Graph_CCHART_1" hidden="1">#REF!</definedName>
    <definedName name="_397__123Graph_BCHART_8" localSheetId="2" hidden="1">#REF!</definedName>
    <definedName name="_397__123Graph_BCHART_8" localSheetId="10" hidden="1">#REF!</definedName>
    <definedName name="_397__123Graph_BCHART_8" hidden="1">#REF!</definedName>
    <definedName name="_4__123Graph_ACHART_3" localSheetId="10" hidden="1">#REF!</definedName>
    <definedName name="_4__123Graph_ACHART_3" hidden="1">#REF!</definedName>
    <definedName name="_404__123Graph_CCHART_10" localSheetId="2" hidden="1">#REF!</definedName>
    <definedName name="_404__123Graph_CCHART_10" localSheetId="10" hidden="1">#REF!</definedName>
    <definedName name="_404__123Graph_CCHART_10" hidden="1">#REF!</definedName>
    <definedName name="_412__123Graph_BCHART_9" localSheetId="2" hidden="1">#REF!</definedName>
    <definedName name="_412__123Graph_BCHART_9" localSheetId="10" hidden="1">#REF!</definedName>
    <definedName name="_412__123Graph_BCHART_9" hidden="1">#REF!</definedName>
    <definedName name="_418__123Graph_CCHART_11" localSheetId="2" hidden="1">#REF!</definedName>
    <definedName name="_418__123Graph_CCHART_11" localSheetId="10" hidden="1">#REF!</definedName>
    <definedName name="_418__123Graph_CCHART_11" hidden="1">#REF!</definedName>
    <definedName name="_419__123Graph_CCHART_12" localSheetId="2" hidden="1">#REF!</definedName>
    <definedName name="_419__123Graph_CCHART_12" localSheetId="10" hidden="1">#REF!</definedName>
    <definedName name="_419__123Graph_CCHART_12" hidden="1">#REF!</definedName>
    <definedName name="_42__123Graph_ACHART_11" localSheetId="2" hidden="1">#REF!</definedName>
    <definedName name="_42__123Graph_ACHART_11" localSheetId="10" hidden="1">#REF!</definedName>
    <definedName name="_42__123Graph_ACHART_11" hidden="1">#REF!</definedName>
    <definedName name="_420__123Graph_CCHART_1" localSheetId="2" hidden="1">#REF!</definedName>
    <definedName name="_420__123Graph_CCHART_1" localSheetId="10" hidden="1">#REF!</definedName>
    <definedName name="_420__123Graph_CCHART_1" hidden="1">#REF!</definedName>
    <definedName name="_420__123Graph_CCHART_13" localSheetId="2" hidden="1">#REF!</definedName>
    <definedName name="_420__123Graph_CCHART_13" localSheetId="10" hidden="1">#REF!</definedName>
    <definedName name="_420__123Graph_CCHART_13" hidden="1">#REF!</definedName>
    <definedName name="_421__123Graph_CCHART_14" localSheetId="2" hidden="1">#REF!</definedName>
    <definedName name="_421__123Graph_CCHART_14" localSheetId="10" hidden="1">#REF!</definedName>
    <definedName name="_421__123Graph_CCHART_14" hidden="1">#REF!</definedName>
    <definedName name="_422__123Graph_CCHART_15" localSheetId="2" hidden="1">#REF!</definedName>
    <definedName name="_422__123Graph_CCHART_15" localSheetId="10" hidden="1">#REF!</definedName>
    <definedName name="_422__123Graph_CCHART_15" hidden="1">#REF!</definedName>
    <definedName name="_423__123Graph_CCHART_16" localSheetId="2" hidden="1">#REF!</definedName>
    <definedName name="_423__123Graph_CCHART_16" localSheetId="10" hidden="1">#REF!</definedName>
    <definedName name="_423__123Graph_CCHART_16" hidden="1">#REF!</definedName>
    <definedName name="_428__123Graph_CCHART_10" localSheetId="2" hidden="1">#REF!</definedName>
    <definedName name="_428__123Graph_CCHART_10" localSheetId="10" hidden="1">#REF!</definedName>
    <definedName name="_428__123Graph_CCHART_10" hidden="1">#REF!</definedName>
    <definedName name="_437__123Graph_CCHART_2" localSheetId="2" hidden="1">#REF!</definedName>
    <definedName name="_437__123Graph_CCHART_2" localSheetId="10" hidden="1">#REF!</definedName>
    <definedName name="_437__123Graph_CCHART_2" hidden="1">#REF!</definedName>
    <definedName name="_443__123Graph_CCHART_11" localSheetId="2" hidden="1">#REF!</definedName>
    <definedName name="_443__123Graph_CCHART_11" localSheetId="10" hidden="1">#REF!</definedName>
    <definedName name="_443__123Graph_CCHART_11" hidden="1">#REF!</definedName>
    <definedName name="_444__123Graph_CCHART_12" localSheetId="2" hidden="1">#REF!</definedName>
    <definedName name="_444__123Graph_CCHART_12" localSheetId="10" hidden="1">#REF!</definedName>
    <definedName name="_444__123Graph_CCHART_12" hidden="1">#REF!</definedName>
    <definedName name="_445__123Graph_CCHART_13" localSheetId="2" hidden="1">#REF!</definedName>
    <definedName name="_445__123Graph_CCHART_13" localSheetId="10" hidden="1">#REF!</definedName>
    <definedName name="_445__123Graph_CCHART_13" hidden="1">#REF!</definedName>
    <definedName name="_445__123Graph_CCHART_3" localSheetId="2" hidden="1">#REF!</definedName>
    <definedName name="_445__123Graph_CCHART_3" localSheetId="10" hidden="1">#REF!</definedName>
    <definedName name="_445__123Graph_CCHART_3" hidden="1">#REF!</definedName>
    <definedName name="_446__123Graph_CCHART_14" localSheetId="2" hidden="1">#REF!</definedName>
    <definedName name="_446__123Graph_CCHART_14" localSheetId="10" hidden="1">#REF!</definedName>
    <definedName name="_446__123Graph_CCHART_14" hidden="1">#REF!</definedName>
    <definedName name="_447__123Graph_CCHART_15" localSheetId="2" hidden="1">#REF!</definedName>
    <definedName name="_447__123Graph_CCHART_15" localSheetId="10" hidden="1">#REF!</definedName>
    <definedName name="_447__123Graph_CCHART_15" hidden="1">#REF!</definedName>
    <definedName name="_448__123Graph_CCHART_16" localSheetId="2" hidden="1">#REF!</definedName>
    <definedName name="_448__123Graph_CCHART_16" localSheetId="10" hidden="1">#REF!</definedName>
    <definedName name="_448__123Graph_CCHART_16" hidden="1">#REF!</definedName>
    <definedName name="_45__123Graph_ACHART_11" localSheetId="2" hidden="1">#REF!</definedName>
    <definedName name="_45__123Graph_ACHART_11" localSheetId="10" hidden="1">#REF!</definedName>
    <definedName name="_45__123Graph_ACHART_11" hidden="1">#REF!</definedName>
    <definedName name="_453__123Graph_CCHART_4" localSheetId="2" hidden="1">#REF!</definedName>
    <definedName name="_453__123Graph_CCHART_4" localSheetId="10" hidden="1">#REF!</definedName>
    <definedName name="_453__123Graph_CCHART_4" hidden="1">#REF!</definedName>
    <definedName name="_461__123Graph_CCHART_5" localSheetId="2" hidden="1">#REF!</definedName>
    <definedName name="_461__123Graph_CCHART_5" localSheetId="10" hidden="1">#REF!</definedName>
    <definedName name="_461__123Graph_CCHART_5" hidden="1">#REF!</definedName>
    <definedName name="_463__123Graph_CCHART_2" localSheetId="2" hidden="1">#REF!</definedName>
    <definedName name="_463__123Graph_CCHART_2" localSheetId="10" hidden="1">#REF!</definedName>
    <definedName name="_463__123Graph_CCHART_2" hidden="1">#REF!</definedName>
    <definedName name="_469__123Graph_CCHART_6" localSheetId="2" hidden="1">#REF!</definedName>
    <definedName name="_469__123Graph_CCHART_6" localSheetId="10" hidden="1">#REF!</definedName>
    <definedName name="_469__123Graph_CCHART_6" hidden="1">#REF!</definedName>
    <definedName name="_470__123Graph_CCHART_62" localSheetId="2" hidden="1">#REF!</definedName>
    <definedName name="_470__123Graph_CCHART_62" localSheetId="10" hidden="1">#REF!</definedName>
    <definedName name="_470__123Graph_CCHART_62" hidden="1">#REF!</definedName>
    <definedName name="_471__123Graph_CCHART_3" localSheetId="2" hidden="1">#REF!</definedName>
    <definedName name="_471__123Graph_CCHART_3" localSheetId="10" hidden="1">#REF!</definedName>
    <definedName name="_471__123Graph_CCHART_3" hidden="1">#REF!</definedName>
    <definedName name="_471__123Graph_CCHART_66" localSheetId="2" hidden="1">#REF!</definedName>
    <definedName name="_471__123Graph_CCHART_66" localSheetId="10" hidden="1">#REF!</definedName>
    <definedName name="_471__123Graph_CCHART_66" hidden="1">#REF!</definedName>
    <definedName name="_472__123Graph_CCHART_68" localSheetId="2" hidden="1">#REF!</definedName>
    <definedName name="_472__123Graph_CCHART_68" localSheetId="10" hidden="1">#REF!</definedName>
    <definedName name="_472__123Graph_CCHART_68" hidden="1">#REF!</definedName>
    <definedName name="_473__123Graph_CCHART_69" localSheetId="2" hidden="1">#REF!</definedName>
    <definedName name="_473__123Graph_CCHART_69" localSheetId="10" hidden="1">#REF!</definedName>
    <definedName name="_473__123Graph_CCHART_69" hidden="1">#REF!</definedName>
    <definedName name="_479__123Graph_CCHART_4" localSheetId="2" hidden="1">#REF!</definedName>
    <definedName name="_479__123Graph_CCHART_4" localSheetId="10" hidden="1">#REF!</definedName>
    <definedName name="_479__123Graph_CCHART_4" hidden="1">#REF!</definedName>
    <definedName name="_481__123Graph_CCHART_7" localSheetId="2" hidden="1">#REF!</definedName>
    <definedName name="_481__123Graph_CCHART_7" localSheetId="10" hidden="1">#REF!</definedName>
    <definedName name="_481__123Graph_CCHART_7" hidden="1">#REF!</definedName>
    <definedName name="_482__123Graph_CCHART_70" localSheetId="2" hidden="1">#REF!</definedName>
    <definedName name="_482__123Graph_CCHART_70" localSheetId="10" hidden="1">#REF!</definedName>
    <definedName name="_482__123Graph_CCHART_70" hidden="1">#REF!</definedName>
    <definedName name="_487__123Graph_CCHART_5" localSheetId="2" hidden="1">#REF!</definedName>
    <definedName name="_487__123Graph_CCHART_5" localSheetId="10" hidden="1">#REF!</definedName>
    <definedName name="_487__123Graph_CCHART_5" hidden="1">#REF!</definedName>
    <definedName name="_490__123Graph_CCHART_8" localSheetId="2" hidden="1">#REF!</definedName>
    <definedName name="_490__123Graph_CCHART_8" localSheetId="10" hidden="1">#REF!</definedName>
    <definedName name="_490__123Graph_CCHART_8" hidden="1">#REF!</definedName>
    <definedName name="_495__123Graph_CCHART_6" localSheetId="2" hidden="1">#REF!</definedName>
    <definedName name="_495__123Graph_CCHART_6" localSheetId="10" hidden="1">#REF!</definedName>
    <definedName name="_495__123Graph_CCHART_6" hidden="1">#REF!</definedName>
    <definedName name="_496__123Graph_CCHART_62" localSheetId="2" hidden="1">#REF!</definedName>
    <definedName name="_496__123Graph_CCHART_62" localSheetId="10" hidden="1">#REF!</definedName>
    <definedName name="_496__123Graph_CCHART_62" hidden="1">#REF!</definedName>
    <definedName name="_497__123Graph_CCHART_66" localSheetId="2" hidden="1">#REF!</definedName>
    <definedName name="_497__123Graph_CCHART_66" localSheetId="10" hidden="1">#REF!</definedName>
    <definedName name="_497__123Graph_CCHART_66" hidden="1">#REF!</definedName>
    <definedName name="_498__123Graph_CCHART_68" localSheetId="2" hidden="1">#REF!</definedName>
    <definedName name="_498__123Graph_CCHART_68" localSheetId="10" hidden="1">#REF!</definedName>
    <definedName name="_498__123Graph_CCHART_68" hidden="1">#REF!</definedName>
    <definedName name="_498__123Graph_CCHART_9" localSheetId="2" hidden="1">#REF!</definedName>
    <definedName name="_498__123Graph_CCHART_9" localSheetId="10" hidden="1">#REF!</definedName>
    <definedName name="_498__123Graph_CCHART_9" hidden="1">#REF!</definedName>
    <definedName name="_499__123Graph_CCHART_69" localSheetId="2" hidden="1">#REF!</definedName>
    <definedName name="_499__123Graph_CCHART_69" localSheetId="10" hidden="1">#REF!</definedName>
    <definedName name="_499__123Graph_CCHART_69" hidden="1">#REF!</definedName>
    <definedName name="_499__123Graph_DCHART_1" localSheetId="2" hidden="1">#REF!</definedName>
    <definedName name="_499__123Graph_DCHART_1" localSheetId="10" hidden="1">#REF!</definedName>
    <definedName name="_499__123Graph_DCHART_1" hidden="1">#REF!</definedName>
    <definedName name="_5__123Graph_ACHART_4" localSheetId="10" hidden="1">#REF!</definedName>
    <definedName name="_5__123Graph_ACHART_4" hidden="1">#REF!</definedName>
    <definedName name="_507__123Graph_CCHART_7" localSheetId="2" hidden="1">#REF!</definedName>
    <definedName name="_507__123Graph_CCHART_7" localSheetId="10" hidden="1">#REF!</definedName>
    <definedName name="_507__123Graph_CCHART_7" hidden="1">#REF!</definedName>
    <definedName name="_507__123Graph_DCHART_10" localSheetId="2" hidden="1">#REF!</definedName>
    <definedName name="_507__123Graph_DCHART_10" localSheetId="10" hidden="1">#REF!</definedName>
    <definedName name="_507__123Graph_DCHART_10" hidden="1">#REF!</definedName>
    <definedName name="_508__123Graph_CCHART_70" localSheetId="2" hidden="1">#REF!</definedName>
    <definedName name="_508__123Graph_CCHART_70" localSheetId="10" hidden="1">#REF!</definedName>
    <definedName name="_508__123Graph_CCHART_70" hidden="1">#REF!</definedName>
    <definedName name="_508__123Graph_DCHART_11" localSheetId="2" hidden="1">#REF!</definedName>
    <definedName name="_508__123Graph_DCHART_11" localSheetId="10" hidden="1">#REF!</definedName>
    <definedName name="_508__123Graph_DCHART_11" hidden="1">#REF!</definedName>
    <definedName name="_509__123Graph_DCHART_13" localSheetId="2" hidden="1">#REF!</definedName>
    <definedName name="_509__123Graph_DCHART_13" localSheetId="10" hidden="1">#REF!</definedName>
    <definedName name="_509__123Graph_DCHART_13" hidden="1">#REF!</definedName>
    <definedName name="_510__123Graph_DCHART_16" localSheetId="2" hidden="1">#REF!</definedName>
    <definedName name="_510__123Graph_DCHART_16" localSheetId="10" hidden="1">#REF!</definedName>
    <definedName name="_510__123Graph_DCHART_16" hidden="1">#REF!</definedName>
    <definedName name="_511__123Graph_DCHART_2" localSheetId="2" hidden="1">#REF!</definedName>
    <definedName name="_511__123Graph_DCHART_2" localSheetId="10" hidden="1">#REF!</definedName>
    <definedName name="_511__123Graph_DCHART_2" hidden="1">#REF!</definedName>
    <definedName name="_512__123Graph_DCHART_66" localSheetId="2" hidden="1">#REF!</definedName>
    <definedName name="_512__123Graph_DCHART_66" localSheetId="10" hidden="1">#REF!</definedName>
    <definedName name="_512__123Graph_DCHART_66" hidden="1">#REF!</definedName>
    <definedName name="_513__123Graph_DCHART_68" localSheetId="2" hidden="1">#REF!</definedName>
    <definedName name="_513__123Graph_DCHART_68" localSheetId="10" hidden="1">#REF!</definedName>
    <definedName name="_513__123Graph_DCHART_68" hidden="1">#REF!</definedName>
    <definedName name="_514__123Graph_DCHART_70" localSheetId="2" hidden="1">#REF!</definedName>
    <definedName name="_514__123Graph_DCHART_70" localSheetId="10" hidden="1">#REF!</definedName>
    <definedName name="_514__123Graph_DCHART_70" hidden="1">#REF!</definedName>
    <definedName name="_516__123Graph_CCHART_8" localSheetId="2" hidden="1">#REF!</definedName>
    <definedName name="_516__123Graph_CCHART_8" localSheetId="10" hidden="1">#REF!</definedName>
    <definedName name="_516__123Graph_CCHART_8" hidden="1">#REF!</definedName>
    <definedName name="_522__123Graph_ECHART_10" localSheetId="2" hidden="1">#REF!</definedName>
    <definedName name="_522__123Graph_ECHART_10" localSheetId="10" hidden="1">#REF!</definedName>
    <definedName name="_522__123Graph_ECHART_10" hidden="1">#REF!</definedName>
    <definedName name="_523__123Graph_ECHART_11" localSheetId="2" hidden="1">#REF!</definedName>
    <definedName name="_523__123Graph_ECHART_11" localSheetId="10" hidden="1">#REF!</definedName>
    <definedName name="_523__123Graph_ECHART_11" hidden="1">#REF!</definedName>
    <definedName name="_524__123Graph_CCHART_9" localSheetId="2" hidden="1">#REF!</definedName>
    <definedName name="_524__123Graph_CCHART_9" localSheetId="10" hidden="1">#REF!</definedName>
    <definedName name="_524__123Graph_CCHART_9" hidden="1">#REF!</definedName>
    <definedName name="_524__123Graph_ECHART_2" localSheetId="2" hidden="1">#REF!</definedName>
    <definedName name="_524__123Graph_ECHART_2" localSheetId="10" hidden="1">#REF!</definedName>
    <definedName name="_524__123Graph_ECHART_2" hidden="1">#REF!</definedName>
    <definedName name="_525__123Graph_DCHART_1" localSheetId="2" hidden="1">#REF!</definedName>
    <definedName name="_525__123Graph_DCHART_1" localSheetId="10" hidden="1">#REF!</definedName>
    <definedName name="_525__123Graph_DCHART_1" hidden="1">#REF!</definedName>
    <definedName name="_525__123Graph_ECHART_66" localSheetId="2" hidden="1">#REF!</definedName>
    <definedName name="_525__123Graph_ECHART_66" localSheetId="10" hidden="1">#REF!</definedName>
    <definedName name="_525__123Graph_ECHART_66" hidden="1">#REF!</definedName>
    <definedName name="_526__123Graph_ECHART_68" localSheetId="2" hidden="1">#REF!</definedName>
    <definedName name="_526__123Graph_ECHART_68" localSheetId="10" hidden="1">#REF!</definedName>
    <definedName name="_526__123Graph_ECHART_68" hidden="1">#REF!</definedName>
    <definedName name="_533__123Graph_DCHART_10" localSheetId="2" hidden="1">#REF!</definedName>
    <definedName name="_533__123Graph_DCHART_10" localSheetId="10" hidden="1">#REF!</definedName>
    <definedName name="_533__123Graph_DCHART_10" hidden="1">#REF!</definedName>
    <definedName name="_534__123Graph_DCHART_11" localSheetId="2" hidden="1">#REF!</definedName>
    <definedName name="_534__123Graph_DCHART_11" localSheetId="10" hidden="1">#REF!</definedName>
    <definedName name="_534__123Graph_DCHART_11" hidden="1">#REF!</definedName>
    <definedName name="_534__123Graph_FCHART_10" localSheetId="2" hidden="1">#REF!</definedName>
    <definedName name="_534__123Graph_FCHART_10" localSheetId="10" hidden="1">#REF!</definedName>
    <definedName name="_534__123Graph_FCHART_10" hidden="1">#REF!</definedName>
    <definedName name="_535__123Graph_DCHART_13" localSheetId="2" hidden="1">#REF!</definedName>
    <definedName name="_535__123Graph_DCHART_13" localSheetId="10" hidden="1">#REF!</definedName>
    <definedName name="_535__123Graph_DCHART_13" hidden="1">#REF!</definedName>
    <definedName name="_536__123Graph_DCHART_16" localSheetId="2" hidden="1">#REF!</definedName>
    <definedName name="_536__123Graph_DCHART_16" localSheetId="10" hidden="1">#REF!</definedName>
    <definedName name="_536__123Graph_DCHART_16" hidden="1">#REF!</definedName>
    <definedName name="_537__123Graph_DCHART_2" localSheetId="2" hidden="1">#REF!</definedName>
    <definedName name="_537__123Graph_DCHART_2" localSheetId="10" hidden="1">#REF!</definedName>
    <definedName name="_537__123Graph_DCHART_2" hidden="1">#REF!</definedName>
    <definedName name="_538__123Graph_DCHART_66" localSheetId="2" hidden="1">#REF!</definedName>
    <definedName name="_538__123Graph_DCHART_66" localSheetId="10" hidden="1">#REF!</definedName>
    <definedName name="_538__123Graph_DCHART_66" hidden="1">#REF!</definedName>
    <definedName name="_539__123Graph_DCHART_68" localSheetId="2" hidden="1">#REF!</definedName>
    <definedName name="_539__123Graph_DCHART_68" localSheetId="10" hidden="1">#REF!</definedName>
    <definedName name="_539__123Graph_DCHART_68" hidden="1">#REF!</definedName>
    <definedName name="_540__123Graph_DCHART_70" localSheetId="2" hidden="1">#REF!</definedName>
    <definedName name="_540__123Graph_DCHART_70" localSheetId="10" hidden="1">#REF!</definedName>
    <definedName name="_540__123Graph_DCHART_70" hidden="1">#REF!</definedName>
    <definedName name="_548__123Graph_ECHART_10" localSheetId="2" hidden="1">#REF!</definedName>
    <definedName name="_548__123Graph_ECHART_10" localSheetId="10" hidden="1">#REF!</definedName>
    <definedName name="_548__123Graph_ECHART_10" hidden="1">#REF!</definedName>
    <definedName name="_548__123Graph_XCHART_10" localSheetId="2" hidden="1">#REF!</definedName>
    <definedName name="_548__123Graph_XCHART_10" localSheetId="10" hidden="1">#REF!</definedName>
    <definedName name="_548__123Graph_XCHART_10" hidden="1">#REF!</definedName>
    <definedName name="_549__123Graph_ECHART_11" localSheetId="2" hidden="1">#REF!</definedName>
    <definedName name="_549__123Graph_ECHART_11" localSheetId="10" hidden="1">#REF!</definedName>
    <definedName name="_549__123Graph_ECHART_11" hidden="1">#REF!</definedName>
    <definedName name="_550__123Graph_ECHART_2" localSheetId="2" hidden="1">#REF!</definedName>
    <definedName name="_550__123Graph_ECHART_2" localSheetId="10" hidden="1">#REF!</definedName>
    <definedName name="_550__123Graph_ECHART_2" hidden="1">#REF!</definedName>
    <definedName name="_551__123Graph_ECHART_66" localSheetId="2" hidden="1">#REF!</definedName>
    <definedName name="_551__123Graph_ECHART_66" localSheetId="10" hidden="1">#REF!</definedName>
    <definedName name="_551__123Graph_ECHART_66" hidden="1">#REF!</definedName>
    <definedName name="_552__123Graph_ECHART_68" localSheetId="2" hidden="1">#REF!</definedName>
    <definedName name="_552__123Graph_ECHART_68" localSheetId="10" hidden="1">#REF!</definedName>
    <definedName name="_552__123Graph_ECHART_68" hidden="1">#REF!</definedName>
    <definedName name="_560__123Graph_FCHART_10" localSheetId="2" hidden="1">#REF!</definedName>
    <definedName name="_560__123Graph_FCHART_10" localSheetId="10" hidden="1">#REF!</definedName>
    <definedName name="_560__123Graph_FCHART_10" hidden="1">#REF!</definedName>
    <definedName name="_562__123Graph_XCHART_11" localSheetId="2" hidden="1">#REF!</definedName>
    <definedName name="_562__123Graph_XCHART_11" localSheetId="10" hidden="1">#REF!</definedName>
    <definedName name="_562__123Graph_XCHART_11" hidden="1">#REF!</definedName>
    <definedName name="_563__123Graph_XCHART_12" localSheetId="2" hidden="1">#REF!</definedName>
    <definedName name="_563__123Graph_XCHART_12" localSheetId="10" hidden="1">#REF!</definedName>
    <definedName name="_563__123Graph_XCHART_12" hidden="1">#REF!</definedName>
    <definedName name="_564__123Graph_XCHART_13" localSheetId="2" hidden="1">#REF!</definedName>
    <definedName name="_564__123Graph_XCHART_13" localSheetId="10" hidden="1">#REF!</definedName>
    <definedName name="_564__123Graph_XCHART_13" hidden="1">#REF!</definedName>
    <definedName name="_565__123Graph_XCHART_14" localSheetId="2" hidden="1">#REF!</definedName>
    <definedName name="_565__123Graph_XCHART_14" localSheetId="10" hidden="1">#REF!</definedName>
    <definedName name="_565__123Graph_XCHART_14" hidden="1">#REF!</definedName>
    <definedName name="_566__123Graph_XCHART_15" localSheetId="2" hidden="1">#REF!</definedName>
    <definedName name="_566__123Graph_XCHART_15" localSheetId="10" hidden="1">#REF!</definedName>
    <definedName name="_566__123Graph_XCHART_15" hidden="1">#REF!</definedName>
    <definedName name="_567__123Graph_XCHART_16" localSheetId="2" hidden="1">#REF!</definedName>
    <definedName name="_567__123Graph_XCHART_16" localSheetId="10" hidden="1">#REF!</definedName>
    <definedName name="_567__123Graph_XCHART_16" hidden="1">#REF!</definedName>
    <definedName name="_575__123Graph_XCHART_10" localSheetId="2" hidden="1">#REF!</definedName>
    <definedName name="_575__123Graph_XCHART_10" localSheetId="10" hidden="1">#REF!</definedName>
    <definedName name="_575__123Graph_XCHART_10" hidden="1">#REF!</definedName>
    <definedName name="_581__123Graph_XCHART_2" localSheetId="2" hidden="1">#REF!</definedName>
    <definedName name="_581__123Graph_XCHART_2" localSheetId="10" hidden="1">#REF!</definedName>
    <definedName name="_581__123Graph_XCHART_2" hidden="1">#REF!</definedName>
    <definedName name="_590__123Graph_XCHART_11" localSheetId="2" hidden="1">#REF!</definedName>
    <definedName name="_590__123Graph_XCHART_11" localSheetId="10" hidden="1">#REF!</definedName>
    <definedName name="_590__123Graph_XCHART_11" hidden="1">#REF!</definedName>
    <definedName name="_591__123Graph_XCHART_12" localSheetId="2" hidden="1">#REF!</definedName>
    <definedName name="_591__123Graph_XCHART_12" localSheetId="10" hidden="1">#REF!</definedName>
    <definedName name="_591__123Graph_XCHART_12" hidden="1">#REF!</definedName>
    <definedName name="_592__123Graph_XCHART_13" localSheetId="2" hidden="1">#REF!</definedName>
    <definedName name="_592__123Graph_XCHART_13" localSheetId="10" hidden="1">#REF!</definedName>
    <definedName name="_592__123Graph_XCHART_13" hidden="1">#REF!</definedName>
    <definedName name="_593__123Graph_XCHART_14" localSheetId="2" hidden="1">#REF!</definedName>
    <definedName name="_593__123Graph_XCHART_14" localSheetId="10" hidden="1">#REF!</definedName>
    <definedName name="_593__123Graph_XCHART_14" hidden="1">#REF!</definedName>
    <definedName name="_594__123Graph_XCHART_15" localSheetId="2" hidden="1">#REF!</definedName>
    <definedName name="_594__123Graph_XCHART_15" localSheetId="10" hidden="1">#REF!</definedName>
    <definedName name="_594__123Graph_XCHART_15" hidden="1">#REF!</definedName>
    <definedName name="_595__123Graph_XCHART_16" localSheetId="2" hidden="1">#REF!</definedName>
    <definedName name="_595__123Graph_XCHART_16" localSheetId="10" hidden="1">#REF!</definedName>
    <definedName name="_595__123Graph_XCHART_16" hidden="1">#REF!</definedName>
    <definedName name="_595__123Graph_XCHART_3" localSheetId="2" hidden="1">#REF!</definedName>
    <definedName name="_595__123Graph_XCHART_3" localSheetId="10" hidden="1">#REF!</definedName>
    <definedName name="_595__123Graph_XCHART_3" hidden="1">#REF!</definedName>
    <definedName name="_596__123Graph_XCHART_35" localSheetId="2" hidden="1">#REF!</definedName>
    <definedName name="_596__123Graph_XCHART_35" localSheetId="10" hidden="1">#REF!</definedName>
    <definedName name="_596__123Graph_XCHART_35" hidden="1">#REF!</definedName>
    <definedName name="_6__123Graph_ACHART_5" localSheetId="10" hidden="1">#REF!</definedName>
    <definedName name="_6__123Graph_ACHART_5" hidden="1">#REF!</definedName>
    <definedName name="_60__123Graph_ACHART_12" localSheetId="2" hidden="1">#REF!</definedName>
    <definedName name="_60__123Graph_ACHART_12" localSheetId="10" hidden="1">#REF!</definedName>
    <definedName name="_60__123Graph_ACHART_12" hidden="1">#REF!</definedName>
    <definedName name="_610__123Graph_XCHART_2" localSheetId="2" hidden="1">#REF!</definedName>
    <definedName name="_610__123Graph_XCHART_2" localSheetId="10" hidden="1">#REF!</definedName>
    <definedName name="_610__123Graph_XCHART_2" hidden="1">#REF!</definedName>
    <definedName name="_610__123Graph_XCHART_4" localSheetId="2" hidden="1">#REF!</definedName>
    <definedName name="_610__123Graph_XCHART_4" localSheetId="10" hidden="1">#REF!</definedName>
    <definedName name="_610__123Graph_XCHART_4" hidden="1">#REF!</definedName>
    <definedName name="_624__123Graph_XCHART_5" localSheetId="2" hidden="1">#REF!</definedName>
    <definedName name="_624__123Graph_XCHART_5" localSheetId="10" hidden="1">#REF!</definedName>
    <definedName name="_624__123Graph_XCHART_5" hidden="1">#REF!</definedName>
    <definedName name="_625__123Graph_XCHART_3" localSheetId="2" hidden="1">#REF!</definedName>
    <definedName name="_625__123Graph_XCHART_3" localSheetId="10" hidden="1">#REF!</definedName>
    <definedName name="_625__123Graph_XCHART_3" hidden="1">#REF!</definedName>
    <definedName name="_626__123Graph_XCHART_35" localSheetId="2" hidden="1">#REF!</definedName>
    <definedName name="_626__123Graph_XCHART_35" localSheetId="10" hidden="1">#REF!</definedName>
    <definedName name="_626__123Graph_XCHART_35" hidden="1">#REF!</definedName>
    <definedName name="_638__123Graph_XCHART_6" localSheetId="2" hidden="1">#REF!</definedName>
    <definedName name="_638__123Graph_XCHART_6" localSheetId="10" hidden="1">#REF!</definedName>
    <definedName name="_638__123Graph_XCHART_6" hidden="1">#REF!</definedName>
    <definedName name="_64__123Graph_ACHART_12" localSheetId="2" hidden="1">#REF!</definedName>
    <definedName name="_64__123Graph_ACHART_12" localSheetId="10" hidden="1">#REF!</definedName>
    <definedName name="_64__123Graph_ACHART_12" hidden="1">#REF!</definedName>
    <definedName name="_641__123Graph_XCHART_4" localSheetId="2" hidden="1">#REF!</definedName>
    <definedName name="_641__123Graph_XCHART_4" localSheetId="10" hidden="1">#REF!</definedName>
    <definedName name="_641__123Graph_XCHART_4" hidden="1">#REF!</definedName>
    <definedName name="_652__123Graph_XCHART_7" localSheetId="2" hidden="1">#REF!</definedName>
    <definedName name="_652__123Graph_XCHART_7" localSheetId="10" hidden="1">#REF!</definedName>
    <definedName name="_652__123Graph_XCHART_7" hidden="1">#REF!</definedName>
    <definedName name="_653__123Graph_XCHART_71" localSheetId="2" hidden="1">#REF!</definedName>
    <definedName name="_653__123Graph_XCHART_71" localSheetId="10" hidden="1">#REF!</definedName>
    <definedName name="_653__123Graph_XCHART_71" hidden="1">#REF!</definedName>
    <definedName name="_656__123Graph_XCHART_5" localSheetId="2" hidden="1">#REF!</definedName>
    <definedName name="_656__123Graph_XCHART_5" localSheetId="10" hidden="1">#REF!</definedName>
    <definedName name="_656__123Graph_XCHART_5" hidden="1">#REF!</definedName>
    <definedName name="_667__123Graph_XCHART_8" localSheetId="2" hidden="1">#REF!</definedName>
    <definedName name="_667__123Graph_XCHART_8" localSheetId="10" hidden="1">#REF!</definedName>
    <definedName name="_667__123Graph_XCHART_8" hidden="1">#REF!</definedName>
    <definedName name="_671__123Graph_XCHART_6" localSheetId="2" hidden="1">#REF!</definedName>
    <definedName name="_671__123Graph_XCHART_6" localSheetId="10" hidden="1">#REF!</definedName>
    <definedName name="_671__123Graph_XCHART_6" hidden="1">#REF!</definedName>
    <definedName name="_681__123Graph_XCHART_9" localSheetId="2" hidden="1">#REF!</definedName>
    <definedName name="_681__123Graph_XCHART_9" localSheetId="10" hidden="1">#REF!</definedName>
    <definedName name="_681__123Graph_XCHART_9" hidden="1">#REF!</definedName>
    <definedName name="_686__123Graph_XCHART_7" localSheetId="2" hidden="1">#REF!</definedName>
    <definedName name="_686__123Graph_XCHART_7" localSheetId="10" hidden="1">#REF!</definedName>
    <definedName name="_686__123Graph_XCHART_7" hidden="1">#REF!</definedName>
    <definedName name="_687__123Graph_XCHART_71" localSheetId="2" hidden="1">#REF!</definedName>
    <definedName name="_687__123Graph_XCHART_71" localSheetId="10" hidden="1">#REF!</definedName>
    <definedName name="_687__123Graph_XCHART_71" hidden="1">#REF!</definedName>
    <definedName name="_7__123Graph_ACHART_6" localSheetId="10" hidden="1">#REF!</definedName>
    <definedName name="_7__123Graph_ACHART_6" hidden="1">#REF!</definedName>
    <definedName name="_702__123Graph_XCHART_8" localSheetId="2" hidden="1">#REF!</definedName>
    <definedName name="_702__123Graph_XCHART_8" localSheetId="10" hidden="1">#REF!</definedName>
    <definedName name="_702__123Graph_XCHART_8" hidden="1">#REF!</definedName>
    <definedName name="_717__123Graph_XCHART_9" localSheetId="2" hidden="1">#REF!</definedName>
    <definedName name="_717__123Graph_XCHART_9" localSheetId="10" hidden="1">#REF!</definedName>
    <definedName name="_717__123Graph_XCHART_9" hidden="1">#REF!</definedName>
    <definedName name="_78__123Graph_ACHART_13" localSheetId="2" hidden="1">#REF!</definedName>
    <definedName name="_78__123Graph_ACHART_13" localSheetId="10" hidden="1">#REF!</definedName>
    <definedName name="_78__123Graph_ACHART_13" hidden="1">#REF!</definedName>
    <definedName name="_79__123Graph_ACHART_14" localSheetId="2" hidden="1">#REF!</definedName>
    <definedName name="_79__123Graph_ACHART_14" localSheetId="10" hidden="1">#REF!</definedName>
    <definedName name="_79__123Graph_ACHART_14" hidden="1">#REF!</definedName>
    <definedName name="_8__123Graph_ACHART_7" localSheetId="10" hidden="1">#REF!</definedName>
    <definedName name="_8__123Graph_ACHART_7" hidden="1">#REF!</definedName>
    <definedName name="_80__123Graph_ACHART_15" localSheetId="2" hidden="1">#REF!</definedName>
    <definedName name="_80__123Graph_ACHART_15" localSheetId="10" hidden="1">#REF!</definedName>
    <definedName name="_80__123Graph_ACHART_15" hidden="1">#REF!</definedName>
    <definedName name="_81__123Graph_ACHART_16" localSheetId="2" hidden="1">#REF!</definedName>
    <definedName name="_81__123Graph_ACHART_16" localSheetId="10" hidden="1">#REF!</definedName>
    <definedName name="_81__123Graph_ACHART_16" hidden="1">#REF!</definedName>
    <definedName name="_83__123Graph_ACHART_13" localSheetId="2" hidden="1">#REF!</definedName>
    <definedName name="_83__123Graph_ACHART_13" localSheetId="10" hidden="1">#REF!</definedName>
    <definedName name="_83__123Graph_ACHART_13" hidden="1">#REF!</definedName>
    <definedName name="_84__123Graph_ACHART_14" localSheetId="2" hidden="1">#REF!</definedName>
    <definedName name="_84__123Graph_ACHART_14" localSheetId="10" hidden="1">#REF!</definedName>
    <definedName name="_84__123Graph_ACHART_14" hidden="1">#REF!</definedName>
    <definedName name="_85__123Graph_ACHART_15" localSheetId="2" hidden="1">#REF!</definedName>
    <definedName name="_85__123Graph_ACHART_15" localSheetId="10" hidden="1">#REF!</definedName>
    <definedName name="_85__123Graph_ACHART_15" hidden="1">#REF!</definedName>
    <definedName name="_86__123Graph_ACHART_16" localSheetId="2" hidden="1">#REF!</definedName>
    <definedName name="_86__123Graph_ACHART_16" localSheetId="10" hidden="1">#REF!</definedName>
    <definedName name="_86__123Graph_ACHART_16" hidden="1">#REF!</definedName>
    <definedName name="_9__123Graph_ACHART_8" localSheetId="10" hidden="1">#REF!</definedName>
    <definedName name="_9__123Graph_ACHART_8" hidden="1">#REF!</definedName>
    <definedName name="_95__123Graph_ACHART_2" localSheetId="2" hidden="1">#REF!</definedName>
    <definedName name="_95__123Graph_ACHART_2" localSheetId="10" hidden="1">#REF!</definedName>
    <definedName name="_95__123Graph_ACHART_2" hidden="1">#REF!</definedName>
    <definedName name="_Fill" localSheetId="2" hidden="1">#REF!</definedName>
    <definedName name="_Fill" localSheetId="10" hidden="1">#REF!</definedName>
    <definedName name="_Fill" hidden="1">#REF!</definedName>
    <definedName name="_xlnm._FilterDatabase" localSheetId="7" hidden="1">'Calc| Project Costs '!$A$6:$BV$103</definedName>
    <definedName name="_xlnm._FilterDatabase" localSheetId="4" hidden="1">#REF!</definedName>
    <definedName name="_xlnm._FilterDatabase" localSheetId="2" hidden="1">#REF!</definedName>
    <definedName name="_xlnm._FilterDatabase" localSheetId="10" hidden="1">#REF!</definedName>
    <definedName name="_xlnm._FilterDatabase" hidden="1">#REF!</definedName>
    <definedName name="_Key1" localSheetId="10" hidden="1">#REF!</definedName>
    <definedName name="_Key1" hidden="1">#REF!</definedName>
    <definedName name="_Key2" localSheetId="10" hidden="1">#REF!</definedName>
    <definedName name="_Key2" hidden="1">#REF!</definedName>
    <definedName name="_Order1" hidden="1">255</definedName>
    <definedName name="_Order2" hidden="1">255</definedName>
    <definedName name="_Sort" localSheetId="10" hidden="1">#REF!</definedName>
    <definedName name="_Sort" hidden="1">#REF!</definedName>
    <definedName name="a" localSheetId="10">#REF!</definedName>
    <definedName name="a">#REF!</definedName>
    <definedName name="A_Good_Employer" localSheetId="10">#REF!</definedName>
    <definedName name="A_Good_Employer">#REF!</definedName>
    <definedName name="A_Step1" localSheetId="10">#REF!</definedName>
    <definedName name="A_Step1">#REF!</definedName>
    <definedName name="A_Step10" localSheetId="10">#REF!</definedName>
    <definedName name="A_Step10">#REF!</definedName>
    <definedName name="A_Step2" localSheetId="10">#REF!</definedName>
    <definedName name="A_Step2">#REF!</definedName>
    <definedName name="A_Step3" localSheetId="10">#REF!</definedName>
    <definedName name="A_Step3">#REF!</definedName>
    <definedName name="A_Step4" localSheetId="10">#REF!</definedName>
    <definedName name="A_Step4">#REF!</definedName>
    <definedName name="A_Step5" localSheetId="10">#REF!</definedName>
    <definedName name="A_Step5">#REF!</definedName>
    <definedName name="A_Step6" localSheetId="10">#REF!</definedName>
    <definedName name="A_Step6">#REF!</definedName>
    <definedName name="A_Step7" localSheetId="10">#REF!</definedName>
    <definedName name="A_Step7">#REF!</definedName>
    <definedName name="A_Step8" localSheetId="10">#REF!</definedName>
    <definedName name="A_Step8">#REF!</definedName>
    <definedName name="A_Step9" localSheetId="10">#REF!</definedName>
    <definedName name="A_Step9">#REF!</definedName>
    <definedName name="A10acvalue" localSheetId="10">#REF!</definedName>
    <definedName name="A10acvalue">#REF!</definedName>
    <definedName name="A10offset">10</definedName>
    <definedName name="A11acvalue" localSheetId="10">#REF!</definedName>
    <definedName name="A11acvalue">#REF!</definedName>
    <definedName name="A11offset">11</definedName>
    <definedName name="A12acvalue" localSheetId="10">#REF!</definedName>
    <definedName name="A12acvalue">#REF!</definedName>
    <definedName name="A12offset">12</definedName>
    <definedName name="A13acvalue">#REF!</definedName>
    <definedName name="A13offset">13</definedName>
    <definedName name="A14acvalue">#REF!</definedName>
    <definedName name="A14offset">14</definedName>
    <definedName name="A15acvalue">#REF!</definedName>
    <definedName name="A15offset">15</definedName>
    <definedName name="A16acvalue">#REF!</definedName>
    <definedName name="A16offset">16</definedName>
    <definedName name="A17acvalue">#REF!</definedName>
    <definedName name="A17offset">17</definedName>
    <definedName name="A18acvalue">#REF!</definedName>
    <definedName name="A18offset">18</definedName>
    <definedName name="A19acvalue">#REF!</definedName>
    <definedName name="A19offset">19</definedName>
    <definedName name="A1acvalue">#REF!</definedName>
    <definedName name="A1offset">1</definedName>
    <definedName name="A20acvalue">#REF!</definedName>
    <definedName name="A20offset">20</definedName>
    <definedName name="A21acvalue">#REF!</definedName>
    <definedName name="A21offset">21</definedName>
    <definedName name="A22acvalue">#REF!</definedName>
    <definedName name="A22offset">22</definedName>
    <definedName name="A23acvalue">#REF!</definedName>
    <definedName name="A23offset">23</definedName>
    <definedName name="A24acvalue">#REF!</definedName>
    <definedName name="A24offset">24</definedName>
    <definedName name="A25acvalue">#REF!</definedName>
    <definedName name="A25offset">25</definedName>
    <definedName name="A26acvalue">#REF!</definedName>
    <definedName name="A26offset">26</definedName>
    <definedName name="A27acvalue">#REF!</definedName>
    <definedName name="A27offset">27</definedName>
    <definedName name="A28acvalue">#REF!</definedName>
    <definedName name="A28offset">28</definedName>
    <definedName name="A29acvalue">#REF!</definedName>
    <definedName name="A29offset">29</definedName>
    <definedName name="A2acvalue">#REF!</definedName>
    <definedName name="A2offset">2</definedName>
    <definedName name="A30acvalue">#REF!</definedName>
    <definedName name="A30offset">30</definedName>
    <definedName name="A31offset">31</definedName>
    <definedName name="A32offset">32</definedName>
    <definedName name="A33offset">33</definedName>
    <definedName name="A34offset">34</definedName>
    <definedName name="A35offset">35</definedName>
    <definedName name="A36offset">36</definedName>
    <definedName name="A37offset">37</definedName>
    <definedName name="A38offset">38</definedName>
    <definedName name="A39offset">39</definedName>
    <definedName name="A3acvalue">#REF!</definedName>
    <definedName name="A3offset">3</definedName>
    <definedName name="A40offset">40</definedName>
    <definedName name="A41offset">41</definedName>
    <definedName name="A42offset">42</definedName>
    <definedName name="A43offset">43</definedName>
    <definedName name="A44offset">44</definedName>
    <definedName name="A45offset">45</definedName>
    <definedName name="A46offset">46</definedName>
    <definedName name="A47offset">47</definedName>
    <definedName name="A48offset">48</definedName>
    <definedName name="A49offset">49</definedName>
    <definedName name="A4acvalue">#REF!</definedName>
    <definedName name="A4offset">4</definedName>
    <definedName name="A50offset">50</definedName>
    <definedName name="A5acvalue">#REF!</definedName>
    <definedName name="A5offset">5</definedName>
    <definedName name="A6acvalue">#REF!</definedName>
    <definedName name="A6offset">6</definedName>
    <definedName name="A7acvalue">#REF!</definedName>
    <definedName name="A7offset">7</definedName>
    <definedName name="A8acvalue">#REF!</definedName>
    <definedName name="A8offset">8</definedName>
    <definedName name="A9acvalue">#REF!</definedName>
    <definedName name="A9offset">9</definedName>
    <definedName name="aaaaaaa">#REF!</definedName>
    <definedName name="AAM" localSheetId="10">#REF!</definedName>
    <definedName name="AAM">#REF!</definedName>
    <definedName name="abba" localSheetId="7" hidden="1">{"Ownership",#N/A,FALSE,"Ownership";"Contents",#N/A,FALSE,"Contents"}</definedName>
    <definedName name="abba" localSheetId="0" hidden="1">{"Ownership",#N/A,FALSE,"Ownership";"Contents",#N/A,FALSE,"Contents"}</definedName>
    <definedName name="abba" localSheetId="4" hidden="1">{"Ownership",#N/A,FALSE,"Ownership";"Contents",#N/A,FALSE,"Contents"}</definedName>
    <definedName name="abba" localSheetId="2" hidden="1">{"Ownership",#N/A,FALSE,"Ownership";"Contents",#N/A,FALSE,"Contents"}</definedName>
    <definedName name="abba" localSheetId="10" hidden="1">{"Ownership",#N/A,FALSE,"Ownership";"Contents",#N/A,FALSE,"Contents"}</definedName>
    <definedName name="abba" hidden="1">{"Ownership",#N/A,FALSE,"Ownership";"Contents",#N/A,FALSE,"Contents"}</definedName>
    <definedName name="abc">#REF!</definedName>
    <definedName name="Act_LPGD" localSheetId="10">#REF!</definedName>
    <definedName name="Act_LPGD">#REF!</definedName>
    <definedName name="ACTIVITY" localSheetId="10">#REF!</definedName>
    <definedName name="ACTIVITY">#REF!</definedName>
    <definedName name="ACTPRICE" localSheetId="10">#REF!</definedName>
    <definedName name="ACTPRICE">#REF!</definedName>
    <definedName name="Actual___by_month" localSheetId="10">#REF!</definedName>
    <definedName name="Actual___by_month">#REF!</definedName>
    <definedName name="Actual___Year_to_date" localSheetId="10">#REF!</definedName>
    <definedName name="Actual___Year_to_date">#REF!</definedName>
    <definedName name="Actual_CBIT98" localSheetId="10">#REF!</definedName>
    <definedName name="Actual_CBIT98">#REF!</definedName>
    <definedName name="ACTUAL_PRICE" localSheetId="10">#REF!</definedName>
    <definedName name="ACTUAL_PRICE">#REF!</definedName>
    <definedName name="ACTUAL_TRANSPORT1" localSheetId="10">#REF!</definedName>
    <definedName name="ACTUAL_TRANSPORT1">#REF!</definedName>
    <definedName name="ACTUAL_TRANSPORT2" localSheetId="10">#REF!</definedName>
    <definedName name="ACTUAL_TRANSPORT2">#REF!</definedName>
    <definedName name="ACTUAL_YTDMIL" localSheetId="10">#REF!</definedName>
    <definedName name="ACTUAL_YTDMIL">#REF!</definedName>
    <definedName name="ACTUAL_YTDTJ" localSheetId="10">#REF!</definedName>
    <definedName name="ACTUAL_YTDTJ">#REF!</definedName>
    <definedName name="ActualCBIT" localSheetId="10">#REF!</definedName>
    <definedName name="ActualCBIT">#REF!</definedName>
    <definedName name="Actuals" localSheetId="10">#REF!</definedName>
    <definedName name="Actuals">#REF!</definedName>
    <definedName name="Adj" localSheetId="10">#REF!</definedName>
    <definedName name="Adj">#REF!</definedName>
    <definedName name="AdjDates" localSheetId="0">OFFSET('Cover Sheet'!Dates,0,1)</definedName>
    <definedName name="AdjDates" localSheetId="10">OFFSET('Output| Charts &amp; Tables'!Dates,0,1)</definedName>
    <definedName name="AdjDates">OFFSET(Dates,0,1)</definedName>
    <definedName name="AER_Service" localSheetId="2">#REF!</definedName>
    <definedName name="AER_Service" localSheetId="10">#REF!</definedName>
    <definedName name="AER_Service">#REF!</definedName>
    <definedName name="AERinflation" localSheetId="6">#REF!</definedName>
    <definedName name="AERinflation">#REF!</definedName>
    <definedName name="AGL_GAS_NETWORKS">"YTD-ACTUAL99"</definedName>
    <definedName name="Agreed_Fees_Actual___by_month">#REF!</definedName>
    <definedName name="Agreed_Fees_Actual___Year_to_date" localSheetId="10">#REF!</definedName>
    <definedName name="Agreed_Fees_Actual___Year_to_date">#REF!</definedName>
    <definedName name="Agreed_Fees_Budget___by_month" localSheetId="10">#REF!</definedName>
    <definedName name="Agreed_Fees_Budget___by_month">#REF!</definedName>
    <definedName name="Agreed_Fees_Budget___Year_to_date" localSheetId="10">#REF!</definedName>
    <definedName name="Agreed_Fees_Budget___Year_to_date">#REF!</definedName>
    <definedName name="Agreed_Fees_Prior_Year___2000_2001____by_month" localSheetId="10">#REF!</definedName>
    <definedName name="Agreed_Fees_Prior_Year___2000_2001____by_month">#REF!</definedName>
    <definedName name="Agreed_Fees_Prior_Year___2000_2001____Year_to_date" localSheetId="10">#REF!</definedName>
    <definedName name="Agreed_Fees_Prior_Year___2000_2001____Year_to_date">#REF!</definedName>
    <definedName name="AIMMSUMMARY" localSheetId="10">#REF!</definedName>
    <definedName name="AIMMSUMMARY">#REF!</definedName>
    <definedName name="Albany_UAFG_Rate" localSheetId="10">#REF!</definedName>
    <definedName name="Albany_UAFG_Rate">#REF!</definedName>
    <definedName name="AllTariff" localSheetId="10">#REF!</definedName>
    <definedName name="AllTariff">#REF!</definedName>
    <definedName name="amadeuscons" localSheetId="10">#REF!</definedName>
    <definedName name="amadeuscons">#REF!</definedName>
    <definedName name="amadeusdetailed" localSheetId="10">#REF!</definedName>
    <definedName name="amadeusdetailed">#REF!</definedName>
    <definedName name="AMADEUSSUMMARY" localSheetId="10">#REF!</definedName>
    <definedName name="AMADEUSSUMMARY">#REF!</definedName>
    <definedName name="AMCLSUMMARY" localSheetId="10">#REF!</definedName>
    <definedName name="AMCLSUMMARY">#REF!</definedName>
    <definedName name="Amcor" localSheetId="10">#REF!</definedName>
    <definedName name="Amcor">#REF!</definedName>
    <definedName name="AMT" localSheetId="10">#REF!</definedName>
    <definedName name="AMT">#REF!</definedName>
    <definedName name="Ann" localSheetId="10">#REF!</definedName>
    <definedName name="Ann">#REF!</definedName>
    <definedName name="ANNUAL" localSheetId="10">#REF!</definedName>
    <definedName name="ANNUAL">#REF!</definedName>
    <definedName name="anscount" hidden="1">1</definedName>
    <definedName name="AOF" localSheetId="10">#REF!</definedName>
    <definedName name="AOF">#REF!</definedName>
    <definedName name="Apr" localSheetId="10">#REF!</definedName>
    <definedName name="Apr">#REF!</definedName>
    <definedName name="Apr_Rec">#N/A</definedName>
    <definedName name="aria"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fasdf" localSheetId="0">Main.SAPF4Help()</definedName>
    <definedName name="asdfasdfasdfasdf" localSheetId="10">Main.SAPF4Help()</definedName>
    <definedName name="asdfasdfasdfasdf">Main.SAPF4Help()</definedName>
    <definedName name="asdfasdfasdgfgh"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set_class">#REF!</definedName>
    <definedName name="Asset1" localSheetId="0">#REF!</definedName>
    <definedName name="Asset1" localSheetId="2">#REF!</definedName>
    <definedName name="Asset1">#REF!</definedName>
    <definedName name="Asset10" localSheetId="0">#REF!</definedName>
    <definedName name="Asset10" localSheetId="2">#REF!</definedName>
    <definedName name="Asset10">#REF!</definedName>
    <definedName name="Asset11" localSheetId="0">#REF!</definedName>
    <definedName name="Asset11" localSheetId="2">#REF!</definedName>
    <definedName name="Asset11">#REF!</definedName>
    <definedName name="asset11a" localSheetId="10">#REF!</definedName>
    <definedName name="asset11a">#REF!</definedName>
    <definedName name="Asset12" localSheetId="0">#REF!</definedName>
    <definedName name="Asset12" localSheetId="2">#REF!</definedName>
    <definedName name="Asset12">#REF!</definedName>
    <definedName name="Asset13" localSheetId="0">#REF!</definedName>
    <definedName name="Asset13" localSheetId="2">#REF!</definedName>
    <definedName name="Asset13">#REF!</definedName>
    <definedName name="Asset2" localSheetId="0">#REF!</definedName>
    <definedName name="Asset2" localSheetId="2">#REF!</definedName>
    <definedName name="Asset2">#REF!</definedName>
    <definedName name="Asset3" localSheetId="0">#REF!</definedName>
    <definedName name="Asset3" localSheetId="2">#REF!</definedName>
    <definedName name="Asset3">#REF!</definedName>
    <definedName name="Asset4" localSheetId="0">#REF!</definedName>
    <definedName name="Asset4" localSheetId="2">#REF!</definedName>
    <definedName name="Asset4">#REF!</definedName>
    <definedName name="Asset5" localSheetId="0">#REF!</definedName>
    <definedName name="Asset5" localSheetId="2">#REF!</definedName>
    <definedName name="Asset5">#REF!</definedName>
    <definedName name="Asset6" localSheetId="0">#REF!</definedName>
    <definedName name="Asset6" localSheetId="2">#REF!</definedName>
    <definedName name="Asset6">#REF!</definedName>
    <definedName name="Asset7" localSheetId="0">#REF!</definedName>
    <definedName name="Asset7" localSheetId="2">#REF!</definedName>
    <definedName name="Asset7">#REF!</definedName>
    <definedName name="Asset8" localSheetId="0">#REF!</definedName>
    <definedName name="Asset8" localSheetId="2">#REF!</definedName>
    <definedName name="Asset8">#REF!</definedName>
    <definedName name="Asset9" localSheetId="0">#REF!</definedName>
    <definedName name="Asset9" localSheetId="2">#REF!</definedName>
    <definedName name="Asset9">#REF!</definedName>
    <definedName name="assset1" localSheetId="10">#REF!</definedName>
    <definedName name="assset1">#REF!</definedName>
    <definedName name="assset10" localSheetId="10">#REF!</definedName>
    <definedName name="assset10">#REF!</definedName>
    <definedName name="AUD.USD" localSheetId="10">#REF!</definedName>
    <definedName name="AUD.USD">#REF!</definedName>
    <definedName name="Aug" localSheetId="10">#REF!</definedName>
    <definedName name="Aug">#REF!</definedName>
    <definedName name="Austicks" localSheetId="10">#REF!</definedName>
    <definedName name="Austicks">#REF!</definedName>
    <definedName name="AustralBricks" localSheetId="10">#REF!</definedName>
    <definedName name="AustralBricks">#REF!</definedName>
    <definedName name="AustralianFarmCorporation" localSheetId="10">#REF!</definedName>
    <definedName name="AustralianFarmCorporation">#REF!</definedName>
    <definedName name="AustralianMeatHoldings" localSheetId="10">#REF!</definedName>
    <definedName name="AustralianMeatHoldings">#REF!</definedName>
    <definedName name="Author" localSheetId="10">#REF!</definedName>
    <definedName name="Author">#REF!</definedName>
    <definedName name="Ave_Cust_Ann_Chg_2016" localSheetId="10">#REF!</definedName>
    <definedName name="Ave_Cust_Ann_Chg_2016">#REF!</definedName>
    <definedName name="Ave_Cust_Ann_Chg_2017" localSheetId="10">#REF!</definedName>
    <definedName name="Ave_Cust_Ann_Chg_2017">#REF!</definedName>
    <definedName name="Ave_Cust_Ann_Chg_2018" localSheetId="10">#REF!</definedName>
    <definedName name="Ave_Cust_Ann_Chg_2018">#REF!</definedName>
    <definedName name="Ave_Cust_Ann_Chg_2019" localSheetId="10">#REF!</definedName>
    <definedName name="Ave_Cust_Ann_Chg_2019">#REF!</definedName>
    <definedName name="B" localSheetId="10">#REF!</definedName>
    <definedName name="B">#REF!</definedName>
    <definedName name="B3_usage_price_change_2015" localSheetId="10">#REF!</definedName>
    <definedName name="B3_usage_price_change_2015">#REF!</definedName>
    <definedName name="B3_usage_price_change_2016" localSheetId="10">#REF!</definedName>
    <definedName name="B3_usage_price_change_2016">#REF!</definedName>
    <definedName name="B3_usage_price_change_2017" localSheetId="10">#REF!</definedName>
    <definedName name="B3_usage_price_change_2017">#REF!</definedName>
    <definedName name="B3_usage_price_change_2018" localSheetId="10">#REF!</definedName>
    <definedName name="B3_usage_price_change_2018">#REF!</definedName>
    <definedName name="B3_usage_price_change_2019" localSheetId="10">#REF!</definedName>
    <definedName name="B3_usage_price_change_2019">#REF!</definedName>
    <definedName name="Balance_Detail">!$L$83:!$L$178</definedName>
    <definedName name="BALANCE_SHEET">!$A$81</definedName>
    <definedName name="balancesheet" localSheetId="10">#REF!</definedName>
    <definedName name="balancesheet">#REF!</definedName>
    <definedName name="base" localSheetId="10">#REF!</definedName>
    <definedName name="base">#REF!</definedName>
    <definedName name="BaseFee" localSheetId="10">#REF!</definedName>
    <definedName name="BaseFee">#REF!</definedName>
    <definedName name="BBB">#N/A</definedName>
    <definedName name="BC_Var1" localSheetId="10">#REF!</definedName>
    <definedName name="BC_Var1">#REF!</definedName>
    <definedName name="BC_Var10" localSheetId="10">#REF!</definedName>
    <definedName name="BC_Var10">#REF!</definedName>
    <definedName name="BC_Var2" localSheetId="10">#REF!</definedName>
    <definedName name="BC_Var2">#REF!</definedName>
    <definedName name="BC_Var3" localSheetId="10">#REF!</definedName>
    <definedName name="BC_Var3">#REF!</definedName>
    <definedName name="BC_Var4" localSheetId="10">#REF!</definedName>
    <definedName name="BC_Var4">#REF!</definedName>
    <definedName name="BC_Var5" localSheetId="10">#REF!</definedName>
    <definedName name="BC_Var5">#REF!</definedName>
    <definedName name="BC_Var6" localSheetId="10">#REF!</definedName>
    <definedName name="BC_Var6">#REF!</definedName>
    <definedName name="BC_Var7" localSheetId="10">#REF!</definedName>
    <definedName name="BC_Var7">#REF!</definedName>
    <definedName name="BC_Var8" localSheetId="10">#REF!</definedName>
    <definedName name="BC_Var8">#REF!</definedName>
    <definedName name="BC_Var9" localSheetId="10">#REF!</definedName>
    <definedName name="BC_Var9">#REF!</definedName>
    <definedName name="BCCToowong" localSheetId="10">#REF!</definedName>
    <definedName name="BCCToowong">#REF!</definedName>
    <definedName name="BCFixed" localSheetId="10">#REF!</definedName>
    <definedName name="BCFixed">#REF!</definedName>
    <definedName name="BD_Var1" localSheetId="10">#REF!</definedName>
    <definedName name="BD_Var1">#REF!</definedName>
    <definedName name="BD_Var10" localSheetId="10">#REF!</definedName>
    <definedName name="BD_Var10">#REF!</definedName>
    <definedName name="BD_Var2" localSheetId="10">#REF!</definedName>
    <definedName name="BD_Var2">#REF!</definedName>
    <definedName name="BD_Var3" localSheetId="10">#REF!</definedName>
    <definedName name="BD_Var3">#REF!</definedName>
    <definedName name="BD_Var4" localSheetId="10">#REF!</definedName>
    <definedName name="BD_Var4">#REF!</definedName>
    <definedName name="BD_Var5" localSheetId="10">#REF!</definedName>
    <definedName name="BD_Var5">#REF!</definedName>
    <definedName name="BD_Var6" localSheetId="10">#REF!</definedName>
    <definedName name="BD_Var6">#REF!</definedName>
    <definedName name="BD_Var7" localSheetId="10">#REF!</definedName>
    <definedName name="BD_Var7">#REF!</definedName>
    <definedName name="BD_Var8" localSheetId="10">#REF!</definedName>
    <definedName name="BD_Var8">#REF!</definedName>
    <definedName name="BD_Var9" localSheetId="10">#REF!</definedName>
    <definedName name="BD_Var9">#REF!</definedName>
    <definedName name="BDFixed" localSheetId="10">#REF!</definedName>
    <definedName name="BDFixed">#REF!</definedName>
    <definedName name="Be" localSheetId="10">#REF!</definedName>
    <definedName name="Be">#REF!</definedName>
    <definedName name="BEPbaseRent" localSheetId="10">#REF!</definedName>
    <definedName name="BEPbaseRent">#REF!</definedName>
    <definedName name="BEPcpiFactor" localSheetId="10">#REF!</definedName>
    <definedName name="BEPcpiFactor">#REF!</definedName>
    <definedName name="BEPoptionalRent" localSheetId="10">#REF!</definedName>
    <definedName name="BEPoptionalRent">#REF!</definedName>
    <definedName name="BI_Var1" localSheetId="10">#REF!</definedName>
    <definedName name="BI_Var1">#REF!</definedName>
    <definedName name="BI_Var10" localSheetId="10">#REF!</definedName>
    <definedName name="BI_Var10">#REF!</definedName>
    <definedName name="BI_Var2" localSheetId="10">#REF!</definedName>
    <definedName name="BI_Var2">#REF!</definedName>
    <definedName name="BI_Var3" localSheetId="10">#REF!</definedName>
    <definedName name="BI_Var3">#REF!</definedName>
    <definedName name="BI_Var4" localSheetId="10">#REF!</definedName>
    <definedName name="BI_Var4">#REF!</definedName>
    <definedName name="BI_Var5" localSheetId="10">#REF!</definedName>
    <definedName name="BI_Var5">#REF!</definedName>
    <definedName name="BI_Var6" localSheetId="10">#REF!</definedName>
    <definedName name="BI_Var6">#REF!</definedName>
    <definedName name="BI_Var7" localSheetId="10">#REF!</definedName>
    <definedName name="BI_Var7">#REF!</definedName>
    <definedName name="BI_Var8" localSheetId="10">#REF!</definedName>
    <definedName name="BI_Var8">#REF!</definedName>
    <definedName name="BI_Var9" localSheetId="10">#REF!</definedName>
    <definedName name="BI_Var9">#REF!</definedName>
    <definedName name="BIFixed" localSheetId="10">#REF!</definedName>
    <definedName name="BIFixed">#REF!</definedName>
    <definedName name="Billion" localSheetId="10">#REF!</definedName>
    <definedName name="Billion">#REF!</definedName>
    <definedName name="Billions" localSheetId="10">#REF!</definedName>
    <definedName name="Billions">#REF!</definedName>
    <definedName name="BLUE" localSheetId="10">#REF!</definedName>
    <definedName name="BLUE">#REF!</definedName>
    <definedName name="bookdepreg" localSheetId="10">#REF!</definedName>
    <definedName name="bookdepreg">#REF!</definedName>
    <definedName name="BP_1" localSheetId="10">#REF!</definedName>
    <definedName name="BP_1">#REF!</definedName>
    <definedName name="BP_2" localSheetId="10">#REF!</definedName>
    <definedName name="BP_2">#REF!</definedName>
    <definedName name="BP_StandBy" localSheetId="10">#REF!</definedName>
    <definedName name="BP_StandBy">#REF!</definedName>
    <definedName name="Bridge_amount" localSheetId="10">#REF!</definedName>
    <definedName name="Bridge_amount">#REF!</definedName>
    <definedName name="Bridge_commitment" localSheetId="10">#REF!</definedName>
    <definedName name="Bridge_commitment">#REF!</definedName>
    <definedName name="Bridge_date" localSheetId="10">#REF!</definedName>
    <definedName name="Bridge_date">#REF!</definedName>
    <definedName name="Bridge_margin" localSheetId="10">#REF!</definedName>
    <definedName name="Bridge_margin">#REF!</definedName>
    <definedName name="Bridge_margin2" localSheetId="10">#REF!</definedName>
    <definedName name="Bridge_margin2">#REF!</definedName>
    <definedName name="BrisbaneCityCouncil" localSheetId="10">#REF!</definedName>
    <definedName name="BrisbaneCityCouncil">#REF!</definedName>
    <definedName name="BrisStep1" localSheetId="10">#REF!</definedName>
    <definedName name="BrisStep1">#REF!</definedName>
    <definedName name="BrisStep2" localSheetId="10">#REF!</definedName>
    <definedName name="BrisStep2">#REF!</definedName>
    <definedName name="BrisStep3" localSheetId="10">#REF!</definedName>
    <definedName name="BrisStep3">#REF!</definedName>
    <definedName name="BrisStep4" localSheetId="10">#REF!</definedName>
    <definedName name="BrisStep4">#REF!</definedName>
    <definedName name="BrisStep5" localSheetId="10">#REF!</definedName>
    <definedName name="BrisStep5">#REF!</definedName>
    <definedName name="BrisStep6" localSheetId="10">#REF!</definedName>
    <definedName name="BrisStep6">#REF!</definedName>
    <definedName name="BS_PL" localSheetId="10">#REF!</definedName>
    <definedName name="BS_PL">#REF!</definedName>
    <definedName name="BSALSUMMARY" localSheetId="10">#REF!</definedName>
    <definedName name="BSALSUMMARY">#REF!</definedName>
    <definedName name="bssumm" localSheetId="10">#REF!</definedName>
    <definedName name="bssumm">#REF!</definedName>
    <definedName name="BTARIFF_BUD99" localSheetId="10">#REF!</definedName>
    <definedName name="BTARIFF_BUD99">#REF!</definedName>
    <definedName name="Bud_catergory" localSheetId="10">#REF!</definedName>
    <definedName name="Bud_catergory">#REF!</definedName>
    <definedName name="BUD_PRICE" localSheetId="10">#REF!</definedName>
    <definedName name="BUD_PRICE">#REF!</definedName>
    <definedName name="BUD_RECEIPTS" localSheetId="10">#REF!</definedName>
    <definedName name="BUD_RECEIPTS">#REF!</definedName>
    <definedName name="BUD_YTDMIL" localSheetId="10">#REF!</definedName>
    <definedName name="BUD_YTDMIL">#REF!</definedName>
    <definedName name="BUD_YTDTJ" localSheetId="10">#REF!</definedName>
    <definedName name="BUD_YTDTJ">#REF!</definedName>
    <definedName name="BUD_YTTJ" localSheetId="10">#REF!</definedName>
    <definedName name="BUD_YTTJ">#REF!</definedName>
    <definedName name="BUDATA" localSheetId="10">#REF!</definedName>
    <definedName name="BUDATA">#REF!</definedName>
    <definedName name="Budget" localSheetId="10">#REF!</definedName>
    <definedName name="Budget">#REF!</definedName>
    <definedName name="Budget___by_month" localSheetId="10">#REF!</definedName>
    <definedName name="Budget___by_month">#REF!</definedName>
    <definedName name="Budget___Year_to_date" localSheetId="10">#REF!</definedName>
    <definedName name="Budget___Year_to_date">#REF!</definedName>
    <definedName name="BUDGET_TRANSPORT1" localSheetId="10">#REF!</definedName>
    <definedName name="BUDGET_TRANSPORT1">#REF!</definedName>
    <definedName name="BUDGET_TRANSPORT2" localSheetId="10">#REF!</definedName>
    <definedName name="BUDGET_TRANSPORT2">#REF!</definedName>
    <definedName name="budget_variance9900" localSheetId="10">#REF!</definedName>
    <definedName name="budget_variance9900">#REF!</definedName>
    <definedName name="BudgetCBIT" localSheetId="10">#REF!</definedName>
    <definedName name="BudgetCBIT">#REF!</definedName>
    <definedName name="BUDVARTJ" localSheetId="10">#REF!</definedName>
    <definedName name="BUDVARTJ">#REF!</definedName>
    <definedName name="BUR" localSheetId="10">#REF!</definedName>
    <definedName name="BUR">#REF!</definedName>
    <definedName name="business99" localSheetId="10">#REF!</definedName>
    <definedName name="business99">#REF!</definedName>
    <definedName name="Bwood" localSheetId="10">#REF!</definedName>
    <definedName name="Bwood">#REF!</definedName>
    <definedName name="by" localSheetId="10">#REF!</definedName>
    <definedName name="by">#REF!</definedName>
    <definedName name="C_" localSheetId="10">#REF!</definedName>
    <definedName name="C_">#REF!</definedName>
    <definedName name="C_Tariffs" localSheetId="10">#REF!</definedName>
    <definedName name="C_Tariffs">#REF!</definedName>
    <definedName name="C_Var1" localSheetId="10">#REF!</definedName>
    <definedName name="C_Var1">#REF!</definedName>
    <definedName name="C_Var10" localSheetId="10">#REF!</definedName>
    <definedName name="C_Var10">#REF!</definedName>
    <definedName name="C_Var2" localSheetId="10">#REF!</definedName>
    <definedName name="C_Var2">#REF!</definedName>
    <definedName name="C_Var3" localSheetId="10">#REF!</definedName>
    <definedName name="C_Var3">#REF!</definedName>
    <definedName name="C_Var4" localSheetId="10">#REF!</definedName>
    <definedName name="C_Var4">#REF!</definedName>
    <definedName name="C_Var5" localSheetId="10">#REF!</definedName>
    <definedName name="C_Var5">#REF!</definedName>
    <definedName name="C_Var6" localSheetId="10">#REF!</definedName>
    <definedName name="C_Var6">#REF!</definedName>
    <definedName name="C_Var7" localSheetId="10">#REF!</definedName>
    <definedName name="C_Var7">#REF!</definedName>
    <definedName name="C_Var8" localSheetId="10">#REF!</definedName>
    <definedName name="C_Var8">#REF!</definedName>
    <definedName name="C_Var9" localSheetId="10">#REF!</definedName>
    <definedName name="C_Var9">#REF!</definedName>
    <definedName name="Calc_Dollar_Basis" localSheetId="2">#REF!</definedName>
    <definedName name="Calc_Dollar_Basis" localSheetId="10">#REF!</definedName>
    <definedName name="Calc_Dollar_Basis">#REF!</definedName>
    <definedName name="call2" localSheetId="10">#REF!</definedName>
    <definedName name="call2">#REF!</definedName>
    <definedName name="call2ita1" localSheetId="10">#REF!</definedName>
    <definedName name="call2ita1">#REF!</definedName>
    <definedName name="calldate" localSheetId="10">#REF!</definedName>
    <definedName name="calldate">#REF!</definedName>
    <definedName name="CAPACT_98" localSheetId="10">#REF!</definedName>
    <definedName name="CAPACT_98">#REF!</definedName>
    <definedName name="CAPACT98" localSheetId="10">#REF!</definedName>
    <definedName name="CAPACT98">#REF!</definedName>
    <definedName name="CAPACT99" localSheetId="10">#REF!</definedName>
    <definedName name="CAPACT99">#REF!</definedName>
    <definedName name="CAPBUD99" localSheetId="10">#REF!</definedName>
    <definedName name="CAPBUD99">#REF!</definedName>
    <definedName name="capex" localSheetId="10">#REF!</definedName>
    <definedName name="capex">#REF!</definedName>
    <definedName name="capex_principal" localSheetId="10">#REF!</definedName>
    <definedName name="capex_principal">#REF!</definedName>
    <definedName name="Capex_Sens" localSheetId="10">#REF!</definedName>
    <definedName name="Capex_Sens">#REF!</definedName>
    <definedName name="Capex_table" localSheetId="10">#REF!</definedName>
    <definedName name="Capex_table">#REF!</definedName>
    <definedName name="Capexreg" localSheetId="10">#REF!</definedName>
    <definedName name="Capexreg">#REF!</definedName>
    <definedName name="CAPITAL_EXPENDITURE" localSheetId="10">#REF!</definedName>
    <definedName name="CAPITAL_EXPENDITURE">#REF!</definedName>
    <definedName name="Caplagreg" localSheetId="10">#REF!</definedName>
    <definedName name="Caplagreg">#REF!</definedName>
    <definedName name="CapPymt" localSheetId="10">#REF!</definedName>
    <definedName name="CapPymt">#REF!</definedName>
    <definedName name="Capral" localSheetId="10">#REF!</definedName>
    <definedName name="Capral">#REF!</definedName>
    <definedName name="CAPVAR99" localSheetId="10">#REF!</definedName>
    <definedName name="CAPVAR99">#REF!</definedName>
    <definedName name="CARPDETAILED" localSheetId="10">#REF!</definedName>
    <definedName name="CARPDETAILED">#REF!</definedName>
    <definedName name="carpsumm" localSheetId="10">#REF!</definedName>
    <definedName name="carpsumm">#REF!</definedName>
    <definedName name="Cash_Timing" localSheetId="2">#REF!</definedName>
    <definedName name="Cash_Timing" localSheetId="10">#REF!</definedName>
    <definedName name="Cash_Timing">#REF!</definedName>
    <definedName name="CASHFLOW">!$A$180</definedName>
    <definedName name="Cashflow_Detail">!$L$182:$L$231</definedName>
    <definedName name="Cashflow_Standard">!$L$182:$L$185,!$L$194:$L$195,!$L$202:$L$203,!$L$205:$L$208,!$L$227:$L$231</definedName>
    <definedName name="Cashflow_Summary">!$L$182:$L$190,!$L$192:$L$210,!$L$212:$L$218,!$L$220:$L$225,!$L$227:$L$231</definedName>
    <definedName name="CastlemainePerkins" localSheetId="10">#REF!</definedName>
    <definedName name="CastlemainePerkins">#REF!</definedName>
    <definedName name="Categories_L1" localSheetId="2">#REF!</definedName>
    <definedName name="Categories_L1" localSheetId="10">#REF!</definedName>
    <definedName name="Categories_L1">#REF!</definedName>
    <definedName name="Categories_L2" localSheetId="2">#REF!</definedName>
    <definedName name="Categories_L2" localSheetId="10">#REF!</definedName>
    <definedName name="Categories_L2">#REF!</definedName>
    <definedName name="CBIT99" localSheetId="10">#REF!</definedName>
    <definedName name="CBIT99">#REF!</definedName>
    <definedName name="CC_1102" localSheetId="10">#REF!</definedName>
    <definedName name="CC_1102">#REF!</definedName>
    <definedName name="CC_1251" localSheetId="10">#REF!</definedName>
    <definedName name="CC_1251">#REF!</definedName>
    <definedName name="CC_1651" localSheetId="10">#REF!</definedName>
    <definedName name="CC_1651">#REF!</definedName>
    <definedName name="CCEJUNE" localSheetId="10">#REF!</definedName>
    <definedName name="CCEJUNE">#REF!</definedName>
    <definedName name="CF" localSheetId="10">#REF!</definedName>
    <definedName name="CF">#REF!</definedName>
    <definedName name="CFixed" localSheetId="10">#REF!</definedName>
    <definedName name="CFixed">#REF!</definedName>
    <definedName name="ChangeList" localSheetId="10">#REF!</definedName>
    <definedName name="ChangeList">#REF!</definedName>
    <definedName name="CHART2_Source" localSheetId="10">#REF!,#REF!,#REF!</definedName>
    <definedName name="CHART2_Source">#REF!,#REF!,#REF!</definedName>
    <definedName name="citysheet" localSheetId="10">#REF!</definedName>
    <definedName name="citysheet">#REF!</definedName>
    <definedName name="ck">37081.7900530093</definedName>
    <definedName name="CLEAR">#N/A</definedName>
    <definedName name="CLEAR1">#N/A</definedName>
    <definedName name="ClearFY1">#REF!</definedName>
    <definedName name="ClearFY2" localSheetId="10">#REF!</definedName>
    <definedName name="ClearFY2">#REF!</definedName>
    <definedName name="ClearFY3" localSheetId="10">#REF!</definedName>
    <definedName name="ClearFY3">#REF!</definedName>
    <definedName name="ClearFY4" localSheetId="10">#REF!</definedName>
    <definedName name="ClearFY4">#REF!</definedName>
    <definedName name="ClearFY5" localSheetId="10">#REF!</definedName>
    <definedName name="ClearFY5">#REF!</definedName>
    <definedName name="ClearFY6" localSheetId="10">#REF!</definedName>
    <definedName name="ClearFY6">#REF!</definedName>
    <definedName name="ClearFY7" localSheetId="10">#REF!</definedName>
    <definedName name="ClearFY7">#REF!</definedName>
    <definedName name="ClearFY8" localSheetId="10">#REF!</definedName>
    <definedName name="ClearFY8">#REF!</definedName>
    <definedName name="CLIENTCODE" localSheetId="10">#REF!</definedName>
    <definedName name="CLIENTCODE">#REF!</definedName>
    <definedName name="CLIENTTAB" localSheetId="10">#REF!</definedName>
    <definedName name="CLIENTTAB">#REF!</definedName>
    <definedName name="COA" localSheetId="10">#REF!</definedName>
    <definedName name="COA">#REF!</definedName>
    <definedName name="Coastal_UAFG_Rate" localSheetId="10">#REF!</definedName>
    <definedName name="Coastal_UAFG_Rate">#REF!</definedName>
    <definedName name="col" localSheetId="10">#REF!</definedName>
    <definedName name="col">#REF!</definedName>
    <definedName name="ColClearFY1" localSheetId="10">#REF!</definedName>
    <definedName name="ColClearFY1">#REF!</definedName>
    <definedName name="ColClearFY2" localSheetId="10">#REF!</definedName>
    <definedName name="ColClearFY2">#REF!</definedName>
    <definedName name="ColClearFY3" localSheetId="10">#REF!</definedName>
    <definedName name="ColClearFY3">#REF!</definedName>
    <definedName name="ColClearFY4" localSheetId="10">#REF!</definedName>
    <definedName name="ColClearFY4">#REF!</definedName>
    <definedName name="ColClearFY5" localSheetId="10">#REF!</definedName>
    <definedName name="ColClearFY5">#REF!</definedName>
    <definedName name="ColClearFY6" localSheetId="10">#REF!</definedName>
    <definedName name="ColClearFY6">#REF!</definedName>
    <definedName name="ColClearFY7" localSheetId="10">#REF!</definedName>
    <definedName name="ColClearFY7">#REF!</definedName>
    <definedName name="ColClearFY8" localSheetId="10">#REF!</definedName>
    <definedName name="ColClearFY8">#REF!</definedName>
    <definedName name="consdetailed" localSheetId="10">#REF!</definedName>
    <definedName name="consdetailed">#REF!</definedName>
    <definedName name="ConsolidateRutile" localSheetId="10">#REF!</definedName>
    <definedName name="ConsolidateRutile">#REF!</definedName>
    <definedName name="consRT2" localSheetId="10">#REF!</definedName>
    <definedName name="consRT2">#REF!</definedName>
    <definedName name="ConsRT3" localSheetId="10">#REF!</definedName>
    <definedName name="ConsRT3">#REF!</definedName>
    <definedName name="ConsRT4" localSheetId="10">#REF!</definedName>
    <definedName name="ConsRT4">#REF!</definedName>
    <definedName name="ConsRT5" localSheetId="10">#REF!</definedName>
    <definedName name="ConsRT5">#REF!</definedName>
    <definedName name="CONSSUMMARY" localSheetId="10">#REF!</definedName>
    <definedName name="CONSSUMMARY">#REF!</definedName>
    <definedName name="CONTRACT" localSheetId="10">#REF!</definedName>
    <definedName name="CONTRACT">#REF!</definedName>
    <definedName name="CONTRACTCUST_BUD99" localSheetId="10">#REF!</definedName>
    <definedName name="CONTRACTCUST_BUD99">#REF!</definedName>
    <definedName name="CONTRACTTRANSPORT" localSheetId="10">#REF!</definedName>
    <definedName name="CONTRACTTRANSPORT">#REF!</definedName>
    <definedName name="Core_Calc" localSheetId="10">#REF!</definedName>
    <definedName name="Core_Calc">#REF!</definedName>
    <definedName name="Core_input" localSheetId="10">#REF!</definedName>
    <definedName name="Core_input">#REF!</definedName>
    <definedName name="CostCodes" localSheetId="10">#REF!</definedName>
    <definedName name="CostCodes">#REF!</definedName>
    <definedName name="CPI_INCREASE" localSheetId="10">#REF!</definedName>
    <definedName name="CPI_INCREASE">#REF!</definedName>
    <definedName name="CPI_Sens" localSheetId="10">#REF!</definedName>
    <definedName name="CPI_Sens">#REF!</definedName>
    <definedName name="CPI_Sensitivity" localSheetId="10">#REF!</definedName>
    <definedName name="CPI_Sensitivity">#REF!</definedName>
    <definedName name="CPIb" localSheetId="10">#REF!</definedName>
    <definedName name="CPIb">#REF!</definedName>
    <definedName name="CRCP_final_year" localSheetId="10">#REF!</definedName>
    <definedName name="CRCP_final_year">#REF!</definedName>
    <definedName name="CRCP_span">#N/A</definedName>
    <definedName name="CRCP_y1" localSheetId="10">#REF!</definedName>
    <definedName name="CRCP_y1">#REF!</definedName>
    <definedName name="CRCP_y10" localSheetId="10">#REF!</definedName>
    <definedName name="CRCP_y10">#REF!</definedName>
    <definedName name="CRCP_y11" localSheetId="10">#REF!</definedName>
    <definedName name="CRCP_y11">#REF!</definedName>
    <definedName name="CRCP_y12" localSheetId="10">#REF!</definedName>
    <definedName name="CRCP_y12">#REF!</definedName>
    <definedName name="CRCP_y13" localSheetId="10">#REF!</definedName>
    <definedName name="CRCP_y13">#REF!</definedName>
    <definedName name="CRCP_y14" localSheetId="10">#REF!</definedName>
    <definedName name="CRCP_y14">#REF!</definedName>
    <definedName name="CRCP_y15" localSheetId="10">#REF!</definedName>
    <definedName name="CRCP_y15">#REF!</definedName>
    <definedName name="CRCP_y2" localSheetId="10">#REF!</definedName>
    <definedName name="CRCP_y2">#REF!</definedName>
    <definedName name="CRCP_y3" localSheetId="10">#REF!</definedName>
    <definedName name="CRCP_y3">#REF!</definedName>
    <definedName name="CRCP_y4" localSheetId="2">#REF!</definedName>
    <definedName name="CRCP_y4" localSheetId="10">#REF!</definedName>
    <definedName name="CRCP_y4">#REF!</definedName>
    <definedName name="CRCP_y5" localSheetId="2">#REF!</definedName>
    <definedName name="CRCP_y5" localSheetId="10">#REF!</definedName>
    <definedName name="CRCP_y5">#REF!</definedName>
    <definedName name="CRCP_y6" localSheetId="10">#REF!</definedName>
    <definedName name="CRCP_y6">#REF!</definedName>
    <definedName name="CRCP_y7" localSheetId="10">#REF!</definedName>
    <definedName name="CRCP_y7">#REF!</definedName>
    <definedName name="CRCP_y8" localSheetId="10">#REF!</definedName>
    <definedName name="CRCP_y8">#REF!</definedName>
    <definedName name="CRCP_y9" localSheetId="10">#REF!</definedName>
    <definedName name="CRCP_y9">#REF!</definedName>
    <definedName name="csDesignMode">1</definedName>
    <definedName name="Cur_Catergory" localSheetId="10">#REF!</definedName>
    <definedName name="Cur_Catergory">#REF!</definedName>
    <definedName name="Cur_period" localSheetId="10">#REF!</definedName>
    <definedName name="Cur_period">#REF!</definedName>
    <definedName name="Currency" localSheetId="10">#REF!</definedName>
    <definedName name="Currency">#REF!</definedName>
    <definedName name="CurrentMonth" localSheetId="10">#REF!</definedName>
    <definedName name="CurrentMonth">#REF!</definedName>
    <definedName name="CurrentYear" localSheetId="10">#REF!</definedName>
    <definedName name="CurrentYear">#REF!</definedName>
    <definedName name="CurrMonth" localSheetId="10">#REF!</definedName>
    <definedName name="CurrMonth">#REF!</definedName>
    <definedName name="CUSTBUD99" localSheetId="10">#REF!</definedName>
    <definedName name="CUSTBUD99">#REF!</definedName>
    <definedName name="CUSTGAINS" localSheetId="10">#REF!</definedName>
    <definedName name="CUSTGAINS">#REF!</definedName>
    <definedName name="CUSTGAINS99" localSheetId="10">#REF!</definedName>
    <definedName name="CUSTGAINS99">#REF!</definedName>
    <definedName name="CUSTOMER_SITES" localSheetId="10">#REF!</definedName>
    <definedName name="CUSTOMER_SITES">#REF!</definedName>
    <definedName name="Customer_Table" localSheetId="10">#REF!</definedName>
    <definedName name="Customer_Table">#REF!</definedName>
    <definedName name="CUSTOMER_TABLE_2" localSheetId="10">#REF!</definedName>
    <definedName name="CUSTOMER_TABLE_2">#REF!</definedName>
    <definedName name="CUSTOMERS" localSheetId="10">#REF!</definedName>
    <definedName name="CUSTOMERS">#REF!</definedName>
    <definedName name="CUSTOMERSITES" localSheetId="10">#REF!</definedName>
    <definedName name="CUSTOMERSITES">#REF!</definedName>
    <definedName name="CUSTOMERTABLE" localSheetId="10">#REF!</definedName>
    <definedName name="CUSTOMERTABLE">#REF!</definedName>
    <definedName name="CVar_1" localSheetId="10">#REF!</definedName>
    <definedName name="CVar_1">#REF!</definedName>
    <definedName name="CVar_10" localSheetId="10">#REF!</definedName>
    <definedName name="CVar_10">#REF!</definedName>
    <definedName name="CVar_2" localSheetId="10">#REF!</definedName>
    <definedName name="CVar_2">#REF!</definedName>
    <definedName name="CVar_3" localSheetId="10">#REF!</definedName>
    <definedName name="CVar_3">#REF!</definedName>
    <definedName name="D_Tariffs" localSheetId="10">#REF!</definedName>
    <definedName name="D_Tariffs">#REF!</definedName>
    <definedName name="data_budget" localSheetId="10">IF(UPPER(#REF!)="JULY",#REF!,#REF!)</definedName>
    <definedName name="data_budget">IF(UPPER(#REF!)="JULY",#REF!,#REF!)</definedName>
    <definedName name="data_chart" localSheetId="10">IF(UPPER(#REF!)="JULY",#REF!,IF(UPPER(#REF!)="AUGUST",#REF!,#REF!))</definedName>
    <definedName name="data_chart">IF(UPPER(#REF!)="JULY",#REF!,IF(UPPER(#REF!)="AUGUST",#REF!,#REF!))</definedName>
    <definedName name="Data_input" localSheetId="10">#REF!</definedName>
    <definedName name="Data_input">#REF!</definedName>
    <definedName name="DATA10" localSheetId="10">#REF!</definedName>
    <definedName name="DATA10">#REF!</definedName>
    <definedName name="DATA11" localSheetId="10">#REF!</definedName>
    <definedName name="DATA11">#REF!</definedName>
    <definedName name="DATA8" localSheetId="10">#REF!</definedName>
    <definedName name="DATA8">#REF!</definedName>
    <definedName name="DATA9" localSheetId="10">#REF!</definedName>
    <definedName name="DATA9">#REF!</definedName>
    <definedName name="Date_BS" localSheetId="10">#REF!</definedName>
    <definedName name="Date_BS">#REF!</definedName>
    <definedName name="Date_Ref" localSheetId="10">#REF!</definedName>
    <definedName name="Date_Ref">#REF!</definedName>
    <definedName name="Dates" localSheetId="0">OFFSET(DateLength,0,0,COUNT(DateLength),1)</definedName>
    <definedName name="Dates" localSheetId="10">OFFSET(DateLength,0,0,COUNT(DateLength),1)</definedName>
    <definedName name="Dates">OFFSET(DateLength,0,0,COUNT(DateLength),1)</definedName>
    <definedName name="Days_In_Wk" localSheetId="10">#REF!</definedName>
    <definedName name="Days_In_Wk">#REF!</definedName>
    <definedName name="DCEJUNE" localSheetId="10">#REF!</definedName>
    <definedName name="DCEJUNE">#REF!</definedName>
    <definedName name="DD_Denom" localSheetId="10">#REF!</definedName>
    <definedName name="DD_Denom">#REF!</definedName>
    <definedName name="DD_Fin_YE_Mth" localSheetId="10">#REF!</definedName>
    <definedName name="DD_Fin_YE_Mth">#REF!</definedName>
    <definedName name="DD_Model_Per_Type" localSheetId="10">#REF!</definedName>
    <definedName name="DD_Model_Per_Type">#REF!</definedName>
    <definedName name="Dec" localSheetId="10">#REF!</definedName>
    <definedName name="Dec">#REF!</definedName>
    <definedName name="Dec08TB" localSheetId="2" hidden="1">#REF!</definedName>
    <definedName name="Dec08TB" localSheetId="10" hidden="1">#REF!</definedName>
    <definedName name="Dec08TB" hidden="1">#REF!</definedName>
    <definedName name="Dec19Jun21CPI" localSheetId="6">#REF!</definedName>
    <definedName name="Dec19Jun21CPI" localSheetId="2">#REF!</definedName>
    <definedName name="Dec19Jun21CPI">[1]CPI!$F$21</definedName>
    <definedName name="Dec20Dec24CPI" localSheetId="0">#REF!</definedName>
    <definedName name="Dec20Dec24CPI">#REF!</definedName>
    <definedName name="Dec24Jun26CPI" localSheetId="0">#REF!</definedName>
    <definedName name="Dec24Jun26CPI" localSheetId="2">#REF!</definedName>
    <definedName name="Dec24Jun26CPI" localSheetId="10">#REF!</definedName>
    <definedName name="Dec24Jun26CPI">'Input| CPI'!$F$20</definedName>
    <definedName name="Deflation_factor_AUD" localSheetId="10">#REF!</definedName>
    <definedName name="Deflation_factor_AUD">#REF!</definedName>
    <definedName name="Deflation_factor_prior" localSheetId="10">#REF!</definedName>
    <definedName name="Deflation_factor_prior">#REF!</definedName>
    <definedName name="Delivering_for_Customers" localSheetId="10">#REF!</definedName>
    <definedName name="Delivering_for_Customers">#REF!</definedName>
    <definedName name="Delta" localSheetId="10">#REF!</definedName>
    <definedName name="Delta">#REF!</definedName>
    <definedName name="Demand_Consumption_Data" localSheetId="10">#REF!</definedName>
    <definedName name="Demand_Consumption_Data">#REF!</definedName>
    <definedName name="DepartmentName" localSheetId="10">#REF!</definedName>
    <definedName name="DepartmentName">#REF!</definedName>
    <definedName name="desp" localSheetId="10">#REF!</definedName>
    <definedName name="desp">#REF!</definedName>
    <definedName name="DETAILEDCONSOLIDATION" localSheetId="10">#REF!</definedName>
    <definedName name="DETAILEDCONSOLIDATION">#REF!</definedName>
    <definedName name="Details" localSheetId="10">#REF!</definedName>
    <definedName name="Details">#REF!</definedName>
    <definedName name="DFixed" localSheetId="10">#REF!</definedName>
    <definedName name="DFixed">#REF!</definedName>
    <definedName name="DinStep1" localSheetId="10">#REF!</definedName>
    <definedName name="DinStep1">#REF!</definedName>
    <definedName name="DinStep2" localSheetId="10">#REF!</definedName>
    <definedName name="DinStep2">#REF!</definedName>
    <definedName name="DinStep3" localSheetId="10">#REF!</definedName>
    <definedName name="DinStep3">#REF!</definedName>
    <definedName name="DinStep4" localSheetId="10">#REF!</definedName>
    <definedName name="DinStep4">#REF!</definedName>
    <definedName name="DinStep5" localSheetId="10">#REF!</definedName>
    <definedName name="DinStep5">#REF!</definedName>
    <definedName name="DinStep6" localSheetId="10">#REF!</definedName>
    <definedName name="DinStep6">#REF!</definedName>
    <definedName name="Discount_rate" localSheetId="10">#REF!</definedName>
    <definedName name="Discount_rate">#REF!</definedName>
    <definedName name="Discount_rate_prior" localSheetId="10">#REF!</definedName>
    <definedName name="Discount_rate_prior">#REF!</definedName>
    <definedName name="Divest_Assumptions">!$A$409</definedName>
    <definedName name="DME_Dirty" hidden="1">"False"</definedName>
    <definedName name="DMHQ04">#REF!</definedName>
    <definedName name="dms_060301_checkvalue" localSheetId="10">#REF!</definedName>
    <definedName name="dms_060301_checkvalue">#REF!</definedName>
    <definedName name="dms_060301_LastRow" localSheetId="10">#REF!</definedName>
    <definedName name="dms_060301_LastRow">#REF!</definedName>
    <definedName name="dms_060701_ARR_MaxRows" localSheetId="10">#REF!</definedName>
    <definedName name="dms_060701_ARR_MaxRows">#REF!</definedName>
    <definedName name="dms_060701_Reset_MaxRows" localSheetId="10">#REF!</definedName>
    <definedName name="dms_060701_Reset_MaxRows">#REF!</definedName>
    <definedName name="dms_060701_StartDateTxt" localSheetId="10">#REF!</definedName>
    <definedName name="dms_060701_StartDateTxt">#REF!</definedName>
    <definedName name="dms_0608_LastRow" localSheetId="10">#REF!</definedName>
    <definedName name="dms_0608_LastRow">#REF!</definedName>
    <definedName name="dms_0608_OffsetRows" localSheetId="10">#REF!</definedName>
    <definedName name="dms_0608_OffsetRows">#REF!</definedName>
    <definedName name="dms_060801_StartCell" localSheetId="10">#REF!</definedName>
    <definedName name="dms_060801_StartCell">#REF!</definedName>
    <definedName name="dms_663_List" localSheetId="10">#REF!</definedName>
    <definedName name="dms_663_List">#REF!</definedName>
    <definedName name="dms_ABN_List" localSheetId="10">#REF!</definedName>
    <definedName name="dms_ABN_List">#REF!</definedName>
    <definedName name="dms_Addr1_List" localSheetId="10">#REF!</definedName>
    <definedName name="dms_Addr1_List">#REF!</definedName>
    <definedName name="dms_Addr2_List" localSheetId="10">#REF!</definedName>
    <definedName name="dms_Addr2_List">#REF!</definedName>
    <definedName name="dms_AGN_Assets" localSheetId="10">#REF!</definedName>
    <definedName name="dms_AGN_Assets">#REF!</definedName>
    <definedName name="dms_Amendment_Text" localSheetId="10">#REF!</definedName>
    <definedName name="dms_Amendment_Text">#REF!</definedName>
    <definedName name="dms_Cal_Year_B4_CRY" localSheetId="10">#REF!</definedName>
    <definedName name="dms_Cal_Year_B4_CRY">#REF!</definedName>
    <definedName name="dms_CBD_flag" localSheetId="10">#REF!</definedName>
    <definedName name="dms_CBD_flag">#REF!</definedName>
    <definedName name="dms_CF_8.1_Neg" localSheetId="10">#REF!</definedName>
    <definedName name="dms_CF_8.1_Neg">#REF!</definedName>
    <definedName name="dms_CF_TradingName" localSheetId="10">#REF!</definedName>
    <definedName name="dms_CF_TradingName">#REF!</definedName>
    <definedName name="dms_CFinalYear_List" localSheetId="10">#REF!</definedName>
    <definedName name="dms_CFinalYear_List">#REF!</definedName>
    <definedName name="dms_Confid_status_List" localSheetId="10">#REF!</definedName>
    <definedName name="dms_Confid_status_List">#REF!</definedName>
    <definedName name="dms_CRCP_FirstYear_Result" localSheetId="10">#REF!</definedName>
    <definedName name="dms_CRCP_FirstYear_Result">#REF!</definedName>
    <definedName name="dms_CRCP_index" localSheetId="10">#REF!</definedName>
    <definedName name="dms_CRCP_index">#REF!</definedName>
    <definedName name="dms_CRCP_start_row" localSheetId="10">#REF!</definedName>
    <definedName name="dms_CRCP_start_row">#REF!</definedName>
    <definedName name="dms_CRCP_years" localSheetId="10">#REF!</definedName>
    <definedName name="dms_CRCP_years">#REF!</definedName>
    <definedName name="dms_CRCP_yR" localSheetId="10">#REF!</definedName>
    <definedName name="dms_CRCP_yR">#REF!</definedName>
    <definedName name="dms_CRCP_yS" localSheetId="10">#REF!</definedName>
    <definedName name="dms_CRCP_yS">#REF!</definedName>
    <definedName name="dms_CRCP_yT" localSheetId="10">#REF!</definedName>
    <definedName name="dms_CRCP_yT">#REF!</definedName>
    <definedName name="dms_CRCP_yU" localSheetId="10">#REF!</definedName>
    <definedName name="dms_CRCP_yU">#REF!</definedName>
    <definedName name="dms_CRCP_yV" localSheetId="10">#REF!</definedName>
    <definedName name="dms_CRCP_yV">#REF!</definedName>
    <definedName name="dms_CRCP_yW" localSheetId="10">#REF!</definedName>
    <definedName name="dms_CRCP_yW">#REF!</definedName>
    <definedName name="dms_CRCP_yX" localSheetId="10">#REF!</definedName>
    <definedName name="dms_CRCP_yX">#REF!</definedName>
    <definedName name="dms_CRCP_yY" localSheetId="10">#REF!</definedName>
    <definedName name="dms_CRCP_yY">#REF!</definedName>
    <definedName name="dms_CRCP_yZ" localSheetId="10">#REF!</definedName>
    <definedName name="dms_CRCP_yZ">#REF!</definedName>
    <definedName name="dms_CRCPlength_List" localSheetId="10">#REF!</definedName>
    <definedName name="dms_CRCPlength_List">#REF!</definedName>
    <definedName name="dms_CRCPlength_Num" localSheetId="10">#REF!</definedName>
    <definedName name="dms_CRCPlength_Num">#REF!</definedName>
    <definedName name="dms_CRCPlength_Num_List" localSheetId="10">#REF!</definedName>
    <definedName name="dms_CRCPlength_Num_List">#REF!</definedName>
    <definedName name="dms_CRY_ListC" localSheetId="10">#REF!</definedName>
    <definedName name="dms_CRY_ListC">#REF!</definedName>
    <definedName name="dms_CRY_ListF" localSheetId="10">#REF!</definedName>
    <definedName name="dms_CRY_ListF">#REF!</definedName>
    <definedName name="dms_CRY_RYE" localSheetId="10">#REF!</definedName>
    <definedName name="dms_CRY_RYE">#REF!</definedName>
    <definedName name="dms_CRY_start_row" localSheetId="10">#REF!</definedName>
    <definedName name="dms_CRY_start_row">#REF!</definedName>
    <definedName name="dms_CRY_start_year" localSheetId="10">#REF!</definedName>
    <definedName name="dms_CRY_start_year">#REF!</definedName>
    <definedName name="dms_DataQuality_List" localSheetId="10">#REF!</definedName>
    <definedName name="dms_DataQuality_List">#REF!</definedName>
    <definedName name="dms_DeterminationRef_List" localSheetId="10">#REF!</definedName>
    <definedName name="dms_DeterminationRef_List">#REF!</definedName>
    <definedName name="dms_DollarReal" localSheetId="2">#REF!</definedName>
    <definedName name="dms_DollarReal" localSheetId="10">#REF!</definedName>
    <definedName name="dms_DollarReal">#REF!</definedName>
    <definedName name="dms_DollarReal_year" localSheetId="10">#REF!</definedName>
    <definedName name="dms_DollarReal_year">#REF!</definedName>
    <definedName name="dms_DollarRealPrev_y5" localSheetId="10">#REF!</definedName>
    <definedName name="dms_DollarRealPrev_y5">#REF!</definedName>
    <definedName name="dms_ESCALATOR_rows" localSheetId="10">#REF!</definedName>
    <definedName name="dms_ESCALATOR_rows">#REF!</definedName>
    <definedName name="dms_FeederName_1" localSheetId="10">#REF!</definedName>
    <definedName name="dms_FeederName_1">#REF!</definedName>
    <definedName name="dms_FeederName_2" localSheetId="10">#REF!</definedName>
    <definedName name="dms_FeederName_2">#REF!</definedName>
    <definedName name="dms_FeederName_3" localSheetId="10">#REF!</definedName>
    <definedName name="dms_FeederName_3">#REF!</definedName>
    <definedName name="dms_FeederName_4" localSheetId="10">#REF!</definedName>
    <definedName name="dms_FeederName_4">#REF!</definedName>
    <definedName name="dms_FeederName_5" localSheetId="10">#REF!</definedName>
    <definedName name="dms_FeederName_5">#REF!</definedName>
    <definedName name="dms_FeederType_5_flag" localSheetId="10">#REF!</definedName>
    <definedName name="dms_FeederType_5_flag">#REF!</definedName>
    <definedName name="dms_FifthFeeder_flag_NSP" localSheetId="10">#REF!</definedName>
    <definedName name="dms_FifthFeeder_flag_NSP">#REF!</definedName>
    <definedName name="dms_FinalYear_List" localSheetId="10">#REF!</definedName>
    <definedName name="dms_FinalYear_List">#REF!</definedName>
    <definedName name="dms_FormControl_Choices" localSheetId="10">#REF!</definedName>
    <definedName name="dms_FormControl_Choices">#REF!</definedName>
    <definedName name="dms_FormControl_List" localSheetId="10">#REF!</definedName>
    <definedName name="dms_FormControl_List">#REF!</definedName>
    <definedName name="dms_FRCP_start_row" localSheetId="10">#REF!</definedName>
    <definedName name="dms_FRCP_start_row">#REF!</definedName>
    <definedName name="dms_FRCP_y2" localSheetId="10">#REF!</definedName>
    <definedName name="dms_FRCP_y2">#REF!</definedName>
    <definedName name="dms_FRCP_y3" localSheetId="10">#REF!</definedName>
    <definedName name="dms_FRCP_y3">#REF!</definedName>
    <definedName name="dms_FRCP_y4" localSheetId="10">#REF!</definedName>
    <definedName name="dms_FRCP_y4">#REF!</definedName>
    <definedName name="dms_FRCP_y5" localSheetId="10">#REF!</definedName>
    <definedName name="dms_FRCP_y5">#REF!</definedName>
    <definedName name="dms_FRCP_y6" localSheetId="10">#REF!</definedName>
    <definedName name="dms_FRCP_y6">#REF!</definedName>
    <definedName name="dms_FRCP_y7" localSheetId="10">#REF!</definedName>
    <definedName name="dms_FRCP_y7">#REF!</definedName>
    <definedName name="dms_FRCP_y8" localSheetId="10">#REF!</definedName>
    <definedName name="dms_FRCP_y8">#REF!</definedName>
    <definedName name="dms_FRCP_y9" localSheetId="10">#REF!</definedName>
    <definedName name="dms_FRCP_y9">#REF!</definedName>
    <definedName name="dms_FRCPlength_List" localSheetId="10">#REF!</definedName>
    <definedName name="dms_FRCPlength_List">#REF!</definedName>
    <definedName name="dms_FRCPlength_Num" localSheetId="10">#REF!</definedName>
    <definedName name="dms_FRCPlength_Num">#REF!</definedName>
    <definedName name="dms_FRCPlength_Num_List" localSheetId="10">#REF!</definedName>
    <definedName name="dms_FRCPlength_Num_List">#REF!</definedName>
    <definedName name="dms_Header_Span" localSheetId="10">#REF!</definedName>
    <definedName name="dms_Header_Span">#REF!</definedName>
    <definedName name="dms_InputSource" localSheetId="10">#REF!</definedName>
    <definedName name="dms_InputSource">#REF!</definedName>
    <definedName name="dms_InputTradingName" localSheetId="10">#REF!</definedName>
    <definedName name="dms_InputTradingName">#REF!</definedName>
    <definedName name="dms_JurisdictionList" localSheetId="10">#REF!</definedName>
    <definedName name="dms_JurisdictionList">#REF!</definedName>
    <definedName name="dms_LeapYear_Result" localSheetId="10">#REF!</definedName>
    <definedName name="dms_LeapYear_Result">#REF!</definedName>
    <definedName name="dms_LongRural_flag" localSheetId="10">#REF!</definedName>
    <definedName name="dms_LongRural_flag">#REF!</definedName>
    <definedName name="dms_Model" localSheetId="10">#REF!</definedName>
    <definedName name="dms_Model">#REF!</definedName>
    <definedName name="dms_Model_List" localSheetId="10">#REF!</definedName>
    <definedName name="dms_Model_List">#REF!</definedName>
    <definedName name="dms_Model_Span" localSheetId="10">#REF!</definedName>
    <definedName name="dms_Model_Span">#REF!</definedName>
    <definedName name="dms_Model_Span_List" localSheetId="10">#REF!</definedName>
    <definedName name="dms_Model_Span_List">#REF!</definedName>
    <definedName name="dms_MultiYear_FinalYear_Ref" localSheetId="10">#REF!</definedName>
    <definedName name="dms_MultiYear_FinalYear_Ref">#REF!</definedName>
    <definedName name="dms_MultiYear_Flag" localSheetId="10">#REF!</definedName>
    <definedName name="dms_MultiYear_Flag">#REF!</definedName>
    <definedName name="dms_MultiYear_ResponseFlag" localSheetId="10">#REF!</definedName>
    <definedName name="dms_MultiYear_ResponseFlag">#REF!</definedName>
    <definedName name="dms_PAddr1_List" localSheetId="10">#REF!</definedName>
    <definedName name="dms_PAddr1_List">#REF!</definedName>
    <definedName name="dms_PAddr2_List" localSheetId="10">#REF!</definedName>
    <definedName name="dms_PAddr2_List">#REF!</definedName>
    <definedName name="dms_PRCP_start_row" localSheetId="10">#REF!</definedName>
    <definedName name="dms_PRCP_start_row">#REF!</definedName>
    <definedName name="dms_PRCPlength_List" localSheetId="10">#REF!</definedName>
    <definedName name="dms_PRCPlength_List">#REF!</definedName>
    <definedName name="dms_PRCPlength_Num" localSheetId="10">#REF!</definedName>
    <definedName name="dms_PRCPlength_Num">#REF!</definedName>
    <definedName name="dms_Previous_DollarReal_year" localSheetId="10">#REF!</definedName>
    <definedName name="dms_Previous_DollarReal_year">#REF!</definedName>
    <definedName name="dms_PState_List" localSheetId="10">#REF!</definedName>
    <definedName name="dms_PState_List">#REF!</definedName>
    <definedName name="dms_PSuburb_List" localSheetId="10">#REF!</definedName>
    <definedName name="dms_PSuburb_List">#REF!</definedName>
    <definedName name="dms_Public_Lighting_List" localSheetId="10">#REF!</definedName>
    <definedName name="dms_Public_Lighting_List">#REF!</definedName>
    <definedName name="dms_Reset_final_year" localSheetId="10">#REF!</definedName>
    <definedName name="dms_Reset_final_year">#REF!</definedName>
    <definedName name="dms_Reset_RYE" localSheetId="10">#REF!</definedName>
    <definedName name="dms_Reset_RYE">#REF!</definedName>
    <definedName name="dms_RPT" localSheetId="10">#REF!</definedName>
    <definedName name="dms_RPT">#REF!</definedName>
    <definedName name="dms_RPT_List" localSheetId="10">#REF!</definedName>
    <definedName name="dms_RPT_List">#REF!</definedName>
    <definedName name="dms_RPTMonth" localSheetId="10">#REF!</definedName>
    <definedName name="dms_RPTMonth">#REF!</definedName>
    <definedName name="dms_RPTMonth_List" localSheetId="10">#REF!</definedName>
    <definedName name="dms_RPTMonth_List">#REF!</definedName>
    <definedName name="dms_RYE_Formula_Result" localSheetId="10">#REF!</definedName>
    <definedName name="dms_RYE_Formula_Result">#REF!</definedName>
    <definedName name="dms_RYE_result" localSheetId="10">#REF!</definedName>
    <definedName name="dms_RYE_result">#REF!</definedName>
    <definedName name="dms_RYE_start_row" localSheetId="10">#REF!</definedName>
    <definedName name="dms_RYE_start_row">#REF!</definedName>
    <definedName name="dms_Sector_List" localSheetId="10">#REF!</definedName>
    <definedName name="dms_Sector_List">#REF!</definedName>
    <definedName name="dms_Segment" localSheetId="10">#REF!</definedName>
    <definedName name="dms_Segment">#REF!</definedName>
    <definedName name="dms_Segment_List" localSheetId="10">#REF!</definedName>
    <definedName name="dms_Segment_List">#REF!</definedName>
    <definedName name="dms_Selected_Source" localSheetId="10">#REF!</definedName>
    <definedName name="dms_Selected_Source">#REF!</definedName>
    <definedName name="dms_ShortRural_flag" localSheetId="10">#REF!</definedName>
    <definedName name="dms_ShortRural_flag">#REF!</definedName>
    <definedName name="dms_SingleYear_FinalYear_Ref" localSheetId="10">#REF!</definedName>
    <definedName name="dms_SingleYear_FinalYear_Ref">#REF!</definedName>
    <definedName name="dms_SingleYear_Model" localSheetId="10">#REF!</definedName>
    <definedName name="dms_SingleYear_Model">#REF!</definedName>
    <definedName name="dms_SingleYearModel" localSheetId="10">#REF!</definedName>
    <definedName name="dms_SingleYearModel">#REF!</definedName>
    <definedName name="dms_SourceList" localSheetId="10">#REF!</definedName>
    <definedName name="dms_SourceList">#REF!</definedName>
    <definedName name="dms_Specified_FinalYear" localSheetId="10">#REF!</definedName>
    <definedName name="dms_Specified_FinalYear">#REF!</definedName>
    <definedName name="dms_Specified_RYE" localSheetId="10">#REF!</definedName>
    <definedName name="dms_Specified_RYE">#REF!</definedName>
    <definedName name="dms_SpecifiedYear_Span" localSheetId="10">#REF!</definedName>
    <definedName name="dms_SpecifiedYear_Span">#REF!</definedName>
    <definedName name="dms_start_year" localSheetId="10">#REF!</definedName>
    <definedName name="dms_start_year">#REF!</definedName>
    <definedName name="dms_State_List" localSheetId="10">#REF!</definedName>
    <definedName name="dms_State_List">#REF!</definedName>
    <definedName name="dms_Suburb_List" localSheetId="10">#REF!</definedName>
    <definedName name="dms_Suburb_List">#REF!</definedName>
    <definedName name="dms_TradingName" localSheetId="10">#REF!</definedName>
    <definedName name="dms_TradingName">#REF!</definedName>
    <definedName name="dms_TradingName_List" localSheetId="10">#REF!</definedName>
    <definedName name="dms_TradingName_List">#REF!</definedName>
    <definedName name="dms_TradingNameFull_List" localSheetId="10">#REF!</definedName>
    <definedName name="dms_TradingNameFull_List">#REF!</definedName>
    <definedName name="dms_Typed_Submission_Date" localSheetId="10">#REF!</definedName>
    <definedName name="dms_Typed_Submission_Date">#REF!</definedName>
    <definedName name="dms_UnitofMeasure" localSheetId="10">#REF!</definedName>
    <definedName name="dms_UnitofMeasure">#REF!</definedName>
    <definedName name="dms_Urban_flag" localSheetId="10">#REF!</definedName>
    <definedName name="dms_Urban_flag">#REF!</definedName>
    <definedName name="dms_Worksheet_List" localSheetId="10">#REF!</definedName>
    <definedName name="dms_Worksheet_List">#REF!</definedName>
    <definedName name="dms_y1" localSheetId="10">#REF!</definedName>
    <definedName name="dms_y1">#REF!</definedName>
    <definedName name="DNSP" localSheetId="10">#REF!</definedName>
    <definedName name="DNSP">#REF!</definedName>
    <definedName name="dollars" localSheetId="2">#REF!</definedName>
    <definedName name="dollars" localSheetId="10">#REF!</definedName>
    <definedName name="dollars">#REF!</definedName>
    <definedName name="Download" localSheetId="10">#REF!</definedName>
    <definedName name="Download">#REF!</definedName>
    <definedName name="Dr" localSheetId="10">#REF!</definedName>
    <definedName name="Dr">#REF!</definedName>
    <definedName name="Drp" localSheetId="10">#REF!</definedName>
    <definedName name="Drp">#REF!</definedName>
    <definedName name="dsfsd"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Elgas">#REF!</definedName>
    <definedName name="EmbedCHART_Source" localSheetId="10">#REF! ,#REF!</definedName>
    <definedName name="EmbedCHART_Source">#REF! ,#REF!</definedName>
    <definedName name="EMPBUD99" localSheetId="10">#REF!</definedName>
    <definedName name="EMPBUD99">#REF!</definedName>
    <definedName name="End_year" localSheetId="2">#REF!</definedName>
    <definedName name="End_year" localSheetId="10">#REF!</definedName>
    <definedName name="End_year">#REF!</definedName>
    <definedName name="EndDate2" localSheetId="10">#REF!</definedName>
    <definedName name="EndDate2">#REF!</definedName>
    <definedName name="Engineering" localSheetId="10">#REF!</definedName>
    <definedName name="Engineering">#REF!</definedName>
    <definedName name="Equi_disc_rate" localSheetId="10">#REF!</definedName>
    <definedName name="Equi_disc_rate">#REF!</definedName>
    <definedName name="Equity_share" localSheetId="10">#REF!</definedName>
    <definedName name="Equity_share">#REF!</definedName>
    <definedName name="equity7" localSheetId="10">#REF!</definedName>
    <definedName name="equity7">#REF!</definedName>
    <definedName name="ERC_Final_Calc" localSheetId="10">#REF!</definedName>
    <definedName name="ERC_Final_Calc">#REF!</definedName>
    <definedName name="Error_Messages">!$L$382:!$L$392</definedName>
    <definedName name="Errors">!$A$380</definedName>
    <definedName name="Esc_08" localSheetId="6">#REF!</definedName>
    <definedName name="Esc_08" localSheetId="10">#REF!</definedName>
    <definedName name="Esc_08">#REF!</definedName>
    <definedName name="Esc_09" localSheetId="6">#REF!</definedName>
    <definedName name="Esc_09" localSheetId="10">#REF!</definedName>
    <definedName name="Esc_09">#REF!</definedName>
    <definedName name="EstDate" localSheetId="10">#REF!</definedName>
    <definedName name="EstDate">#REF!</definedName>
    <definedName name="EUR" localSheetId="10">#REF!</definedName>
    <definedName name="EUR">#REF!</definedName>
    <definedName name="Exchange_rate_nominal" localSheetId="10">#REF!</definedName>
    <definedName name="Exchange_rate_nominal">#REF!</definedName>
    <definedName name="Exchange_Rates2" localSheetId="10">#REF!</definedName>
    <definedName name="Exchange_Rates2">#REF!</definedName>
    <definedName name="Exchange_Rates5" localSheetId="10">#REF!</definedName>
    <definedName name="Exchange_Rates5">#REF!</definedName>
    <definedName name="Exchange_Start" localSheetId="10">#REF!</definedName>
    <definedName name="Exchange_Start">#REF!</definedName>
    <definedName name="ExchangeCodes" localSheetId="10">#REF!</definedName>
    <definedName name="ExchangeCodes">#REF!</definedName>
    <definedName name="ExcoSlides_FY" localSheetId="10">#REF!</definedName>
    <definedName name="ExcoSlides_FY">#REF!</definedName>
    <definedName name="ExcoSlides_Mth" localSheetId="10">#REF!</definedName>
    <definedName name="ExcoSlides_Mth">#REF!</definedName>
    <definedName name="ExcoSlides_YTD" localSheetId="10">#REF!</definedName>
    <definedName name="ExcoSlides_YTD">#REF!</definedName>
    <definedName name="ExpCapex_Sensitivity" localSheetId="10">#REF!</definedName>
    <definedName name="ExpCapex_Sensitivity">#REF!</definedName>
    <definedName name="ExRates" localSheetId="10">#REF!</definedName>
    <definedName name="ExRates">#REF!</definedName>
    <definedName name="Extraordinary">!$G$34</definedName>
    <definedName name="F_Fe" localSheetId="10">#REF!</definedName>
    <definedName name="F_Fe">#REF!</definedName>
    <definedName name="F_Moisture" localSheetId="10">#REF!</definedName>
    <definedName name="F_Moisture">#REF!</definedName>
    <definedName name="factor" localSheetId="2">#REF!</definedName>
    <definedName name="factor" localSheetId="10">#REF!</definedName>
    <definedName name="factor">#REF!</definedName>
    <definedName name="fasd"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cast_Pers">#REF!</definedName>
    <definedName name="FCST_or_ACT" localSheetId="10">#REF!</definedName>
    <definedName name="FCST_or_ACT">#REF!</definedName>
    <definedName name="Feb" localSheetId="10">#REF!</definedName>
    <definedName name="Feb">#REF!</definedName>
    <definedName name="fff"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inStat_Recs">#REF!</definedName>
    <definedName name="Forecast_Lookup" localSheetId="10">#REF!</definedName>
    <definedName name="Forecast_Lookup">#REF!</definedName>
    <definedName name="FRAInstrumentsA" localSheetId="0">OFFSET(YCPackA,0,1,SUM(IF(OFFSET(YCPackA,0,2,,1),0,1)),1)</definedName>
    <definedName name="FRAInstrumentsA" localSheetId="10">OFFSET(YCPackA,0,1,SUM(IF(OFFSET(YCPackA,0,2,,1),0,1)),1)</definedName>
    <definedName name="FRAInstrumentsA">OFFSET(YCPackA,0,1,SUM(IF(OFFSET(YCPackA,0,2,,1),0,1)),1)</definedName>
    <definedName name="FRAInstrumentsB" localSheetId="0">OFFSET(YCPackB,0,1,SUM(IF(OFFSET(YCPackB,0,2,,1),0,1)),1)</definedName>
    <definedName name="FRAInstrumentsB" localSheetId="10">OFFSET(YCPackB,0,1,SUM(IF(OFFSET(YCPackB,0,2,,1),0,1)),1)</definedName>
    <definedName name="FRAInstrumentsB">OFFSET(YCPackB,0,1,SUM(IF(OFFSET(YCPackB,0,2,,1),0,1)),1)</definedName>
    <definedName name="FRAInstrumentsC" localSheetId="0">OFFSET(YCPackC,0,1,SUM(IF(OFFSET(YCPackC,0,2,,1),0,1)),1)</definedName>
    <definedName name="FRAInstrumentsC" localSheetId="10">OFFSET(YCPackC,0,1,SUM(IF(OFFSET(YCPackC,0,2,,1),0,1)),1)</definedName>
    <definedName name="FRAInstrumentsC">OFFSET(YCPackC,0,1,SUM(IF(OFFSET(YCPackC,0,2,,1),0,1)),1)</definedName>
    <definedName name="FRCP" localSheetId="10">#REF!</definedName>
    <definedName name="FRCP">#REF!</definedName>
    <definedName name="FRCP_1to5">"2015-16 to 2019-20"</definedName>
    <definedName name="FRCP_final_year">#REF!</definedName>
    <definedName name="FRCP_span">#N/A</definedName>
    <definedName name="FRCP_y1" localSheetId="2">#REF!</definedName>
    <definedName name="FRCP_y1" localSheetId="10">#REF!</definedName>
    <definedName name="FRCP_y1">#REF!</definedName>
    <definedName name="FRCP_y10" localSheetId="10">#REF!</definedName>
    <definedName name="FRCP_y10">#REF!</definedName>
    <definedName name="FRCP_y11" localSheetId="10">#REF!</definedName>
    <definedName name="FRCP_y11">#REF!</definedName>
    <definedName name="FRCP_y12" localSheetId="10">#REF!</definedName>
    <definedName name="FRCP_y12">#REF!</definedName>
    <definedName name="FRCP_y13" localSheetId="10">#REF!</definedName>
    <definedName name="FRCP_y13">#REF!</definedName>
    <definedName name="FRCP_y14" localSheetId="10">#REF!</definedName>
    <definedName name="FRCP_y14">#REF!</definedName>
    <definedName name="FRCP_y15" localSheetId="10">#REF!</definedName>
    <definedName name="FRCP_y15">#REF!</definedName>
    <definedName name="FRCP_y2" localSheetId="2">#REF!</definedName>
    <definedName name="FRCP_y2" localSheetId="10">#REF!</definedName>
    <definedName name="FRCP_y2">#REF!</definedName>
    <definedName name="FRCP_y3" localSheetId="2">#REF!</definedName>
    <definedName name="FRCP_y3" localSheetId="10">#REF!</definedName>
    <definedName name="FRCP_y3">#REF!</definedName>
    <definedName name="FRCP_y4" localSheetId="2">#REF!</definedName>
    <definedName name="FRCP_y4" localSheetId="10">#REF!</definedName>
    <definedName name="FRCP_y4">#REF!</definedName>
    <definedName name="FRCP_y5" localSheetId="2">#REF!</definedName>
    <definedName name="FRCP_y5" localSheetId="10">#REF!</definedName>
    <definedName name="FRCP_y5">#REF!</definedName>
    <definedName name="FRCP_y6" localSheetId="10">#REF!</definedName>
    <definedName name="FRCP_y6">#REF!</definedName>
    <definedName name="FRCP_y7" localSheetId="10">#REF!</definedName>
    <definedName name="FRCP_y7">#REF!</definedName>
    <definedName name="FRCP_y8" localSheetId="10">#REF!</definedName>
    <definedName name="FRCP_y8">#REF!</definedName>
    <definedName name="FRCP_y9" localSheetId="10">#REF!</definedName>
    <definedName name="FRCP_y9">#REF!</definedName>
    <definedName name="FRCT" localSheetId="10">#REF!</definedName>
    <definedName name="FRCT">#REF!</definedName>
    <definedName name="FRCT_Data" localSheetId="10">#REF!</definedName>
    <definedName name="FRCT_Data">#REF!</definedName>
    <definedName name="FREQ" localSheetId="10">#REF!</definedName>
    <definedName name="FREQ">#REF!</definedName>
    <definedName name="fret" localSheetId="10">#REF!</definedName>
    <definedName name="fret">#REF!</definedName>
    <definedName name="fsdfsdfsdfwe"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ull_year">#REF!</definedName>
    <definedName name="Fut10YrCFs" localSheetId="0">OFFSET(Fut10YrInstrument,0,1,COUNT(Fut10YrInstrument)/2,1)</definedName>
    <definedName name="Fut10YrCFs" localSheetId="10">OFFSET(Fut10YrInstrument,0,1,COUNT(Fut10YrInstrument)/2,1)</definedName>
    <definedName name="Fut10YrCFs">OFFSET(Fut10YrInstrument,0,1,COUNT(Fut10YrInstrument)/2,1)</definedName>
    <definedName name="Fut10YrDates" localSheetId="0">OFFSET(Fut10YrInstrument,0,0,COUNT(Fut10YrInstrument)/2,1)</definedName>
    <definedName name="Fut10YrDates" localSheetId="10">OFFSET(Fut10YrInstrument,0,0,COUNT(Fut10YrInstrument)/2,1)</definedName>
    <definedName name="Fut10YrDates">OFFSET(Fut10YrInstrument,0,0,COUNT(Fut10YrInstrument)/2,1)</definedName>
    <definedName name="Fut3YrCFs" localSheetId="0">OFFSET(Fut3YrInstrument,0,1,COUNT(Fut3YrInstrument)/2,1)</definedName>
    <definedName name="Fut3YrCFs" localSheetId="10">OFFSET(Fut3YrInstrument,0,1,COUNT(Fut3YrInstrument)/2,1)</definedName>
    <definedName name="Fut3YrCFs">OFFSET(Fut3YrInstrument,0,1,COUNT(Fut3YrInstrument)/2,1)</definedName>
    <definedName name="Fut3YrDates" localSheetId="0">OFFSET(Fut3YrInstrument,0,0,COUNT(Fut3YrInstrument)/2,1)</definedName>
    <definedName name="Fut3YrDates" localSheetId="10">OFFSET(Fut3YrInstrument,0,0,COUNT(Fut3YrInstrument)/2,1)</definedName>
    <definedName name="Fut3YrDates">OFFSET(Fut3YrInstrument,0,0,COUNT(Fut3YrInstrument)/2,1)</definedName>
    <definedName name="FVU_Actual___by_month" localSheetId="10">#REF!</definedName>
    <definedName name="FVU_Actual___by_month">#REF!</definedName>
    <definedName name="FVU_Actual___Year_to_date" localSheetId="10">#REF!</definedName>
    <definedName name="FVU_Actual___Year_to_date">#REF!</definedName>
    <definedName name="FVU_Budget___by_month" localSheetId="10">#REF!</definedName>
    <definedName name="FVU_Budget___by_month">#REF!</definedName>
    <definedName name="FVU_Budget___Year_to_date" localSheetId="10">#REF!</definedName>
    <definedName name="FVU_Budget___Year_to_date">#REF!</definedName>
    <definedName name="FVU_Prior_Year___2000_2001____by_month" localSheetId="10">#REF!</definedName>
    <definedName name="FVU_Prior_Year___2000_2001____by_month">#REF!</definedName>
    <definedName name="FVU_Prior_Year___2000_2001____Year_to_date" localSheetId="10">#REF!</definedName>
    <definedName name="FVU_Prior_Year___2000_2001____Year_to_date">#REF!</definedName>
    <definedName name="FY13R" localSheetId="6">#REF!</definedName>
    <definedName name="FY13R" localSheetId="10">#REF!</definedName>
    <definedName name="FY13R">#REF!</definedName>
    <definedName name="FY14R" localSheetId="6">#REF!</definedName>
    <definedName name="FY14R" localSheetId="10">#REF!</definedName>
    <definedName name="FY14R">#REF!</definedName>
    <definedName name="FY15R" localSheetId="6">#REF!</definedName>
    <definedName name="FY15R" localSheetId="10">#REF!</definedName>
    <definedName name="FY15R">#REF!</definedName>
    <definedName name="GASRECEIPTS" localSheetId="10">#REF!</definedName>
    <definedName name="GASRECEIPTS">#REF!</definedName>
    <definedName name="GASSALES" localSheetId="10">#REF!</definedName>
    <definedName name="GASSALES">#REF!</definedName>
    <definedName name="GASTRANSPORT" localSheetId="10">#REF!</definedName>
    <definedName name="GASTRANSPORT">#REF!</definedName>
    <definedName name="gathrthshsrt" localSheetId="6">#REF!</definedName>
    <definedName name="gathrthshsrt" localSheetId="10">#REF!</definedName>
    <definedName name="gathrthshsrt">#REF!</definedName>
    <definedName name="Gie" localSheetId="10">#REF!</definedName>
    <definedName name="Gie">#REF!</definedName>
    <definedName name="GroupID" localSheetId="10">#REF!</definedName>
    <definedName name="GroupID">#REF!</definedName>
    <definedName name="GST_rate" localSheetId="10">#REF!</definedName>
    <definedName name="GST_rate">#REF!</definedName>
    <definedName name="GUF_Data" localSheetId="10">#REF!,#REF!,#REF!,#REF!,#REF!,#REF!,#REF!</definedName>
    <definedName name="GUF_Data">#REF!,#REF!,#REF!,#REF!,#REF!,#REF!,#REF!</definedName>
    <definedName name="Half_1" localSheetId="10">#REF!</definedName>
    <definedName name="Half_1">#REF!</definedName>
    <definedName name="Half_2" localSheetId="10">#REF!</definedName>
    <definedName name="Half_2">#REF!</definedName>
    <definedName name="Half_Yr_Name" localSheetId="10">#REF!</definedName>
    <definedName name="Half_Yr_Name">#REF!</definedName>
    <definedName name="Halfyr" localSheetId="10">#REF!</definedName>
    <definedName name="Halfyr">#REF!</definedName>
    <definedName name="Halves_In_Yr" localSheetId="2">#REF!</definedName>
    <definedName name="Halves_In_Yr" localSheetId="10">#REF!</definedName>
    <definedName name="Halves_In_Yr">#REF!</definedName>
    <definedName name="History">!$I$279:$I$378</definedName>
    <definedName name="Hrs_In_Day" localSheetId="10">#REF!</definedName>
    <definedName name="Hrs_In_Day">#REF!</definedName>
    <definedName name="hsh">#N/A</definedName>
    <definedName name="HTML_CodePage" hidden="1">1252</definedName>
    <definedName name="HTML_Description" hidden="1">""</definedName>
    <definedName name="HTML_Email" hidden="1">""</definedName>
    <definedName name="HTML_Header" hidden="1">"SW Min. Prod."</definedName>
    <definedName name="HTML_LastUpdate" hidden="1">"12/07/00"</definedName>
    <definedName name="HTML_LineAfter" hidden="1">FALSE</definedName>
    <definedName name="HTML_LineBefore" hidden="1">FALSE</definedName>
    <definedName name="HTML_Name" hidden="1">"Sherry"</definedName>
    <definedName name="HTML_OBDlg2" hidden="1">TRUE</definedName>
    <definedName name="HTML_OBDlg4" hidden="1">TRUE</definedName>
    <definedName name="HTML_OS" hidden="1">0</definedName>
    <definedName name="HTML_PathFile" hidden="1">"C:\My Documents\MyHTML.htm"</definedName>
    <definedName name="HTML_Title" hidden="1">"Iluka SW Data1"</definedName>
    <definedName name="Hundred">#REF!</definedName>
    <definedName name="Hyperlinks" localSheetId="10">#REF!</definedName>
    <definedName name="Hyperlinks">#REF!</definedName>
    <definedName name="I_Tariffs" localSheetId="10">#REF!</definedName>
    <definedName name="I_Tariffs">#REF!</definedName>
    <definedName name="ICEJUNE" localSheetId="10">#REF!</definedName>
    <definedName name="ICEJUNE">#REF!</definedName>
    <definedName name="IDfix" localSheetId="10">#REF!</definedName>
    <definedName name="IDfix">#REF!</definedName>
    <definedName name="IFixed" localSheetId="10">#REF!</definedName>
    <definedName name="IFixed">#REF!</definedName>
    <definedName name="INDACT98" localSheetId="10">#REF!</definedName>
    <definedName name="INDACT98">#REF!</definedName>
    <definedName name="INDACT99" localSheetId="10">#REF!</definedName>
    <definedName name="INDACT99">#REF!</definedName>
    <definedName name="INDBUD99" localSheetId="10">#REF!</definedName>
    <definedName name="INDBUD99">#REF!</definedName>
    <definedName name="Index_Period" localSheetId="2">#REF!</definedName>
    <definedName name="Index_Period" localSheetId="10">#REF!</definedName>
    <definedName name="Index_Period">#REF!</definedName>
    <definedName name="INDVAR99" localSheetId="10">#REF!</definedName>
    <definedName name="INDVAR99">#REF!</definedName>
    <definedName name="Inflation_factor_AUD" localSheetId="10">#REF!</definedName>
    <definedName name="Inflation_factor_AUD">#REF!</definedName>
    <definedName name="Inflation_rate" localSheetId="10">#REF!</definedName>
    <definedName name="Inflation_rate">#REF!</definedName>
    <definedName name="Inflation_rate_AUD" localSheetId="10">#REF!</definedName>
    <definedName name="Inflation_rate_AUD">#REF!</definedName>
    <definedName name="Inflation_rate_AUD_yr0" localSheetId="10">#REF!</definedName>
    <definedName name="Inflation_rate_AUD_yr0">#REF!</definedName>
    <definedName name="inpExchangeRates" localSheetId="10">#REF!</definedName>
    <definedName name="inpExchangeRates">#REF!</definedName>
    <definedName name="inpFirstYear" localSheetId="10">#REF!</definedName>
    <definedName name="inpFirstYear">#REF!</definedName>
    <definedName name="inpPrices" localSheetId="10">#REF!</definedName>
    <definedName name="inpPrices">#REF!</definedName>
    <definedName name="inpPricesLikely" localSheetId="10">#REF!</definedName>
    <definedName name="inpPricesLikely">#REF!</definedName>
    <definedName name="inpPricesLower" localSheetId="10">#REF!</definedName>
    <definedName name="inpPricesLower">#REF!</definedName>
    <definedName name="inpPricesUpper" localSheetId="10">#REF!</definedName>
    <definedName name="inpPricesUpper">#REF!</definedName>
    <definedName name="inpPricesUser" localSheetId="10">#REF!</definedName>
    <definedName name="inpPricesUser">#REF!</definedName>
    <definedName name="inpUserDefinedRates" localSheetId="10">#REF!</definedName>
    <definedName name="inpUserDefinedRates">#REF!</definedName>
    <definedName name="Input_Dollar_Basis" localSheetId="2">#REF!</definedName>
    <definedName name="Input_Dollar_Basis" localSheetId="10">#REF!</definedName>
    <definedName name="Input_Dollar_Basis">#REF!</definedName>
    <definedName name="Input_Dollar_Basis_Actual" localSheetId="2">#REF!</definedName>
    <definedName name="Input_Dollar_Basis_Actual" localSheetId="10">#REF!</definedName>
    <definedName name="Input_Dollar_Basis_Actual">#REF!</definedName>
    <definedName name="Input_Dollar_Basis_Allowed" localSheetId="2">#REF!</definedName>
    <definedName name="Input_Dollar_Basis_Allowed" localSheetId="10">#REF!</definedName>
    <definedName name="Input_Dollar_Basis_Allowed">#REF!</definedName>
    <definedName name="Input_Unit" localSheetId="2">#REF!</definedName>
    <definedName name="Input_Unit" localSheetId="10">#REF!</definedName>
    <definedName name="Input_Unit">#REF!</definedName>
    <definedName name="InputDataClearArea" localSheetId="10">#REF!,#REF!,#REF!</definedName>
    <definedName name="InputDataClearArea">#REF!,#REF!,#REF!</definedName>
    <definedName name="InputRange" localSheetId="10">#REF!</definedName>
    <definedName name="InputRange">#REF!</definedName>
    <definedName name="Inputs">!$D$199:$D$203,!$F$199:$F$203,!$D$206,!$F$206,!$E$226:$N$226,!$E$229:$N$238,!$E$253:$N$262,!$C$265,!$E$265:$N$265,!$E$267:$N$267,!$E$273:$I$282,!$E$284:$N$286</definedName>
    <definedName name="Inputs2">!$E$289:$N$290,!$E$295:$N$295,!$E$299:$N$299,!$E$304:$N$304,!$E$308:$N$308,!$E$310:$N$310,!$E$315:$N$315,!$E$317:$N$317,!$E$321:$N$321,!$E$325:$N$325,!$E$327:$N$327,!$E$330:$N$330</definedName>
    <definedName name="Inputs3">!$E$334:$N$335,!$E$337:$E$338,!$E$339:$N$339,!$E$342:$N$345,!$E$347:$N$348,!$E$351:$N$351,!$E$355:$N$355,!$E$359:$N$359,!$E$366:$N$367,!$E$372:$N$372,!$E$375:$N$375,!$G$412,!$E$416:$N$417,!$E$422:$N$422</definedName>
    <definedName name="Int_Sensitivity" localSheetId="10">#REF!</definedName>
    <definedName name="Int_Sensitivity">#REF!</definedName>
    <definedName name="Interest">!$G$30</definedName>
    <definedName name="INVENTORY" localSheetId="10">#REF!</definedName>
    <definedName name="INVENTORY">#REF!</definedName>
    <definedName name="Invoice" localSheetId="10">#REF!</definedName>
    <definedName name="Invoice">#REF!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ta1cashint">#REF!</definedName>
    <definedName name="ita1dist" localSheetId="10">#REF!</definedName>
    <definedName name="ita1dist">#REF!</definedName>
    <definedName name="italoandraw" localSheetId="10">#REF!</definedName>
    <definedName name="italoandraw">#REF!</definedName>
    <definedName name="italoanint" localSheetId="10">#REF!</definedName>
    <definedName name="italoanint">#REF!</definedName>
    <definedName name="Jan" localSheetId="10">#REF!</definedName>
    <definedName name="Jan">#REF!</definedName>
    <definedName name="jns"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ul">#REF!</definedName>
    <definedName name="Jun" localSheetId="10">#REF!</definedName>
    <definedName name="Jun">#REF!</definedName>
    <definedName name="Kalgoorlie_UAFG_Rate" localSheetId="10">#REF!</definedName>
    <definedName name="Kalgoorlie_UAFG_Rate">#REF!</definedName>
    <definedName name="Key_Ratios">!$A$87</definedName>
    <definedName name="Kleenheat" localSheetId="10">#REF!</definedName>
    <definedName name="Kleenheat">#REF!</definedName>
    <definedName name="kms" localSheetId="10">#REF!</definedName>
    <definedName name="kms">#REF!</definedName>
    <definedName name="L"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Moisture">#REF!</definedName>
    <definedName name="Labour"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N" localSheetId="7" hidden="1">{"Ownership",#N/A,FALSE,"Ownership";"Contents",#N/A,FALSE,"Contents"}</definedName>
    <definedName name="LAN" localSheetId="0" hidden="1">{"Ownership",#N/A,FALSE,"Ownership";"Contents",#N/A,FALSE,"Contents"}</definedName>
    <definedName name="LAN" localSheetId="4" hidden="1">{"Ownership",#N/A,FALSE,"Ownership";"Contents",#N/A,FALSE,"Contents"}</definedName>
    <definedName name="LAN" localSheetId="2" hidden="1">{"Ownership",#N/A,FALSE,"Ownership";"Contents",#N/A,FALSE,"Contents"}</definedName>
    <definedName name="LAN" localSheetId="10" hidden="1">{"Ownership",#N/A,FALSE,"Ownership";"Contents",#N/A,FALSE,"Contents"}</definedName>
    <definedName name="LAN" hidden="1">{"Ownership",#N/A,FALSE,"Ownership";"Contents",#N/A,FALSE,"Contents"}</definedName>
    <definedName name="LeadIndicator">#REF!</definedName>
    <definedName name="LF_Ratio" localSheetId="10">#REF!</definedName>
    <definedName name="LF_Ratio">#REF!</definedName>
    <definedName name="limcount" hidden="1">2</definedName>
    <definedName name="listdate" localSheetId="10">#REF!</definedName>
    <definedName name="listdate">#REF!</definedName>
    <definedName name="LJASF">#N/A</definedName>
    <definedName name="LookupCode" localSheetId="10">#REF!</definedName>
    <definedName name="LookupCode">#REF!</definedName>
    <definedName name="LU_Denom" localSheetId="10">#REF!</definedName>
    <definedName name="LU_Denom">#REF!</definedName>
    <definedName name="LU_Halves" localSheetId="10">#REF!</definedName>
    <definedName name="LU_Halves">#REF!</definedName>
    <definedName name="LU_Mths" localSheetId="10">#REF!</definedName>
    <definedName name="LU_Mths">#REF!</definedName>
    <definedName name="LU_Per_Names" localSheetId="10">#REF!</definedName>
    <definedName name="LU_Per_Names">#REF!</definedName>
    <definedName name="LU_Pers" localSheetId="10">#REF!</definedName>
    <definedName name="LU_Pers">#REF!</definedName>
    <definedName name="LU_Pers_In_Yr" localSheetId="10">#REF!</definedName>
    <definedName name="LU_Pers_In_Yr">#REF!</definedName>
    <definedName name="LU_Qtrs" localSheetId="10">#REF!</definedName>
    <definedName name="LU_Qtrs">#REF!</definedName>
    <definedName name="LU_Yes_No" localSheetId="10">#REF!</definedName>
    <definedName name="LU_Yes_No">#REF!</definedName>
    <definedName name="Lump_premium" localSheetId="10">#REF!</definedName>
    <definedName name="Lump_premium">#REF!</definedName>
    <definedName name="M\" localSheetId="10">#REF!</definedName>
    <definedName name="M\">#REF!</definedName>
    <definedName name="m2acqprice" localSheetId="10">#REF!</definedName>
    <definedName name="m2acqprice">#REF!</definedName>
    <definedName name="m2loanint" localSheetId="10">#REF!</definedName>
    <definedName name="m2loanint">#REF!</definedName>
    <definedName name="m2loanrepay" localSheetId="10">#REF!</definedName>
    <definedName name="m2loanrepay">#REF!</definedName>
    <definedName name="m2upfront" localSheetId="10">#REF!</definedName>
    <definedName name="m2upfront">#REF!</definedName>
    <definedName name="m5subcoupon" localSheetId="10">#REF!</definedName>
    <definedName name="m5subcoupon">#REF!</definedName>
    <definedName name="m5subdebtcost" localSheetId="10">#REF!</definedName>
    <definedName name="m5subdebtcost">#REF!</definedName>
    <definedName name="macq1repay" localSheetId="10">#REF!</definedName>
    <definedName name="macq1repay">#REF!</definedName>
    <definedName name="macqloan1draw" localSheetId="10">#REF!</definedName>
    <definedName name="macqloan1draw">#REF!</definedName>
    <definedName name="Mapping_1" localSheetId="2">#REF!</definedName>
    <definedName name="Mapping_1" localSheetId="10">#REF!</definedName>
    <definedName name="Mapping_1">#REF!</definedName>
    <definedName name="Mapping_2" localSheetId="2">#REF!</definedName>
    <definedName name="Mapping_2" localSheetId="10">#REF!</definedName>
    <definedName name="Mapping_2">#REF!</definedName>
    <definedName name="Mapping_3" localSheetId="2">#REF!</definedName>
    <definedName name="Mapping_3" localSheetId="10">#REF!</definedName>
    <definedName name="Mapping_3">#REF!</definedName>
    <definedName name="Mapping_4" localSheetId="2">#REF!</definedName>
    <definedName name="Mapping_4" localSheetId="10">#REF!</definedName>
    <definedName name="Mapping_4">#REF!</definedName>
    <definedName name="Mapping_5" localSheetId="2">#REF!</definedName>
    <definedName name="Mapping_5" localSheetId="10">#REF!</definedName>
    <definedName name="Mapping_5">#REF!</definedName>
    <definedName name="Mapping_6" localSheetId="2">#REF!</definedName>
    <definedName name="Mapping_6" localSheetId="10">#REF!</definedName>
    <definedName name="Mapping_6">#REF!</definedName>
    <definedName name="Mapping_7" localSheetId="2">#REF!</definedName>
    <definedName name="Mapping_7" localSheetId="10">#REF!</definedName>
    <definedName name="Mapping_7">#REF!</definedName>
    <definedName name="Mapping_8" localSheetId="2">#REF!</definedName>
    <definedName name="Mapping_8" localSheetId="10">#REF!</definedName>
    <definedName name="Mapping_8">#REF!</definedName>
    <definedName name="Mar" localSheetId="10">#REF!</definedName>
    <definedName name="Mar">#REF!</definedName>
    <definedName name="MaryboroughPrison" localSheetId="10">#REF!</definedName>
    <definedName name="MaryboroughPrison">#REF!</definedName>
    <definedName name="Max_Prodn" localSheetId="10">#REF!</definedName>
    <definedName name="Max_Prodn">#REF!</definedName>
    <definedName name="May" localSheetId="10">#REF!</definedName>
    <definedName name="May">#REF!</definedName>
    <definedName name="May_Ytd" localSheetId="10">#REF!</definedName>
    <definedName name="May_Ytd">#REF!</definedName>
    <definedName name="MBLBALSHT" localSheetId="10">#REF!</definedName>
    <definedName name="MBLBALSHT">#REF!</definedName>
    <definedName name="MBLINTERCO" localSheetId="10">#REF!</definedName>
    <definedName name="MBLINTERCO">#REF!</definedName>
    <definedName name="mbllon1250clearing">#N/A</definedName>
    <definedName name="MBLSUMMARY" localSheetId="10">#REF!</definedName>
    <definedName name="MBLSUMMARY">#REF!</definedName>
    <definedName name="medvolsheet" localSheetId="10">#REF!</definedName>
    <definedName name="medvolsheet">#REF!</definedName>
    <definedName name="Metric_long" localSheetId="10">#REF!</definedName>
    <definedName name="Metric_long">#REF!</definedName>
    <definedName name="METRICSLIST" localSheetId="10">#REF!</definedName>
    <definedName name="METRICSLIST">#REF!</definedName>
    <definedName name="METRICSTAB" localSheetId="10">#REF!</definedName>
    <definedName name="METRICSTAB">#REF!</definedName>
    <definedName name="MHFile" localSheetId="10">#REF!</definedName>
    <definedName name="MHFile">#REF!</definedName>
    <definedName name="mhpath" localSheetId="10">#REF!</definedName>
    <definedName name="mhpath">#REF!</definedName>
    <definedName name="Mid_Year" localSheetId="2">#REF!</definedName>
    <definedName name="Mid_Year" localSheetId="10">#REF!</definedName>
    <definedName name="Mid_Year">#REF!</definedName>
    <definedName name="MIDWESTSUMM" localSheetId="10">#REF!</definedName>
    <definedName name="MIDWESTSUMM">#REF!</definedName>
    <definedName name="Million" localSheetId="2">#REF!</definedName>
    <definedName name="Million" localSheetId="10">#REF!</definedName>
    <definedName name="Million">#REF!</definedName>
    <definedName name="millions" localSheetId="2">#REF!</definedName>
    <definedName name="millions" localSheetId="10">#REF!</definedName>
    <definedName name="millions">#REF!</definedName>
    <definedName name="MIMLSUMMARY" localSheetId="10">#REF!</definedName>
    <definedName name="MIMLSUMMARY">#REF!</definedName>
    <definedName name="Minority">!$G$36</definedName>
    <definedName name="MinRoyalty" localSheetId="10">#REF!</definedName>
    <definedName name="MinRoyalty">#REF!</definedName>
    <definedName name="Mins_In_Hr" localSheetId="10">#REF!</definedName>
    <definedName name="Mins_In_Hr">#REF!</definedName>
    <definedName name="miopo"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SLSUMMARY">#REF!</definedName>
    <definedName name="Mkt_Mix_Discount" localSheetId="10">#REF!</definedName>
    <definedName name="Mkt_Mix_Discount">#REF!</definedName>
    <definedName name="MLLSUMMARY" localSheetId="10">#REF!</definedName>
    <definedName name="MLLSUMMARY">#REF!</definedName>
    <definedName name="MLNK75ee85c768f744e8903d61566a06e5d9" localSheetId="2" hidden="1">#REF!</definedName>
    <definedName name="MLNK75ee85c768f744e8903d61566a06e5d9" localSheetId="10" hidden="1">#REF!</definedName>
    <definedName name="MLNK75ee85c768f744e8903d61566a06e5d9" hidden="1">#REF!</definedName>
    <definedName name="MLNK79c8e1104ffa410d8b1734d1f9c5561d" localSheetId="2" hidden="1">#REF!</definedName>
    <definedName name="MLNK79c8e1104ffa410d8b1734d1f9c5561d" localSheetId="10" hidden="1">#REF!</definedName>
    <definedName name="MLNK79c8e1104ffa410d8b1734d1f9c5561d" hidden="1">#REF!</definedName>
    <definedName name="MLNK9c8f5f4ba36c46079312ff114cba48aa" localSheetId="2" hidden="1">#REF!</definedName>
    <definedName name="MLNK9c8f5f4ba36c46079312ff114cba48aa" localSheetId="10" hidden="1">#REF!</definedName>
    <definedName name="MLNK9c8f5f4ba36c46079312ff114cba48aa" hidden="1">#REF!</definedName>
    <definedName name="MLNKa67021fd59084f17839ad81e97d1ce73" localSheetId="2" hidden="1">#REF!</definedName>
    <definedName name="MLNKa67021fd59084f17839ad81e97d1ce73" localSheetId="10" hidden="1">#REF!</definedName>
    <definedName name="MLNKa67021fd59084f17839ad81e97d1ce73" hidden="1">#REF!</definedName>
    <definedName name="MLSLSUMMARY" localSheetId="10">#REF!</definedName>
    <definedName name="MLSLSUMMARY">#REF!</definedName>
    <definedName name="MM_Disc_Fines" localSheetId="10">#REF!</definedName>
    <definedName name="MM_Disc_Fines">#REF!</definedName>
    <definedName name="MM_Disc_Lump" localSheetId="10">#REF!</definedName>
    <definedName name="MM_Disc_Lump">#REF!</definedName>
    <definedName name="Model_Start" localSheetId="2">#REF!</definedName>
    <definedName name="Model_Start" localSheetId="10">#REF!</definedName>
    <definedName name="Model_Start">#REF!</definedName>
    <definedName name="Model_Start_Date" localSheetId="10">#REF!</definedName>
    <definedName name="Model_Start_Date">#REF!</definedName>
    <definedName name="Module1.AIMMPRINT" localSheetId="10">#REF!</definedName>
    <definedName name="Module1.AIMMPRINT">#REF!</definedName>
    <definedName name="Month" localSheetId="10">#REF!</definedName>
    <definedName name="Month">#REF!</definedName>
    <definedName name="Month_Days" localSheetId="10">#REF!</definedName>
    <definedName name="Month_Days">#REF!</definedName>
    <definedName name="MonthDays" localSheetId="10">#REF!</definedName>
    <definedName name="MonthDays">#REF!</definedName>
    <definedName name="Mrp" localSheetId="10">#REF!</definedName>
    <definedName name="Mrp">#REF!</definedName>
    <definedName name="MS_Discounting" localSheetId="10">#REF!</definedName>
    <definedName name="MS_Discounting">#REF!</definedName>
    <definedName name="MSPCONS" localSheetId="10">#REF!</definedName>
    <definedName name="MSPCONS">#REF!</definedName>
    <definedName name="mspdetailed" localSheetId="10">#REF!</definedName>
    <definedName name="mspdetailed">#REF!</definedName>
    <definedName name="MSPSUMMARY" localSheetId="10">#REF!</definedName>
    <definedName name="MSPSUMMARY">#REF!</definedName>
    <definedName name="MTDDate" localSheetId="10">#REF!</definedName>
    <definedName name="MTDDate">#REF!</definedName>
    <definedName name="mth" localSheetId="10">#REF!</definedName>
    <definedName name="mth">#REF!</definedName>
    <definedName name="Mth_Name" localSheetId="10">#REF!</definedName>
    <definedName name="Mth_Name">#REF!</definedName>
    <definedName name="Mth_Ref" localSheetId="10">#REF!</definedName>
    <definedName name="Mth_Ref">#REF!</definedName>
    <definedName name="Mth_Ref_Data" localSheetId="10">#REF!</definedName>
    <definedName name="Mth_Ref_Data">#REF!</definedName>
    <definedName name="MTHACT98" localSheetId="10">#REF!</definedName>
    <definedName name="MTHACT98">#REF!</definedName>
    <definedName name="MTHACT99" localSheetId="10">#REF!</definedName>
    <definedName name="MTHACT99">#REF!</definedName>
    <definedName name="MTHBUD99" localSheetId="10">#REF!</definedName>
    <definedName name="MTHBUD99">#REF!</definedName>
    <definedName name="Mthly" localSheetId="10">#REF!</definedName>
    <definedName name="Mthly">#REF!</definedName>
    <definedName name="Mths_In_Half_Yr" localSheetId="10">#REF!</definedName>
    <definedName name="Mths_In_Half_Yr">#REF!</definedName>
    <definedName name="Mths_In_Qtr" localSheetId="10">#REF!</definedName>
    <definedName name="Mths_In_Qtr">#REF!</definedName>
    <definedName name="Mths_In_Yr" localSheetId="10">#REF!</definedName>
    <definedName name="Mths_In_Yr">#REF!</definedName>
    <definedName name="MTHVAR99" localSheetId="10">#REF!</definedName>
    <definedName name="MTHVAR99">#REF!</definedName>
    <definedName name="n" localSheetId="10">#REF!</definedName>
    <definedName name="n">#REF!</definedName>
    <definedName name="N_Var1" localSheetId="10">#REF!</definedName>
    <definedName name="N_Var1">#REF!</definedName>
    <definedName name="N_Var10" localSheetId="10">#REF!</definedName>
    <definedName name="N_Var10">#REF!</definedName>
    <definedName name="N_Var2" localSheetId="10">#REF!</definedName>
    <definedName name="N_Var2">#REF!</definedName>
    <definedName name="N_Var3" localSheetId="10">#REF!</definedName>
    <definedName name="N_Var3">#REF!</definedName>
    <definedName name="N_Var4" localSheetId="10">#REF!</definedName>
    <definedName name="N_Var4">#REF!</definedName>
    <definedName name="N_Var5" localSheetId="10">#REF!</definedName>
    <definedName name="N_Var5">#REF!</definedName>
    <definedName name="N_Var6" localSheetId="10">#REF!</definedName>
    <definedName name="N_Var6">#REF!</definedName>
    <definedName name="N_Var7" localSheetId="10">#REF!</definedName>
    <definedName name="N_Var7">#REF!</definedName>
    <definedName name="N_Var8" localSheetId="10">#REF!</definedName>
    <definedName name="N_Var8">#REF!</definedName>
    <definedName name="N_Var9" localSheetId="10">#REF!</definedName>
    <definedName name="N_Var9">#REF!</definedName>
    <definedName name="Name" localSheetId="10">#REF!</definedName>
    <definedName name="Name">#REF!</definedName>
    <definedName name="NaturallyAustralianFoods" localSheetId="10">#REF!</definedName>
    <definedName name="NaturallyAustralianFoods">#REF!</definedName>
    <definedName name="NC_Var1" localSheetId="10">#REF!</definedName>
    <definedName name="NC_Var1">#REF!</definedName>
    <definedName name="NC_Var10" localSheetId="10">#REF!</definedName>
    <definedName name="NC_Var10">#REF!</definedName>
    <definedName name="NC_Var2" localSheetId="10">#REF!</definedName>
    <definedName name="NC_Var2">#REF!</definedName>
    <definedName name="NC_Var3" localSheetId="10">#REF!</definedName>
    <definedName name="NC_Var3">#REF!</definedName>
    <definedName name="NC_Var4" localSheetId="10">#REF!</definedName>
    <definedName name="NC_Var4">#REF!</definedName>
    <definedName name="NC_Var5" localSheetId="10">#REF!</definedName>
    <definedName name="NC_Var5">#REF!</definedName>
    <definedName name="NC_Var6" localSheetId="10">#REF!</definedName>
    <definedName name="NC_Var6">#REF!</definedName>
    <definedName name="NC_Var7" localSheetId="10">#REF!</definedName>
    <definedName name="NC_Var7">#REF!</definedName>
    <definedName name="NC_Var8" localSheetId="10">#REF!</definedName>
    <definedName name="NC_Var8">#REF!</definedName>
    <definedName name="NC_Var9" localSheetId="10">#REF!</definedName>
    <definedName name="NC_Var9">#REF!</definedName>
    <definedName name="NCFixed" localSheetId="10">#REF!</definedName>
    <definedName name="NCFixed">#REF!</definedName>
    <definedName name="ND_Var1" localSheetId="10">#REF!</definedName>
    <definedName name="ND_Var1">#REF!</definedName>
    <definedName name="ND_Var10" localSheetId="10">#REF!</definedName>
    <definedName name="ND_Var10">#REF!</definedName>
    <definedName name="ND_Var2" localSheetId="10">#REF!</definedName>
    <definedName name="ND_Var2">#REF!</definedName>
    <definedName name="ND_Var3" localSheetId="10">#REF!</definedName>
    <definedName name="ND_Var3">#REF!</definedName>
    <definedName name="ND_Var4" localSheetId="10">#REF!</definedName>
    <definedName name="ND_Var4">#REF!</definedName>
    <definedName name="ND_Var5" localSheetId="10">#REF!</definedName>
    <definedName name="ND_Var5">#REF!</definedName>
    <definedName name="ND_Var6" localSheetId="10">#REF!</definedName>
    <definedName name="ND_Var6">#REF!</definedName>
    <definedName name="ND_Var7" localSheetId="10">#REF!</definedName>
    <definedName name="ND_Var7">#REF!</definedName>
    <definedName name="ND_Var8" localSheetId="10">#REF!</definedName>
    <definedName name="ND_Var8">#REF!</definedName>
    <definedName name="ND_Var9" localSheetId="10">#REF!</definedName>
    <definedName name="ND_Var9">#REF!</definedName>
    <definedName name="NDFixed" localSheetId="10">#REF!</definedName>
    <definedName name="NDFixed">#REF!</definedName>
    <definedName name="NETWORK" localSheetId="10">#REF!</definedName>
    <definedName name="NETWORK">#REF!</definedName>
    <definedName name="NI_Var1" localSheetId="10">#REF!</definedName>
    <definedName name="NI_Var1">#REF!</definedName>
    <definedName name="NI_Var10" localSheetId="10">#REF!</definedName>
    <definedName name="NI_Var10">#REF!</definedName>
    <definedName name="NI_Var2" localSheetId="10">#REF!</definedName>
    <definedName name="NI_Var2">#REF!</definedName>
    <definedName name="NI_Var3" localSheetId="10">#REF!</definedName>
    <definedName name="NI_Var3">#REF!</definedName>
    <definedName name="NI_Var4" localSheetId="10">#REF!</definedName>
    <definedName name="NI_Var4">#REF!</definedName>
    <definedName name="NI_Var5" localSheetId="10">#REF!</definedName>
    <definedName name="NI_Var5">#REF!</definedName>
    <definedName name="NI_Var6" localSheetId="10">#REF!</definedName>
    <definedName name="NI_Var6">#REF!</definedName>
    <definedName name="NI_Var7" localSheetId="10">#REF!</definedName>
    <definedName name="NI_Var7">#REF!</definedName>
    <definedName name="NI_Var8" localSheetId="10">#REF!</definedName>
    <definedName name="NI_Var8">#REF!</definedName>
    <definedName name="NI_Var9" localSheetId="10">#REF!</definedName>
    <definedName name="NI_Var9">#REF!</definedName>
    <definedName name="NIFixed" localSheetId="10">#REF!</definedName>
    <definedName name="NIFixed">#REF!</definedName>
    <definedName name="No" localSheetId="2">#REF!</definedName>
    <definedName name="No" localSheetId="10">#REF!</definedName>
    <definedName name="No">#REF!</definedName>
    <definedName name="Nominal" localSheetId="2">#REF!</definedName>
    <definedName name="Nominal" localSheetId="10">#REF!</definedName>
    <definedName name="Nominal">#REF!</definedName>
    <definedName name="Nominal_to_Real" localSheetId="10">#REF!</definedName>
    <definedName name="Nominal_to_Real">#REF!</definedName>
    <definedName name="NonExpCapex" localSheetId="10">#REF!</definedName>
    <definedName name="NonExpCapex">#REF!</definedName>
    <definedName name="Not_Using" localSheetId="10">#REF!</definedName>
    <definedName name="Not_Using">#REF!</definedName>
    <definedName name="NOTE" localSheetId="10">#REF!</definedName>
    <definedName name="NOTE">#REF!</definedName>
    <definedName name="notes1" localSheetId="10">#REF!</definedName>
    <definedName name="notes1">#REF!</definedName>
    <definedName name="notes2" localSheetId="10">#REF!</definedName>
    <definedName name="notes2">#REF!</definedName>
    <definedName name="notes3" localSheetId="10">#REF!</definedName>
    <definedName name="notes3">#REF!</definedName>
    <definedName name="Nov" localSheetId="10">#REF!</definedName>
    <definedName name="Nov">#REF!</definedName>
    <definedName name="NPV_Details">!$A$192</definedName>
    <definedName name="NPV_diff5" localSheetId="10">#REF!</definedName>
    <definedName name="NPV_diff5">#REF!</definedName>
    <definedName name="NPV_diff6" localSheetId="10">#REF!</definedName>
    <definedName name="NPV_diff6">#REF!</definedName>
    <definedName name="NPV_diff7" localSheetId="10">#REF!</definedName>
    <definedName name="NPV_diff7">#REF!</definedName>
    <definedName name="NPV_diff8" localSheetId="10">#REF!</definedName>
    <definedName name="NPV_diff8">#REF!</definedName>
    <definedName name="NRAdd" localSheetId="10">#REF!</definedName>
    <definedName name="NRAdd">#REF!</definedName>
    <definedName name="NRAdj" localSheetId="10">#REF!</definedName>
    <definedName name="NRAdj">#REF!</definedName>
    <definedName name="NResT" localSheetId="10">#REF!</definedName>
    <definedName name="NResT">#REF!</definedName>
    <definedName name="NRt" localSheetId="10">#REF!</definedName>
    <definedName name="NRt">#REF!</definedName>
    <definedName name="NTCY" localSheetId="10">OFFSET(#REF!,,COUNTA(#REF!)-37,,37)</definedName>
    <definedName name="NTCY">OFFSET(#REF!,,COUNTA(#REF!)-37,,37)</definedName>
    <definedName name="NTmat" localSheetId="10">OFFSET(#REF!,,COUNTA(#REF!)-37,,37)</definedName>
    <definedName name="NTmat">OFFSET(#REF!,,COUNTA(#REF!)-37,,37)</definedName>
    <definedName name="NTpY" localSheetId="10">OFFSET(#REF!,,COUNTA(#REF!)-37,,24)</definedName>
    <definedName name="NTpY">OFFSET(#REF!,,COUNTA(#REF!)-37,,24)</definedName>
    <definedName name="NTXAxis" localSheetId="10">OFFSET(#REF!,,COUNTA(#REF!)-37,,37)</definedName>
    <definedName name="NTXAxis">OFFSET(#REF!,,COUNTA(#REF!)-37,,37)</definedName>
    <definedName name="number" localSheetId="10">#REF!</definedName>
    <definedName name="number">#REF!</definedName>
    <definedName name="NvsAnswerCol">"'[Drill1]Journal Drill'!$A$6:$A$9"</definedName>
    <definedName name="NvsASD">"V2002-12-31"</definedName>
    <definedName name="NvsAutoDrillOk">"VN"</definedName>
    <definedName name="NvsElapsedTime">0.000197569446754642</definedName>
    <definedName name="NvsEndTime">37636.3991587962</definedName>
    <definedName name="NvsEndTime_1">37502.4621796295</definedName>
    <definedName name="NvsEndTime_1_1">37502.4621796295</definedName>
    <definedName name="NvsImportActivity">"Import Journals from nVision"</definedName>
    <definedName name="NvsInstLang">"VENG"</definedName>
    <definedName name="NvsInstSpec">"%,FBASE_CURRENCY,VAUD,FCURRENCY_CD,VAUD,FMB_ORIG_LEDGER,TLEDGERS,NMAIN_LEDGERS,FMB_STR_ENTFUND,TSTRUCTURE2_JUNTR,NMIT(II)"</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"V1999-01-01"</definedName>
    <definedName name="NvsPanelSetid">"VJUNTR"</definedName>
    <definedName name="NvsParentRef">#REF!</definedName>
    <definedName name="NvsReqBU">"VJUNTR"</definedName>
    <definedName name="NvsReqBUOnly">"VY"</definedName>
    <definedName name="NvsTransLed">"VN"</definedName>
    <definedName name="NvsTreeASD">"V2002-12-31"</definedName>
    <definedName name="NvsValTbl.ACCOUNT">"GL_ACCOUNT_TBL"</definedName>
    <definedName name="NvsValTbl.BASE_CURRENCY">"CURRENCY_CD_TBL"</definedName>
    <definedName name="NvsValTbl.BUSINESS_UNIT">"BUS_UNIT_TBL_FS"</definedName>
    <definedName name="NvsValTbl.CURRENCY_CD">"CURRENCY_CD_TBL"</definedName>
    <definedName name="NvsValTbl.DEPTID">"DEPARTMENT_TBL"</definedName>
    <definedName name="NvsValTbl.MB_ACC_SUBAC">"MB_ACCSUBAC_DTL"</definedName>
    <definedName name="NvsValTbl.MB_ACRONYM_TYPE">"XLATTABLE"</definedName>
    <definedName name="NvsValTbl.MB_ACRONYM_VALUE">"MB_ACRONYM_TBL"</definedName>
    <definedName name="NvsValTbl.MB_DIVN_CFLD">"MB_DIVN_TBL"</definedName>
    <definedName name="NvsValTbl.MB_LOC_CFLD">"MB_LOC_TBL"</definedName>
    <definedName name="NvsValTbl.MB_STATENT_CFLD">"MB_STATENT_TBL"</definedName>
    <definedName name="NvsValTbl.MB_SUBAC_CFLD">"MB_SUBAC_TBL"</definedName>
    <definedName name="NvsValTbl.MB_TAX_CFLD">"MB_TAX_TBL"</definedName>
    <definedName name="NvsValTbl.PRODUCT">"PRODUCT_TBL"</definedName>
    <definedName name="NW_Var1">#REF!</definedName>
    <definedName name="NW_Var10" localSheetId="10">#REF!</definedName>
    <definedName name="NW_Var10">#REF!</definedName>
    <definedName name="NW_Var2" localSheetId="10">#REF!</definedName>
    <definedName name="NW_Var2">#REF!</definedName>
    <definedName name="NW_Var3" localSheetId="10">#REF!</definedName>
    <definedName name="NW_Var3">#REF!</definedName>
    <definedName name="NW_Var4" localSheetId="10">#REF!</definedName>
    <definedName name="NW_Var4">#REF!</definedName>
    <definedName name="NW_Var5" localSheetId="10">#REF!</definedName>
    <definedName name="NW_Var5">#REF!</definedName>
    <definedName name="NW_Var6" localSheetId="10">#REF!</definedName>
    <definedName name="NW_Var6">#REF!</definedName>
    <definedName name="NW_Var7" localSheetId="10">#REF!</definedName>
    <definedName name="NW_Var7">#REF!</definedName>
    <definedName name="NW_Var8" localSheetId="10">#REF!</definedName>
    <definedName name="NW_Var8">#REF!</definedName>
    <definedName name="NW_Var9" localSheetId="10">#REF!</definedName>
    <definedName name="NW_Var9">#REF!</definedName>
    <definedName name="NWSGdiscRate" localSheetId="10">#REF!</definedName>
    <definedName name="NWSGdiscRate">#REF!</definedName>
    <definedName name="NWSGendDate" localSheetId="10">#REF!</definedName>
    <definedName name="NWSGendDate">#REF!</definedName>
    <definedName name="NWSGescalation" localSheetId="10">#REF!</definedName>
    <definedName name="NWSGescalation">#REF!</definedName>
    <definedName name="NWSGmaintenance" localSheetId="10">#REF!</definedName>
    <definedName name="NWSGmaintenance">#REF!</definedName>
    <definedName name="NWSGstartDate" localSheetId="10">#REF!</definedName>
    <definedName name="NWSGstartDate">#REF!</definedName>
    <definedName name="NWSGtariff" localSheetId="10">#REF!</definedName>
    <definedName name="NWSGtariff">#REF!</definedName>
    <definedName name="NWSGthroughput" localSheetId="10">#REF!</definedName>
    <definedName name="NWSGthroughput">#REF!</definedName>
    <definedName name="O_Step1" localSheetId="10">#REF!</definedName>
    <definedName name="O_Step1">#REF!</definedName>
    <definedName name="O_Step10" localSheetId="10">#REF!</definedName>
    <definedName name="O_Step10">#REF!</definedName>
    <definedName name="O_Step2" localSheetId="10">#REF!</definedName>
    <definedName name="O_Step2">#REF!</definedName>
    <definedName name="O_Step3" localSheetId="10">#REF!</definedName>
    <definedName name="O_Step3">#REF!</definedName>
    <definedName name="O_Step4" localSheetId="10">#REF!</definedName>
    <definedName name="O_Step4">#REF!</definedName>
    <definedName name="O_Step5" localSheetId="10">#REF!</definedName>
    <definedName name="O_Step5">#REF!</definedName>
    <definedName name="O_Step6" localSheetId="10">#REF!</definedName>
    <definedName name="O_Step6">#REF!</definedName>
    <definedName name="O_Step7" localSheetId="10">#REF!</definedName>
    <definedName name="O_Step7">#REF!</definedName>
    <definedName name="O_Step8" localSheetId="10">#REF!</definedName>
    <definedName name="O_Step8">#REF!</definedName>
    <definedName name="O_Step9" localSheetId="10">#REF!</definedName>
    <definedName name="O_Step9">#REF!</definedName>
    <definedName name="OCATYTD1" localSheetId="10">#REF!</definedName>
    <definedName name="OCATYTD1">#REF!</definedName>
    <definedName name="Oct" localSheetId="10">#REF!</definedName>
    <definedName name="Oct">#REF!</definedName>
    <definedName name="OHFY15" localSheetId="10">#REF!</definedName>
    <definedName name="OHFY15">#REF!</definedName>
    <definedName name="OHFY16" localSheetId="10">#REF!</definedName>
    <definedName name="OHFY16">#REF!</definedName>
    <definedName name="Operation" localSheetId="10">#REF!</definedName>
    <definedName name="Operation">#REF!</definedName>
    <definedName name="Opex_Sens" localSheetId="10">#REF!</definedName>
    <definedName name="Opex_Sens">#REF!</definedName>
    <definedName name="Opex_Sensitivity" localSheetId="10">#REF!</definedName>
    <definedName name="Opex_Sensitivity">#REF!</definedName>
    <definedName name="Opexcapex" localSheetId="10">#REF!</definedName>
    <definedName name="Opexcapex">#REF!</definedName>
    <definedName name="opexsagas" localSheetId="10">#REF!</definedName>
    <definedName name="opexsagas">#REF!</definedName>
    <definedName name="opoip"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THER">#REF!</definedName>
    <definedName name="OTHERSUMMARY" localSheetId="10">#REF!</definedName>
    <definedName name="OTHERSUMMARY">#REF!</definedName>
    <definedName name="othretsheet" localSheetId="10">#REF!</definedName>
    <definedName name="othretsheet">#REF!</definedName>
    <definedName name="outAdditionalInfo" localSheetId="10">#REF!</definedName>
    <definedName name="outAdditionalInfo">#REF!</definedName>
    <definedName name="outCrossRates" localSheetId="10">#REF!</definedName>
    <definedName name="outCrossRates">#REF!</definedName>
    <definedName name="outEliminations" localSheetId="10">#REF!</definedName>
    <definedName name="outEliminations">#REF!</definedName>
    <definedName name="outPricesValidation" localSheetId="10">#REF!</definedName>
    <definedName name="outPricesValidation">#REF!</definedName>
    <definedName name="outPricesViewCurrency" localSheetId="10">#REF!</definedName>
    <definedName name="outPricesViewCurrency">#REF!</definedName>
    <definedName name="output" localSheetId="10">#REF!</definedName>
    <definedName name="output">#REF!</definedName>
    <definedName name="OUTPUT_FILE" localSheetId="10">#REF!</definedName>
    <definedName name="OUTPUT_FILE">#REF!</definedName>
    <definedName name="outSelectedRates" localSheetId="10">#REF!</definedName>
    <definedName name="outSelectedRates">#REF!</definedName>
    <definedName name="OverA" localSheetId="10">#REF!</definedName>
    <definedName name="OverA">#REF!</definedName>
    <definedName name="P_0" localSheetId="10">#REF!</definedName>
    <definedName name="P_0">#REF!</definedName>
    <definedName name="P_0_RevCap" localSheetId="10">#REF!</definedName>
    <definedName name="P_0_RevCap">#REF!</definedName>
    <definedName name="P_0_RevYld" localSheetId="10">#REF!</definedName>
    <definedName name="P_0_RevYld">#REF!</definedName>
    <definedName name="P_0_WAPC" localSheetId="10">#REF!</definedName>
    <definedName name="P_0_WAPC">#REF!</definedName>
    <definedName name="P_Var1" localSheetId="10">#REF!</definedName>
    <definedName name="P_Var1">#REF!</definedName>
    <definedName name="P_Var10" localSheetId="10">#REF!</definedName>
    <definedName name="P_Var10">#REF!</definedName>
    <definedName name="P_Var2" localSheetId="10">#REF!</definedName>
    <definedName name="P_Var2">#REF!</definedName>
    <definedName name="P_Var3" localSheetId="10">#REF!</definedName>
    <definedName name="P_Var3">#REF!</definedName>
    <definedName name="P_Var4" localSheetId="10">#REF!</definedName>
    <definedName name="P_Var4">#REF!</definedName>
    <definedName name="P_Var5" localSheetId="10">#REF!</definedName>
    <definedName name="P_Var5">#REF!</definedName>
    <definedName name="P_Var6" localSheetId="10">#REF!</definedName>
    <definedName name="P_Var6">#REF!</definedName>
    <definedName name="P_Var7" localSheetId="10">#REF!</definedName>
    <definedName name="P_Var7">#REF!</definedName>
    <definedName name="P_Var8" localSheetId="10">#REF!</definedName>
    <definedName name="P_Var8">#REF!</definedName>
    <definedName name="P_Var9" localSheetId="10">#REF!</definedName>
    <definedName name="P_Var9">#REF!</definedName>
    <definedName name="pafsumm" localSheetId="10">#REF!</definedName>
    <definedName name="pafsumm">#REF!</definedName>
    <definedName name="Passthrough_actual_by_month" localSheetId="10">#REF!</definedName>
    <definedName name="Passthrough_actual_by_month">#REF!</definedName>
    <definedName name="Passthrough_Actual_YTD" localSheetId="10">#REF!</definedName>
    <definedName name="Passthrough_Actual_YTD">#REF!</definedName>
    <definedName name="Passthrough_budget_by_month" localSheetId="10">#REF!</definedName>
    <definedName name="Passthrough_budget_by_month">#REF!</definedName>
    <definedName name="Passthrough_budget_YTD" localSheetId="10">#REF!</definedName>
    <definedName name="Passthrough_budget_YTD">#REF!</definedName>
    <definedName name="Passthrough_lastyear_by_month" localSheetId="10">#REF!</definedName>
    <definedName name="Passthrough_lastyear_by_month">#REF!</definedName>
    <definedName name="Passthrough_lastyear_YTD" localSheetId="10">#REF!</definedName>
    <definedName name="Passthrough_lastyear_YTD">#REF!</definedName>
    <definedName name="pay" localSheetId="10">#REF!</definedName>
    <definedName name="pay">#REF!</definedName>
    <definedName name="Payment_Date" localSheetId="10">#REF!</definedName>
    <definedName name="Payment_Date">#REF!</definedName>
    <definedName name="Payment_Qtr" localSheetId="10">#REF!</definedName>
    <definedName name="Payment_Qtr">#REF!</definedName>
    <definedName name="PB_Var1" localSheetId="10">#REF!</definedName>
    <definedName name="PB_Var1">#REF!</definedName>
    <definedName name="PB_Var10" localSheetId="10">#REF!</definedName>
    <definedName name="PB_Var10">#REF!</definedName>
    <definedName name="PB_Var2" localSheetId="10">#REF!</definedName>
    <definedName name="PB_Var2">#REF!</definedName>
    <definedName name="PB_Var3" localSheetId="10">#REF!</definedName>
    <definedName name="PB_Var3">#REF!</definedName>
    <definedName name="PB_Var4" localSheetId="10">#REF!</definedName>
    <definedName name="PB_Var4">#REF!</definedName>
    <definedName name="PB_Var5" localSheetId="10">#REF!</definedName>
    <definedName name="PB_Var5">#REF!</definedName>
    <definedName name="PB_Var6" localSheetId="10">#REF!</definedName>
    <definedName name="PB_Var6">#REF!</definedName>
    <definedName name="PB_Var7" localSheetId="10">#REF!</definedName>
    <definedName name="PB_Var7">#REF!</definedName>
    <definedName name="PB_Var8" localSheetId="10">#REF!</definedName>
    <definedName name="PB_Var8">#REF!</definedName>
    <definedName name="PB_Var9" localSheetId="10">#REF!</definedName>
    <definedName name="PB_Var9">#REF!</definedName>
    <definedName name="Pe" localSheetId="10">#REF!</definedName>
    <definedName name="Pe">#REF!</definedName>
    <definedName name="people" localSheetId="10">#REF!</definedName>
    <definedName name="people">#REF!</definedName>
    <definedName name="Per_1_End_Date" localSheetId="10">#REF!</definedName>
    <definedName name="Per_1_End_Date">#REF!</definedName>
    <definedName name="Per_1_End_Mth" localSheetId="10">#REF!</definedName>
    <definedName name="Per_1_End_Mth">#REF!</definedName>
    <definedName name="Per_1_Title" localSheetId="10">#REF!</definedName>
    <definedName name="Per_1_Title">#REF!</definedName>
    <definedName name="percent" localSheetId="2">#REF!</definedName>
    <definedName name="percent" localSheetId="10">#REF!</definedName>
    <definedName name="percent">#REF!</definedName>
    <definedName name="PERIOD" localSheetId="10">#REF!</definedName>
    <definedName name="PERIOD">#REF!</definedName>
    <definedName name="Period_BS" localSheetId="10">#REF!</definedName>
    <definedName name="Period_BS">#REF!</definedName>
    <definedName name="PERIOD_NO" localSheetId="10">#REF!</definedName>
    <definedName name="PERIOD_NO">#REF!</definedName>
    <definedName name="PERIODS" localSheetId="10">#REF!</definedName>
    <definedName name="PERIODS">#REF!</definedName>
    <definedName name="PLSummary" localSheetId="10">#REF!</definedName>
    <definedName name="PLSummary">#REF!</definedName>
    <definedName name="Pnumbers" localSheetId="10">#REF!</definedName>
    <definedName name="Pnumbers">#REF!</definedName>
    <definedName name="Pr" localSheetId="10">#REF!</definedName>
    <definedName name="Pr">#REF!</definedName>
    <definedName name="PRCP" localSheetId="10">#REF!</definedName>
    <definedName name="PRCP">#REF!</definedName>
    <definedName name="PRCP_final_year" localSheetId="10">#REF!</definedName>
    <definedName name="PRCP_final_year">#REF!</definedName>
    <definedName name="PRCP_y1" localSheetId="10">#REF!</definedName>
    <definedName name="PRCP_y1">#REF!</definedName>
    <definedName name="PRCP_y10" localSheetId="10">#REF!</definedName>
    <definedName name="PRCP_y10">#REF!</definedName>
    <definedName name="PRCP_y2" localSheetId="10">#REF!</definedName>
    <definedName name="PRCP_y2">#REF!</definedName>
    <definedName name="PRCP_y3" localSheetId="10">#REF!</definedName>
    <definedName name="PRCP_y3">#REF!</definedName>
    <definedName name="PRCP_y4" localSheetId="10">#REF!</definedName>
    <definedName name="PRCP_y4">#REF!</definedName>
    <definedName name="PRCP_y5" localSheetId="10">#REF!</definedName>
    <definedName name="PRCP_y5">#REF!</definedName>
    <definedName name="PRCP_y6" localSheetId="10">#REF!</definedName>
    <definedName name="PRCP_y6">#REF!</definedName>
    <definedName name="PRCP_y7" localSheetId="10">#REF!</definedName>
    <definedName name="PRCP_y7">#REF!</definedName>
    <definedName name="PRCP_y8" localSheetId="10">#REF!</definedName>
    <definedName name="PRCP_y8">#REF!</definedName>
    <definedName name="PRCP_y9" localSheetId="10">#REF!</definedName>
    <definedName name="PRCP_y9">#REF!</definedName>
    <definedName name="Prev_catergory" localSheetId="10">#REF!</definedName>
    <definedName name="Prev_catergory">#REF!</definedName>
    <definedName name="PriA" localSheetId="10">#REF!</definedName>
    <definedName name="PriA">#REF!</definedName>
    <definedName name="PriB" localSheetId="10">#REF!</definedName>
    <definedName name="PriB">#REF!</definedName>
    <definedName name="PRICE" localSheetId="10">#REF!</definedName>
    <definedName name="PRICE">#REF!</definedName>
    <definedName name="PRICE_VARIANCE" localSheetId="10">#REF!</definedName>
    <definedName name="PRICE_VARIANCE">#REF!</definedName>
    <definedName name="Prices_Original" localSheetId="10">#REF!</definedName>
    <definedName name="Prices_Original">#REF!</definedName>
    <definedName name="Prices_View" localSheetId="10">#REF!</definedName>
    <definedName name="Prices_View">#REF!</definedName>
    <definedName name="Prices10" localSheetId="10">#REF!</definedName>
    <definedName name="Prices10">#REF!</definedName>
    <definedName name="Prices2" localSheetId="10">#REF!</definedName>
    <definedName name="Prices2">#REF!</definedName>
    <definedName name="Prices5" localSheetId="10">#REF!</definedName>
    <definedName name="Prices5">#REF!</definedName>
    <definedName name="PRICEVAR" localSheetId="10">#REF!</definedName>
    <definedName name="PRICEVAR">#REF!</definedName>
    <definedName name="Print" localSheetId="10">#REF!</definedName>
    <definedName name="Print">#REF!</definedName>
    <definedName name="_xlnm.Print_Area" localSheetId="0">'Cover Sheet'!$A$1:$L$43</definedName>
    <definedName name="_xlnm.Print_Area" localSheetId="2">Mapping!$B$1:$E$50</definedName>
    <definedName name="Print_Assumptions">!$A$385:$K$526</definedName>
    <definedName name="Print_Calculations">!$A$528:$K$566</definedName>
    <definedName name="PRINT_CANBERRA" localSheetId="10">#REF!</definedName>
    <definedName name="PRINT_CANBERRA">#REF!</definedName>
    <definedName name="Print_Details_and_Actuals">!$A$233:$K$378</definedName>
    <definedName name="Print_KeyRatios2" localSheetId="10">#REF!</definedName>
    <definedName name="Print_KeyRatios2">#REF!</definedName>
    <definedName name="Print_Projected_All">!$A$8:$K$231</definedName>
    <definedName name="Print_Projected_Balance">!$A$81:$K$178</definedName>
    <definedName name="Print_Projected_Cashflow">!$A$180:$K$231</definedName>
    <definedName name="Print_Projected_Profit">!$A$10:$K$80</definedName>
    <definedName name="PRINT_SYDNEY" localSheetId="10">#REF!</definedName>
    <definedName name="PRINT_SYDNEY">#REF!</definedName>
    <definedName name="Print_Titles_MI" localSheetId="10">#REF!,#REF!</definedName>
    <definedName name="Print_Titles_MI">#REF!,#REF!</definedName>
    <definedName name="PRINT1" localSheetId="10">#REF!</definedName>
    <definedName name="PRINT1">#REF!</definedName>
    <definedName name="PRINT10" localSheetId="10">#REF!</definedName>
    <definedName name="PRINT10">#REF!</definedName>
    <definedName name="PRINT11" localSheetId="10">#REF!</definedName>
    <definedName name="PRINT11">#REF!</definedName>
    <definedName name="PRINT12" localSheetId="10">#REF!</definedName>
    <definedName name="PRINT12">#REF!</definedName>
    <definedName name="PRINT13" localSheetId="10">#REF!</definedName>
    <definedName name="PRINT13">#REF!</definedName>
    <definedName name="PRINT14" localSheetId="10">#REF!</definedName>
    <definedName name="PRINT14">#REF!</definedName>
    <definedName name="PRINT15" localSheetId="10">#REF!</definedName>
    <definedName name="PRINT15">#REF!</definedName>
    <definedName name="PRINT16" localSheetId="10">#REF!</definedName>
    <definedName name="PRINT16">#REF!</definedName>
    <definedName name="PRINT17" localSheetId="10">#REF!</definedName>
    <definedName name="PRINT17">#REF!</definedName>
    <definedName name="PRINT18" localSheetId="10">#REF!</definedName>
    <definedName name="PRINT18">#REF!</definedName>
    <definedName name="PRINT19" localSheetId="10">#REF!</definedName>
    <definedName name="PRINT19">#REF!</definedName>
    <definedName name="PRINT2" localSheetId="10">#REF!</definedName>
    <definedName name="PRINT2">#REF!</definedName>
    <definedName name="PRINT20" localSheetId="10">#REF!</definedName>
    <definedName name="PRINT20">#REF!</definedName>
    <definedName name="PRINT21" localSheetId="10">#REF!</definedName>
    <definedName name="PRINT21">#REF!</definedName>
    <definedName name="PRINT22" localSheetId="10">#REF!</definedName>
    <definedName name="PRINT22">#REF!</definedName>
    <definedName name="PRINT3" localSheetId="10">#REF!</definedName>
    <definedName name="PRINT3">#REF!</definedName>
    <definedName name="PRINT4" localSheetId="10">#REF!</definedName>
    <definedName name="PRINT4">#REF!</definedName>
    <definedName name="PRINT5" localSheetId="10">#REF!</definedName>
    <definedName name="PRINT5">#REF!</definedName>
    <definedName name="PRINT6" localSheetId="10">#REF!</definedName>
    <definedName name="PRINT6">#REF!</definedName>
    <definedName name="PRINT7" localSheetId="10">#REF!</definedName>
    <definedName name="PRINT7">#REF!</definedName>
    <definedName name="PRINT8" localSheetId="10">#REF!</definedName>
    <definedName name="PRINT8">#REF!</definedName>
    <definedName name="PRINT9" localSheetId="10">#REF!</definedName>
    <definedName name="PRINT9">#REF!</definedName>
    <definedName name="PRINTPAGE1">#N/A</definedName>
    <definedName name="PRINTPAGE2">#N/A</definedName>
    <definedName name="PRINTPAGE3">#N/A</definedName>
    <definedName name="PRINTSCRED">#N/A</definedName>
    <definedName name="PRIOR" localSheetId="10">#REF!</definedName>
    <definedName name="PRIOR">#REF!</definedName>
    <definedName name="Prior_catergory" localSheetId="10">#REF!</definedName>
    <definedName name="Prior_catergory">#REF!</definedName>
    <definedName name="Prior_period" localSheetId="10">#REF!</definedName>
    <definedName name="Prior_period">#REF!</definedName>
    <definedName name="Prior_Prd_BS" localSheetId="10">#REF!</definedName>
    <definedName name="Prior_Prd_BS">#REF!</definedName>
    <definedName name="Prior_Year___2000_2001____by_month" localSheetId="10">#REF!</definedName>
    <definedName name="Prior_Year___2000_2001____by_month">#REF!</definedName>
    <definedName name="Prior_Year___2000_2001____Year_to_date" localSheetId="10">#REF!</definedName>
    <definedName name="Prior_Year___2000_2001____Year_to_date">#REF!</definedName>
    <definedName name="PriorYear" localSheetId="10">#REF!</definedName>
    <definedName name="PriorYear">#REF!</definedName>
    <definedName name="PROFIT_AND_LOSS">!$A$10</definedName>
    <definedName name="Profit_Detail">!$L$12:$L$79</definedName>
    <definedName name="Profit_Standard">!$L$12:$L$18,!$L$20:$L$24,!$L$29:$L$38,!$L$43:$L$45,!$L$50:$L$52,!$L$55:$L$57,!$L$62:$L$64,!$L$76:$L$77</definedName>
    <definedName name="Profit_Summary">!$L$12:$L$26,!$L$29:$L$40,!$L$42:$L$47,!$L$50:$L$59,!$L$61:$L$66,!$L$68:$L$69,!$L$72:$L$79</definedName>
    <definedName name="PROFITMONTH" localSheetId="10">#REF!</definedName>
    <definedName name="PROFITMONTH">#REF!</definedName>
    <definedName name="PROFITYTD" localSheetId="10">#REF!</definedName>
    <definedName name="PROFITYTD">#REF!</definedName>
    <definedName name="Program_Descrip" localSheetId="10">#REF!</definedName>
    <definedName name="Program_Descrip">#REF!</definedName>
    <definedName name="PROJECTED_RESULTS">!$A$8</definedName>
    <definedName name="Projectstatus" localSheetId="10">#REF!</definedName>
    <definedName name="Projectstatus">#REF!</definedName>
    <definedName name="Proposed" localSheetId="10">#REF!</definedName>
    <definedName name="Proposed">#REF!</definedName>
    <definedName name="PT" localSheetId="10">#REF!</definedName>
    <definedName name="PT">#REF!</definedName>
    <definedName name="PT_Pivot" localSheetId="10">#REF!</definedName>
    <definedName name="PT_Pivot">#REF!</definedName>
    <definedName name="PT_Stocks" localSheetId="10">#REF!</definedName>
    <definedName name="PT_Stocks">#REF!</definedName>
    <definedName name="PTWHOLE" localSheetId="10">#REF!</definedName>
    <definedName name="PTWHOLE">#REF!</definedName>
    <definedName name="PW" localSheetId="10">#REF!</definedName>
    <definedName name="PW">#REF!</definedName>
    <definedName name="q_selAssetsListing" localSheetId="10">#REF!</definedName>
    <definedName name="q_selAssetsListing">#REF!</definedName>
    <definedName name="q_selLiabilityListing" localSheetId="10">#REF!</definedName>
    <definedName name="q_selLiabilityListing">#REF!</definedName>
    <definedName name="Qtr_1" localSheetId="10">#REF!</definedName>
    <definedName name="Qtr_1">#REF!</definedName>
    <definedName name="Qtr_2" localSheetId="10">#REF!</definedName>
    <definedName name="Qtr_2">#REF!</definedName>
    <definedName name="Qtr_3" localSheetId="10">#REF!</definedName>
    <definedName name="Qtr_3">#REF!</definedName>
    <definedName name="Qtr_4" localSheetId="10">#REF!</definedName>
    <definedName name="Qtr_4">#REF!</definedName>
    <definedName name="Qtr_Name" localSheetId="10">#REF!</definedName>
    <definedName name="Qtr_Name">#REF!</definedName>
    <definedName name="Qtrly" localSheetId="10">#REF!</definedName>
    <definedName name="Qtrly">#REF!</definedName>
    <definedName name="Qtrs_In_Yr" localSheetId="10">#REF!</definedName>
    <definedName name="Qtrs_In_Yr">#REF!</definedName>
    <definedName name="R_Var1" localSheetId="10">#REF!</definedName>
    <definedName name="R_Var1">#REF!</definedName>
    <definedName name="R_Var10" localSheetId="10">#REF!</definedName>
    <definedName name="R_Var10">#REF!</definedName>
    <definedName name="R_Var2" localSheetId="10">#REF!</definedName>
    <definedName name="R_Var2">#REF!</definedName>
    <definedName name="R_Var3" localSheetId="10">#REF!</definedName>
    <definedName name="R_Var3">#REF!</definedName>
    <definedName name="R_Var4" localSheetId="10">#REF!</definedName>
    <definedName name="R_Var4">#REF!</definedName>
    <definedName name="R_Var5" localSheetId="10">#REF!</definedName>
    <definedName name="R_Var5">#REF!</definedName>
    <definedName name="R_Var6" localSheetId="10">#REF!</definedName>
    <definedName name="R_Var6">#REF!</definedName>
    <definedName name="R_Var7" localSheetId="10">#REF!</definedName>
    <definedName name="R_Var7">#REF!</definedName>
    <definedName name="R_Var8" localSheetId="10">#REF!</definedName>
    <definedName name="R_Var8">#REF!</definedName>
    <definedName name="R_Var9" localSheetId="10">#REF!</definedName>
    <definedName name="R_Var9">#REF!</definedName>
    <definedName name="RAdd" localSheetId="10">#REF!</definedName>
    <definedName name="RAdd">#REF!</definedName>
    <definedName name="RAdj" localSheetId="10">#REF!</definedName>
    <definedName name="RAdj">#REF!</definedName>
    <definedName name="RAMMSUMMARY" localSheetId="10">#REF!</definedName>
    <definedName name="RAMMSUMMARY">#REF!</definedName>
    <definedName name="Ratios_Summary">!$A$94,!$A$94:$A$96,!$A$98:$A$99,!$A$100,!$A$102,!$A$106:$A$117,!$A$119:$A$120,!$A$122:$A$124,!$A$129:$A$131,!$A$133:$A$136,!$A$138:$A$145,!$A$147:$A$153,!$A$155:$A$158,!$A$163,!$A$165:$A$166</definedName>
    <definedName name="rbpdetailed" localSheetId="10">#REF!</definedName>
    <definedName name="rbpdetailed">#REF!</definedName>
    <definedName name="RBPSUMMARY" localSheetId="10">#REF!</definedName>
    <definedName name="RBPSUMMARY">#REF!</definedName>
    <definedName name="RCP_1to5">"2015-16 to 2019-20"</definedName>
    <definedName name="Real_08" localSheetId="6">#REF!</definedName>
    <definedName name="Real_08">#REF!</definedName>
    <definedName name="Real_to_Nominal" localSheetId="10">#REF!</definedName>
    <definedName name="Real_to_Nominal">#REF!</definedName>
    <definedName name="Real08" localSheetId="6">#REF!</definedName>
    <definedName name="Real08" localSheetId="10">#REF!</definedName>
    <definedName name="Real08">#REF!</definedName>
    <definedName name="Real09" localSheetId="6">#REF!</definedName>
    <definedName name="Real09" localSheetId="10">#REF!</definedName>
    <definedName name="Real09">#REF!</definedName>
    <definedName name="Real10" localSheetId="6">#REF!</definedName>
    <definedName name="Real10" localSheetId="10">#REF!</definedName>
    <definedName name="Real10">#REF!</definedName>
    <definedName name="Real11" localSheetId="6">#REF!</definedName>
    <definedName name="Real11" localSheetId="10">#REF!</definedName>
    <definedName name="Real11">#REF!</definedName>
    <definedName name="Real12" localSheetId="6">#REF!</definedName>
    <definedName name="Real12" localSheetId="10">#REF!</definedName>
    <definedName name="Real12">#REF!</definedName>
    <definedName name="Real13" localSheetId="6">#REF!</definedName>
    <definedName name="Real13" localSheetId="10">#REF!</definedName>
    <definedName name="Real13">#REF!</definedName>
    <definedName name="Real14" localSheetId="6">#REF!</definedName>
    <definedName name="Real14" localSheetId="10">#REF!</definedName>
    <definedName name="Real14">#REF!</definedName>
    <definedName name="Real15" localSheetId="6">#REF!</definedName>
    <definedName name="Real15" localSheetId="10">#REF!</definedName>
    <definedName name="Real15">#REF!</definedName>
    <definedName name="Real2011" localSheetId="0">#REF!</definedName>
    <definedName name="Real2011">#REF!</definedName>
    <definedName name="Real2012" localSheetId="0">#REF!</definedName>
    <definedName name="Real2012">#REF!</definedName>
    <definedName name="Recalc_End_Year" localSheetId="10">#REF!</definedName>
    <definedName name="Recalc_End_Year">#REF!</definedName>
    <definedName name="Recalc_From_Year" localSheetId="10">#REF!</definedName>
    <definedName name="Recalc_From_Year">#REF!</definedName>
    <definedName name="RECEIPTS99" localSheetId="10">#REF!</definedName>
    <definedName name="RECEIPTS99">#REF!</definedName>
    <definedName name="RedcliffeHospital" localSheetId="10">#REF!</definedName>
    <definedName name="RedcliffeHospital">#REF!</definedName>
    <definedName name="Reg_tariff3" localSheetId="10">#REF!</definedName>
    <definedName name="Reg_tariff3">#REF!</definedName>
    <definedName name="Reg_tariff5" localSheetId="10">#REF!</definedName>
    <definedName name="Reg_tariff5">#REF!</definedName>
    <definedName name="Reg_tariff6" localSheetId="10">#REF!</definedName>
    <definedName name="Reg_tariff6">#REF!</definedName>
    <definedName name="Reg_tariff7" localSheetId="10">#REF!</definedName>
    <definedName name="Reg_tariff7">#REF!</definedName>
    <definedName name="Reg_tariff8" localSheetId="10">#REF!</definedName>
    <definedName name="Reg_tariff8">#REF!</definedName>
    <definedName name="RegCapexCat" localSheetId="10">#REF!</definedName>
    <definedName name="RegCapexCat">#REF!</definedName>
    <definedName name="Retail" localSheetId="10">#REF!</definedName>
    <definedName name="Retail">#REF!</definedName>
    <definedName name="Rf" localSheetId="10">#REF!</definedName>
    <definedName name="Rf">#REF!</definedName>
    <definedName name="Risk" localSheetId="10">#REF!</definedName>
    <definedName name="Risk">#REF!</definedName>
    <definedName name="RiskMatrix" localSheetId="10">#REF!</definedName>
    <definedName name="RiskMatrix">#REF!</definedName>
    <definedName name="rnPrint10" localSheetId="10">#REF!</definedName>
    <definedName name="rnPrint10">#REF!</definedName>
    <definedName name="rnPrint2" localSheetId="10">#REF!</definedName>
    <definedName name="rnPrint2">#REF!</definedName>
    <definedName name="rnPrint3" localSheetId="10">#REF!</definedName>
    <definedName name="rnPrint3">#REF!</definedName>
    <definedName name="rnPrint4" localSheetId="10">#REF!</definedName>
    <definedName name="rnPrint4">#REF!</definedName>
    <definedName name="rnPrint5" localSheetId="10">#REF!</definedName>
    <definedName name="rnPrint5">#REF!</definedName>
    <definedName name="rnPrint6" localSheetId="10">#REF!</definedName>
    <definedName name="rnPrint6">#REF!</definedName>
    <definedName name="rnPrint7" localSheetId="10">#REF!</definedName>
    <definedName name="rnPrint7">#REF!</definedName>
    <definedName name="rnPrint8" localSheetId="10">#REF!</definedName>
    <definedName name="rnPrint8">#REF!</definedName>
    <definedName name="RockhamptonPrison" localSheetId="10">#REF!</definedName>
    <definedName name="RockhamptonPrison">#REF!</definedName>
    <definedName name="RockStep1" localSheetId="10">#REF!</definedName>
    <definedName name="RockStep1">#REF!</definedName>
    <definedName name="RockStep2" localSheetId="10">#REF!</definedName>
    <definedName name="RockStep2">#REF!</definedName>
    <definedName name="RockStep3" localSheetId="10">#REF!</definedName>
    <definedName name="RockStep3">#REF!</definedName>
    <definedName name="RockStep4" localSheetId="10">#REF!</definedName>
    <definedName name="RockStep4">#REF!</definedName>
    <definedName name="RockStep5" localSheetId="10">#REF!</definedName>
    <definedName name="RockStep5">#REF!</definedName>
    <definedName name="RockStep6" localSheetId="10">#REF!</definedName>
    <definedName name="RockStep6">#REF!</definedName>
    <definedName name="row" localSheetId="10">#REF!</definedName>
    <definedName name="row">#REF!</definedName>
    <definedName name="rpt_1" localSheetId="10">#REF!</definedName>
    <definedName name="rpt_1">#REF!</definedName>
    <definedName name="rpt_2" localSheetId="10">#REF!</definedName>
    <definedName name="rpt_2">#REF!</definedName>
    <definedName name="rpt_3" localSheetId="10">#REF!</definedName>
    <definedName name="rpt_3">#REF!</definedName>
    <definedName name="rvanilla" localSheetId="10">#REF!</definedName>
    <definedName name="rvanilla">#REF!</definedName>
    <definedName name="rvanilla01" localSheetId="10">#REF!</definedName>
    <definedName name="rvanilla01">#REF!</definedName>
    <definedName name="rvanilla02" localSheetId="10">#REF!</definedName>
    <definedName name="rvanilla02">#REF!</definedName>
    <definedName name="rvanilla03" localSheetId="10">#REF!</definedName>
    <definedName name="rvanilla03">#REF!</definedName>
    <definedName name="rvanilla04" localSheetId="10">#REF!</definedName>
    <definedName name="rvanilla04">#REF!</definedName>
    <definedName name="rvanilla05" localSheetId="10">#REF!</definedName>
    <definedName name="rvanilla05">#REF!</definedName>
    <definedName name="rvanilla06" localSheetId="10">#REF!</definedName>
    <definedName name="rvanilla06">#REF!</definedName>
    <definedName name="rvanilla07" localSheetId="10">#REF!</definedName>
    <definedName name="rvanilla07">#REF!</definedName>
    <definedName name="rvanilla08" localSheetId="10">#REF!</definedName>
    <definedName name="rvanilla08">#REF!</definedName>
    <definedName name="rvanilla09" localSheetId="10">#REF!</definedName>
    <definedName name="rvanilla09">#REF!</definedName>
    <definedName name="rvanilla10" localSheetId="10">#REF!</definedName>
    <definedName name="rvanilla10">#REF!</definedName>
    <definedName name="S"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 localSheetId="1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1"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1"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1"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1"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1" localSheetId="1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1"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2"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2"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2"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2"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2" localSheetId="1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3"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3"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3"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3"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3" localSheetId="1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3"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Var1">#REF!</definedName>
    <definedName name="S_Var10" localSheetId="10">#REF!</definedName>
    <definedName name="S_Var10">#REF!</definedName>
    <definedName name="S_Var2" localSheetId="10">#REF!</definedName>
    <definedName name="S_Var2">#REF!</definedName>
    <definedName name="S_Var3" localSheetId="10">#REF!</definedName>
    <definedName name="S_Var3">#REF!</definedName>
    <definedName name="S_Var4" localSheetId="10">#REF!</definedName>
    <definedName name="S_Var4">#REF!</definedName>
    <definedName name="S_Var5" localSheetId="10">#REF!</definedName>
    <definedName name="S_Var5">#REF!</definedName>
    <definedName name="S_Var6" localSheetId="10">#REF!</definedName>
    <definedName name="S_Var6">#REF!</definedName>
    <definedName name="S_Var7" localSheetId="10">#REF!</definedName>
    <definedName name="S_Var7">#REF!</definedName>
    <definedName name="S_Var8" localSheetId="10">#REF!</definedName>
    <definedName name="S_Var8">#REF!</definedName>
    <definedName name="S_Var9" localSheetId="10">#REF!</definedName>
    <definedName name="S_Var9">#REF!</definedName>
    <definedName name="SAPBEXdnldView" hidden="1">"9SO5Z2Q08DVQVFJPOP6CFCAXP"</definedName>
    <definedName name="SAPBEXsysID" hidden="1">"BWP"</definedName>
    <definedName name="sArray" localSheetId="0">SMALL(IF(MATCH(TheList,TheList,0)=ROW(TheList)-1002,ROW(TheList),""), ROW(INDIRECT("1:"&amp;SUM(N(MATCH(TheList,TheList,0)=ROW(TheList)-1002)))))-1003</definedName>
    <definedName name="sArray" localSheetId="10">SMALL(IF(MATCH(TheList,TheList,0)=ROW(TheList)-1002,ROW(TheList),""), ROW(INDIRECT("1:"&amp;SUM(N(MATCH(TheList,TheList,0)=ROW(TheList)-1002)))))-1003</definedName>
    <definedName name="sArray">SMALL(IF(MATCH(TheList,TheList,0)=ROW(TheList)-1002,ROW(TheList),""), ROW(INDIRECT("1:"&amp;SUM(N(MATCH(TheList,TheList,0)=ROW(TheList)-1002)))))-1003</definedName>
    <definedName name="Scenario" localSheetId="10">#REF!</definedName>
    <definedName name="Scenario">#REF!</definedName>
    <definedName name="ScenarioDescription" localSheetId="10">#REF!</definedName>
    <definedName name="ScenarioDescription">#REF!</definedName>
    <definedName name="sdfgertqdcvbcvbnn"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E_Var1">#REF!</definedName>
    <definedName name="SE_Var10" localSheetId="10">#REF!</definedName>
    <definedName name="SE_Var10">#REF!</definedName>
    <definedName name="SE_Var2" localSheetId="10">#REF!</definedName>
    <definedName name="SE_Var2">#REF!</definedName>
    <definedName name="SE_Var3" localSheetId="10">#REF!</definedName>
    <definedName name="SE_Var3">#REF!</definedName>
    <definedName name="SE_Var4" localSheetId="10">#REF!</definedName>
    <definedName name="SE_Var4">#REF!</definedName>
    <definedName name="SE_Var5" localSheetId="10">#REF!</definedName>
    <definedName name="SE_Var5">#REF!</definedName>
    <definedName name="SE_Var6" localSheetId="10">#REF!</definedName>
    <definedName name="SE_Var6">#REF!</definedName>
    <definedName name="SE_Var7" localSheetId="10">#REF!</definedName>
    <definedName name="SE_Var7">#REF!</definedName>
    <definedName name="SE_Var8" localSheetId="10">#REF!</definedName>
    <definedName name="SE_Var8">#REF!</definedName>
    <definedName name="SE_Var9" localSheetId="10">#REF!</definedName>
    <definedName name="SE_Var9">#REF!</definedName>
    <definedName name="Secs_In_Min" localSheetId="10">#REF!</definedName>
    <definedName name="Secs_In_Min">#REF!</definedName>
    <definedName name="Select" localSheetId="10">#REF!</definedName>
    <definedName name="Select">#REF!</definedName>
    <definedName name="Semi_Ann" localSheetId="10">#REF!</definedName>
    <definedName name="Semi_Ann">#REF!</definedName>
    <definedName name="sencount" hidden="1">2</definedName>
    <definedName name="Sep" localSheetId="10">#REF!</definedName>
    <definedName name="Sep">#REF!</definedName>
    <definedName name="Series" localSheetId="10">#REF!</definedName>
    <definedName name="Series">#REF!</definedName>
    <definedName name="Shell" localSheetId="10">#REF!</definedName>
    <definedName name="Shell">#REF!</definedName>
    <definedName name="Shell_1" localSheetId="10">#REF!</definedName>
    <definedName name="Shell_1">#REF!</definedName>
    <definedName name="Shell_2" localSheetId="10">#REF!</definedName>
    <definedName name="Shell_2">#REF!</definedName>
    <definedName name="shit" localSheetId="6">#REF!</definedName>
    <definedName name="shit" localSheetId="10">#REF!</definedName>
    <definedName name="shit">#REF!</definedName>
    <definedName name="slnBusinessGroup" localSheetId="10">#REF!</definedName>
    <definedName name="slnBusinessGroup">#REF!</definedName>
    <definedName name="slnCurrentQuarter" localSheetId="10">#REF!</definedName>
    <definedName name="slnCurrentQuarter">#REF!</definedName>
    <definedName name="slnEliminations" localSheetId="10">#REF!</definedName>
    <definedName name="slnEliminations">#REF!</definedName>
    <definedName name="slnExchangeScenario" localSheetId="10">#REF!</definedName>
    <definedName name="slnExchangeScenario">#REF!</definedName>
    <definedName name="slnGotoExchangeRates" localSheetId="10">#REF!</definedName>
    <definedName name="slnGotoExchangeRates">#REF!</definedName>
    <definedName name="slnGotoPrices" localSheetId="10">#REF!</definedName>
    <definedName name="slnGotoPrices">#REF!</definedName>
    <definedName name="slnPriceScenario" localSheetId="10">#REF!</definedName>
    <definedName name="slnPriceScenario">#REF!</definedName>
    <definedName name="slnViewCurrency" localSheetId="10">#REF!</definedName>
    <definedName name="slnViewCurrency">#REF!</definedName>
    <definedName name="soaidfj">#N/A</definedName>
    <definedName name="Solver_Input_3_2016" localSheetId="10">#REF!</definedName>
    <definedName name="Solver_Input_3_2016">#REF!</definedName>
    <definedName name="Solver_Input_3_2017" localSheetId="10">#REF!</definedName>
    <definedName name="Solver_Input_3_2017">#REF!</definedName>
    <definedName name="Solver_Input_3_2018" localSheetId="10">#REF!</definedName>
    <definedName name="Solver_Input_3_2018">#REF!</definedName>
    <definedName name="Solver_Input_3_2019" localSheetId="10">#REF!</definedName>
    <definedName name="Solver_Input_3_2019">#REF!</definedName>
    <definedName name="Solver_Input_3_2020" localSheetId="10">#REF!</definedName>
    <definedName name="Solver_Input_3_2020">#REF!</definedName>
    <definedName name="Solver_Input_3_2021" localSheetId="10">#REF!</definedName>
    <definedName name="Solver_Input_3_2021">#REF!</definedName>
    <definedName name="Solver_Input_3_2022" localSheetId="10">#REF!</definedName>
    <definedName name="Solver_Input_3_2022">#REF!</definedName>
    <definedName name="Solver_Input_3_2023" localSheetId="10">#REF!</definedName>
    <definedName name="Solver_Input_3_2023">#REF!</definedName>
    <definedName name="Solver_Input_3_2024" localSheetId="10">#REF!</definedName>
    <definedName name="Solver_Input_3_2024">#REF!</definedName>
    <definedName name="Solver_Input_3_2025" localSheetId="10">#REF!</definedName>
    <definedName name="Solver_Input_3_2025">#REF!</definedName>
    <definedName name="solver_lin" hidden="1">0</definedName>
    <definedName name="solver_lin_1" hidden="1">0</definedName>
    <definedName name="solver_num" hidden="1">0</definedName>
    <definedName name="solver_num_1" hidden="1">0</definedName>
    <definedName name="solver_typ" hidden="1">3</definedName>
    <definedName name="solver_typ_1" hidden="1">3</definedName>
    <definedName name="solver_val" hidden="1">399732</definedName>
    <definedName name="solver_val_1" hidden="1">399732</definedName>
    <definedName name="spend">#REF!</definedName>
    <definedName name="SREG" localSheetId="10">#REF!</definedName>
    <definedName name="SREG">#REF!</definedName>
    <definedName name="Start_View" localSheetId="10">#REF!</definedName>
    <definedName name="Start_View">#REF!</definedName>
    <definedName name="StartDate2" localSheetId="10">#REF!</definedName>
    <definedName name="StartDate2">#REF!</definedName>
    <definedName name="StartView" localSheetId="10">#REF!</definedName>
    <definedName name="StartView">#REF!</definedName>
    <definedName name="Status" localSheetId="10">#REF!</definedName>
    <definedName name="Status">#REF!</definedName>
    <definedName name="Step1" localSheetId="10">#REF!</definedName>
    <definedName name="Step1">#REF!</definedName>
    <definedName name="Step10" localSheetId="10">#REF!</definedName>
    <definedName name="Step10">#REF!</definedName>
    <definedName name="Step2" localSheetId="10">#REF!</definedName>
    <definedName name="Step2">#REF!</definedName>
    <definedName name="Step3" localSheetId="10">#REF!</definedName>
    <definedName name="Step3">#REF!</definedName>
    <definedName name="Step4" localSheetId="10">#REF!</definedName>
    <definedName name="Step4">#REF!</definedName>
    <definedName name="Step5" localSheetId="10">#REF!</definedName>
    <definedName name="Step5">#REF!</definedName>
    <definedName name="Step6" localSheetId="10">#REF!</definedName>
    <definedName name="Step6">#REF!</definedName>
    <definedName name="Step7" localSheetId="10">#REF!</definedName>
    <definedName name="Step7">#REF!</definedName>
    <definedName name="Step8" localSheetId="10">#REF!</definedName>
    <definedName name="Step8">#REF!</definedName>
    <definedName name="Step9" localSheetId="10">#REF!</definedName>
    <definedName name="Step9">#REF!</definedName>
    <definedName name="stip" localSheetId="10">#REF!</definedName>
    <definedName name="stip">#REF!</definedName>
    <definedName name="Sub1_dev_fee" localSheetId="10">#REF!</definedName>
    <definedName name="Sub1_dev_fee">#REF!</definedName>
    <definedName name="Sub1_est_fee" localSheetId="10">#REF!</definedName>
    <definedName name="Sub1_est_fee">#REF!</definedName>
    <definedName name="sub1_margin" localSheetId="10">#REF!</definedName>
    <definedName name="sub1_margin">#REF!</definedName>
    <definedName name="Sub1_principal" localSheetId="10">#REF!</definedName>
    <definedName name="Sub1_principal">#REF!</definedName>
    <definedName name="Subtotal" localSheetId="10">#REF!,#REF!,#REF!,#REF!,#REF!,#REF!,#REF!,#REF!,#REF!,#REF!</definedName>
    <definedName name="Subtotal">#REF!,#REF!,#REF!,#REF!,#REF!,#REF!,#REF!,#REF!,#REF!,#REF!</definedName>
    <definedName name="Subtotal2" localSheetId="10">#REF!,#REF!,#REF!,#REF!,#REF!,#REF!,#REF!,#REF!,#REF!,#REF!</definedName>
    <definedName name="Subtotal2">#REF!,#REF!,#REF!,#REF!,#REF!,#REF!,#REF!,#REF!,#REF!,#REF!</definedName>
    <definedName name="Sum" localSheetId="10">#REF!</definedName>
    <definedName name="Sum">#REF!</definedName>
    <definedName name="SUMMARY" localSheetId="10">#REF!</definedName>
    <definedName name="SUMMARY">#REF!</definedName>
    <definedName name="Summary_Results">!$A$233</definedName>
    <definedName name="SUMMARY0203" localSheetId="10">#REF!</definedName>
    <definedName name="SUMMARY0203">#REF!</definedName>
    <definedName name="SUMMARY0304" localSheetId="10">#REF!</definedName>
    <definedName name="SUMMARY0304">#REF!</definedName>
    <definedName name="summaryconsolidation" localSheetId="10">#REF!</definedName>
    <definedName name="summaryconsolidation">#REF!</definedName>
    <definedName name="SummGM" localSheetId="10">#REF!</definedName>
    <definedName name="SummGM">#REF!</definedName>
    <definedName name="super_equity" localSheetId="10">#REF!</definedName>
    <definedName name="super_equity">#REF!</definedName>
    <definedName name="SUREG" localSheetId="10">#REF!</definedName>
    <definedName name="SUREG">#REF!</definedName>
    <definedName name="Sustainably_Cost_Effcient" localSheetId="10">#REF!</definedName>
    <definedName name="Sustainably_Cost_Effcient">#REF!</definedName>
    <definedName name="SwapInstrumentsA" localSheetId="0">OFFSET(YCPackA,COUNT('Cover Sheet'!FRAInstrumentsA),1,SUM(IF(OFFSET(YCPackA,0,2,,1),1,0)),1)</definedName>
    <definedName name="SwapInstrumentsA" localSheetId="10">OFFSET(YCPackA,COUNT('Output| Charts &amp; Tables'!FRAInstrumentsA),1,SUM(IF(OFFSET(YCPackA,0,2,,1),1,0)),1)</definedName>
    <definedName name="SwapInstrumentsA">OFFSET(YCPackA,COUNT(FRAInstrumentsA),1,SUM(IF(OFFSET(YCPackA,0,2,,1),1,0)),1)</definedName>
    <definedName name="SwapInstrumentsB" localSheetId="0">OFFSET(YCPackB,COUNT('Cover Sheet'!FRAInstrumentsB),1,SUM(IF(OFFSET(YCPackB,0,2,,1),1,0)),1)</definedName>
    <definedName name="SwapInstrumentsB" localSheetId="10">OFFSET(YCPackB,COUNT('Output| Charts &amp; Tables'!FRAInstrumentsB),1,SUM(IF(OFFSET(YCPackB,0,2,,1),1,0)),1)</definedName>
    <definedName name="SwapInstrumentsB">OFFSET(YCPackB,COUNT(FRAInstrumentsB),1,SUM(IF(OFFSET(YCPackB,0,2,,1),1,0)),1)</definedName>
    <definedName name="SwapInstrumentsC" localSheetId="0">OFFSET(YCPackC,COUNT('Cover Sheet'!FRAInstrumentsC),1,SUM(IF(OFFSET(YCPackC,0,2,,1),1,0)),1)</definedName>
    <definedName name="SwapInstrumentsC" localSheetId="10">OFFSET(YCPackC,COUNT('Output| Charts &amp; Tables'!FRAInstrumentsC),1,SUM(IF(OFFSET(YCPackC,0,2,,1),1,0)),1)</definedName>
    <definedName name="SwapInstrumentsC">OFFSET(YCPackC,COUNT(FRAInstrumentsC),1,SUM(IF(OFFSET(YCPackC,0,2,,1),1,0)),1)</definedName>
    <definedName name="TARIFF" localSheetId="10">#REF!</definedName>
    <definedName name="TARIFF">#REF!</definedName>
    <definedName name="TariffsD" localSheetId="10">#REF!</definedName>
    <definedName name="TariffsD">#REF!</definedName>
    <definedName name="TariffsV" localSheetId="10">#REF!</definedName>
    <definedName name="TariffsV">#REF!</definedName>
    <definedName name="TARIFFTRANSPORT" localSheetId="10">#REF!</definedName>
    <definedName name="TARIFFTRANSPORT">#REF!</definedName>
    <definedName name="taxdata" localSheetId="10">#REF!</definedName>
    <definedName name="taxdata">#REF!</definedName>
    <definedName name="TaxDep2" localSheetId="10">#REF!</definedName>
    <definedName name="TaxDep2">#REF!</definedName>
    <definedName name="TB_ACCT" localSheetId="10">#REF!</definedName>
    <definedName name="TB_ACCT">#REF!</definedName>
    <definedName name="TB_AMT" localSheetId="10">#REF!</definedName>
    <definedName name="TB_AMT">#REF!</definedName>
    <definedName name="TB_November" localSheetId="2" hidden="1">#REF!</definedName>
    <definedName name="TB_November" localSheetId="10" hidden="1">#REF!</definedName>
    <definedName name="TB_November" hidden="1">#REF!</definedName>
    <definedName name="tclacqprice1" localSheetId="10">#REF!</definedName>
    <definedName name="tclacqprice1">#REF!</definedName>
    <definedName name="tclloan1repay" localSheetId="10">#REF!</definedName>
    <definedName name="tclloan1repay">#REF!</definedName>
    <definedName name="tclloandraw" localSheetId="10">#REF!</definedName>
    <definedName name="tclloandraw">#REF!</definedName>
    <definedName name="tcr" localSheetId="10">#REF!</definedName>
    <definedName name="tcr">#REF!</definedName>
    <definedName name="teest" localSheetId="7" hidden="1">{"Ownership",#N/A,FALSE,"Ownership";"Contents",#N/A,FALSE,"Contents"}</definedName>
    <definedName name="teest" localSheetId="0" hidden="1">{"Ownership",#N/A,FALSE,"Ownership";"Contents",#N/A,FALSE,"Contents"}</definedName>
    <definedName name="teest" localSheetId="4" hidden="1">{"Ownership",#N/A,FALSE,"Ownership";"Contents",#N/A,FALSE,"Contents"}</definedName>
    <definedName name="teest" localSheetId="2" hidden="1">{"Ownership",#N/A,FALSE,"Ownership";"Contents",#N/A,FALSE,"Contents"}</definedName>
    <definedName name="teest" localSheetId="10" hidden="1">{"Ownership",#N/A,FALSE,"Ownership";"Contents",#N/A,FALSE,"Contents"}</definedName>
    <definedName name="teest" hidden="1">{"Ownership",#N/A,FALSE,"Ownership";"Contents",#N/A,FALSE,"Contents"}</definedName>
    <definedName name="Ten">#REF!</definedName>
    <definedName name="test" localSheetId="7" hidden="1">{"Ownership",#N/A,FALSE,"Ownership";"Contents",#N/A,FALSE,"Contents"}</definedName>
    <definedName name="test" localSheetId="0" hidden="1">{"Ownership",#N/A,FALSE,"Ownership";"Contents",#N/A,FALSE,"Contents"}</definedName>
    <definedName name="test" localSheetId="4" hidden="1">{"Ownership",#N/A,FALSE,"Ownership";"Contents",#N/A,FALSE,"Contents"}</definedName>
    <definedName name="test" localSheetId="2" hidden="1">{"Ownership",#N/A,FALSE,"Ownership";"Contents",#N/A,FALSE,"Contents"}</definedName>
    <definedName name="test" localSheetId="10" hidden="1">{"Ownership",#N/A,FALSE,"Ownership";"Contents",#N/A,FALSE,"Contents"}</definedName>
    <definedName name="test" hidden="1">{"Ownership",#N/A,FALSE,"Ownership";"Contents",#N/A,FALSE,"Contents"}</definedName>
    <definedName name="testc"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c"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c"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c"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c"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c"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d"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d"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d"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d"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d"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d"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housand">#REF!</definedName>
    <definedName name="Thousands" localSheetId="10">#REF!</definedName>
    <definedName name="Thousands">#REF!</definedName>
    <definedName name="tier" localSheetId="10">#REF!</definedName>
    <definedName name="tier">#REF!</definedName>
    <definedName name="tiers" localSheetId="10">#REF!</definedName>
    <definedName name="tiers">#REF!</definedName>
    <definedName name="Timing_Adj" localSheetId="2">#REF!</definedName>
    <definedName name="Timing_Adj" localSheetId="10">#REF!</definedName>
    <definedName name="Timing_Adj">#REF!</definedName>
    <definedName name="title1" localSheetId="10">#REF!</definedName>
    <definedName name="title1">#REF!</definedName>
    <definedName name="Title2" localSheetId="10">#REF!</definedName>
    <definedName name="Title2">#REF!</definedName>
    <definedName name="TJ" localSheetId="10">#REF!</definedName>
    <definedName name="TJ">#REF!</definedName>
    <definedName name="Tonnes_lbs" localSheetId="10">#REF!</definedName>
    <definedName name="Tonnes_lbs">#REF!</definedName>
    <definedName name="top" localSheetId="10">#REF!</definedName>
    <definedName name="top">#REF!</definedName>
    <definedName name="Total_km" localSheetId="10">#REF!</definedName>
    <definedName name="Total_km">#REF!</definedName>
    <definedName name="totalfund" localSheetId="10">#REF!</definedName>
    <definedName name="totalfund">#REF!</definedName>
    <definedName name="TotalInputs" localSheetId="10">#REF!,#REF!,#REF!</definedName>
    <definedName name="TotalInputs">#REF!,#REF!,#REF!</definedName>
    <definedName name="TotalKM" localSheetId="10">#REF!</definedName>
    <definedName name="TotalKM">#REF!</definedName>
    <definedName name="TotalPerFAR" localSheetId="10">#REF!</definedName>
    <definedName name="TotalPerFAR">#REF!</definedName>
    <definedName name="totalsrow">0</definedName>
    <definedName name="Trans_10Yrs" localSheetId="0">OFFSET(Transformed10Yrs,0,0,COUNT(Transformed10Yrs),1)</definedName>
    <definedName name="Trans_10Yrs" localSheetId="10">OFFSET(Transformed10Yrs,0,0,COUNT(Transformed10Yrs),1)</definedName>
    <definedName name="Trans_10Yrs">OFFSET(Transformed10Yrs,0,0,COUNT(Transformed10Yrs),1)</definedName>
    <definedName name="Trans_3Yrs" localSheetId="0">OFFSET(Transformed3Yrs,0,0,COUNT(Transformed3Yrs),1)</definedName>
    <definedName name="Trans_3Yrs" localSheetId="10">OFFSET(Transformed3Yrs,0,0,COUNT(Transformed3Yrs),1)</definedName>
    <definedName name="Trans_3Yrs">OFFSET(Transformed3Yrs,0,0,COUNT(Transformed3Yrs),1)</definedName>
    <definedName name="TRANSPORT99" localSheetId="10">#REF!</definedName>
    <definedName name="TRANSPORT99">#REF!</definedName>
    <definedName name="TSTFEE" localSheetId="10">#REF!</definedName>
    <definedName name="TSTFEE">#REF!</definedName>
    <definedName name="UAGDATA" localSheetId="10">#REF!</definedName>
    <definedName name="UAGDATA">#REF!</definedName>
    <definedName name="UnitRates" localSheetId="10">#REF!</definedName>
    <definedName name="UnitRates">#REF!</definedName>
    <definedName name="UpperAndLower" localSheetId="10">#REF!</definedName>
    <definedName name="UpperAndLower">#REF!</definedName>
    <definedName name="Upstream" localSheetId="10">#REF!</definedName>
    <definedName name="Upstream">#REF!</definedName>
    <definedName name="USD_Fcast" localSheetId="10">#REF!</definedName>
    <definedName name="USD_Fcast">#REF!</definedName>
    <definedName name="Using" localSheetId="10">#REF!</definedName>
    <definedName name="Using">#REF!</definedName>
    <definedName name="ValleyBeef" localSheetId="10">#REF!</definedName>
    <definedName name="ValleyBeef">#REF!</definedName>
    <definedName name="vanilla" localSheetId="10">#REF!</definedName>
    <definedName name="vanilla">#REF!</definedName>
    <definedName name="vanilla01" localSheetId="10">#REF!</definedName>
    <definedName name="vanilla01">#REF!</definedName>
    <definedName name="vanilla02" localSheetId="10">#REF!</definedName>
    <definedName name="vanilla02">#REF!</definedName>
    <definedName name="vanilla03" localSheetId="10">#REF!</definedName>
    <definedName name="vanilla03">#REF!</definedName>
    <definedName name="vanilla04" localSheetId="10">#REF!</definedName>
    <definedName name="vanilla04">#REF!</definedName>
    <definedName name="vanilla05" localSheetId="10">#REF!</definedName>
    <definedName name="vanilla05">#REF!</definedName>
    <definedName name="vanilla06" localSheetId="10">#REF!</definedName>
    <definedName name="vanilla06">#REF!</definedName>
    <definedName name="vanilla07" localSheetId="10">#REF!</definedName>
    <definedName name="vanilla07">#REF!</definedName>
    <definedName name="vanilla08" localSheetId="10">#REF!</definedName>
    <definedName name="vanilla08">#REF!</definedName>
    <definedName name="vanilla09" localSheetId="10">#REF!</definedName>
    <definedName name="vanilla09">#REF!</definedName>
    <definedName name="vanilla10" localSheetId="10">#REF!</definedName>
    <definedName name="vanilla10">#REF!</definedName>
    <definedName name="Var_AUD" localSheetId="10">#REF!</definedName>
    <definedName name="Var_AUD">#REF!</definedName>
    <definedName name="Var_USD" localSheetId="10">#REF!</definedName>
    <definedName name="Var_USD">#REF!</definedName>
    <definedName name="Version_Number" localSheetId="10">#REF!</definedName>
    <definedName name="Version_Number">#REF!</definedName>
    <definedName name="Vic_CY" localSheetId="10">OFFSET(#REF!,0,#REF!,,24)</definedName>
    <definedName name="Vic_CY">OFFSET(#REF!,0,#REF!,,24)</definedName>
    <definedName name="Vic_mat" localSheetId="10">OFFSET(#REF!,0,#REF!,,36)</definedName>
    <definedName name="Vic_mat">OFFSET(#REF!,0,#REF!,,36)</definedName>
    <definedName name="Vic_PY" localSheetId="10">OFFSET(#REF!,0,#REF!,,36)</definedName>
    <definedName name="Vic_PY">OFFSET(#REF!,0,#REF!,,36)</definedName>
    <definedName name="ViewCurrency" localSheetId="10">#REF!</definedName>
    <definedName name="ViewCurrency">#REF!</definedName>
    <definedName name="ViewFactor" localSheetId="10">#REF!</definedName>
    <definedName name="ViewFactor">#REF!</definedName>
    <definedName name="Vision1" localSheetId="10">#REF!</definedName>
    <definedName name="Vision1">#REF!</definedName>
    <definedName name="Visy" localSheetId="10">#REF!</definedName>
    <definedName name="Visy">#REF!</definedName>
    <definedName name="Volume_Scenario" localSheetId="10">#REF!</definedName>
    <definedName name="Volume_Scenario">#REF!</definedName>
    <definedName name="Volume2004_Sens" localSheetId="10">#REF!</definedName>
    <definedName name="Volume2004_Sens">#REF!</definedName>
    <definedName name="Volume2005_Sens" localSheetId="10">#REF!</definedName>
    <definedName name="Volume2005_Sens">#REF!</definedName>
    <definedName name="Volume2006_Sens" localSheetId="10">#REF!</definedName>
    <definedName name="Volume2006_Sens">#REF!</definedName>
    <definedName name="Volume2007_Sens" localSheetId="10">#REF!</definedName>
    <definedName name="Volume2007_Sens">#REF!</definedName>
    <definedName name="W_Var1" localSheetId="10">#REF!</definedName>
    <definedName name="W_Var1">#REF!</definedName>
    <definedName name="W_Var10" localSheetId="10">#REF!</definedName>
    <definedName name="W_Var10">#REF!</definedName>
    <definedName name="W_Var2" localSheetId="10">#REF!</definedName>
    <definedName name="W_Var2">#REF!</definedName>
    <definedName name="W_Var3" localSheetId="10">#REF!</definedName>
    <definedName name="W_Var3">#REF!</definedName>
    <definedName name="W_Var4" localSheetId="10">#REF!</definedName>
    <definedName name="W_Var4">#REF!</definedName>
    <definedName name="W_Var5" localSheetId="10">#REF!</definedName>
    <definedName name="W_Var5">#REF!</definedName>
    <definedName name="W_Var6" localSheetId="10">#REF!</definedName>
    <definedName name="W_Var6">#REF!</definedName>
    <definedName name="W_Var7" localSheetId="10">#REF!</definedName>
    <definedName name="W_Var7">#REF!</definedName>
    <definedName name="W_Var8" localSheetId="10">#REF!</definedName>
    <definedName name="W_Var8">#REF!</definedName>
    <definedName name="W_Var9" localSheetId="10">#REF!</definedName>
    <definedName name="W_Var9">#REF!</definedName>
    <definedName name="WACC_FFD" localSheetId="10">#REF!</definedName>
    <definedName name="WACC_FFD">#REF!</definedName>
    <definedName name="WACC_Nom" localSheetId="10">#REF!</definedName>
    <definedName name="WACC_Nom">#REF!</definedName>
    <definedName name="WACC_PT" localSheetId="10">#REF!</definedName>
    <definedName name="WACC_PT">#REF!</definedName>
    <definedName name="WAPLInvoice" localSheetId="10">#REF!</definedName>
    <definedName name="WAPLInvoice">#REF!</definedName>
    <definedName name="wc" localSheetId="10">#REF!</definedName>
    <definedName name="wc">#REF!</definedName>
    <definedName name="wcbal" localSheetId="10">#REF!</definedName>
    <definedName name="wcbal">#REF!</definedName>
    <definedName name="wcdebtors" localSheetId="10">#REF!</definedName>
    <definedName name="wcdebtors">#REF!</definedName>
    <definedName name="wcother" localSheetId="10">#REF!</definedName>
    <definedName name="wcother">#REF!</definedName>
    <definedName name="wcsumm" localSheetId="10">#REF!</definedName>
    <definedName name="wcsumm">#REF!</definedName>
    <definedName name="Weather_Grid" localSheetId="10">#REF!</definedName>
    <definedName name="Weather_Grid">#REF!</definedName>
    <definedName name="Wholesale_Trade" localSheetId="10">#REF!</definedName>
    <definedName name="Wholesale_Trade">#REF!</definedName>
    <definedName name="Wks_In_Yr" localSheetId="10">#REF!</definedName>
    <definedName name="Wks_In_Yr">#REF!</definedName>
    <definedName name="wrn.App._.Custodians." localSheetId="7" hidden="1">{"Ownership",#N/A,FALSE,"Ownership";"Contents",#N/A,FALSE,"Contents"}</definedName>
    <definedName name="wrn.App._.Custodians." localSheetId="0" hidden="1">{"Ownership",#N/A,FALSE,"Ownership";"Contents",#N/A,FALSE,"Contents"}</definedName>
    <definedName name="wrn.App._.Custodians." localSheetId="4" hidden="1">{"Ownership",#N/A,FALSE,"Ownership";"Contents",#N/A,FALSE,"Contents"}</definedName>
    <definedName name="wrn.App._.Custodians." localSheetId="2" hidden="1">{"Ownership",#N/A,FALSE,"Ownership";"Contents",#N/A,FALSE,"Contents"}</definedName>
    <definedName name="wrn.App._.Custodians." localSheetId="10" hidden="1">{"Ownership",#N/A,FALSE,"Ownership";"Contents",#N/A,FALSE,"Contents"}</definedName>
    <definedName name="wrn.App._.Custodians." hidden="1">{"Ownership",#N/A,FALSE,"Ownership";"Contents",#N/A,FALSE,"Contents"}</definedName>
    <definedName name="wrn.modrept." localSheetId="7" hidden="1">{#N/A,#N/A,FALSE,"MODSELECT";#N/A,#N/A,FALSE,"ASSPTNS";#N/A,#N/A,FALSE,"energy_charges";#N/A,#N/A,FALSE,"capacity_chg";#N/A,#N/A,FALSE,"capex_rec";#N/A,#N/A,FALSE,"OPEX";#N/A,#N/A,FALSE,"RomaFuel";#N/A,#N/A,FALSE,"CairnFuel";#N/A,#N/A,FALSE,"CAPEX";#N/A,#N/A,FALSE,"DEBT";#N/A,#N/A,FALSE,"TAX";#N/A,#N/A,FALSE,"W_CAPITAL";#N/A,#N/A,FALSE,"REPORT"}</definedName>
    <definedName name="wrn.modrept." localSheetId="0" hidden="1">{#N/A,#N/A,FALSE,"MODSELECT";#N/A,#N/A,FALSE,"ASSPTNS";#N/A,#N/A,FALSE,"energy_charges";#N/A,#N/A,FALSE,"capacity_chg";#N/A,#N/A,FALSE,"capex_rec";#N/A,#N/A,FALSE,"OPEX";#N/A,#N/A,FALSE,"RomaFuel";#N/A,#N/A,FALSE,"CairnFuel";#N/A,#N/A,FALSE,"CAPEX";#N/A,#N/A,FALSE,"DEBT";#N/A,#N/A,FALSE,"TAX";#N/A,#N/A,FALSE,"W_CAPITAL";#N/A,#N/A,FALSE,"REPORT"}</definedName>
    <definedName name="wrn.modrept." localSheetId="4" hidden="1">{#N/A,#N/A,FALSE,"MODSELECT";#N/A,#N/A,FALSE,"ASSPTNS";#N/A,#N/A,FALSE,"energy_charges";#N/A,#N/A,FALSE,"capacity_chg";#N/A,#N/A,FALSE,"capex_rec";#N/A,#N/A,FALSE,"OPEX";#N/A,#N/A,FALSE,"RomaFuel";#N/A,#N/A,FALSE,"CairnFuel";#N/A,#N/A,FALSE,"CAPEX";#N/A,#N/A,FALSE,"DEBT";#N/A,#N/A,FALSE,"TAX";#N/A,#N/A,FALSE,"W_CAPITAL";#N/A,#N/A,FALSE,"REPORT"}</definedName>
    <definedName name="wrn.modrept." localSheetId="2" hidden="1">{#N/A,#N/A,FALSE,"MODSELECT";#N/A,#N/A,FALSE,"ASSPTNS";#N/A,#N/A,FALSE,"energy_charges";#N/A,#N/A,FALSE,"capacity_chg";#N/A,#N/A,FALSE,"capex_rec";#N/A,#N/A,FALSE,"OPEX";#N/A,#N/A,FALSE,"RomaFuel";#N/A,#N/A,FALSE,"CairnFuel";#N/A,#N/A,FALSE,"CAPEX";#N/A,#N/A,FALSE,"DEBT";#N/A,#N/A,FALSE,"TAX";#N/A,#N/A,FALSE,"W_CAPITAL";#N/A,#N/A,FALSE,"REPORT"}</definedName>
    <definedName name="wrn.modrept." localSheetId="10" hidden="1">{#N/A,#N/A,FALSE,"MODSELECT";#N/A,#N/A,FALSE,"ASSPTNS";#N/A,#N/A,FALSE,"energy_charges";#N/A,#N/A,FALSE,"capacity_chg";#N/A,#N/A,FALSE,"capex_rec";#N/A,#N/A,FALSE,"OPEX";#N/A,#N/A,FALSE,"RomaFuel";#N/A,#N/A,FALSE,"CairnFuel";#N/A,#N/A,FALSE,"CAPEX";#N/A,#N/A,FALSE,"DEBT";#N/A,#N/A,FALSE,"TAX";#N/A,#N/A,FALSE,"W_CAPITAL";#N/A,#N/A,FALSE,"REPORT"}</definedName>
    <definedName name="wrn.modrept." hidden="1">{#N/A,#N/A,FALSE,"MODSELECT";#N/A,#N/A,FALSE,"ASSPTNS";#N/A,#N/A,FALSE,"energy_charges";#N/A,#N/A,FALSE,"capacity_chg";#N/A,#N/A,FALSE,"capex_rec";#N/A,#N/A,FALSE,"OPEX";#N/A,#N/A,FALSE,"RomaFuel";#N/A,#N/A,FALSE,"CairnFuel";#N/A,#N/A,FALSE,"CAPEX";#N/A,#N/A,FALSE,"DEBT";#N/A,#N/A,FALSE,"TAX";#N/A,#N/A,FALSE,"W_CAPITAL";#N/A,#N/A,FALSE,"REPORT"}</definedName>
    <definedName name="wrn.Print._.All."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 localSheetId="1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rec._.sheets." localSheetId="7"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 localSheetId="0"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 localSheetId="4"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 localSheetId="2"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 localSheetId="10"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1" localSheetId="7"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1" localSheetId="0"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1" localSheetId="4"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1" localSheetId="2"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1" localSheetId="10"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1"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2" localSheetId="7"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2" localSheetId="0"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2" localSheetId="4"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2" localSheetId="2"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2" localSheetId="10"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2"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3" localSheetId="7"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3" localSheetId="0"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3" localSheetId="4"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3" localSheetId="2"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3" localSheetId="10"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3"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1"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1"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1"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1"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1" localSheetId="1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1"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2"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2"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2"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2"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2" localSheetId="1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3"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3"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3"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3"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3" localSheetId="1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3"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PL." localSheetId="7" hidden="1">{"ITA_1_PL",#N/A,FALSE,"Print - PL";"ITA_2_PL",#N/A,FALSE,"Print - PL";"ITA_Group_PL",#N/A,FALSE,"Print - PL"}</definedName>
    <definedName name="wrn.Print._.PL." localSheetId="0" hidden="1">{"ITA_1_PL",#N/A,FALSE,"Print - PL";"ITA_2_PL",#N/A,FALSE,"Print - PL";"ITA_Group_PL",#N/A,FALSE,"Print - PL"}</definedName>
    <definedName name="wrn.Print._.PL." localSheetId="4" hidden="1">{"ITA_1_PL",#N/A,FALSE,"Print - PL";"ITA_2_PL",#N/A,FALSE,"Print - PL";"ITA_Group_PL",#N/A,FALSE,"Print - PL"}</definedName>
    <definedName name="wrn.Print._.PL." localSheetId="2" hidden="1">{"ITA_1_PL",#N/A,FALSE,"Print - PL";"ITA_2_PL",#N/A,FALSE,"Print - PL";"ITA_Group_PL",#N/A,FALSE,"Print - PL"}</definedName>
    <definedName name="wrn.Print._.PL." localSheetId="10" hidden="1">{"ITA_1_PL",#N/A,FALSE,"Print - PL";"ITA_2_PL",#N/A,FALSE,"Print - PL";"ITA_Group_PL",#N/A,FALSE,"Print - PL"}</definedName>
    <definedName name="wrn.Print._.PL." hidden="1">{"ITA_1_PL",#N/A,FALSE,"Print - PL";"ITA_2_PL",#N/A,FALSE,"Print - PL";"ITA_Group_PL",#N/A,FALSE,"Print - PL"}</definedName>
    <definedName name="wrn.Print._.PL._1" localSheetId="7" hidden="1">{"ITA_1_PL",#N/A,FALSE,"Print - PL";"ITA_2_PL",#N/A,FALSE,"Print - PL";"ITA_Group_PL",#N/A,FALSE,"Print - PL"}</definedName>
    <definedName name="wrn.Print._.PL._1" localSheetId="0" hidden="1">{"ITA_1_PL",#N/A,FALSE,"Print - PL";"ITA_2_PL",#N/A,FALSE,"Print - PL";"ITA_Group_PL",#N/A,FALSE,"Print - PL"}</definedName>
    <definedName name="wrn.Print._.PL._1" localSheetId="4" hidden="1">{"ITA_1_PL",#N/A,FALSE,"Print - PL";"ITA_2_PL",#N/A,FALSE,"Print - PL";"ITA_Group_PL",#N/A,FALSE,"Print - PL"}</definedName>
    <definedName name="wrn.Print._.PL._1" localSheetId="2" hidden="1">{"ITA_1_PL",#N/A,FALSE,"Print - PL";"ITA_2_PL",#N/A,FALSE,"Print - PL";"ITA_Group_PL",#N/A,FALSE,"Print - PL"}</definedName>
    <definedName name="wrn.Print._.PL._1" localSheetId="10" hidden="1">{"ITA_1_PL",#N/A,FALSE,"Print - PL";"ITA_2_PL",#N/A,FALSE,"Print - PL";"ITA_Group_PL",#N/A,FALSE,"Print - PL"}</definedName>
    <definedName name="wrn.Print._.PL._1" hidden="1">{"ITA_1_PL",#N/A,FALSE,"Print - PL";"ITA_2_PL",#N/A,FALSE,"Print - PL";"ITA_Group_PL",#N/A,FALSE,"Print - PL"}</definedName>
    <definedName name="wrn.Print._.PL._2" localSheetId="7" hidden="1">{"ITA_1_PL",#N/A,FALSE,"Print - PL";"ITA_2_PL",#N/A,FALSE,"Print - PL";"ITA_Group_PL",#N/A,FALSE,"Print - PL"}</definedName>
    <definedName name="wrn.Print._.PL._2" localSheetId="0" hidden="1">{"ITA_1_PL",#N/A,FALSE,"Print - PL";"ITA_2_PL",#N/A,FALSE,"Print - PL";"ITA_Group_PL",#N/A,FALSE,"Print - PL"}</definedName>
    <definedName name="wrn.Print._.PL._2" localSheetId="4" hidden="1">{"ITA_1_PL",#N/A,FALSE,"Print - PL";"ITA_2_PL",#N/A,FALSE,"Print - PL";"ITA_Group_PL",#N/A,FALSE,"Print - PL"}</definedName>
    <definedName name="wrn.Print._.PL._2" localSheetId="2" hidden="1">{"ITA_1_PL",#N/A,FALSE,"Print - PL";"ITA_2_PL",#N/A,FALSE,"Print - PL";"ITA_Group_PL",#N/A,FALSE,"Print - PL"}</definedName>
    <definedName name="wrn.Print._.PL._2" localSheetId="10" hidden="1">{"ITA_1_PL",#N/A,FALSE,"Print - PL";"ITA_2_PL",#N/A,FALSE,"Print - PL";"ITA_Group_PL",#N/A,FALSE,"Print - PL"}</definedName>
    <definedName name="wrn.Print._.PL._2" hidden="1">{"ITA_1_PL",#N/A,FALSE,"Print - PL";"ITA_2_PL",#N/A,FALSE,"Print - PL";"ITA_Group_PL",#N/A,FALSE,"Print - PL"}</definedName>
    <definedName name="wrn.Print._.PL._3" localSheetId="7" hidden="1">{"ITA_1_PL",#N/A,FALSE,"Print - PL";"ITA_2_PL",#N/A,FALSE,"Print - PL";"ITA_Group_PL",#N/A,FALSE,"Print - PL"}</definedName>
    <definedName name="wrn.Print._.PL._3" localSheetId="0" hidden="1">{"ITA_1_PL",#N/A,FALSE,"Print - PL";"ITA_2_PL",#N/A,FALSE,"Print - PL";"ITA_Group_PL",#N/A,FALSE,"Print - PL"}</definedName>
    <definedName name="wrn.Print._.PL._3" localSheetId="4" hidden="1">{"ITA_1_PL",#N/A,FALSE,"Print - PL";"ITA_2_PL",#N/A,FALSE,"Print - PL";"ITA_Group_PL",#N/A,FALSE,"Print - PL"}</definedName>
    <definedName name="wrn.Print._.PL._3" localSheetId="2" hidden="1">{"ITA_1_PL",#N/A,FALSE,"Print - PL";"ITA_2_PL",#N/A,FALSE,"Print - PL";"ITA_Group_PL",#N/A,FALSE,"Print - PL"}</definedName>
    <definedName name="wrn.Print._.PL._3" localSheetId="10" hidden="1">{"ITA_1_PL",#N/A,FALSE,"Print - PL";"ITA_2_PL",#N/A,FALSE,"Print - PL";"ITA_Group_PL",#N/A,FALSE,"Print - PL"}</definedName>
    <definedName name="wrn.Print._.PL._3" hidden="1">{"ITA_1_PL",#N/A,FALSE,"Print - PL";"ITA_2_PL",#N/A,FALSE,"Print - PL";"ITA_Group_PL",#N/A,FALSE,"Print - PL"}</definedName>
    <definedName name="wrn.Print._.Summary." localSheetId="7"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 localSheetId="0"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 localSheetId="4"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 localSheetId="2"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 localSheetId="10"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1" localSheetId="7"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1" localSheetId="0"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1" localSheetId="4"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1" localSheetId="2"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1" localSheetId="10"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1"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2" localSheetId="7"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2" localSheetId="0"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2" localSheetId="4"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2" localSheetId="2"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2" localSheetId="10"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2"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3" localSheetId="7"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3" localSheetId="0"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3" localSheetId="4"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3" localSheetId="2"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3" localSheetId="10"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3"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Summary." localSheetId="7"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 localSheetId="0"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 localSheetId="4"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 localSheetId="2"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 localSheetId="10"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1" localSheetId="7"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1" localSheetId="0"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1" localSheetId="4"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1" localSheetId="2"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1" localSheetId="10"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1"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2" localSheetId="7"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2" localSheetId="0"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2" localSheetId="4"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2" localSheetId="2"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2" localSheetId="10"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2"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3" localSheetId="7"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3" localSheetId="0"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3" localSheetId="4"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3" localSheetId="2"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3" localSheetId="10"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3"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TEST." localSheetId="7" hidden="1">{#N/A,#N/A,FALSE,"MGH income-Support";#N/A,#N/A,FALSE,"MGN balance sheet-Support"}</definedName>
    <definedName name="wrn.TEST." localSheetId="0" hidden="1">{#N/A,#N/A,FALSE,"MGH income-Support";#N/A,#N/A,FALSE,"MGN balance sheet-Support"}</definedName>
    <definedName name="wrn.TEST." localSheetId="4" hidden="1">{#N/A,#N/A,FALSE,"MGH income-Support";#N/A,#N/A,FALSE,"MGN balance sheet-Support"}</definedName>
    <definedName name="wrn.TEST." localSheetId="2" hidden="1">{#N/A,#N/A,FALSE,"MGH income-Support";#N/A,#N/A,FALSE,"MGN balance sheet-Support"}</definedName>
    <definedName name="wrn.TEST." localSheetId="10" hidden="1">{#N/A,#N/A,FALSE,"MGH income-Support";#N/A,#N/A,FALSE,"MGN balance sheet-Support"}</definedName>
    <definedName name="wrn.TEST." hidden="1">{#N/A,#N/A,FALSE,"MGH income-Support";#N/A,#N/A,FALSE,"MGN balance sheet-Support"}</definedName>
    <definedName name="wrn.TEST._1" localSheetId="7" hidden="1">{#N/A,#N/A,FALSE,"MGH income-Support";#N/A,#N/A,FALSE,"MGN balance sheet-Support"}</definedName>
    <definedName name="wrn.TEST._1" localSheetId="0" hidden="1">{#N/A,#N/A,FALSE,"MGH income-Support";#N/A,#N/A,FALSE,"MGN balance sheet-Support"}</definedName>
    <definedName name="wrn.TEST._1" localSheetId="4" hidden="1">{#N/A,#N/A,FALSE,"MGH income-Support";#N/A,#N/A,FALSE,"MGN balance sheet-Support"}</definedName>
    <definedName name="wrn.TEST._1" localSheetId="2" hidden="1">{#N/A,#N/A,FALSE,"MGH income-Support";#N/A,#N/A,FALSE,"MGN balance sheet-Support"}</definedName>
    <definedName name="wrn.TEST._1" localSheetId="10" hidden="1">{#N/A,#N/A,FALSE,"MGH income-Support";#N/A,#N/A,FALSE,"MGN balance sheet-Support"}</definedName>
    <definedName name="wrn.TEST._1" hidden="1">{#N/A,#N/A,FALSE,"MGH income-Support";#N/A,#N/A,FALSE,"MGN balance sheet-Support"}</definedName>
    <definedName name="wrn.TEST._2" localSheetId="7" hidden="1">{#N/A,#N/A,FALSE,"MGH income-Support";#N/A,#N/A,FALSE,"MGN balance sheet-Support"}</definedName>
    <definedName name="wrn.TEST._2" localSheetId="0" hidden="1">{#N/A,#N/A,FALSE,"MGH income-Support";#N/A,#N/A,FALSE,"MGN balance sheet-Support"}</definedName>
    <definedName name="wrn.TEST._2" localSheetId="4" hidden="1">{#N/A,#N/A,FALSE,"MGH income-Support";#N/A,#N/A,FALSE,"MGN balance sheet-Support"}</definedName>
    <definedName name="wrn.TEST._2" localSheetId="2" hidden="1">{#N/A,#N/A,FALSE,"MGH income-Support";#N/A,#N/A,FALSE,"MGN balance sheet-Support"}</definedName>
    <definedName name="wrn.TEST._2" localSheetId="10" hidden="1">{#N/A,#N/A,FALSE,"MGH income-Support";#N/A,#N/A,FALSE,"MGN balance sheet-Support"}</definedName>
    <definedName name="wrn.TEST._2" hidden="1">{#N/A,#N/A,FALSE,"MGH income-Support";#N/A,#N/A,FALSE,"MGN balance sheet-Support"}</definedName>
    <definedName name="wrn.TEST._3" localSheetId="7" hidden="1">{#N/A,#N/A,FALSE,"MGH income-Support";#N/A,#N/A,FALSE,"MGN balance sheet-Support"}</definedName>
    <definedName name="wrn.TEST._3" localSheetId="0" hidden="1">{#N/A,#N/A,FALSE,"MGH income-Support";#N/A,#N/A,FALSE,"MGN balance sheet-Support"}</definedName>
    <definedName name="wrn.TEST._3" localSheetId="4" hidden="1">{#N/A,#N/A,FALSE,"MGH income-Support";#N/A,#N/A,FALSE,"MGN balance sheet-Support"}</definedName>
    <definedName name="wrn.TEST._3" localSheetId="2" hidden="1">{#N/A,#N/A,FALSE,"MGH income-Support";#N/A,#N/A,FALSE,"MGN balance sheet-Support"}</definedName>
    <definedName name="wrn.TEST._3" localSheetId="10" hidden="1">{#N/A,#N/A,FALSE,"MGH income-Support";#N/A,#N/A,FALSE,"MGN balance sheet-Support"}</definedName>
    <definedName name="wrn.TEST._3" hidden="1">{#N/A,#N/A,FALSE,"MGH income-Support";#N/A,#N/A,FALSE,"MGN balance sheet-Support"}</definedName>
    <definedName name="wrn.UEG._.Operating._.Report."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1"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2"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3" localSheetId="1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tsheet">#REF!</definedName>
    <definedName name="X_02_RevCap" localSheetId="10">#REF!</definedName>
    <definedName name="X_02_RevCap">#REF!</definedName>
    <definedName name="X_02_RevYld" localSheetId="10">#REF!</definedName>
    <definedName name="X_02_RevYld">#REF!</definedName>
    <definedName name="X_02_WAPC" localSheetId="10">#REF!</definedName>
    <definedName name="X_02_WAPC">#REF!</definedName>
    <definedName name="X_03_RevCap" localSheetId="10">#REF!</definedName>
    <definedName name="X_03_RevCap">#REF!</definedName>
    <definedName name="X_03_RevYld" localSheetId="10">#REF!</definedName>
    <definedName name="X_03_RevYld">#REF!</definedName>
    <definedName name="X_03_WAPC" localSheetId="10">#REF!</definedName>
    <definedName name="X_03_WAPC">#REF!</definedName>
    <definedName name="X_04_RevCap" localSheetId="10">#REF!</definedName>
    <definedName name="X_04_RevCap">#REF!</definedName>
    <definedName name="X_04_RevYld" localSheetId="10">#REF!</definedName>
    <definedName name="X_04_RevYld">#REF!</definedName>
    <definedName name="X_04_WAPC" localSheetId="10">#REF!</definedName>
    <definedName name="X_04_WAPC">#REF!</definedName>
    <definedName name="X_05_RevCap" localSheetId="10">#REF!</definedName>
    <definedName name="X_05_RevCap">#REF!</definedName>
    <definedName name="X_05_RevYld" localSheetId="10">#REF!</definedName>
    <definedName name="X_05_RevYld">#REF!</definedName>
    <definedName name="X_05_WAPC" localSheetId="10">#REF!</definedName>
    <definedName name="X_05_WAPC">#REF!</definedName>
    <definedName name="X_06_RevCap" localSheetId="10">#REF!</definedName>
    <definedName name="X_06_RevCap">#REF!</definedName>
    <definedName name="X_06_RevYld" localSheetId="10">#REF!</definedName>
    <definedName name="X_06_RevYld">#REF!</definedName>
    <definedName name="X_06_WAPC" localSheetId="10">#REF!</definedName>
    <definedName name="X_06_WAPC">#REF!</definedName>
    <definedName name="X_07_RevCap" localSheetId="10">#REF!</definedName>
    <definedName name="X_07_RevCap">#REF!</definedName>
    <definedName name="X_07_RevYld" localSheetId="10">#REF!</definedName>
    <definedName name="X_07_RevYld">#REF!</definedName>
    <definedName name="X_07_WAPC" localSheetId="10">#REF!</definedName>
    <definedName name="X_07_WAPC">#REF!</definedName>
    <definedName name="X_08_RevCap" localSheetId="10">#REF!</definedName>
    <definedName name="X_08_RevCap">#REF!</definedName>
    <definedName name="X_08_RevYld" localSheetId="10">#REF!</definedName>
    <definedName name="X_08_RevYld">#REF!</definedName>
    <definedName name="X_08_WAPC" localSheetId="10">#REF!</definedName>
    <definedName name="X_08_WAPC">#REF!</definedName>
    <definedName name="X_09_RevCap" localSheetId="10">#REF!</definedName>
    <definedName name="X_09_RevCap">#REF!</definedName>
    <definedName name="X_09_RevYld" localSheetId="10">#REF!</definedName>
    <definedName name="X_09_RevYld">#REF!</definedName>
    <definedName name="X_09_WAPC" localSheetId="10">#REF!</definedName>
    <definedName name="X_09_WAPC">#REF!</definedName>
    <definedName name="x_1" localSheetId="10">#REF!</definedName>
    <definedName name="x_1">#REF!</definedName>
    <definedName name="X_10_RevCap" localSheetId="10">#REF!</definedName>
    <definedName name="X_10_RevCap">#REF!</definedName>
    <definedName name="X_10_RevYld" localSheetId="10">#REF!</definedName>
    <definedName name="X_10_RevYld">#REF!</definedName>
    <definedName name="X_10_WAPC" localSheetId="10">#REF!</definedName>
    <definedName name="X_10_WAPC">#REF!</definedName>
    <definedName name="X_2" localSheetId="10">#REF!</definedName>
    <definedName name="X_2">#REF!</definedName>
    <definedName name="X_3" localSheetId="10">#REF!</definedName>
    <definedName name="X_3">#REF!</definedName>
    <definedName name="X_4" localSheetId="10">#REF!</definedName>
    <definedName name="X_4">#REF!</definedName>
    <definedName name="X_Factor" localSheetId="10">#REF!</definedName>
    <definedName name="X_Factor">#REF!</definedName>
    <definedName name="X_Factor_2015" localSheetId="10">#REF!</definedName>
    <definedName name="X_Factor_2015">#REF!</definedName>
    <definedName name="X_Factor_2016" localSheetId="10">#REF!</definedName>
    <definedName name="X_Factor_2016">#REF!</definedName>
    <definedName name="X_Factor_2017" localSheetId="10">#REF!</definedName>
    <definedName name="X_Factor_2017">#REF!</definedName>
    <definedName name="X_Factor_2018" localSheetId="10">#REF!</definedName>
    <definedName name="X_Factor_2018">#REF!</definedName>
    <definedName name="X_Factor_2019" localSheetId="10">#REF!</definedName>
    <definedName name="X_Factor_2019">#REF!</definedName>
    <definedName name="X_Factor_2020" localSheetId="10">#REF!</definedName>
    <definedName name="X_Factor_2020">#REF!</definedName>
    <definedName name="X_Factor_2021" localSheetId="10">#REF!</definedName>
    <definedName name="X_Factor_2021">#REF!</definedName>
    <definedName name="X_Factor_2022" localSheetId="10">#REF!</definedName>
    <definedName name="X_Factor_2022">#REF!</definedName>
    <definedName name="X_Factor_2023" localSheetId="10">#REF!</definedName>
    <definedName name="X_Factor_2023">#REF!</definedName>
    <definedName name="X_Factor_2024" localSheetId="10">#REF!</definedName>
    <definedName name="X_Factor_2024">#REF!</definedName>
    <definedName name="X_Factor_2025" localSheetId="10">#REF!</definedName>
    <definedName name="X_Factor_2025">#REF!</definedName>
    <definedName name="XAXIS" localSheetId="10">OFFSET(#REF!,,COUNT(#REF!)-37,,37)</definedName>
    <definedName name="XAXIS">OFFSET(#REF!,,COUNT(#REF!)-37,,37)</definedName>
    <definedName name="xxAnnl_CorpTax_Rate" localSheetId="10">#REF!</definedName>
    <definedName name="xxAnnl_CorpTax_Rate">#REF!</definedName>
    <definedName name="xxINDANNUAL" localSheetId="10">#REF!</definedName>
    <definedName name="xxINDANNUAL">#REF!</definedName>
    <definedName name="xxINITEQUITYINJ" localSheetId="10">#REF!</definedName>
    <definedName name="xxINITEQUITYINJ">#REF!</definedName>
    <definedName name="Year" localSheetId="2">#REF!</definedName>
    <definedName name="Year" localSheetId="10">#REF!</definedName>
    <definedName name="Year">#REF!</definedName>
    <definedName name="Year_0" localSheetId="10">#REF!</definedName>
    <definedName name="Year_0">#REF!</definedName>
    <definedName name="Year_1" localSheetId="10">#REF!</definedName>
    <definedName name="Year_1">#REF!</definedName>
    <definedName name="Year_2" localSheetId="10">#REF!</definedName>
    <definedName name="Year_2">#REF!</definedName>
    <definedName name="Year_3" localSheetId="10">#REF!</definedName>
    <definedName name="Year_3">#REF!</definedName>
    <definedName name="Year_4" localSheetId="10">#REF!</definedName>
    <definedName name="Year_4">#REF!</definedName>
    <definedName name="Year_5" localSheetId="10">#REF!</definedName>
    <definedName name="Year_5">#REF!</definedName>
    <definedName name="Year1" localSheetId="10">#REF!</definedName>
    <definedName name="Year1">#REF!</definedName>
    <definedName name="Yes" localSheetId="2">#REF!</definedName>
    <definedName name="Yes" localSheetId="10">#REF!</definedName>
    <definedName name="Yes">#REF!</definedName>
    <definedName name="YrA" localSheetId="10">#REF!</definedName>
    <definedName name="YrA">#REF!</definedName>
    <definedName name="YrB" localSheetId="10">#REF!</definedName>
    <definedName name="YrB">#REF!</definedName>
    <definedName name="YrC" localSheetId="10">#REF!</definedName>
    <definedName name="YrC">#REF!</definedName>
    <definedName name="Ytd_Ref" localSheetId="10">#REF!</definedName>
    <definedName name="Ytd_Ref">#REF!</definedName>
    <definedName name="Ytd_Ref_Data" localSheetId="10">#REF!</definedName>
    <definedName name="Ytd_Ref_Data">#REF!</definedName>
    <definedName name="Z_194E5B9A_53B1_414D_85B4_862268EA3FD8_.wvu.Cols" localSheetId="7" hidden="1">#REF!,#REF!</definedName>
    <definedName name="Z_194E5B9A_53B1_414D_85B4_862268EA3FD8_.wvu.Cols" localSheetId="4" hidden="1">#REF!,#REF!</definedName>
    <definedName name="Z_194E5B9A_53B1_414D_85B4_862268EA3FD8_.wvu.Cols" localSheetId="2" hidden="1">#REF!,#REF!</definedName>
    <definedName name="Z_194E5B9A_53B1_414D_85B4_862268EA3FD8_.wvu.Cols" localSheetId="10" hidden="1">#REF!,#REF!</definedName>
    <definedName name="Z_194E5B9A_53B1_414D_85B4_862268EA3FD8_.wvu.Cols" hidden="1">#REF!,#REF!</definedName>
    <definedName name="Z_457C99E0_B489_11D4_9586_D18A69491E44_.wvu.FilterData" localSheetId="2" hidden="1">#REF!</definedName>
    <definedName name="Z_457C99E0_B489_11D4_9586_D18A69491E44_.wvu.FilterData" localSheetId="10" hidden="1">#REF!</definedName>
    <definedName name="Z_457C99E0_B489_11D4_9586_D18A69491E44_.wvu.FilterData" hidden="1">#REF!</definedName>
    <definedName name="Z_4A79B72B_DC22_4363_885C_85183B73F539_.wvu.Cols" localSheetId="2" hidden="1">#REF!,#REF!</definedName>
    <definedName name="Z_4A79B72B_DC22_4363_885C_85183B73F539_.wvu.Cols" localSheetId="10" hidden="1">#REF!,#REF!</definedName>
    <definedName name="Z_4A79B72B_DC22_4363_885C_85183B73F539_.wvu.Cols" hidden="1">#REF!,#REF!</definedName>
    <definedName name="Z_6664BF98_58A8_4AA7_B274_16B63D099514_.wvu.PrintTitles" localSheetId="7" hidden="1">#REF!</definedName>
    <definedName name="Z_6664BF98_58A8_4AA7_B274_16B63D099514_.wvu.PrintTitles" localSheetId="4" hidden="1">#REF!</definedName>
    <definedName name="Z_6664BF98_58A8_4AA7_B274_16B63D099514_.wvu.PrintTitles" localSheetId="2" hidden="1">#REF!</definedName>
    <definedName name="Z_6664BF98_58A8_4AA7_B274_16B63D099514_.wvu.PrintTitles" localSheetId="10" hidden="1">#REF!</definedName>
    <definedName name="Z_6664BF98_58A8_4AA7_B274_16B63D099514_.wvu.PrintTitles" hidden="1">#REF!</definedName>
    <definedName name="Z_6664BF98_58A8_4AA7_B274_16B63D099514_.wvu.Rows" localSheetId="7" hidden="1">#REF!</definedName>
    <definedName name="Z_6664BF98_58A8_4AA7_B274_16B63D099514_.wvu.Rows" localSheetId="4" hidden="1">#REF!</definedName>
    <definedName name="Z_6664BF98_58A8_4AA7_B274_16B63D099514_.wvu.Rows" localSheetId="2" hidden="1">#REF!</definedName>
    <definedName name="Z_6664BF98_58A8_4AA7_B274_16B63D099514_.wvu.Rows" localSheetId="10" hidden="1">#REF!</definedName>
    <definedName name="Z_6664BF98_58A8_4AA7_B274_16B63D099514_.wvu.Rows" hidden="1">#REF!</definedName>
    <definedName name="Z_7BA556F5_54D8_11D5_A01A_F3F642D11487_.wvu.PrintTitles" localSheetId="2" hidden="1">#REF!</definedName>
    <definedName name="Z_7BA556F5_54D8_11D5_A01A_F3F642D11487_.wvu.PrintTitles" localSheetId="10" hidden="1">#REF!</definedName>
    <definedName name="Z_7BA556F5_54D8_11D5_A01A_F3F642D11487_.wvu.PrintTitles" hidden="1">#REF!</definedName>
    <definedName name="Z_82A713E0_6943_11D4_BE9F_0010A4B0D9C7_.wvu.Cols" localSheetId="2" hidden="1">#REF!</definedName>
    <definedName name="Z_82A713E0_6943_11D4_BE9F_0010A4B0D9C7_.wvu.Cols" localSheetId="10" hidden="1">#REF!</definedName>
    <definedName name="Z_82A713E0_6943_11D4_BE9F_0010A4B0D9C7_.wvu.Cols" hidden="1">#REF!</definedName>
    <definedName name="Z_82A713E0_6943_11D4_BE9F_0010A4B0D9C7_.wvu.Rows" localSheetId="2" hidden="1">#REF!,#REF!</definedName>
    <definedName name="Z_82A713E0_6943_11D4_BE9F_0010A4B0D9C7_.wvu.Rows" localSheetId="10" hidden="1">#REF!,#REF!</definedName>
    <definedName name="Z_82A713E0_6943_11D4_BE9F_0010A4B0D9C7_.wvu.Rows" hidden="1">#REF!,#REF!</definedName>
    <definedName name="Z_86D17A40_67AF_11D4_BE9F_0010A4C47286_.wvu.FilterData" localSheetId="2" hidden="1">#REF!</definedName>
    <definedName name="Z_86D17A40_67AF_11D4_BE9F_0010A4C47286_.wvu.FilterData" localSheetId="10" hidden="1">#REF!</definedName>
    <definedName name="Z_86D17A40_67AF_11D4_BE9F_0010A4C47286_.wvu.FilterData" hidden="1">#REF!</definedName>
    <definedName name="Z_86D17A4F_67AF_11D4_BE9F_0010A4C47286_.wvu.FilterData" localSheetId="2" hidden="1">#REF!</definedName>
    <definedName name="Z_86D17A4F_67AF_11D4_BE9F_0010A4C47286_.wvu.FilterData" localSheetId="10" hidden="1">#REF!</definedName>
    <definedName name="Z_86D17A4F_67AF_11D4_BE9F_0010A4C47286_.wvu.FilterData" hidden="1">#REF!</definedName>
    <definedName name="Z_954171C1_B0CF_11D4_9586_C4C4470EA652_.wvu.FilterData" localSheetId="2" hidden="1">#REF!</definedName>
    <definedName name="Z_954171C1_B0CF_11D4_9586_C4C4470EA652_.wvu.FilterData" localSheetId="10" hidden="1">#REF!</definedName>
    <definedName name="Z_954171C1_B0CF_11D4_9586_C4C4470EA652_.wvu.FilterData" hidden="1">#REF!</definedName>
    <definedName name="Z_954171C6_B0CF_11D4_9586_C4C4470EA652_.wvu.FilterData" localSheetId="2" hidden="1">#REF!</definedName>
    <definedName name="Z_954171C6_B0CF_11D4_9586_C4C4470EA652_.wvu.FilterData" localSheetId="10" hidden="1">#REF!</definedName>
    <definedName name="Z_954171C6_B0CF_11D4_9586_C4C4470EA652_.wvu.FilterData" hidden="1">#REF!</definedName>
    <definedName name="Z_B353C461_E47E_11D3_9F17_9F7735ADF445_.wvu.PrintArea" localSheetId="2" hidden="1">#REF!</definedName>
    <definedName name="Z_B353C461_E47E_11D3_9F17_9F7735ADF445_.wvu.PrintArea" localSheetId="10" hidden="1">#REF!</definedName>
    <definedName name="Z_B353C461_E47E_11D3_9F17_9F7735ADF445_.wvu.PrintArea" hidden="1">#REF!</definedName>
    <definedName name="Z_B6615E22_B0C4_11D4_9586_D4E81DC95A44_.wvu.FilterData" localSheetId="2" hidden="1">#REF!</definedName>
    <definedName name="Z_B6615E22_B0C4_11D4_9586_D4E81DC95A44_.wvu.FilterData" localSheetId="10" hidden="1">#REF!</definedName>
    <definedName name="Z_B6615E22_B0C4_11D4_9586_D4E81DC95A44_.wvu.FilterData" hidden="1">#REF!</definedName>
    <definedName name="Z_CFB7B7F4_1D0A_11D5_9586_DD7024B77949_.wvu.FilterData" localSheetId="2" hidden="1">#REF!</definedName>
    <definedName name="Z_CFB7B7F4_1D0A_11D5_9586_DD7024B77949_.wvu.FilterData" localSheetId="10" hidden="1">#REF!</definedName>
    <definedName name="Z_CFB7B7F4_1D0A_11D5_9586_DD7024B77949_.wvu.FilterData" hidden="1">#REF!</definedName>
    <definedName name="ZeroACF" localSheetId="0">OFFSET('Cover Sheet'!Dates,0,8)</definedName>
    <definedName name="ZeroACF" localSheetId="10">OFFSET('Output| Charts &amp; Tables'!Dates,0,8)</definedName>
    <definedName name="ZeroACF">OFFSET(Dates,0,8)</definedName>
    <definedName name="ZeroBCF" localSheetId="0">OFFSET('Cover Sheet'!Dates,0,9)</definedName>
    <definedName name="ZeroBCF" localSheetId="10">OFFSET('Output| Charts &amp; Tables'!Dates,0,9)</definedName>
    <definedName name="ZeroBCF">OFFSET(Dates,0,9)</definedName>
    <definedName name="ZeroCCF" localSheetId="0">OFFSET('Cover Sheet'!Dates,0,10)</definedName>
    <definedName name="ZeroCCF" localSheetId="10">OFFSET('Output| Charts &amp; Tables'!Dates,0,10)</definedName>
    <definedName name="ZeroCCF">OFFSET(Dates,0,10)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9" i="124" l="1"/>
  <c r="P24" i="124" l="1"/>
  <c r="J24" i="124"/>
  <c r="AP16" i="124" l="1"/>
  <c r="A19" i="48" l="1"/>
  <c r="A18" i="48"/>
  <c r="A17" i="48"/>
  <c r="A16" i="48"/>
  <c r="A9" i="48"/>
  <c r="F20" i="76" l="1"/>
  <c r="BV26" i="124"/>
  <c r="E22" i="125" l="1"/>
  <c r="E23" i="125"/>
  <c r="I22" i="125" l="1"/>
  <c r="H22" i="125"/>
  <c r="G22" i="125"/>
  <c r="F22" i="125"/>
  <c r="E8" i="125" l="1"/>
  <c r="BN19" i="124" l="1"/>
  <c r="BN16" i="124"/>
  <c r="BN17" i="124"/>
  <c r="BO20" i="124"/>
  <c r="BN23" i="124"/>
  <c r="BN22" i="124"/>
  <c r="BN21" i="124"/>
  <c r="BN15" i="124"/>
  <c r="BN12" i="124"/>
  <c r="BN25" i="124" l="1"/>
  <c r="BN26" i="124"/>
  <c r="BN27" i="124"/>
  <c r="BN28" i="124"/>
  <c r="BN29" i="124"/>
  <c r="BN30" i="124"/>
  <c r="BN31" i="124"/>
  <c r="BN32" i="124"/>
  <c r="BN33" i="124"/>
  <c r="BN34" i="124"/>
  <c r="BN35" i="124"/>
  <c r="BN36" i="124"/>
  <c r="BN37" i="124"/>
  <c r="BN38" i="124"/>
  <c r="BN39" i="124"/>
  <c r="BN40" i="124"/>
  <c r="BN41" i="124"/>
  <c r="BN42" i="124"/>
  <c r="BN43" i="124"/>
  <c r="BN45" i="124"/>
  <c r="I11" i="125" l="1"/>
  <c r="H11" i="125"/>
  <c r="G11" i="125"/>
  <c r="F11" i="125"/>
  <c r="E11" i="125"/>
  <c r="D11" i="125"/>
  <c r="I8" i="125"/>
  <c r="H8" i="125"/>
  <c r="G8" i="125"/>
  <c r="F8" i="125"/>
  <c r="D8" i="125"/>
  <c r="E13" i="125" l="1"/>
  <c r="BN24" i="124" l="1"/>
  <c r="BO18" i="124" l="1"/>
  <c r="BO14" i="124"/>
  <c r="BO13" i="124"/>
  <c r="BO11" i="124"/>
  <c r="BO10" i="124"/>
  <c r="BO9" i="124"/>
  <c r="BO8" i="124"/>
  <c r="BO7" i="124"/>
  <c r="BN85" i="124" l="1"/>
  <c r="BN86" i="124"/>
  <c r="BN87" i="124"/>
  <c r="BN88" i="124"/>
  <c r="BN89" i="124"/>
  <c r="BN90" i="124"/>
  <c r="BN91" i="124"/>
  <c r="BN92" i="124"/>
  <c r="BN93" i="124"/>
  <c r="BN94" i="124"/>
  <c r="BN95" i="124"/>
  <c r="BN96" i="124"/>
  <c r="BN97" i="124"/>
  <c r="BN99" i="124" l="1"/>
  <c r="BN100" i="124"/>
  <c r="BN101" i="124"/>
  <c r="BN63" i="124"/>
  <c r="BN47" i="124"/>
  <c r="BN48" i="124"/>
  <c r="BN49" i="124"/>
  <c r="BN50" i="124"/>
  <c r="BN51" i="124"/>
  <c r="BN52" i="124"/>
  <c r="BN53" i="124"/>
  <c r="BN54" i="124"/>
  <c r="BN55" i="124"/>
  <c r="BN56" i="124"/>
  <c r="BN57" i="124"/>
  <c r="BN58" i="124"/>
  <c r="BN59" i="124"/>
  <c r="BN60" i="124"/>
  <c r="BN61" i="124"/>
  <c r="BN62" i="124"/>
  <c r="BN46" i="124" l="1"/>
  <c r="BN70" i="124" l="1"/>
  <c r="BN69" i="124"/>
  <c r="BN68" i="124"/>
  <c r="BN67" i="124"/>
  <c r="BN66" i="124"/>
  <c r="BN65" i="124"/>
  <c r="BN64" i="124"/>
  <c r="BN82" i="124" l="1"/>
  <c r="BN83" i="124"/>
  <c r="BN84" i="124"/>
  <c r="BN81" i="124" l="1"/>
  <c r="BN80" i="124"/>
  <c r="BN79" i="124"/>
  <c r="BN78" i="124"/>
  <c r="BN77" i="124"/>
  <c r="BN76" i="124"/>
  <c r="BN75" i="124"/>
  <c r="BN74" i="124"/>
  <c r="BN73" i="124"/>
  <c r="BN72" i="124" l="1"/>
  <c r="BN71" i="124"/>
  <c r="BN98" i="124" l="1"/>
  <c r="V34" i="124" l="1"/>
  <c r="V36" i="124"/>
  <c r="V99" i="124"/>
  <c r="V101" i="124"/>
  <c r="V42" i="124"/>
  <c r="V35" i="124"/>
  <c r="V37" i="124"/>
  <c r="V28" i="124"/>
  <c r="V39" i="124"/>
  <c r="V29" i="124"/>
  <c r="V98" i="124"/>
  <c r="V24" i="124"/>
  <c r="V32" i="124"/>
  <c r="V30" i="124"/>
  <c r="V41" i="124"/>
  <c r="V43" i="124"/>
  <c r="V38" i="124"/>
  <c r="V45" i="124"/>
  <c r="V40" i="124"/>
  <c r="V100" i="124"/>
  <c r="V33" i="124"/>
  <c r="V31" i="124"/>
  <c r="V25" i="124"/>
  <c r="V44" i="124"/>
  <c r="BV96" i="124"/>
  <c r="BV62" i="124"/>
  <c r="BV61" i="124"/>
  <c r="BV60" i="124"/>
  <c r="BV59" i="124"/>
  <c r="J62" i="124" l="1"/>
  <c r="P62" i="124"/>
  <c r="P60" i="124"/>
  <c r="J60" i="124"/>
  <c r="P59" i="124"/>
  <c r="P61" i="124"/>
  <c r="J61" i="124"/>
  <c r="J59" i="124"/>
  <c r="E17" i="125" l="1"/>
  <c r="F19" i="101" l="1"/>
  <c r="E19" i="101"/>
  <c r="D19" i="101"/>
  <c r="C19" i="101"/>
  <c r="BV80" i="124" l="1"/>
  <c r="P80" i="124" l="1"/>
  <c r="J80" i="124"/>
  <c r="BV72" i="124" l="1"/>
  <c r="J72" i="124" l="1"/>
  <c r="P72" i="124"/>
  <c r="BV100" i="124" l="1"/>
  <c r="BV73" i="124" l="1"/>
  <c r="BF102" i="124"/>
  <c r="BB102" i="124"/>
  <c r="BC102" i="124"/>
  <c r="BD102" i="124"/>
  <c r="BE102" i="124"/>
  <c r="BA102" i="124"/>
  <c r="J73" i="124" l="1"/>
  <c r="P73" i="124"/>
  <c r="BV101" i="124"/>
  <c r="BV99" i="124"/>
  <c r="C25" i="101" l="1"/>
  <c r="BV58" i="124" l="1"/>
  <c r="A54" i="48"/>
  <c r="BV46" i="124"/>
  <c r="BV47" i="124"/>
  <c r="BV48" i="124"/>
  <c r="BV49" i="124"/>
  <c r="BV50" i="124"/>
  <c r="BV51" i="124"/>
  <c r="BV52" i="124"/>
  <c r="BV53" i="124"/>
  <c r="BV54" i="124"/>
  <c r="BV55" i="124"/>
  <c r="BV56" i="124"/>
  <c r="BV57" i="124"/>
  <c r="BV63" i="124"/>
  <c r="BV64" i="124"/>
  <c r="BV65" i="124"/>
  <c r="BV66" i="124"/>
  <c r="BV67" i="124"/>
  <c r="BV68" i="124"/>
  <c r="BV69" i="124"/>
  <c r="BV70" i="124"/>
  <c r="BV71" i="124"/>
  <c r="BV74" i="124"/>
  <c r="BV75" i="124"/>
  <c r="BV76" i="124"/>
  <c r="BV77" i="124"/>
  <c r="BV78" i="124"/>
  <c r="BV79" i="124"/>
  <c r="BV81" i="124"/>
  <c r="BV82" i="124"/>
  <c r="BV83" i="124"/>
  <c r="BV84" i="124"/>
  <c r="BV85" i="124"/>
  <c r="BV86" i="124"/>
  <c r="BV87" i="124"/>
  <c r="BV88" i="124"/>
  <c r="BV89" i="124"/>
  <c r="BV90" i="124"/>
  <c r="BV91" i="124"/>
  <c r="BV92" i="124"/>
  <c r="BV93" i="124"/>
  <c r="BV94" i="124"/>
  <c r="BV95" i="124"/>
  <c r="BV98" i="124"/>
  <c r="J75" i="124" l="1"/>
  <c r="J82" i="124"/>
  <c r="P77" i="124"/>
  <c r="P75" i="124"/>
  <c r="P82" i="124"/>
  <c r="P74" i="124"/>
  <c r="P81" i="124"/>
  <c r="J78" i="124"/>
  <c r="P84" i="124"/>
  <c r="J71" i="124"/>
  <c r="J79" i="124"/>
  <c r="P78" i="124"/>
  <c r="J76" i="124"/>
  <c r="J83" i="124"/>
  <c r="J77" i="124"/>
  <c r="J84" i="124"/>
  <c r="P76" i="124"/>
  <c r="P83" i="124"/>
  <c r="J74" i="124"/>
  <c r="J81" i="124"/>
  <c r="P71" i="124"/>
  <c r="P79" i="124"/>
  <c r="P69" i="124"/>
  <c r="J66" i="124"/>
  <c r="J63" i="124"/>
  <c r="J70" i="124"/>
  <c r="P63" i="124"/>
  <c r="P65" i="124"/>
  <c r="P67" i="124"/>
  <c r="J68" i="124"/>
  <c r="P64" i="124"/>
  <c r="J64" i="124"/>
  <c r="J65" i="124"/>
  <c r="P66" i="124"/>
  <c r="J67" i="124"/>
  <c r="P68" i="124"/>
  <c r="J69" i="124"/>
  <c r="P70" i="124"/>
  <c r="J98" i="124" l="1"/>
  <c r="P98" i="124"/>
  <c r="P48" i="124" l="1"/>
  <c r="P55" i="124"/>
  <c r="J54" i="124"/>
  <c r="J57" i="124"/>
  <c r="P54" i="124"/>
  <c r="P51" i="124"/>
  <c r="P58" i="124"/>
  <c r="J53" i="124"/>
  <c r="J50" i="124"/>
  <c r="P52" i="124"/>
  <c r="P46" i="124"/>
  <c r="J48" i="124"/>
  <c r="J49" i="124"/>
  <c r="J52" i="124"/>
  <c r="J55" i="124"/>
  <c r="P57" i="124"/>
  <c r="J58" i="124"/>
  <c r="P50" i="124"/>
  <c r="P47" i="124"/>
  <c r="P49" i="124"/>
  <c r="J47" i="124"/>
  <c r="J51" i="124"/>
  <c r="P53" i="124"/>
  <c r="J46" i="124"/>
  <c r="BV34" i="124"/>
  <c r="BV33" i="124"/>
  <c r="AA43" i="124" l="1"/>
  <c r="X43" i="124"/>
  <c r="W40" i="124"/>
  <c r="AA39" i="124"/>
  <c r="AA36" i="124"/>
  <c r="Z36" i="124"/>
  <c r="Y36" i="124"/>
  <c r="X36" i="124"/>
  <c r="W36" i="124"/>
  <c r="Y31" i="124"/>
  <c r="X31" i="124"/>
  <c r="W31" i="124"/>
  <c r="AA30" i="124"/>
  <c r="Y29" i="124"/>
  <c r="X29" i="124"/>
  <c r="W29" i="124"/>
  <c r="AA45" i="124"/>
  <c r="Z45" i="124"/>
  <c r="Y45" i="124"/>
  <c r="X45" i="124"/>
  <c r="AA26" i="124"/>
  <c r="Y26" i="124"/>
  <c r="W26" i="124"/>
  <c r="AA25" i="124"/>
  <c r="Y25" i="124"/>
  <c r="X25" i="124"/>
  <c r="W25" i="124"/>
  <c r="AA24" i="124"/>
  <c r="Z24" i="124"/>
  <c r="Y24" i="124"/>
  <c r="W24" i="124"/>
  <c r="L33" i="101" l="1"/>
  <c r="K33" i="101"/>
  <c r="G12" i="101"/>
  <c r="G18" i="101" l="1"/>
  <c r="G17" i="101"/>
  <c r="G16" i="101"/>
  <c r="G15" i="101"/>
  <c r="G14" i="101"/>
  <c r="G13" i="101"/>
  <c r="F17" i="101"/>
  <c r="F16" i="101"/>
  <c r="F15" i="101"/>
  <c r="F14" i="101"/>
  <c r="F13" i="101"/>
  <c r="F12" i="101"/>
  <c r="C18" i="101" l="1"/>
  <c r="E18" i="101"/>
  <c r="D18" i="101"/>
  <c r="F18" i="101" l="1"/>
  <c r="F33" i="101" l="1"/>
  <c r="E33" i="101"/>
  <c r="E43" i="101"/>
  <c r="G24" i="125" l="1"/>
  <c r="F24" i="125"/>
  <c r="E24" i="125"/>
  <c r="D24" i="125"/>
  <c r="I19" i="125"/>
  <c r="H19" i="125"/>
  <c r="G19" i="125"/>
  <c r="F19" i="125"/>
  <c r="E19" i="125"/>
  <c r="D19" i="125"/>
  <c r="H24" i="125"/>
  <c r="A102" i="48" l="1"/>
  <c r="A101" i="48"/>
  <c r="A100" i="48"/>
  <c r="A99" i="48"/>
  <c r="A98" i="48"/>
  <c r="A97" i="48"/>
  <c r="A96" i="48"/>
  <c r="A79" i="48"/>
  <c r="A78" i="48"/>
  <c r="A77" i="48"/>
  <c r="A76" i="48"/>
  <c r="A89" i="48"/>
  <c r="A81" i="48"/>
  <c r="A80" i="48"/>
  <c r="A69" i="48"/>
  <c r="A94" i="48"/>
  <c r="A93" i="48"/>
  <c r="A92" i="48"/>
  <c r="A91" i="48"/>
  <c r="A90" i="48"/>
  <c r="A82" i="48"/>
  <c r="A74" i="48"/>
  <c r="A73" i="48"/>
  <c r="A72" i="48"/>
  <c r="A71" i="48"/>
  <c r="A70" i="48"/>
  <c r="A62" i="48"/>
  <c r="A61" i="48"/>
  <c r="A60" i="48"/>
  <c r="A59" i="48"/>
  <c r="A58" i="48"/>
  <c r="A57" i="48"/>
  <c r="A56" i="48"/>
  <c r="A53" i="48"/>
  <c r="A52" i="48"/>
  <c r="A51" i="48"/>
  <c r="A50" i="48"/>
  <c r="A49" i="48"/>
  <c r="A42" i="48"/>
  <c r="A41" i="48"/>
  <c r="A40" i="48"/>
  <c r="A39" i="48"/>
  <c r="A38" i="48"/>
  <c r="A37" i="48"/>
  <c r="A36" i="48"/>
  <c r="A29" i="48"/>
  <c r="A34" i="48"/>
  <c r="A33" i="48"/>
  <c r="A32" i="48"/>
  <c r="A31" i="48"/>
  <c r="A30" i="48"/>
  <c r="A10" i="48" l="1"/>
  <c r="A11" i="48"/>
  <c r="A12" i="48"/>
  <c r="A13" i="48"/>
  <c r="A14" i="48"/>
  <c r="A20" i="48"/>
  <c r="A21" i="48"/>
  <c r="A22" i="48"/>
  <c r="BV8" i="124"/>
  <c r="BV9" i="124"/>
  <c r="BV10" i="124"/>
  <c r="BV11" i="124"/>
  <c r="BV12" i="124"/>
  <c r="BV13" i="124"/>
  <c r="BV14" i="124"/>
  <c r="BV15" i="124"/>
  <c r="BV16" i="124"/>
  <c r="BV17" i="124"/>
  <c r="BV18" i="124"/>
  <c r="BV19" i="124"/>
  <c r="BV20" i="124"/>
  <c r="BV21" i="124"/>
  <c r="BV22" i="124"/>
  <c r="BV23" i="124"/>
  <c r="BV97" i="124"/>
  <c r="BV24" i="124"/>
  <c r="BV25" i="124"/>
  <c r="BV27" i="124"/>
  <c r="BV28" i="124"/>
  <c r="BV45" i="124"/>
  <c r="BV29" i="124"/>
  <c r="BV30" i="124"/>
  <c r="BV31" i="124"/>
  <c r="BV32" i="124"/>
  <c r="BV35" i="124"/>
  <c r="BV36" i="124"/>
  <c r="BV37" i="124"/>
  <c r="BV38" i="124"/>
  <c r="BV39" i="124"/>
  <c r="BV40" i="124"/>
  <c r="BV41" i="124"/>
  <c r="BV42" i="124"/>
  <c r="BV43" i="124"/>
  <c r="BV44" i="124"/>
  <c r="BV7" i="124"/>
  <c r="I102" i="48" l="1"/>
  <c r="G82" i="48"/>
  <c r="E42" i="48"/>
  <c r="H102" i="48"/>
  <c r="F82" i="48"/>
  <c r="I22" i="48"/>
  <c r="F42" i="48"/>
  <c r="G102" i="48"/>
  <c r="E82" i="48"/>
  <c r="H22" i="48"/>
  <c r="E62" i="48"/>
  <c r="F102" i="48"/>
  <c r="I62" i="48"/>
  <c r="G22" i="48"/>
  <c r="E102" i="48"/>
  <c r="H62" i="48"/>
  <c r="F22" i="48"/>
  <c r="G62" i="48"/>
  <c r="E22" i="48"/>
  <c r="I42" i="48"/>
  <c r="F62" i="48"/>
  <c r="H42" i="48"/>
  <c r="I82" i="48"/>
  <c r="G42" i="48"/>
  <c r="H82" i="48"/>
  <c r="I11" i="48"/>
  <c r="I19" i="48"/>
  <c r="G19" i="48"/>
  <c r="G11" i="48"/>
  <c r="E11" i="48"/>
  <c r="E19" i="48"/>
  <c r="J102" i="48" l="1"/>
  <c r="J22" i="48"/>
  <c r="J82" i="48"/>
  <c r="E38" i="101"/>
  <c r="E37" i="101"/>
  <c r="J35" i="101"/>
  <c r="I35" i="101"/>
  <c r="H35" i="101"/>
  <c r="G35" i="101"/>
  <c r="E35" i="101"/>
  <c r="K35" i="101" s="1"/>
  <c r="F35" i="101"/>
  <c r="L35" i="101" s="1"/>
  <c r="E34" i="101"/>
  <c r="J33" i="101"/>
  <c r="I33" i="101"/>
  <c r="H33" i="101"/>
  <c r="G33" i="101"/>
  <c r="J38" i="101"/>
  <c r="I38" i="101"/>
  <c r="H38" i="101"/>
  <c r="G38" i="101"/>
  <c r="F38" i="101"/>
  <c r="L38" i="101" s="1"/>
  <c r="H34" i="101"/>
  <c r="G34" i="101"/>
  <c r="F34" i="101"/>
  <c r="K38" i="101" l="1"/>
  <c r="E25" i="101"/>
  <c r="F23" i="101"/>
  <c r="I24" i="125"/>
  <c r="F18" i="125"/>
  <c r="E18" i="125"/>
  <c r="D18" i="125"/>
  <c r="H18" i="125"/>
  <c r="G18" i="125"/>
  <c r="I18" i="125"/>
  <c r="I17" i="125"/>
  <c r="H17" i="125"/>
  <c r="G17" i="125"/>
  <c r="F17" i="125"/>
  <c r="D17" i="125"/>
  <c r="D22" i="125" l="1"/>
  <c r="I23" i="125"/>
  <c r="H23" i="125"/>
  <c r="F23" i="125"/>
  <c r="D23" i="125"/>
  <c r="G23" i="125"/>
  <c r="E27" i="125" l="1"/>
  <c r="D27" i="125"/>
  <c r="F27" i="125"/>
  <c r="G27" i="125"/>
  <c r="I27" i="125"/>
  <c r="H27" i="125"/>
  <c r="AE31" i="124" l="1"/>
  <c r="AK31" i="124" s="1"/>
  <c r="AE36" i="124"/>
  <c r="AK36" i="124" s="1"/>
  <c r="AD45" i="124"/>
  <c r="AJ45" i="124" s="1"/>
  <c r="AG36" i="124"/>
  <c r="AM36" i="124" s="1"/>
  <c r="AG45" i="124"/>
  <c r="AM45" i="124" s="1"/>
  <c r="AG39" i="124"/>
  <c r="AM39" i="124" s="1"/>
  <c r="AG43" i="124"/>
  <c r="AM43" i="124" s="1"/>
  <c r="AD43" i="124"/>
  <c r="AJ43" i="124" s="1"/>
  <c r="AF36" i="124"/>
  <c r="AL36" i="124" s="1"/>
  <c r="AG30" i="124"/>
  <c r="AM30" i="124" s="1"/>
  <c r="AE45" i="124"/>
  <c r="AK45" i="124" s="1"/>
  <c r="AE29" i="124" l="1"/>
  <c r="AD29" i="124"/>
  <c r="AD31" i="124"/>
  <c r="AJ31" i="124" s="1"/>
  <c r="AC31" i="124"/>
  <c r="AI31" i="124" s="1"/>
  <c r="AC40" i="124"/>
  <c r="AI40" i="124" s="1"/>
  <c r="AC29" i="124"/>
  <c r="AF45" i="124"/>
  <c r="AL45" i="124" s="1"/>
  <c r="AD36" i="124"/>
  <c r="AJ36" i="124" s="1"/>
  <c r="AB36" i="124"/>
  <c r="AC36" i="124"/>
  <c r="AI36" i="124" s="1"/>
  <c r="AJ29" i="124" l="1"/>
  <c r="AK29" i="124"/>
  <c r="AH36" i="124"/>
  <c r="AN36" i="124" s="1"/>
  <c r="AI29" i="124"/>
  <c r="D25" i="101" l="1"/>
  <c r="E17" i="76"/>
  <c r="E16" i="76"/>
  <c r="E15" i="76"/>
  <c r="E14" i="76"/>
  <c r="F25" i="101" l="1"/>
  <c r="D8" i="76"/>
  <c r="E13" i="76"/>
  <c r="G11" i="76" l="1"/>
  <c r="C20" i="101" s="1"/>
  <c r="F8" i="76"/>
  <c r="G8" i="76"/>
  <c r="G10" i="76"/>
  <c r="G9" i="76"/>
  <c r="G12" i="76"/>
  <c r="E11" i="76"/>
  <c r="E12" i="76"/>
  <c r="E10" i="76"/>
  <c r="E9" i="76"/>
  <c r="C26" i="101" l="1"/>
  <c r="C24" i="101"/>
  <c r="E24" i="101"/>
  <c r="E20" i="101"/>
  <c r="E26" i="101"/>
  <c r="D24" i="101"/>
  <c r="D20" i="101"/>
  <c r="D26" i="101"/>
  <c r="G17" i="76"/>
  <c r="G18" i="76"/>
  <c r="G13" i="76"/>
  <c r="G14" i="76"/>
  <c r="G15" i="76"/>
  <c r="G16" i="76"/>
  <c r="F17" i="76"/>
  <c r="F15" i="76"/>
  <c r="F11" i="76"/>
  <c r="F9" i="76"/>
  <c r="F10" i="76"/>
  <c r="F16" i="76"/>
  <c r="F14" i="76"/>
  <c r="F12" i="76"/>
  <c r="F13" i="76"/>
  <c r="C27" i="101" l="1"/>
  <c r="E27" i="101"/>
  <c r="D27" i="101"/>
  <c r="F20" i="101" l="1"/>
  <c r="C47" i="101" s="1"/>
  <c r="F26" i="101"/>
  <c r="F24" i="101"/>
  <c r="C48" i="101" l="1"/>
  <c r="F27" i="101"/>
  <c r="I34" i="101" l="1"/>
  <c r="J34" i="101"/>
  <c r="L34" i="101"/>
  <c r="G36" i="101"/>
  <c r="H36" i="101"/>
  <c r="I36" i="101"/>
  <c r="J36" i="101"/>
  <c r="F37" i="101"/>
  <c r="G37" i="101"/>
  <c r="H37" i="101"/>
  <c r="I37" i="101"/>
  <c r="J37" i="101"/>
  <c r="H39" i="101" l="1"/>
  <c r="G39" i="101"/>
  <c r="J39" i="101"/>
  <c r="I39" i="101"/>
  <c r="I41" i="101" s="1"/>
  <c r="K37" i="101"/>
  <c r="K34" i="101"/>
  <c r="L37" i="101"/>
  <c r="J41" i="101" l="1"/>
  <c r="G41" i="101"/>
  <c r="G43" i="101"/>
  <c r="H41" i="101"/>
  <c r="H43" i="101"/>
  <c r="I43" i="101" l="1"/>
  <c r="J43" i="101"/>
  <c r="E15" i="113" l="1"/>
  <c r="J42" i="48" l="1"/>
  <c r="F36" i="101" l="1"/>
  <c r="F39" i="101" s="1"/>
  <c r="F43" i="101" s="1"/>
  <c r="E36" i="101"/>
  <c r="E39" i="101" s="1"/>
  <c r="F41" i="101" l="1"/>
  <c r="E41" i="101"/>
  <c r="L36" i="101"/>
  <c r="L39" i="101" s="1"/>
  <c r="K36" i="101"/>
  <c r="K39" i="101" s="1"/>
  <c r="L41" i="101" l="1"/>
  <c r="K41" i="101"/>
  <c r="C51" i="101" l="1"/>
  <c r="G51" i="101"/>
  <c r="F51" i="101"/>
  <c r="E51" i="101"/>
  <c r="D51" i="101"/>
  <c r="H51" i="101" l="1"/>
  <c r="J62" i="48" l="1"/>
  <c r="AA40" i="124" l="1"/>
  <c r="AG40" i="124" s="1"/>
  <c r="AM40" i="124" s="1"/>
  <c r="Z40" i="124"/>
  <c r="AF40" i="124" s="1"/>
  <c r="AL40" i="124" s="1"/>
  <c r="Y40" i="124"/>
  <c r="AE40" i="124" s="1"/>
  <c r="AK40" i="124" s="1"/>
  <c r="X40" i="124"/>
  <c r="AD40" i="124" l="1"/>
  <c r="AJ40" i="124" s="1"/>
  <c r="AB40" i="124"/>
  <c r="AH40" i="124" l="1"/>
  <c r="AN40" i="124" s="1"/>
  <c r="W41" i="124" l="1"/>
  <c r="W43" i="124"/>
  <c r="AA34" i="124"/>
  <c r="AG34" i="124" s="1"/>
  <c r="AM34" i="124" s="1"/>
  <c r="AC43" i="124" l="1"/>
  <c r="AI43" i="124" s="1"/>
  <c r="AC41" i="124"/>
  <c r="AI41" i="124" s="1"/>
  <c r="W34" i="124"/>
  <c r="Z34" i="124"/>
  <c r="AF34" i="124" s="1"/>
  <c r="AL34" i="124" s="1"/>
  <c r="Y34" i="124" l="1"/>
  <c r="AE34" i="124" s="1"/>
  <c r="AK34" i="124" s="1"/>
  <c r="X34" i="124"/>
  <c r="AD34" i="124" s="1"/>
  <c r="AJ34" i="124" s="1"/>
  <c r="AC34" i="124"/>
  <c r="AB34" i="124" l="1"/>
  <c r="AI34" i="124"/>
  <c r="AH34" i="124"/>
  <c r="AN34" i="124" l="1"/>
  <c r="W28" i="124" l="1"/>
  <c r="AC28" i="124" l="1"/>
  <c r="AI28" i="124" l="1"/>
  <c r="X38" i="124" l="1"/>
  <c r="AD38" i="124" l="1"/>
  <c r="AJ38" i="124" s="1"/>
  <c r="W38" i="124"/>
  <c r="Z38" i="124"/>
  <c r="Y38" i="124"/>
  <c r="AA38" i="124"/>
  <c r="I13" i="48" l="1"/>
  <c r="AG38" i="124"/>
  <c r="I73" i="48" s="1"/>
  <c r="AF38" i="124"/>
  <c r="AL38" i="124" s="1"/>
  <c r="AE38" i="124"/>
  <c r="AK38" i="124" s="1"/>
  <c r="AB38" i="124"/>
  <c r="AC38" i="124"/>
  <c r="AH38" i="124" l="1"/>
  <c r="AN38" i="124" s="1"/>
  <c r="AI38" i="124"/>
  <c r="AM38" i="124"/>
  <c r="I33" i="48" l="1"/>
  <c r="X44" i="124"/>
  <c r="Z33" i="124"/>
  <c r="AF33" i="124" s="1"/>
  <c r="AL33" i="124" s="1"/>
  <c r="Z39" i="124"/>
  <c r="Z37" i="124"/>
  <c r="AF37" i="124" s="1"/>
  <c r="AL37" i="124" s="1"/>
  <c r="Y37" i="124"/>
  <c r="AE37" i="124" s="1"/>
  <c r="AK37" i="124" s="1"/>
  <c r="X37" i="124"/>
  <c r="AD37" i="124" s="1"/>
  <c r="AJ37" i="124" s="1"/>
  <c r="AA35" i="124"/>
  <c r="AG35" i="124" s="1"/>
  <c r="AM35" i="124" s="1"/>
  <c r="Z35" i="124"/>
  <c r="AF35" i="124" s="1"/>
  <c r="AL35" i="124" s="1"/>
  <c r="X35" i="124"/>
  <c r="AD35" i="124" s="1"/>
  <c r="AJ35" i="124" s="1"/>
  <c r="W30" i="124"/>
  <c r="X24" i="124"/>
  <c r="W44" i="124" l="1"/>
  <c r="Z25" i="124"/>
  <c r="X42" i="124"/>
  <c r="AD42" i="124" s="1"/>
  <c r="AJ42" i="124" s="1"/>
  <c r="W45" i="124"/>
  <c r="Y42" i="124"/>
  <c r="AE42" i="124" s="1"/>
  <c r="AK42" i="124" s="1"/>
  <c r="AA28" i="124"/>
  <c r="AG28" i="124" s="1"/>
  <c r="AM28" i="124" s="1"/>
  <c r="W32" i="124"/>
  <c r="Z42" i="124"/>
  <c r="AF42" i="124" s="1"/>
  <c r="AL42" i="124" s="1"/>
  <c r="X32" i="124"/>
  <c r="AD32" i="124" s="1"/>
  <c r="AJ32" i="124" s="1"/>
  <c r="AA42" i="124"/>
  <c r="AG42" i="124" s="1"/>
  <c r="AM42" i="124" s="1"/>
  <c r="Y32" i="124"/>
  <c r="AE32" i="124" s="1"/>
  <c r="AK32" i="124" s="1"/>
  <c r="AC30" i="124"/>
  <c r="AI30" i="124" s="1"/>
  <c r="X30" i="124"/>
  <c r="AA32" i="124"/>
  <c r="AG32" i="124" s="1"/>
  <c r="AM32" i="124" s="1"/>
  <c r="F21" i="48"/>
  <c r="Z32" i="124"/>
  <c r="AF32" i="124" s="1"/>
  <c r="AL32" i="124" s="1"/>
  <c r="Y30" i="124"/>
  <c r="W37" i="124"/>
  <c r="W33" i="124"/>
  <c r="Y43" i="124"/>
  <c r="Y44" i="124"/>
  <c r="Z30" i="124"/>
  <c r="AF30" i="124" s="1"/>
  <c r="AL30" i="124" s="1"/>
  <c r="W35" i="124"/>
  <c r="X33" i="124"/>
  <c r="AD33" i="124" s="1"/>
  <c r="AJ33" i="124" s="1"/>
  <c r="Z43" i="124"/>
  <c r="AF43" i="124" s="1"/>
  <c r="AL43" i="124" s="1"/>
  <c r="Z44" i="124"/>
  <c r="F11" i="48"/>
  <c r="AB24" i="124"/>
  <c r="Z31" i="124"/>
  <c r="Y33" i="124"/>
  <c r="AE33" i="124" s="1"/>
  <c r="AK33" i="124" s="1"/>
  <c r="AA44" i="124"/>
  <c r="AA31" i="124"/>
  <c r="AG31" i="124" s="1"/>
  <c r="AM31" i="124" s="1"/>
  <c r="Y35" i="124"/>
  <c r="AE35" i="124" s="1"/>
  <c r="AK35" i="124" s="1"/>
  <c r="H13" i="48"/>
  <c r="AF39" i="124"/>
  <c r="H73" i="48" s="1"/>
  <c r="AA37" i="124"/>
  <c r="AG37" i="124" s="1"/>
  <c r="AM37" i="124" s="1"/>
  <c r="W42" i="124"/>
  <c r="AA33" i="124"/>
  <c r="AG33" i="124" s="1"/>
  <c r="AM33" i="124" s="1"/>
  <c r="W39" i="124"/>
  <c r="X39" i="124"/>
  <c r="Y39" i="124"/>
  <c r="Z28" i="124"/>
  <c r="AF28" i="124" s="1"/>
  <c r="AL28" i="124" s="1"/>
  <c r="Y28" i="124"/>
  <c r="AE28" i="124" s="1"/>
  <c r="AK28" i="124" s="1"/>
  <c r="X28" i="124"/>
  <c r="Z41" i="124"/>
  <c r="AF41" i="124" s="1"/>
  <c r="AL41" i="124" s="1"/>
  <c r="X41" i="124"/>
  <c r="AL39" i="124" l="1"/>
  <c r="E13" i="48"/>
  <c r="AC39" i="124"/>
  <c r="AI39" i="124" s="1"/>
  <c r="AB39" i="124"/>
  <c r="AD41" i="124"/>
  <c r="AJ41" i="124" s="1"/>
  <c r="AA29" i="124"/>
  <c r="Z29" i="124"/>
  <c r="G21" i="48"/>
  <c r="AC45" i="124"/>
  <c r="AH45" i="124" s="1"/>
  <c r="AB45" i="124"/>
  <c r="H21" i="48"/>
  <c r="AE43" i="124"/>
  <c r="AH43" i="124" s="1"/>
  <c r="AB43" i="124"/>
  <c r="I21" i="48"/>
  <c r="AB33" i="124"/>
  <c r="AC33" i="124"/>
  <c r="AH33" i="124" s="1"/>
  <c r="G13" i="48"/>
  <c r="AE39" i="124"/>
  <c r="G73" i="48" s="1"/>
  <c r="AB42" i="124"/>
  <c r="AC42" i="124"/>
  <c r="AH42" i="124" s="1"/>
  <c r="AD30" i="124"/>
  <c r="H11" i="48"/>
  <c r="J11" i="48" s="1"/>
  <c r="AB25" i="124"/>
  <c r="AD28" i="124"/>
  <c r="AH28" i="124" s="1"/>
  <c r="AB28" i="124"/>
  <c r="F13" i="48"/>
  <c r="AD39" i="124"/>
  <c r="F73" i="48" s="1"/>
  <c r="AC37" i="124"/>
  <c r="AH37" i="124" s="1"/>
  <c r="AB37" i="124"/>
  <c r="AA41" i="124"/>
  <c r="AG41" i="124" s="1"/>
  <c r="AM41" i="124" s="1"/>
  <c r="AC32" i="124"/>
  <c r="AH32" i="124" s="1"/>
  <c r="AB32" i="124"/>
  <c r="E21" i="48"/>
  <c r="AB44" i="124"/>
  <c r="Y41" i="124"/>
  <c r="AE41" i="124" s="1"/>
  <c r="AK41" i="124" s="1"/>
  <c r="AF31" i="124"/>
  <c r="AH31" i="124" s="1"/>
  <c r="AB31" i="124"/>
  <c r="AB35" i="124"/>
  <c r="AC35" i="124"/>
  <c r="AH35" i="124" s="1"/>
  <c r="AE30" i="124"/>
  <c r="AB30" i="124"/>
  <c r="E33" i="48" l="1"/>
  <c r="H33" i="48"/>
  <c r="J21" i="48"/>
  <c r="AJ39" i="124"/>
  <c r="AI37" i="124"/>
  <c r="AI33" i="124"/>
  <c r="AJ30" i="124"/>
  <c r="AI42" i="124"/>
  <c r="AI32" i="124"/>
  <c r="AN32" i="124"/>
  <c r="AK43" i="124"/>
  <c r="AN42" i="124"/>
  <c r="AI35" i="124"/>
  <c r="AG29" i="124"/>
  <c r="AN35" i="124"/>
  <c r="AI45" i="124"/>
  <c r="AL31" i="124"/>
  <c r="AN33" i="124"/>
  <c r="AN45" i="124"/>
  <c r="AB41" i="124"/>
  <c r="AN31" i="124"/>
  <c r="AH41" i="124"/>
  <c r="AN37" i="124"/>
  <c r="AJ28" i="124"/>
  <c r="AK39" i="124"/>
  <c r="AH30" i="124"/>
  <c r="AN30" i="124" s="1"/>
  <c r="AN28" i="124"/>
  <c r="AH39" i="124"/>
  <c r="AN39" i="124" s="1"/>
  <c r="E73" i="48"/>
  <c r="J73" i="48" s="1"/>
  <c r="AK30" i="124"/>
  <c r="J13" i="48"/>
  <c r="AN43" i="124"/>
  <c r="AB29" i="124"/>
  <c r="AF29" i="124"/>
  <c r="AL29" i="124" s="1"/>
  <c r="G33" i="48" l="1"/>
  <c r="F33" i="48"/>
  <c r="AH29" i="124"/>
  <c r="AN29" i="124" s="1"/>
  <c r="AM29" i="124"/>
  <c r="AN41" i="124"/>
  <c r="J33" i="48" l="1"/>
  <c r="W100" i="124"/>
  <c r="W99" i="124"/>
  <c r="X101" i="124" l="1"/>
  <c r="AD101" i="124" s="1"/>
  <c r="AJ101" i="124" s="1"/>
  <c r="Y101" i="124"/>
  <c r="Z101" i="124"/>
  <c r="AF101" i="124" s="1"/>
  <c r="AL101" i="124" s="1"/>
  <c r="AA101" i="124"/>
  <c r="AG101" i="124" s="1"/>
  <c r="AM101" i="124" s="1"/>
  <c r="AC99" i="124"/>
  <c r="AC100" i="124"/>
  <c r="AI100" i="124" s="1"/>
  <c r="W101" i="124"/>
  <c r="E20" i="48" s="1"/>
  <c r="AE101" i="124" l="1"/>
  <c r="AK101" i="124" s="1"/>
  <c r="AB101" i="124"/>
  <c r="AC101" i="124"/>
  <c r="AI99" i="124"/>
  <c r="AH101" i="124" l="1"/>
  <c r="AN101" i="124" s="1"/>
  <c r="E80" i="48"/>
  <c r="E40" i="48"/>
  <c r="F14" i="131" s="1"/>
  <c r="AI101" i="124"/>
  <c r="AA98" i="124" l="1"/>
  <c r="AG98" i="124" l="1"/>
  <c r="W98" i="124"/>
  <c r="X98" i="124"/>
  <c r="Y98" i="124"/>
  <c r="Z98" i="124"/>
  <c r="AF98" i="124" l="1"/>
  <c r="AC98" i="124"/>
  <c r="AI98" i="124" s="1"/>
  <c r="AB98" i="124"/>
  <c r="AD98" i="124"/>
  <c r="AA100" i="124"/>
  <c r="AG100" i="124" s="1"/>
  <c r="AM100" i="124" s="1"/>
  <c r="Z100" i="124"/>
  <c r="AF100" i="124" s="1"/>
  <c r="AL100" i="124" s="1"/>
  <c r="Y100" i="124"/>
  <c r="AE100" i="124" s="1"/>
  <c r="AK100" i="124" s="1"/>
  <c r="AA99" i="124"/>
  <c r="X100" i="124"/>
  <c r="Z99" i="124"/>
  <c r="AM98" i="124"/>
  <c r="Y99" i="124"/>
  <c r="AE98" i="124"/>
  <c r="X99" i="124"/>
  <c r="AJ98" i="124" l="1"/>
  <c r="AK98" i="124"/>
  <c r="AE99" i="124"/>
  <c r="G20" i="48"/>
  <c r="AF99" i="124"/>
  <c r="H20" i="48"/>
  <c r="AL98" i="124"/>
  <c r="AD100" i="124"/>
  <c r="AB100" i="124"/>
  <c r="AD99" i="124"/>
  <c r="F20" i="48"/>
  <c r="AB99" i="124"/>
  <c r="AG99" i="124"/>
  <c r="I20" i="48"/>
  <c r="AH98" i="124"/>
  <c r="AN98" i="124" s="1"/>
  <c r="J20" i="48" l="1"/>
  <c r="AM99" i="124"/>
  <c r="I80" i="48"/>
  <c r="AJ99" i="124"/>
  <c r="F80" i="48"/>
  <c r="AH99" i="124"/>
  <c r="AN99" i="124" s="1"/>
  <c r="AK99" i="124"/>
  <c r="G80" i="48"/>
  <c r="AL99" i="124"/>
  <c r="H80" i="48"/>
  <c r="AJ100" i="124"/>
  <c r="AH100" i="124"/>
  <c r="AN100" i="124" s="1"/>
  <c r="I40" i="48" l="1"/>
  <c r="J14" i="131" s="1"/>
  <c r="G40" i="48"/>
  <c r="H14" i="131" s="1"/>
  <c r="H40" i="48"/>
  <c r="I14" i="131" s="1"/>
  <c r="J80" i="48"/>
  <c r="F40" i="48"/>
  <c r="G14" i="131" s="1"/>
  <c r="K14" i="131" l="1"/>
  <c r="J40" i="48"/>
  <c r="Z26" i="124" l="1"/>
  <c r="H19" i="48" l="1"/>
  <c r="C9" i="101" l="1"/>
  <c r="C21" i="101" s="1"/>
  <c r="E9" i="101"/>
  <c r="E21" i="101" s="1"/>
  <c r="D9" i="101"/>
  <c r="D21" i="101" s="1"/>
  <c r="F21" i="101" l="1"/>
  <c r="F9" i="101"/>
  <c r="H20" i="101" s="1"/>
  <c r="H21" i="101" l="1"/>
  <c r="AG24" i="124" l="1"/>
  <c r="AM24" i="124" s="1"/>
  <c r="AF24" i="124"/>
  <c r="AE24" i="124"/>
  <c r="AK24" i="124" s="1"/>
  <c r="AC24" i="124" l="1"/>
  <c r="AD24" i="124"/>
  <c r="AL24" i="124"/>
  <c r="AJ24" i="124" l="1"/>
  <c r="AI24" i="124"/>
  <c r="AH24" i="124"/>
  <c r="AN24" i="124" l="1"/>
  <c r="AC25" i="124"/>
  <c r="E71" i="48" l="1"/>
  <c r="AI25" i="124"/>
  <c r="AE25" i="124"/>
  <c r="AG25" i="124"/>
  <c r="AD25" i="124"/>
  <c r="AF25" i="124"/>
  <c r="AL25" i="124" l="1"/>
  <c r="H71" i="48"/>
  <c r="I71" i="48"/>
  <c r="AM25" i="124"/>
  <c r="F71" i="48"/>
  <c r="AJ25" i="124"/>
  <c r="G71" i="48"/>
  <c r="AK25" i="124"/>
  <c r="E31" i="48"/>
  <c r="AH25" i="124"/>
  <c r="F31" i="48" l="1"/>
  <c r="F10" i="131"/>
  <c r="I31" i="48"/>
  <c r="AN25" i="124"/>
  <c r="J71" i="48"/>
  <c r="G31" i="48"/>
  <c r="H31" i="48"/>
  <c r="J31" i="48" l="1"/>
  <c r="J10" i="131"/>
  <c r="G10" i="131"/>
  <c r="H10" i="131"/>
  <c r="I10" i="131"/>
  <c r="K10" i="131" l="1"/>
  <c r="AF26" i="124"/>
  <c r="H79" i="48" s="1"/>
  <c r="AG26" i="124"/>
  <c r="AM26" i="124" s="1"/>
  <c r="I39" i="48" s="1"/>
  <c r="I79" i="48" l="1"/>
  <c r="AC26" i="124"/>
  <c r="AE26" i="124"/>
  <c r="AL26" i="124"/>
  <c r="G79" i="48" l="1"/>
  <c r="AK26" i="124"/>
  <c r="AI26" i="124"/>
  <c r="E79" i="48"/>
  <c r="H39" i="48"/>
  <c r="E39" i="48" l="1"/>
  <c r="G39" i="48"/>
  <c r="BN44" i="124" l="1"/>
  <c r="AG44" i="124" l="1"/>
  <c r="AF44" i="124"/>
  <c r="AE44" i="124"/>
  <c r="AK44" i="124" s="1"/>
  <c r="I81" i="48"/>
  <c r="H81" i="48"/>
  <c r="AD44" i="124"/>
  <c r="AC44" i="124"/>
  <c r="G41" i="48" l="1"/>
  <c r="AM44" i="124"/>
  <c r="I41" i="48" s="1"/>
  <c r="G81" i="48"/>
  <c r="AL44" i="124"/>
  <c r="AI44" i="124"/>
  <c r="AH44" i="124"/>
  <c r="E81" i="48"/>
  <c r="F81" i="48"/>
  <c r="AJ44" i="124"/>
  <c r="H41" i="48" l="1"/>
  <c r="I15" i="131" s="1"/>
  <c r="H15" i="131"/>
  <c r="J81" i="48"/>
  <c r="AN44" i="124"/>
  <c r="J15" i="131"/>
  <c r="E41" i="48"/>
  <c r="F41" i="48"/>
  <c r="G15" i="131" l="1"/>
  <c r="J41" i="48"/>
  <c r="F15" i="131"/>
  <c r="K15" i="131" l="1"/>
  <c r="V26" i="124" l="1"/>
  <c r="X26" i="124"/>
  <c r="F19" i="48" l="1"/>
  <c r="J19" i="48" s="1"/>
  <c r="AB26" i="124"/>
  <c r="AD26" i="124"/>
  <c r="AJ26" i="124" l="1"/>
  <c r="F79" i="48"/>
  <c r="AH26" i="124"/>
  <c r="AN26" i="124" s="1"/>
  <c r="J79" i="48" l="1"/>
  <c r="F39" i="48"/>
  <c r="J39" i="48" l="1"/>
  <c r="W27" i="124" l="1"/>
  <c r="AC27" i="124" l="1"/>
  <c r="E12" i="48"/>
  <c r="E72" i="48" l="1"/>
  <c r="AI27" i="124"/>
  <c r="E32" i="48" l="1"/>
  <c r="F11" i="131" l="1"/>
  <c r="Y27" i="124" l="1"/>
  <c r="Z27" i="124"/>
  <c r="H12" i="48" l="1"/>
  <c r="AF27" i="124"/>
  <c r="H72" i="48" s="1"/>
  <c r="X27" i="124"/>
  <c r="AA27" i="124"/>
  <c r="AE27" i="124"/>
  <c r="G72" i="48" s="1"/>
  <c r="G12" i="48"/>
  <c r="AL27" i="124" l="1"/>
  <c r="H32" i="48" s="1"/>
  <c r="AK27" i="124"/>
  <c r="G32" i="48" s="1"/>
  <c r="I12" i="48"/>
  <c r="AG27" i="124"/>
  <c r="I72" i="48" s="1"/>
  <c r="V27" i="124"/>
  <c r="F12" i="48"/>
  <c r="AD27" i="124"/>
  <c r="AB27" i="124"/>
  <c r="H11" i="131" l="1"/>
  <c r="I11" i="131"/>
  <c r="AM27" i="124"/>
  <c r="AJ27" i="124"/>
  <c r="F72" i="48"/>
  <c r="J72" i="48" s="1"/>
  <c r="AH27" i="124"/>
  <c r="AN27" i="124" s="1"/>
  <c r="J12" i="48"/>
  <c r="F32" i="48" l="1"/>
  <c r="I32" i="48"/>
  <c r="J11" i="131" l="1"/>
  <c r="G11" i="131"/>
  <c r="K11" i="131" s="1"/>
  <c r="J32" i="48"/>
  <c r="X85" i="124" l="1"/>
  <c r="AD85" i="124" s="1"/>
  <c r="AJ85" i="124" s="1"/>
  <c r="Y85" i="124"/>
  <c r="AE85" i="124" s="1"/>
  <c r="AK85" i="124" s="1"/>
  <c r="Z85" i="124"/>
  <c r="AF85" i="124" s="1"/>
  <c r="AL85" i="124" s="1"/>
  <c r="AA85" i="124"/>
  <c r="AG85" i="124" s="1"/>
  <c r="AM85" i="124" s="1"/>
  <c r="X86" i="124"/>
  <c r="AD86" i="124" s="1"/>
  <c r="AJ86" i="124" s="1"/>
  <c r="Y86" i="124"/>
  <c r="AE86" i="124" s="1"/>
  <c r="AK86" i="124" s="1"/>
  <c r="Z86" i="124"/>
  <c r="AF86" i="124" s="1"/>
  <c r="AL86" i="124" s="1"/>
  <c r="AA86" i="124"/>
  <c r="AG86" i="124" s="1"/>
  <c r="AM86" i="124" s="1"/>
  <c r="X87" i="124"/>
  <c r="AD87" i="124" s="1"/>
  <c r="AJ87" i="124" s="1"/>
  <c r="Y87" i="124"/>
  <c r="AE87" i="124" s="1"/>
  <c r="AK87" i="124" s="1"/>
  <c r="Z87" i="124"/>
  <c r="AF87" i="124" s="1"/>
  <c r="AL87" i="124" s="1"/>
  <c r="AA87" i="124"/>
  <c r="AG87" i="124" s="1"/>
  <c r="AM87" i="124" s="1"/>
  <c r="X88" i="124"/>
  <c r="AD88" i="124" s="1"/>
  <c r="AJ88" i="124" s="1"/>
  <c r="Y88" i="124"/>
  <c r="AE88" i="124" s="1"/>
  <c r="AK88" i="124" s="1"/>
  <c r="Z88" i="124"/>
  <c r="AF88" i="124" s="1"/>
  <c r="AL88" i="124" s="1"/>
  <c r="AA88" i="124"/>
  <c r="AG88" i="124" s="1"/>
  <c r="AM88" i="124" s="1"/>
  <c r="X89" i="124"/>
  <c r="AD89" i="124" s="1"/>
  <c r="AJ89" i="124" s="1"/>
  <c r="Y89" i="124"/>
  <c r="AE89" i="124" s="1"/>
  <c r="AK89" i="124" s="1"/>
  <c r="Z89" i="124"/>
  <c r="AF89" i="124" s="1"/>
  <c r="AL89" i="124" s="1"/>
  <c r="AA89" i="124"/>
  <c r="AG89" i="124" s="1"/>
  <c r="AM89" i="124" s="1"/>
  <c r="X90" i="124"/>
  <c r="AD90" i="124" s="1"/>
  <c r="AJ90" i="124" s="1"/>
  <c r="Y90" i="124"/>
  <c r="AE90" i="124" s="1"/>
  <c r="AK90" i="124" s="1"/>
  <c r="Z90" i="124"/>
  <c r="AF90" i="124" s="1"/>
  <c r="AL90" i="124" s="1"/>
  <c r="AA90" i="124"/>
  <c r="AG90" i="124" s="1"/>
  <c r="AM90" i="124" s="1"/>
  <c r="X91" i="124"/>
  <c r="AD91" i="124" s="1"/>
  <c r="AJ91" i="124" s="1"/>
  <c r="Y91" i="124"/>
  <c r="AE91" i="124" s="1"/>
  <c r="AK91" i="124" s="1"/>
  <c r="Z91" i="124"/>
  <c r="AF91" i="124" s="1"/>
  <c r="AL91" i="124" s="1"/>
  <c r="AA91" i="124"/>
  <c r="AG91" i="124" s="1"/>
  <c r="AM91" i="124" s="1"/>
  <c r="X92" i="124"/>
  <c r="AD92" i="124" s="1"/>
  <c r="AJ92" i="124" s="1"/>
  <c r="Y92" i="124"/>
  <c r="AE92" i="124" s="1"/>
  <c r="AK92" i="124" s="1"/>
  <c r="Z92" i="124"/>
  <c r="AF92" i="124" s="1"/>
  <c r="AL92" i="124" s="1"/>
  <c r="AA92" i="124"/>
  <c r="AG92" i="124" s="1"/>
  <c r="AM92" i="124" s="1"/>
  <c r="X93" i="124"/>
  <c r="AD93" i="124" s="1"/>
  <c r="AJ93" i="124" s="1"/>
  <c r="Y93" i="124"/>
  <c r="AE93" i="124" s="1"/>
  <c r="AK93" i="124" s="1"/>
  <c r="Z93" i="124"/>
  <c r="AF93" i="124" s="1"/>
  <c r="AL93" i="124" s="1"/>
  <c r="AA93" i="124"/>
  <c r="AG93" i="124" s="1"/>
  <c r="AM93" i="124" s="1"/>
  <c r="X94" i="124"/>
  <c r="AD94" i="124" s="1"/>
  <c r="AJ94" i="124" s="1"/>
  <c r="Y94" i="124"/>
  <c r="AE94" i="124" s="1"/>
  <c r="AK94" i="124" s="1"/>
  <c r="Z94" i="124"/>
  <c r="AF94" i="124" s="1"/>
  <c r="AL94" i="124" s="1"/>
  <c r="AA94" i="124"/>
  <c r="AG94" i="124" s="1"/>
  <c r="AM94" i="124" s="1"/>
  <c r="X95" i="124"/>
  <c r="AD95" i="124" s="1"/>
  <c r="AJ95" i="124" s="1"/>
  <c r="Y95" i="124"/>
  <c r="AE95" i="124" s="1"/>
  <c r="AK95" i="124" s="1"/>
  <c r="Z95" i="124"/>
  <c r="AF95" i="124" s="1"/>
  <c r="AL95" i="124" s="1"/>
  <c r="AA95" i="124"/>
  <c r="AG95" i="124" s="1"/>
  <c r="AM95" i="124" s="1"/>
  <c r="X96" i="124"/>
  <c r="AD96" i="124" s="1"/>
  <c r="AJ96" i="124" s="1"/>
  <c r="Y96" i="124"/>
  <c r="AE96" i="124" s="1"/>
  <c r="AK96" i="124" s="1"/>
  <c r="Z96" i="124"/>
  <c r="AF96" i="124" s="1"/>
  <c r="AL96" i="124" s="1"/>
  <c r="AA96" i="124"/>
  <c r="AG96" i="124" s="1"/>
  <c r="AM96" i="124" s="1"/>
  <c r="X97" i="124"/>
  <c r="AD97" i="124" s="1"/>
  <c r="AJ97" i="124" s="1"/>
  <c r="Y97" i="124"/>
  <c r="AE97" i="124" s="1"/>
  <c r="AK97" i="124" s="1"/>
  <c r="Z97" i="124"/>
  <c r="AF97" i="124" s="1"/>
  <c r="AL97" i="124" s="1"/>
  <c r="AA97" i="124"/>
  <c r="AG97" i="124" s="1"/>
  <c r="AM97" i="124" s="1"/>
  <c r="X47" i="124"/>
  <c r="AD47" i="124" s="1"/>
  <c r="AJ47" i="124" s="1"/>
  <c r="Y47" i="124"/>
  <c r="AE47" i="124" s="1"/>
  <c r="AK47" i="124" s="1"/>
  <c r="Z47" i="124"/>
  <c r="AF47" i="124" s="1"/>
  <c r="AL47" i="124" s="1"/>
  <c r="AA47" i="124"/>
  <c r="AG47" i="124" s="1"/>
  <c r="AM47" i="124" s="1"/>
  <c r="X48" i="124"/>
  <c r="AD48" i="124" s="1"/>
  <c r="AJ48" i="124" s="1"/>
  <c r="Y48" i="124"/>
  <c r="AE48" i="124" s="1"/>
  <c r="AK48" i="124" s="1"/>
  <c r="Z48" i="124"/>
  <c r="AF48" i="124" s="1"/>
  <c r="AL48" i="124" s="1"/>
  <c r="AA48" i="124"/>
  <c r="AG48" i="124" s="1"/>
  <c r="AM48" i="124" s="1"/>
  <c r="X49" i="124"/>
  <c r="AD49" i="124" s="1"/>
  <c r="AJ49" i="124" s="1"/>
  <c r="Y49" i="124"/>
  <c r="AE49" i="124" s="1"/>
  <c r="AK49" i="124" s="1"/>
  <c r="Z49" i="124"/>
  <c r="AF49" i="124" s="1"/>
  <c r="AL49" i="124" s="1"/>
  <c r="AA49" i="124"/>
  <c r="AG49" i="124" s="1"/>
  <c r="AM49" i="124" s="1"/>
  <c r="X50" i="124"/>
  <c r="AD50" i="124" s="1"/>
  <c r="AJ50" i="124" s="1"/>
  <c r="Y50" i="124"/>
  <c r="AE50" i="124" s="1"/>
  <c r="AK50" i="124" s="1"/>
  <c r="Z50" i="124"/>
  <c r="AF50" i="124" s="1"/>
  <c r="AL50" i="124" s="1"/>
  <c r="AA50" i="124"/>
  <c r="AG50" i="124" s="1"/>
  <c r="AM50" i="124" s="1"/>
  <c r="X51" i="124"/>
  <c r="AD51" i="124" s="1"/>
  <c r="AJ51" i="124" s="1"/>
  <c r="Y51" i="124"/>
  <c r="AE51" i="124" s="1"/>
  <c r="AK51" i="124" s="1"/>
  <c r="Z51" i="124"/>
  <c r="AF51" i="124" s="1"/>
  <c r="AL51" i="124" s="1"/>
  <c r="AA51" i="124"/>
  <c r="AG51" i="124" s="1"/>
  <c r="AM51" i="124" s="1"/>
  <c r="X52" i="124"/>
  <c r="AD52" i="124" s="1"/>
  <c r="AJ52" i="124" s="1"/>
  <c r="Y52" i="124"/>
  <c r="AE52" i="124" s="1"/>
  <c r="AK52" i="124" s="1"/>
  <c r="Z52" i="124"/>
  <c r="AF52" i="124" s="1"/>
  <c r="AL52" i="124" s="1"/>
  <c r="AA52" i="124"/>
  <c r="AG52" i="124" s="1"/>
  <c r="AM52" i="124" s="1"/>
  <c r="X53" i="124"/>
  <c r="AD53" i="124" s="1"/>
  <c r="AJ53" i="124" s="1"/>
  <c r="Y53" i="124"/>
  <c r="AE53" i="124" s="1"/>
  <c r="AK53" i="124" s="1"/>
  <c r="Z53" i="124"/>
  <c r="AF53" i="124" s="1"/>
  <c r="AL53" i="124" s="1"/>
  <c r="AA53" i="124"/>
  <c r="AG53" i="124" s="1"/>
  <c r="AM53" i="124" s="1"/>
  <c r="X54" i="124"/>
  <c r="AD54" i="124" s="1"/>
  <c r="AJ54" i="124" s="1"/>
  <c r="Y54" i="124"/>
  <c r="AE54" i="124" s="1"/>
  <c r="AK54" i="124" s="1"/>
  <c r="Z54" i="124"/>
  <c r="AF54" i="124" s="1"/>
  <c r="AL54" i="124" s="1"/>
  <c r="AA54" i="124"/>
  <c r="AG54" i="124" s="1"/>
  <c r="AM54" i="124" s="1"/>
  <c r="X55" i="124"/>
  <c r="AD55" i="124" s="1"/>
  <c r="AJ55" i="124" s="1"/>
  <c r="Y55" i="124"/>
  <c r="AE55" i="124" s="1"/>
  <c r="AK55" i="124" s="1"/>
  <c r="Z55" i="124"/>
  <c r="AF55" i="124" s="1"/>
  <c r="AL55" i="124" s="1"/>
  <c r="AA55" i="124"/>
  <c r="AG55" i="124" s="1"/>
  <c r="AM55" i="124" s="1"/>
  <c r="X56" i="124"/>
  <c r="AD56" i="124" s="1"/>
  <c r="AJ56" i="124" s="1"/>
  <c r="Y56" i="124"/>
  <c r="AE56" i="124" s="1"/>
  <c r="AK56" i="124" s="1"/>
  <c r="Z56" i="124"/>
  <c r="AF56" i="124" s="1"/>
  <c r="AL56" i="124" s="1"/>
  <c r="AA56" i="124"/>
  <c r="AG56" i="124" s="1"/>
  <c r="AM56" i="124" s="1"/>
  <c r="X57" i="124"/>
  <c r="AD57" i="124" s="1"/>
  <c r="AJ57" i="124" s="1"/>
  <c r="Y57" i="124"/>
  <c r="AE57" i="124" s="1"/>
  <c r="AK57" i="124" s="1"/>
  <c r="Z57" i="124"/>
  <c r="AF57" i="124" s="1"/>
  <c r="AL57" i="124" s="1"/>
  <c r="AA57" i="124"/>
  <c r="AG57" i="124" s="1"/>
  <c r="AM57" i="124" s="1"/>
  <c r="X58" i="124"/>
  <c r="AD58" i="124" s="1"/>
  <c r="AJ58" i="124" s="1"/>
  <c r="Y58" i="124"/>
  <c r="AE58" i="124" s="1"/>
  <c r="AK58" i="124" s="1"/>
  <c r="Z58" i="124"/>
  <c r="AF58" i="124" s="1"/>
  <c r="AL58" i="124" s="1"/>
  <c r="AA58" i="124"/>
  <c r="AG58" i="124" s="1"/>
  <c r="AM58" i="124" s="1"/>
  <c r="X59" i="124"/>
  <c r="AD59" i="124" s="1"/>
  <c r="AJ59" i="124" s="1"/>
  <c r="Y59" i="124"/>
  <c r="AE59" i="124" s="1"/>
  <c r="AK59" i="124" s="1"/>
  <c r="Z59" i="124"/>
  <c r="AF59" i="124" s="1"/>
  <c r="AL59" i="124" s="1"/>
  <c r="AA59" i="124"/>
  <c r="AG59" i="124" s="1"/>
  <c r="AM59" i="124" s="1"/>
  <c r="X60" i="124"/>
  <c r="AD60" i="124" s="1"/>
  <c r="AJ60" i="124" s="1"/>
  <c r="Y60" i="124"/>
  <c r="AE60" i="124" s="1"/>
  <c r="AK60" i="124" s="1"/>
  <c r="Z60" i="124"/>
  <c r="AF60" i="124" s="1"/>
  <c r="AL60" i="124" s="1"/>
  <c r="AA60" i="124"/>
  <c r="AG60" i="124" s="1"/>
  <c r="AM60" i="124" s="1"/>
  <c r="X61" i="124"/>
  <c r="AD61" i="124" s="1"/>
  <c r="AJ61" i="124" s="1"/>
  <c r="Y61" i="124"/>
  <c r="AE61" i="124" s="1"/>
  <c r="AK61" i="124" s="1"/>
  <c r="Z61" i="124"/>
  <c r="AF61" i="124" s="1"/>
  <c r="AL61" i="124" s="1"/>
  <c r="AA61" i="124"/>
  <c r="AG61" i="124" s="1"/>
  <c r="AM61" i="124" s="1"/>
  <c r="X62" i="124"/>
  <c r="AD62" i="124" s="1"/>
  <c r="AJ62" i="124" s="1"/>
  <c r="Y62" i="124"/>
  <c r="AE62" i="124" s="1"/>
  <c r="AK62" i="124" s="1"/>
  <c r="Z62" i="124"/>
  <c r="AF62" i="124" s="1"/>
  <c r="AL62" i="124" s="1"/>
  <c r="AA62" i="124"/>
  <c r="AG62" i="124" s="1"/>
  <c r="AM62" i="124" s="1"/>
  <c r="X63" i="124"/>
  <c r="AD63" i="124" s="1"/>
  <c r="AJ63" i="124" s="1"/>
  <c r="Y63" i="124"/>
  <c r="AE63" i="124" s="1"/>
  <c r="AK63" i="124" s="1"/>
  <c r="Z63" i="124"/>
  <c r="AF63" i="124" s="1"/>
  <c r="AL63" i="124" s="1"/>
  <c r="AA63" i="124"/>
  <c r="AG63" i="124" s="1"/>
  <c r="AM63" i="124" s="1"/>
  <c r="X64" i="124"/>
  <c r="AD64" i="124" s="1"/>
  <c r="AJ64" i="124" s="1"/>
  <c r="Y64" i="124"/>
  <c r="AE64" i="124" s="1"/>
  <c r="AK64" i="124" s="1"/>
  <c r="Z64" i="124"/>
  <c r="AF64" i="124" s="1"/>
  <c r="AL64" i="124" s="1"/>
  <c r="AA64" i="124"/>
  <c r="AG64" i="124" s="1"/>
  <c r="AM64" i="124" s="1"/>
  <c r="X65" i="124"/>
  <c r="AD65" i="124" s="1"/>
  <c r="AJ65" i="124" s="1"/>
  <c r="Y65" i="124"/>
  <c r="AE65" i="124" s="1"/>
  <c r="AK65" i="124" s="1"/>
  <c r="Z65" i="124"/>
  <c r="AF65" i="124" s="1"/>
  <c r="AL65" i="124" s="1"/>
  <c r="AA65" i="124"/>
  <c r="AG65" i="124" s="1"/>
  <c r="AM65" i="124" s="1"/>
  <c r="X66" i="124"/>
  <c r="AD66" i="124" s="1"/>
  <c r="AJ66" i="124" s="1"/>
  <c r="Y66" i="124"/>
  <c r="AE66" i="124" s="1"/>
  <c r="AK66" i="124" s="1"/>
  <c r="Z66" i="124"/>
  <c r="AF66" i="124" s="1"/>
  <c r="AL66" i="124" s="1"/>
  <c r="AA66" i="124"/>
  <c r="AG66" i="124" s="1"/>
  <c r="AM66" i="124" s="1"/>
  <c r="X67" i="124"/>
  <c r="AD67" i="124" s="1"/>
  <c r="AJ67" i="124" s="1"/>
  <c r="Y67" i="124"/>
  <c r="AE67" i="124" s="1"/>
  <c r="AK67" i="124" s="1"/>
  <c r="Z67" i="124"/>
  <c r="AF67" i="124" s="1"/>
  <c r="AL67" i="124" s="1"/>
  <c r="AA67" i="124"/>
  <c r="AG67" i="124" s="1"/>
  <c r="AM67" i="124" s="1"/>
  <c r="X68" i="124"/>
  <c r="AD68" i="124" s="1"/>
  <c r="AJ68" i="124" s="1"/>
  <c r="Y68" i="124"/>
  <c r="AE68" i="124" s="1"/>
  <c r="AK68" i="124" s="1"/>
  <c r="Z68" i="124"/>
  <c r="AF68" i="124" s="1"/>
  <c r="AL68" i="124" s="1"/>
  <c r="AA68" i="124"/>
  <c r="AG68" i="124" s="1"/>
  <c r="AM68" i="124" s="1"/>
  <c r="X69" i="124"/>
  <c r="AD69" i="124" s="1"/>
  <c r="AJ69" i="124" s="1"/>
  <c r="Y69" i="124"/>
  <c r="AE69" i="124" s="1"/>
  <c r="AK69" i="124" s="1"/>
  <c r="Z69" i="124"/>
  <c r="AF69" i="124" s="1"/>
  <c r="AL69" i="124" s="1"/>
  <c r="AA69" i="124"/>
  <c r="AG69" i="124" s="1"/>
  <c r="AM69" i="124" s="1"/>
  <c r="X70" i="124"/>
  <c r="AD70" i="124" s="1"/>
  <c r="AJ70" i="124" s="1"/>
  <c r="Y70" i="124"/>
  <c r="AE70" i="124" s="1"/>
  <c r="AK70" i="124" s="1"/>
  <c r="Z70" i="124"/>
  <c r="AF70" i="124" s="1"/>
  <c r="AL70" i="124" s="1"/>
  <c r="AA70" i="124"/>
  <c r="AG70" i="124" s="1"/>
  <c r="AM70" i="124" s="1"/>
  <c r="X71" i="124"/>
  <c r="AD71" i="124" s="1"/>
  <c r="AJ71" i="124" s="1"/>
  <c r="Y71" i="124"/>
  <c r="AE71" i="124" s="1"/>
  <c r="AK71" i="124" s="1"/>
  <c r="Z71" i="124"/>
  <c r="AF71" i="124" s="1"/>
  <c r="AL71" i="124" s="1"/>
  <c r="AA71" i="124"/>
  <c r="AG71" i="124" s="1"/>
  <c r="AM71" i="124" s="1"/>
  <c r="X72" i="124"/>
  <c r="AD72" i="124" s="1"/>
  <c r="AJ72" i="124" s="1"/>
  <c r="Y72" i="124"/>
  <c r="AE72" i="124" s="1"/>
  <c r="AK72" i="124" s="1"/>
  <c r="Z72" i="124"/>
  <c r="AF72" i="124" s="1"/>
  <c r="AL72" i="124" s="1"/>
  <c r="AA72" i="124"/>
  <c r="AG72" i="124" s="1"/>
  <c r="AM72" i="124" s="1"/>
  <c r="X73" i="124"/>
  <c r="AD73" i="124" s="1"/>
  <c r="AJ73" i="124" s="1"/>
  <c r="Y73" i="124"/>
  <c r="AE73" i="124" s="1"/>
  <c r="AK73" i="124" s="1"/>
  <c r="Z73" i="124"/>
  <c r="AF73" i="124" s="1"/>
  <c r="AL73" i="124" s="1"/>
  <c r="AA73" i="124"/>
  <c r="AG73" i="124" s="1"/>
  <c r="AM73" i="124" s="1"/>
  <c r="X74" i="124"/>
  <c r="AD74" i="124" s="1"/>
  <c r="AJ74" i="124" s="1"/>
  <c r="Y74" i="124"/>
  <c r="AE74" i="124" s="1"/>
  <c r="AK74" i="124" s="1"/>
  <c r="Z74" i="124"/>
  <c r="AF74" i="124" s="1"/>
  <c r="AL74" i="124" s="1"/>
  <c r="AA74" i="124"/>
  <c r="AG74" i="124" s="1"/>
  <c r="AM74" i="124" s="1"/>
  <c r="X75" i="124"/>
  <c r="AD75" i="124" s="1"/>
  <c r="AJ75" i="124" s="1"/>
  <c r="Y75" i="124"/>
  <c r="AE75" i="124" s="1"/>
  <c r="AK75" i="124" s="1"/>
  <c r="Z75" i="124"/>
  <c r="AF75" i="124" s="1"/>
  <c r="AL75" i="124" s="1"/>
  <c r="AA75" i="124"/>
  <c r="AG75" i="124" s="1"/>
  <c r="AM75" i="124" s="1"/>
  <c r="X76" i="124"/>
  <c r="AD76" i="124" s="1"/>
  <c r="AJ76" i="124" s="1"/>
  <c r="Y76" i="124"/>
  <c r="AE76" i="124" s="1"/>
  <c r="AK76" i="124" s="1"/>
  <c r="Z76" i="124"/>
  <c r="AF76" i="124" s="1"/>
  <c r="AL76" i="124" s="1"/>
  <c r="AA76" i="124"/>
  <c r="AG76" i="124" s="1"/>
  <c r="AM76" i="124" s="1"/>
  <c r="X77" i="124"/>
  <c r="AD77" i="124" s="1"/>
  <c r="AJ77" i="124" s="1"/>
  <c r="Y77" i="124"/>
  <c r="AE77" i="124" s="1"/>
  <c r="AK77" i="124" s="1"/>
  <c r="Z77" i="124"/>
  <c r="AF77" i="124" s="1"/>
  <c r="AL77" i="124" s="1"/>
  <c r="AA77" i="124"/>
  <c r="AG77" i="124" s="1"/>
  <c r="AM77" i="124" s="1"/>
  <c r="X78" i="124"/>
  <c r="AD78" i="124" s="1"/>
  <c r="AJ78" i="124" s="1"/>
  <c r="Y78" i="124"/>
  <c r="AE78" i="124" s="1"/>
  <c r="AK78" i="124" s="1"/>
  <c r="Z78" i="124"/>
  <c r="AF78" i="124" s="1"/>
  <c r="AL78" i="124" s="1"/>
  <c r="AA78" i="124"/>
  <c r="AG78" i="124" s="1"/>
  <c r="AM78" i="124" s="1"/>
  <c r="X79" i="124"/>
  <c r="AD79" i="124" s="1"/>
  <c r="AJ79" i="124" s="1"/>
  <c r="Y79" i="124"/>
  <c r="AE79" i="124" s="1"/>
  <c r="AK79" i="124" s="1"/>
  <c r="Z79" i="124"/>
  <c r="AF79" i="124" s="1"/>
  <c r="AL79" i="124" s="1"/>
  <c r="AA79" i="124"/>
  <c r="AG79" i="124" s="1"/>
  <c r="AM79" i="124" s="1"/>
  <c r="X80" i="124"/>
  <c r="AD80" i="124" s="1"/>
  <c r="AJ80" i="124" s="1"/>
  <c r="Y80" i="124"/>
  <c r="AE80" i="124" s="1"/>
  <c r="AK80" i="124" s="1"/>
  <c r="Z80" i="124"/>
  <c r="AF80" i="124" s="1"/>
  <c r="AL80" i="124" s="1"/>
  <c r="AA80" i="124"/>
  <c r="AG80" i="124" s="1"/>
  <c r="AM80" i="124" s="1"/>
  <c r="X81" i="124"/>
  <c r="AD81" i="124" s="1"/>
  <c r="AJ81" i="124" s="1"/>
  <c r="Y81" i="124"/>
  <c r="AE81" i="124" s="1"/>
  <c r="AK81" i="124" s="1"/>
  <c r="Z81" i="124"/>
  <c r="AF81" i="124" s="1"/>
  <c r="AL81" i="124" s="1"/>
  <c r="AA81" i="124"/>
  <c r="AG81" i="124" s="1"/>
  <c r="AM81" i="124" s="1"/>
  <c r="X82" i="124"/>
  <c r="AD82" i="124" s="1"/>
  <c r="AJ82" i="124" s="1"/>
  <c r="Y82" i="124"/>
  <c r="AE82" i="124" s="1"/>
  <c r="AK82" i="124" s="1"/>
  <c r="Z82" i="124"/>
  <c r="AF82" i="124" s="1"/>
  <c r="AL82" i="124" s="1"/>
  <c r="AA82" i="124"/>
  <c r="AG82" i="124" s="1"/>
  <c r="AM82" i="124" s="1"/>
  <c r="X83" i="124"/>
  <c r="AD83" i="124" s="1"/>
  <c r="AJ83" i="124" s="1"/>
  <c r="Y83" i="124"/>
  <c r="AE83" i="124" s="1"/>
  <c r="AK83" i="124" s="1"/>
  <c r="Z83" i="124"/>
  <c r="AF83" i="124" s="1"/>
  <c r="AL83" i="124" s="1"/>
  <c r="AA83" i="124"/>
  <c r="AG83" i="124" s="1"/>
  <c r="AM83" i="124" s="1"/>
  <c r="X84" i="124"/>
  <c r="AD84" i="124" s="1"/>
  <c r="AJ84" i="124" s="1"/>
  <c r="Y84" i="124"/>
  <c r="AE84" i="124" s="1"/>
  <c r="AK84" i="124" s="1"/>
  <c r="Z84" i="124"/>
  <c r="AF84" i="124" s="1"/>
  <c r="AL84" i="124" s="1"/>
  <c r="AA84" i="124"/>
  <c r="AG84" i="124" s="1"/>
  <c r="AM84" i="124" s="1"/>
  <c r="CE6" i="124" l="1"/>
  <c r="CD6" i="124"/>
  <c r="CC6" i="124"/>
  <c r="CB6" i="124"/>
  <c r="V63" i="124"/>
  <c r="W63" i="124"/>
  <c r="V53" i="124"/>
  <c r="W53" i="124"/>
  <c r="V93" i="124"/>
  <c r="W93" i="124"/>
  <c r="V62" i="124"/>
  <c r="W62" i="124"/>
  <c r="W46" i="124"/>
  <c r="V46" i="124"/>
  <c r="W70" i="124"/>
  <c r="V70" i="124"/>
  <c r="V59" i="124"/>
  <c r="W59" i="124"/>
  <c r="V49" i="124"/>
  <c r="W49" i="124"/>
  <c r="V88" i="124"/>
  <c r="W88" i="124"/>
  <c r="W47" i="124"/>
  <c r="V47" i="124"/>
  <c r="V65" i="124"/>
  <c r="W65" i="124"/>
  <c r="V95" i="124"/>
  <c r="W95" i="124"/>
  <c r="V79" i="124"/>
  <c r="W79" i="124"/>
  <c r="AA46" i="124"/>
  <c r="Z46" i="124"/>
  <c r="V83" i="124"/>
  <c r="W83" i="124"/>
  <c r="W71" i="124"/>
  <c r="V71" i="124"/>
  <c r="W61" i="124"/>
  <c r="V61" i="124"/>
  <c r="W50" i="124"/>
  <c r="V50" i="124"/>
  <c r="V90" i="124"/>
  <c r="W90" i="124"/>
  <c r="V51" i="124"/>
  <c r="W51" i="124"/>
  <c r="V57" i="124"/>
  <c r="W57" i="124"/>
  <c r="V76" i="124"/>
  <c r="W76" i="124"/>
  <c r="Y46" i="124"/>
  <c r="V78" i="124"/>
  <c r="W78" i="124"/>
  <c r="V67" i="124"/>
  <c r="W67" i="124"/>
  <c r="V56" i="124"/>
  <c r="W56" i="124"/>
  <c r="W97" i="124"/>
  <c r="V97" i="124"/>
  <c r="V85" i="124"/>
  <c r="W85" i="124"/>
  <c r="X46" i="124"/>
  <c r="V73" i="124"/>
  <c r="W73" i="124"/>
  <c r="V52" i="124"/>
  <c r="W52" i="124"/>
  <c r="V92" i="124"/>
  <c r="W92" i="124"/>
  <c r="V91" i="124"/>
  <c r="W91" i="124"/>
  <c r="W81" i="124"/>
  <c r="V81" i="124"/>
  <c r="V80" i="124"/>
  <c r="W80" i="124"/>
  <c r="V69" i="124"/>
  <c r="W69" i="124"/>
  <c r="V58" i="124"/>
  <c r="W58" i="124"/>
  <c r="V48" i="124"/>
  <c r="W48" i="124"/>
  <c r="V87" i="124"/>
  <c r="W87" i="124"/>
  <c r="W84" i="124"/>
  <c r="V84" i="124"/>
  <c r="V74" i="124"/>
  <c r="W74" i="124"/>
  <c r="V75" i="124"/>
  <c r="W75" i="124"/>
  <c r="V64" i="124"/>
  <c r="W64" i="124"/>
  <c r="V54" i="124"/>
  <c r="W54" i="124"/>
  <c r="W94" i="124"/>
  <c r="V94" i="124"/>
  <c r="W68" i="124"/>
  <c r="V68" i="124"/>
  <c r="V86" i="124"/>
  <c r="W86" i="124"/>
  <c r="W82" i="124"/>
  <c r="V82" i="124"/>
  <c r="V60" i="124"/>
  <c r="W60" i="124"/>
  <c r="V89" i="124"/>
  <c r="W89" i="124"/>
  <c r="W72" i="124"/>
  <c r="V72" i="124"/>
  <c r="V77" i="124"/>
  <c r="W77" i="124"/>
  <c r="V66" i="124"/>
  <c r="W66" i="124"/>
  <c r="V55" i="124"/>
  <c r="W55" i="124"/>
  <c r="W96" i="124"/>
  <c r="V96" i="124"/>
  <c r="AB59" i="124" l="1"/>
  <c r="AC59" i="124"/>
  <c r="AH59" i="124" s="1"/>
  <c r="AB74" i="124"/>
  <c r="AC74" i="124"/>
  <c r="AH74" i="124" s="1"/>
  <c r="AC81" i="124"/>
  <c r="AH81" i="124" s="1"/>
  <c r="AB81" i="124"/>
  <c r="AC73" i="124"/>
  <c r="AH73" i="124" s="1"/>
  <c r="AB73" i="124"/>
  <c r="AC97" i="124"/>
  <c r="AH97" i="124" s="1"/>
  <c r="AB97" i="124"/>
  <c r="AC67" i="124"/>
  <c r="AH67" i="124" s="1"/>
  <c r="AB67" i="124"/>
  <c r="AB66" i="124"/>
  <c r="AC66" i="124"/>
  <c r="AH66" i="124" s="1"/>
  <c r="AB92" i="124"/>
  <c r="AC92" i="124"/>
  <c r="AH92" i="124" s="1"/>
  <c r="AB83" i="124"/>
  <c r="AC83" i="124"/>
  <c r="AH83" i="124" s="1"/>
  <c r="AB62" i="124"/>
  <c r="AC62" i="124"/>
  <c r="AH62" i="124" s="1"/>
  <c r="AB69" i="124"/>
  <c r="AC69" i="124"/>
  <c r="AH69" i="124" s="1"/>
  <c r="AC61" i="124"/>
  <c r="AH61" i="124" s="1"/>
  <c r="AB61" i="124"/>
  <c r="AB79" i="124"/>
  <c r="AC79" i="124"/>
  <c r="AH79" i="124" s="1"/>
  <c r="AB53" i="124"/>
  <c r="AC53" i="124"/>
  <c r="AH53" i="124" s="1"/>
  <c r="AC60" i="124"/>
  <c r="AH60" i="124" s="1"/>
  <c r="AB60" i="124"/>
  <c r="AB82" i="124"/>
  <c r="AC82" i="124"/>
  <c r="AH82" i="124" s="1"/>
  <c r="AC64" i="124"/>
  <c r="AH64" i="124" s="1"/>
  <c r="AB64" i="124"/>
  <c r="AB48" i="124"/>
  <c r="AC48" i="124"/>
  <c r="AH48" i="124" s="1"/>
  <c r="AC78" i="124"/>
  <c r="AH78" i="124" s="1"/>
  <c r="AB78" i="124"/>
  <c r="H14" i="48"/>
  <c r="AF46" i="124"/>
  <c r="AL46" i="124" s="1"/>
  <c r="CD5" i="124" s="1"/>
  <c r="AB55" i="124"/>
  <c r="AC55" i="124"/>
  <c r="AH55" i="124" s="1"/>
  <c r="AB72" i="124"/>
  <c r="AC72" i="124"/>
  <c r="AH72" i="124" s="1"/>
  <c r="AB52" i="124"/>
  <c r="AC52" i="124"/>
  <c r="AH52" i="124" s="1"/>
  <c r="AB57" i="124"/>
  <c r="AC57" i="124"/>
  <c r="AH57" i="124" s="1"/>
  <c r="AC70" i="124"/>
  <c r="AH70" i="124" s="1"/>
  <c r="AB70" i="124"/>
  <c r="AB96" i="124"/>
  <c r="AC96" i="124"/>
  <c r="AH96" i="124" s="1"/>
  <c r="AB77" i="124"/>
  <c r="AC77" i="124"/>
  <c r="AH77" i="124" s="1"/>
  <c r="AB94" i="124"/>
  <c r="AC94" i="124"/>
  <c r="AH94" i="124" s="1"/>
  <c r="AB91" i="124"/>
  <c r="AC91" i="124"/>
  <c r="AH91" i="124" s="1"/>
  <c r="AB56" i="124"/>
  <c r="AC56" i="124"/>
  <c r="AH56" i="124" s="1"/>
  <c r="AB63" i="124"/>
  <c r="AC63" i="124"/>
  <c r="AH63" i="124" s="1"/>
  <c r="AI63" i="124"/>
  <c r="AB86" i="124"/>
  <c r="AC86" i="124"/>
  <c r="AH86" i="124" s="1"/>
  <c r="AB85" i="124"/>
  <c r="AC85" i="124"/>
  <c r="AH85" i="124" s="1"/>
  <c r="I14" i="48"/>
  <c r="AG46" i="124"/>
  <c r="AM46" i="124" s="1"/>
  <c r="CE5" i="124" s="1"/>
  <c r="AB47" i="124"/>
  <c r="AC47" i="124"/>
  <c r="AH47" i="124" s="1"/>
  <c r="AC49" i="124"/>
  <c r="AH49" i="124" s="1"/>
  <c r="AB49" i="124"/>
  <c r="AB93" i="124"/>
  <c r="AC93" i="124"/>
  <c r="AH93" i="124" s="1"/>
  <c r="AC95" i="124"/>
  <c r="AH95" i="124" s="1"/>
  <c r="AB95" i="124"/>
  <c r="AB88" i="124"/>
  <c r="AC88" i="124"/>
  <c r="AH88" i="124" s="1"/>
  <c r="AB46" i="124"/>
  <c r="E14" i="48"/>
  <c r="AC46" i="124"/>
  <c r="AI46" i="124" s="1"/>
  <c r="AC89" i="124"/>
  <c r="AH89" i="124" s="1"/>
  <c r="AB89" i="124"/>
  <c r="AB51" i="124"/>
  <c r="AC51" i="124"/>
  <c r="AH51" i="124" s="1"/>
  <c r="AC75" i="124"/>
  <c r="AH75" i="124" s="1"/>
  <c r="AB75" i="124"/>
  <c r="AB84" i="124"/>
  <c r="AC84" i="124"/>
  <c r="AH84" i="124" s="1"/>
  <c r="AB58" i="124"/>
  <c r="AC58" i="124"/>
  <c r="AH58" i="124" s="1"/>
  <c r="AD46" i="124"/>
  <c r="AJ46" i="124" s="1"/>
  <c r="CB5" i="124" s="1"/>
  <c r="F14" i="48"/>
  <c r="G14" i="48"/>
  <c r="AE46" i="124"/>
  <c r="AK46" i="124" s="1"/>
  <c r="CC5" i="124" s="1"/>
  <c r="AB50" i="124"/>
  <c r="AC50" i="124"/>
  <c r="AH50" i="124" s="1"/>
  <c r="AC65" i="124"/>
  <c r="AH65" i="124" s="1"/>
  <c r="AB65" i="124"/>
  <c r="AB90" i="124"/>
  <c r="AC90" i="124"/>
  <c r="AH90" i="124" s="1"/>
  <c r="AB80" i="124"/>
  <c r="AC80" i="124"/>
  <c r="AH80" i="124" s="1"/>
  <c r="AB71" i="124"/>
  <c r="AC71" i="124"/>
  <c r="AH71" i="124" s="1"/>
  <c r="AB68" i="124"/>
  <c r="AC68" i="124"/>
  <c r="AH68" i="124" s="1"/>
  <c r="AB54" i="124"/>
  <c r="AC54" i="124"/>
  <c r="AH54" i="124" s="1"/>
  <c r="AB87" i="124"/>
  <c r="AC87" i="124"/>
  <c r="AH87" i="124" s="1"/>
  <c r="AC76" i="124"/>
  <c r="AH76" i="124" s="1"/>
  <c r="AB76" i="124"/>
  <c r="AN79" i="124" l="1"/>
  <c r="AN66" i="124"/>
  <c r="AN74" i="124"/>
  <c r="AN82" i="124"/>
  <c r="AN90" i="124"/>
  <c r="AI80" i="124"/>
  <c r="AI87" i="124"/>
  <c r="AI89" i="124"/>
  <c r="AI92" i="124"/>
  <c r="AI58" i="124"/>
  <c r="AN48" i="124"/>
  <c r="AI61" i="124"/>
  <c r="AN60" i="124"/>
  <c r="AI73" i="124"/>
  <c r="AN88" i="124"/>
  <c r="AN91" i="124"/>
  <c r="AN54" i="124"/>
  <c r="AI49" i="124"/>
  <c r="AI68" i="124"/>
  <c r="AI50" i="124"/>
  <c r="AI75" i="124"/>
  <c r="AI88" i="124"/>
  <c r="AI47" i="124"/>
  <c r="AN71" i="124"/>
  <c r="AI51" i="124"/>
  <c r="AN94" i="124"/>
  <c r="AI82" i="124"/>
  <c r="AI69" i="124"/>
  <c r="AN52" i="124"/>
  <c r="AN84" i="124"/>
  <c r="AI77" i="124"/>
  <c r="AI64" i="124"/>
  <c r="AN92" i="124"/>
  <c r="AN86" i="124"/>
  <c r="AN77" i="124"/>
  <c r="AI55" i="124"/>
  <c r="AI74" i="124"/>
  <c r="AI67" i="124"/>
  <c r="AI90" i="124"/>
  <c r="AN51" i="124"/>
  <c r="AN69" i="124"/>
  <c r="AN59" i="124"/>
  <c r="AN56" i="124"/>
  <c r="AI60" i="124"/>
  <c r="AI54" i="124"/>
  <c r="AN49" i="124"/>
  <c r="AI95" i="124"/>
  <c r="AN47" i="124"/>
  <c r="AN63" i="124"/>
  <c r="AI66" i="124"/>
  <c r="AI81" i="124"/>
  <c r="AN65" i="124"/>
  <c r="AN58" i="124"/>
  <c r="AN70" i="124"/>
  <c r="AN81" i="124"/>
  <c r="AI76" i="124"/>
  <c r="AI71" i="124"/>
  <c r="AN50" i="124"/>
  <c r="AI84" i="124"/>
  <c r="AI93" i="124"/>
  <c r="AN57" i="124"/>
  <c r="AI52" i="124"/>
  <c r="AI78" i="124"/>
  <c r="AN62" i="124"/>
  <c r="AI97" i="124"/>
  <c r="AN85" i="124"/>
  <c r="AN53" i="124"/>
  <c r="AN83" i="124"/>
  <c r="AN97" i="124"/>
  <c r="G34" i="48"/>
  <c r="AN95" i="124"/>
  <c r="I34" i="48"/>
  <c r="AN61" i="124"/>
  <c r="AN73" i="124"/>
  <c r="AN76" i="124"/>
  <c r="AN89" i="124"/>
  <c r="AN87" i="124"/>
  <c r="AN80" i="124"/>
  <c r="AN93" i="124"/>
  <c r="I74" i="48"/>
  <c r="AI56" i="124"/>
  <c r="AI96" i="124"/>
  <c r="AI72" i="124"/>
  <c r="AN78" i="124"/>
  <c r="AN72" i="124"/>
  <c r="AI48" i="124"/>
  <c r="AI53" i="124"/>
  <c r="AI62" i="124"/>
  <c r="AN96" i="124"/>
  <c r="AN75" i="124"/>
  <c r="AI85" i="124"/>
  <c r="AI91" i="124"/>
  <c r="AI70" i="124"/>
  <c r="AN67" i="124"/>
  <c r="H34" i="48"/>
  <c r="G74" i="48"/>
  <c r="E74" i="48"/>
  <c r="AH46" i="124"/>
  <c r="AN55" i="124"/>
  <c r="AI79" i="124"/>
  <c r="AI83" i="124"/>
  <c r="AI59" i="124"/>
  <c r="H74" i="48"/>
  <c r="J14" i="48"/>
  <c r="F34" i="48"/>
  <c r="AI65" i="124"/>
  <c r="AN68" i="124"/>
  <c r="F74" i="48"/>
  <c r="AI86" i="124"/>
  <c r="AI94" i="124"/>
  <c r="AI57" i="124"/>
  <c r="AN64" i="124"/>
  <c r="CA5" i="124" l="1"/>
  <c r="CA6" i="124"/>
  <c r="J96" i="124"/>
  <c r="J97" i="124"/>
  <c r="P96" i="124"/>
  <c r="P97" i="124"/>
  <c r="E34" i="48"/>
  <c r="J34" i="48" s="1"/>
  <c r="J13" i="131"/>
  <c r="I13" i="131"/>
  <c r="G13" i="131"/>
  <c r="AN46" i="124"/>
  <c r="J74" i="48"/>
  <c r="H13" i="131"/>
  <c r="F13" i="131" l="1"/>
  <c r="K13" i="131" s="1"/>
  <c r="J101" i="124" l="1"/>
  <c r="P101" i="124"/>
  <c r="J100" i="124" l="1"/>
  <c r="J99" i="124"/>
  <c r="P99" i="124"/>
  <c r="P100" i="124"/>
  <c r="J90" i="124" l="1"/>
  <c r="P88" i="124"/>
  <c r="P89" i="124"/>
  <c r="P95" i="124"/>
  <c r="P86" i="124"/>
  <c r="J91" i="124"/>
  <c r="J86" i="124"/>
  <c r="J92" i="124"/>
  <c r="J87" i="124"/>
  <c r="J93" i="124"/>
  <c r="J94" i="124"/>
  <c r="J88" i="124"/>
  <c r="J95" i="124"/>
  <c r="J89" i="124"/>
  <c r="P90" i="124"/>
  <c r="P91" i="124"/>
  <c r="P92" i="124"/>
  <c r="P87" i="124"/>
  <c r="P93" i="124"/>
  <c r="P94" i="124"/>
  <c r="J56" i="124" l="1"/>
  <c r="J85" i="124"/>
  <c r="P85" i="124"/>
  <c r="P56" i="124"/>
  <c r="P34" i="124" l="1"/>
  <c r="J34" i="124"/>
  <c r="W17" i="124" l="1"/>
  <c r="AC17" i="124" l="1"/>
  <c r="AI17" i="124" s="1"/>
  <c r="P44" i="124" l="1"/>
  <c r="P40" i="124"/>
  <c r="J33" i="124"/>
  <c r="P37" i="124"/>
  <c r="P29" i="124"/>
  <c r="P35" i="124"/>
  <c r="P28" i="124"/>
  <c r="P39" i="124"/>
  <c r="J36" i="124"/>
  <c r="P38" i="124"/>
  <c r="J35" i="124"/>
  <c r="P36" i="124"/>
  <c r="P42" i="124"/>
  <c r="X8" i="124"/>
  <c r="AD8" i="124" s="1"/>
  <c r="AJ8" i="124" s="1"/>
  <c r="J44" i="124"/>
  <c r="J29" i="124"/>
  <c r="J31" i="124"/>
  <c r="J41" i="124"/>
  <c r="J43" i="124"/>
  <c r="Z8" i="124"/>
  <c r="AF8" i="124" s="1"/>
  <c r="AL8" i="124" s="1"/>
  <c r="J27" i="124"/>
  <c r="AA8" i="124"/>
  <c r="AG8" i="124" s="1"/>
  <c r="AM8" i="124" s="1"/>
  <c r="J25" i="124"/>
  <c r="J26" i="124"/>
  <c r="J45" i="124"/>
  <c r="J32" i="124"/>
  <c r="J28" i="124"/>
  <c r="J37" i="124"/>
  <c r="J38" i="124"/>
  <c r="J39" i="124"/>
  <c r="J40" i="124"/>
  <c r="J42" i="124"/>
  <c r="J30" i="124"/>
  <c r="Y8" i="124"/>
  <c r="P30" i="124"/>
  <c r="P31" i="124"/>
  <c r="P41" i="124"/>
  <c r="P43" i="124"/>
  <c r="P27" i="124"/>
  <c r="P33" i="124"/>
  <c r="P25" i="124"/>
  <c r="P26" i="124"/>
  <c r="W8" i="124"/>
  <c r="P45" i="124"/>
  <c r="P32" i="124"/>
  <c r="X14" i="124"/>
  <c r="AD14" i="124" s="1"/>
  <c r="AJ14" i="124" s="1"/>
  <c r="X11" i="124"/>
  <c r="AD11" i="124" s="1"/>
  <c r="AJ11" i="124" s="1"/>
  <c r="AA11" i="124"/>
  <c r="AG11" i="124" s="1"/>
  <c r="AM11" i="124" s="1"/>
  <c r="X10" i="124"/>
  <c r="AD10" i="124" s="1"/>
  <c r="AJ10" i="124" s="1"/>
  <c r="X15" i="124"/>
  <c r="AD15" i="124" s="1"/>
  <c r="AJ15" i="124" s="1"/>
  <c r="AA14" i="124"/>
  <c r="AG14" i="124" s="1"/>
  <c r="AM14" i="124" s="1"/>
  <c r="Y15" i="124"/>
  <c r="AE15" i="124" s="1"/>
  <c r="AK15" i="124" s="1"/>
  <c r="X9" i="124" l="1"/>
  <c r="AA13" i="124"/>
  <c r="AG13" i="124" s="1"/>
  <c r="AM13" i="124" s="1"/>
  <c r="Z13" i="124"/>
  <c r="AF13" i="124" s="1"/>
  <c r="AL13" i="124" s="1"/>
  <c r="Y13" i="124"/>
  <c r="AE13" i="124" s="1"/>
  <c r="AK13" i="124" s="1"/>
  <c r="X13" i="124"/>
  <c r="AD13" i="124" s="1"/>
  <c r="AJ13" i="124" s="1"/>
  <c r="X12" i="124"/>
  <c r="V8" i="124"/>
  <c r="X16" i="124"/>
  <c r="X18" i="124"/>
  <c r="AD18" i="124" s="1"/>
  <c r="AJ18" i="124" s="1"/>
  <c r="X22" i="124"/>
  <c r="AD22" i="124" s="1"/>
  <c r="AJ22" i="124" s="1"/>
  <c r="X20" i="124"/>
  <c r="AD20" i="124" s="1"/>
  <c r="AJ20" i="124" s="1"/>
  <c r="W12" i="124"/>
  <c r="AC8" i="124"/>
  <c r="AI8" i="124" s="1"/>
  <c r="AB8" i="124"/>
  <c r="W20" i="124"/>
  <c r="X19" i="124"/>
  <c r="AD19" i="124" s="1"/>
  <c r="AJ19" i="124" s="1"/>
  <c r="X23" i="124"/>
  <c r="AD23" i="124" s="1"/>
  <c r="AJ23" i="124" s="1"/>
  <c r="W18" i="124"/>
  <c r="Y14" i="124"/>
  <c r="AE14" i="124" s="1"/>
  <c r="AK14" i="124" s="1"/>
  <c r="Z10" i="124"/>
  <c r="AF10" i="124" s="1"/>
  <c r="AL10" i="124" s="1"/>
  <c r="Y10" i="124"/>
  <c r="AE10" i="124" s="1"/>
  <c r="AK10" i="124" s="1"/>
  <c r="W15" i="124"/>
  <c r="Z11" i="124"/>
  <c r="AF11" i="124" s="1"/>
  <c r="AL11" i="124" s="1"/>
  <c r="Z14" i="124"/>
  <c r="AF14" i="124" s="1"/>
  <c r="AL14" i="124" s="1"/>
  <c r="Z15" i="124"/>
  <c r="AF15" i="124" s="1"/>
  <c r="AL15" i="124" s="1"/>
  <c r="W7" i="124"/>
  <c r="Y11" i="124"/>
  <c r="AE11" i="124" s="1"/>
  <c r="AK11" i="124" s="1"/>
  <c r="V13" i="124"/>
  <c r="W13" i="124"/>
  <c r="Z17" i="124"/>
  <c r="AF17" i="124" s="1"/>
  <c r="AL17" i="124" s="1"/>
  <c r="AA15" i="124"/>
  <c r="AG15" i="124" s="1"/>
  <c r="AM15" i="124" s="1"/>
  <c r="W14" i="124"/>
  <c r="X7" i="124"/>
  <c r="R102" i="124"/>
  <c r="Z16" i="124"/>
  <c r="AA10" i="124"/>
  <c r="AG10" i="124" s="1"/>
  <c r="AM10" i="124" s="1"/>
  <c r="W16" i="124"/>
  <c r="F18" i="48"/>
  <c r="AD12" i="124"/>
  <c r="F78" i="48" s="1"/>
  <c r="F17" i="48"/>
  <c r="AD9" i="124"/>
  <c r="F77" i="48" s="1"/>
  <c r="X21" i="124"/>
  <c r="X17" i="124"/>
  <c r="AE8" i="124"/>
  <c r="AK8" i="124" s="1"/>
  <c r="W23" i="124"/>
  <c r="AA17" i="124"/>
  <c r="AG17" i="124" s="1"/>
  <c r="AM17" i="124" s="1"/>
  <c r="Z12" i="124" l="1"/>
  <c r="AA9" i="124"/>
  <c r="I17" i="48" s="1"/>
  <c r="Z9" i="124"/>
  <c r="H17" i="48" s="1"/>
  <c r="E16" i="48"/>
  <c r="Y9" i="124"/>
  <c r="AA12" i="124"/>
  <c r="AG12" i="124" s="1"/>
  <c r="I78" i="48" s="1"/>
  <c r="Y12" i="124"/>
  <c r="AE12" i="124" s="1"/>
  <c r="G78" i="48" s="1"/>
  <c r="V7" i="124"/>
  <c r="V15" i="124"/>
  <c r="V14" i="124"/>
  <c r="AJ9" i="124"/>
  <c r="F37" i="48" s="1"/>
  <c r="AA23" i="124"/>
  <c r="AG23" i="124" s="1"/>
  <c r="AM23" i="124" s="1"/>
  <c r="Z21" i="124"/>
  <c r="AA16" i="124"/>
  <c r="Z18" i="124"/>
  <c r="AF18" i="124" s="1"/>
  <c r="AL18" i="124" s="1"/>
  <c r="V19" i="124"/>
  <c r="W19" i="124"/>
  <c r="AH8" i="124"/>
  <c r="Y16" i="124"/>
  <c r="Y17" i="124"/>
  <c r="AE17" i="124" s="1"/>
  <c r="AK17" i="124" s="1"/>
  <c r="AA20" i="124"/>
  <c r="AG20" i="124" s="1"/>
  <c r="AM20" i="124" s="1"/>
  <c r="G18" i="48"/>
  <c r="V17" i="124"/>
  <c r="V11" i="124"/>
  <c r="W11" i="124"/>
  <c r="V22" i="124"/>
  <c r="W22" i="124"/>
  <c r="Y21" i="124"/>
  <c r="G17" i="48"/>
  <c r="AE9" i="124"/>
  <c r="G77" i="48" s="1"/>
  <c r="AD17" i="124"/>
  <c r="AA21" i="124"/>
  <c r="Y7" i="124"/>
  <c r="S102" i="124"/>
  <c r="Y18" i="124"/>
  <c r="AE18" i="124" s="1"/>
  <c r="AK18" i="124" s="1"/>
  <c r="Y23" i="124"/>
  <c r="AE23" i="124" s="1"/>
  <c r="AK23" i="124" s="1"/>
  <c r="V21" i="124"/>
  <c r="W21" i="124"/>
  <c r="Y20" i="124"/>
  <c r="AE20" i="124" s="1"/>
  <c r="AK20" i="124" s="1"/>
  <c r="F16" i="48"/>
  <c r="F15" i="48" s="1"/>
  <c r="AD7" i="124"/>
  <c r="AJ7" i="124" s="1"/>
  <c r="X102" i="124"/>
  <c r="AC13" i="124"/>
  <c r="AH13" i="124" s="1"/>
  <c r="AB13" i="124"/>
  <c r="Z20" i="124"/>
  <c r="AF20" i="124" s="1"/>
  <c r="AL20" i="124" s="1"/>
  <c r="Z7" i="124"/>
  <c r="T102" i="124"/>
  <c r="Z19" i="124"/>
  <c r="AD21" i="124"/>
  <c r="F70" i="48" s="1"/>
  <c r="F10" i="48"/>
  <c r="V16" i="124"/>
  <c r="V9" i="124"/>
  <c r="Q102" i="124"/>
  <c r="AA18" i="124"/>
  <c r="AG18" i="124" s="1"/>
  <c r="AM18" i="124" s="1"/>
  <c r="Z22" i="124"/>
  <c r="AF22" i="124" s="1"/>
  <c r="AL22" i="124" s="1"/>
  <c r="AF12" i="124"/>
  <c r="H78" i="48" s="1"/>
  <c r="H18" i="48"/>
  <c r="AC16" i="124"/>
  <c r="AI16" i="124" s="1"/>
  <c r="AC14" i="124"/>
  <c r="AH14" i="124" s="1"/>
  <c r="AB14" i="124"/>
  <c r="AA22" i="124"/>
  <c r="AG22" i="124" s="1"/>
  <c r="AM22" i="124" s="1"/>
  <c r="Z23" i="124"/>
  <c r="AF23" i="124" s="1"/>
  <c r="AL23" i="124" s="1"/>
  <c r="V12" i="124"/>
  <c r="AF16" i="124"/>
  <c r="AL16" i="124" s="1"/>
  <c r="V10" i="124"/>
  <c r="W10" i="124"/>
  <c r="AC7" i="124"/>
  <c r="AC15" i="124"/>
  <c r="AH15" i="124" s="1"/>
  <c r="AB15" i="124"/>
  <c r="AA19" i="124"/>
  <c r="AG19" i="124" s="1"/>
  <c r="AM19" i="124" s="1"/>
  <c r="AC12" i="124"/>
  <c r="E18" i="48"/>
  <c r="AA7" i="124"/>
  <c r="U102" i="124"/>
  <c r="AD16" i="124"/>
  <c r="AJ16" i="124" s="1"/>
  <c r="F9" i="48"/>
  <c r="V23" i="124"/>
  <c r="Y22" i="124"/>
  <c r="AE22" i="124" s="1"/>
  <c r="AK22" i="124" s="1"/>
  <c r="V18" i="124"/>
  <c r="V20" i="124"/>
  <c r="AC23" i="124"/>
  <c r="AJ12" i="124"/>
  <c r="Y19" i="124"/>
  <c r="AE19" i="124" s="1"/>
  <c r="AK19" i="124" s="1"/>
  <c r="AC18" i="124"/>
  <c r="AC20" i="124"/>
  <c r="AI20" i="124" s="1"/>
  <c r="AN8" i="124"/>
  <c r="AG9" i="124" l="1"/>
  <c r="I77" i="48" s="1"/>
  <c r="AF9" i="124"/>
  <c r="H77" i="48" s="1"/>
  <c r="AB12" i="124"/>
  <c r="I18" i="48"/>
  <c r="J18" i="48" s="1"/>
  <c r="AB16" i="124"/>
  <c r="AI15" i="124"/>
  <c r="AH23" i="124"/>
  <c r="AB7" i="124"/>
  <c r="AL12" i="124"/>
  <c r="H38" i="48" s="1"/>
  <c r="AB17" i="124"/>
  <c r="AB18" i="124"/>
  <c r="AB23" i="124"/>
  <c r="AN13" i="124"/>
  <c r="W102" i="124"/>
  <c r="AN14" i="124"/>
  <c r="AJ21" i="124"/>
  <c r="F30" i="48" s="1"/>
  <c r="F23" i="48"/>
  <c r="F24" i="48" s="1"/>
  <c r="AH17" i="124"/>
  <c r="AK12" i="124"/>
  <c r="G38" i="48" s="1"/>
  <c r="V102" i="124"/>
  <c r="AI13" i="124"/>
  <c r="F36" i="48"/>
  <c r="F38" i="48"/>
  <c r="I16" i="48"/>
  <c r="AG7" i="124"/>
  <c r="AM7" i="124" s="1"/>
  <c r="AA102" i="124"/>
  <c r="AN15" i="124"/>
  <c r="AK9" i="124"/>
  <c r="G9" i="48"/>
  <c r="AE16" i="124"/>
  <c r="G69" i="48" s="1"/>
  <c r="AF21" i="124"/>
  <c r="H70" i="48" s="1"/>
  <c r="H10" i="48"/>
  <c r="AI23" i="124"/>
  <c r="AB9" i="124"/>
  <c r="E17" i="48"/>
  <c r="J17" i="48" s="1"/>
  <c r="AC9" i="124"/>
  <c r="AI9" i="124" s="1"/>
  <c r="AB20" i="124"/>
  <c r="G10" i="48"/>
  <c r="AE21" i="124"/>
  <c r="G70" i="48" s="1"/>
  <c r="AH20" i="124"/>
  <c r="AI7" i="124"/>
  <c r="E76" i="48"/>
  <c r="E9" i="48"/>
  <c r="AB19" i="124"/>
  <c r="AC19" i="124"/>
  <c r="AI19" i="124" s="1"/>
  <c r="AB10" i="124"/>
  <c r="AC10" i="124"/>
  <c r="AH10" i="124" s="1"/>
  <c r="AB22" i="124"/>
  <c r="AC22" i="124"/>
  <c r="AH22" i="124" s="1"/>
  <c r="AI18" i="124"/>
  <c r="AH18" i="124"/>
  <c r="AM9" i="124"/>
  <c r="AI12" i="124"/>
  <c r="E38" i="48" s="1"/>
  <c r="E78" i="48"/>
  <c r="J78" i="48" s="1"/>
  <c r="AH12" i="124"/>
  <c r="AN12" i="124" s="1"/>
  <c r="F76" i="48"/>
  <c r="F75" i="48" s="1"/>
  <c r="AD102" i="124"/>
  <c r="G16" i="48"/>
  <c r="G15" i="48" s="1"/>
  <c r="AE7" i="124"/>
  <c r="Y102" i="124"/>
  <c r="AM12" i="124"/>
  <c r="AF19" i="124"/>
  <c r="H69" i="48" s="1"/>
  <c r="AG21" i="124"/>
  <c r="I70" i="48" s="1"/>
  <c r="I10" i="48"/>
  <c r="AL9" i="124"/>
  <c r="H9" i="48"/>
  <c r="AI14" i="124"/>
  <c r="AN17" i="124"/>
  <c r="AB11" i="124"/>
  <c r="AC11" i="124"/>
  <c r="AH11" i="124" s="1"/>
  <c r="I9" i="48"/>
  <c r="AG16" i="124"/>
  <c r="I69" i="48" s="1"/>
  <c r="F69" i="48"/>
  <c r="H16" i="48"/>
  <c r="H15" i="48" s="1"/>
  <c r="AF7" i="124"/>
  <c r="Z102" i="124"/>
  <c r="E10" i="48"/>
  <c r="AC21" i="124"/>
  <c r="AI21" i="124" s="1"/>
  <c r="AB21" i="124"/>
  <c r="AJ17" i="124"/>
  <c r="F29" i="48" s="1"/>
  <c r="AN18" i="124" l="1"/>
  <c r="G12" i="131"/>
  <c r="I15" i="48"/>
  <c r="AN23" i="124"/>
  <c r="AM16" i="124"/>
  <c r="I29" i="48" s="1"/>
  <c r="AN22" i="124"/>
  <c r="AM21" i="124"/>
  <c r="F35" i="48"/>
  <c r="E15" i="48"/>
  <c r="E23" i="48" s="1"/>
  <c r="E24" i="48" s="1"/>
  <c r="AK16" i="124"/>
  <c r="G29" i="48" s="1"/>
  <c r="I23" i="48"/>
  <c r="I24" i="48" s="1"/>
  <c r="AI11" i="124"/>
  <c r="AH16" i="124"/>
  <c r="AN16" i="124" s="1"/>
  <c r="AN20" i="124"/>
  <c r="J10" i="48"/>
  <c r="AN11" i="124"/>
  <c r="AI10" i="124"/>
  <c r="AK21" i="124"/>
  <c r="G30" i="48" s="1"/>
  <c r="E29" i="48"/>
  <c r="H23" i="48"/>
  <c r="H24" i="48" s="1"/>
  <c r="J16" i="48"/>
  <c r="AL21" i="124"/>
  <c r="I37" i="48"/>
  <c r="AH19" i="124"/>
  <c r="AN19" i="124" s="1"/>
  <c r="AH21" i="124"/>
  <c r="AN21" i="124" s="1"/>
  <c r="E70" i="48"/>
  <c r="J70" i="48" s="1"/>
  <c r="J9" i="48"/>
  <c r="G9" i="131"/>
  <c r="F43" i="48"/>
  <c r="I38" i="48"/>
  <c r="J38" i="48" s="1"/>
  <c r="AL7" i="124"/>
  <c r="H76" i="48"/>
  <c r="H75" i="48" s="1"/>
  <c r="H83" i="48" s="1"/>
  <c r="AF102" i="124"/>
  <c r="AI22" i="124"/>
  <c r="E30" i="48" s="1"/>
  <c r="G23" i="48"/>
  <c r="G24" i="48" s="1"/>
  <c r="H37" i="48"/>
  <c r="AK7" i="124"/>
  <c r="G76" i="48"/>
  <c r="G75" i="48" s="1"/>
  <c r="G83" i="48" s="1"/>
  <c r="AE102" i="124"/>
  <c r="E36" i="48"/>
  <c r="G37" i="48"/>
  <c r="E69" i="48"/>
  <c r="AJ102" i="124"/>
  <c r="AH9" i="124"/>
  <c r="AN9" i="124" s="1"/>
  <c r="E77" i="48"/>
  <c r="J77" i="48" s="1"/>
  <c r="AC102" i="124"/>
  <c r="AB102" i="124"/>
  <c r="I36" i="48"/>
  <c r="F83" i="48"/>
  <c r="F84" i="48" s="1"/>
  <c r="AL19" i="124"/>
  <c r="AN10" i="124"/>
  <c r="AH7" i="124"/>
  <c r="I76" i="48"/>
  <c r="I75" i="48" s="1"/>
  <c r="I83" i="48" s="1"/>
  <c r="AG102" i="124"/>
  <c r="G8" i="131" l="1"/>
  <c r="H12" i="131"/>
  <c r="AM102" i="124"/>
  <c r="G52" i="101" s="1"/>
  <c r="G53" i="101" s="1"/>
  <c r="AS63" i="124" s="1"/>
  <c r="AY63" i="124" s="1"/>
  <c r="BK63" i="124" s="1"/>
  <c r="I30" i="48"/>
  <c r="J15" i="48"/>
  <c r="J23" i="48" s="1"/>
  <c r="J24" i="48" s="1"/>
  <c r="E37" i="48"/>
  <c r="E35" i="48" s="1"/>
  <c r="H84" i="48"/>
  <c r="G84" i="48"/>
  <c r="I84" i="48"/>
  <c r="F12" i="131"/>
  <c r="J9" i="131"/>
  <c r="J69" i="48"/>
  <c r="F44" i="48"/>
  <c r="J76" i="48"/>
  <c r="I35" i="48"/>
  <c r="E75" i="48"/>
  <c r="J75" i="48" s="1"/>
  <c r="H30" i="48"/>
  <c r="H9" i="131"/>
  <c r="H36" i="48"/>
  <c r="H35" i="48" s="1"/>
  <c r="AL102" i="124"/>
  <c r="AH102" i="124"/>
  <c r="AN7" i="124"/>
  <c r="AI102" i="124"/>
  <c r="C52" i="101" s="1"/>
  <c r="F9" i="131"/>
  <c r="H29" i="48"/>
  <c r="D52" i="101"/>
  <c r="D53" i="101" s="1"/>
  <c r="AP28" i="124" s="1"/>
  <c r="AV28" i="124" s="1"/>
  <c r="BH28" i="124" s="1"/>
  <c r="AK102" i="124"/>
  <c r="G36" i="48"/>
  <c r="G35" i="48" s="1"/>
  <c r="I8" i="131" l="1"/>
  <c r="I12" i="131"/>
  <c r="J8" i="131"/>
  <c r="J12" i="131"/>
  <c r="K12" i="131" s="1"/>
  <c r="H8" i="131"/>
  <c r="J29" i="48"/>
  <c r="J37" i="48"/>
  <c r="E43" i="48"/>
  <c r="E44" i="48" s="1"/>
  <c r="F8" i="131"/>
  <c r="AS17" i="124"/>
  <c r="AY17" i="124" s="1"/>
  <c r="BK17" i="124" s="1"/>
  <c r="AS15" i="124"/>
  <c r="AY15" i="124" s="1"/>
  <c r="BK15" i="124" s="1"/>
  <c r="AS26" i="124"/>
  <c r="AY26" i="124" s="1"/>
  <c r="AS94" i="124"/>
  <c r="AY94" i="124" s="1"/>
  <c r="BK94" i="124" s="1"/>
  <c r="AS81" i="124"/>
  <c r="AY81" i="124" s="1"/>
  <c r="BK81" i="124" s="1"/>
  <c r="AS20" i="124"/>
  <c r="AY20" i="124" s="1"/>
  <c r="BK20" i="124" s="1"/>
  <c r="AS65" i="124"/>
  <c r="AY65" i="124" s="1"/>
  <c r="BK65" i="124" s="1"/>
  <c r="AS22" i="124"/>
  <c r="AY22" i="124" s="1"/>
  <c r="BK22" i="124" s="1"/>
  <c r="AS23" i="124"/>
  <c r="AY23" i="124" s="1"/>
  <c r="BK23" i="124" s="1"/>
  <c r="AS78" i="124"/>
  <c r="AY78" i="124" s="1"/>
  <c r="BK78" i="124" s="1"/>
  <c r="AS18" i="124"/>
  <c r="AY18" i="124" s="1"/>
  <c r="BK18" i="124" s="1"/>
  <c r="AS10" i="124"/>
  <c r="AY10" i="124" s="1"/>
  <c r="BK10" i="124" s="1"/>
  <c r="AS77" i="124"/>
  <c r="AY77" i="124" s="1"/>
  <c r="BK77" i="124" s="1"/>
  <c r="AS28" i="124"/>
  <c r="AY28" i="124" s="1"/>
  <c r="BK28" i="124" s="1"/>
  <c r="AS49" i="124"/>
  <c r="AY49" i="124" s="1"/>
  <c r="BK49" i="124" s="1"/>
  <c r="AS60" i="124"/>
  <c r="AY60" i="124" s="1"/>
  <c r="BK60" i="124" s="1"/>
  <c r="AS69" i="124"/>
  <c r="AY69" i="124" s="1"/>
  <c r="BK69" i="124" s="1"/>
  <c r="AS39" i="124"/>
  <c r="AY39" i="124" s="1"/>
  <c r="BK39" i="124" s="1"/>
  <c r="AS82" i="124"/>
  <c r="AY82" i="124" s="1"/>
  <c r="BK82" i="124" s="1"/>
  <c r="AS45" i="124"/>
  <c r="AY45" i="124" s="1"/>
  <c r="BK45" i="124" s="1"/>
  <c r="AS38" i="124"/>
  <c r="AS42" i="124"/>
  <c r="AY42" i="124" s="1"/>
  <c r="BK42" i="124" s="1"/>
  <c r="AS8" i="124"/>
  <c r="AY8" i="124" s="1"/>
  <c r="BK8" i="124" s="1"/>
  <c r="AS52" i="124"/>
  <c r="AY52" i="124" s="1"/>
  <c r="BK52" i="124" s="1"/>
  <c r="AS83" i="124"/>
  <c r="AY83" i="124" s="1"/>
  <c r="BK83" i="124" s="1"/>
  <c r="AS13" i="124"/>
  <c r="AY13" i="124" s="1"/>
  <c r="BK13" i="124" s="1"/>
  <c r="AS101" i="124"/>
  <c r="AY101" i="124" s="1"/>
  <c r="BK101" i="124" s="1"/>
  <c r="AP76" i="124"/>
  <c r="AV76" i="124" s="1"/>
  <c r="BH76" i="124" s="1"/>
  <c r="AS68" i="124"/>
  <c r="AY68" i="124" s="1"/>
  <c r="BK68" i="124" s="1"/>
  <c r="AS99" i="124"/>
  <c r="AY99" i="124" s="1"/>
  <c r="BK99" i="124" s="1"/>
  <c r="AS9" i="124"/>
  <c r="AY9" i="124" s="1"/>
  <c r="AS66" i="124"/>
  <c r="AY66" i="124" s="1"/>
  <c r="BK66" i="124" s="1"/>
  <c r="AS87" i="124"/>
  <c r="AY87" i="124" s="1"/>
  <c r="BK87" i="124" s="1"/>
  <c r="AS47" i="124"/>
  <c r="AY47" i="124" s="1"/>
  <c r="BK47" i="124" s="1"/>
  <c r="AP13" i="124"/>
  <c r="AV13" i="124" s="1"/>
  <c r="BH13" i="124" s="1"/>
  <c r="AP7" i="124"/>
  <c r="AV7" i="124" s="1"/>
  <c r="AP30" i="124"/>
  <c r="AV30" i="124" s="1"/>
  <c r="BH30" i="124" s="1"/>
  <c r="AP12" i="124"/>
  <c r="AV12" i="124" s="1"/>
  <c r="AP44" i="124"/>
  <c r="AV44" i="124" s="1"/>
  <c r="AP33" i="124"/>
  <c r="AV33" i="124" s="1"/>
  <c r="BH33" i="124" s="1"/>
  <c r="AP38" i="124"/>
  <c r="AV38" i="124" s="1"/>
  <c r="AS19" i="124"/>
  <c r="AY19" i="124" s="1"/>
  <c r="BK19" i="124" s="1"/>
  <c r="AS85" i="124"/>
  <c r="AY85" i="124" s="1"/>
  <c r="BK85" i="124" s="1"/>
  <c r="AS33" i="124"/>
  <c r="AY33" i="124" s="1"/>
  <c r="BK33" i="124" s="1"/>
  <c r="AP53" i="124"/>
  <c r="AV53" i="124" s="1"/>
  <c r="BH53" i="124" s="1"/>
  <c r="AP24" i="124"/>
  <c r="AP87" i="124"/>
  <c r="AV87" i="124" s="1"/>
  <c r="BH87" i="124" s="1"/>
  <c r="AP57" i="124"/>
  <c r="AV57" i="124" s="1"/>
  <c r="BH57" i="124" s="1"/>
  <c r="AP10" i="124"/>
  <c r="AV10" i="124" s="1"/>
  <c r="BH10" i="124" s="1"/>
  <c r="AP84" i="124"/>
  <c r="AV84" i="124" s="1"/>
  <c r="BH84" i="124" s="1"/>
  <c r="AP60" i="124"/>
  <c r="AV60" i="124" s="1"/>
  <c r="BH60" i="124" s="1"/>
  <c r="AP8" i="124"/>
  <c r="AV8" i="124" s="1"/>
  <c r="BH8" i="124" s="1"/>
  <c r="AP80" i="124"/>
  <c r="AV80" i="124" s="1"/>
  <c r="BH80" i="124" s="1"/>
  <c r="AP68" i="124"/>
  <c r="AV68" i="124" s="1"/>
  <c r="BH68" i="124" s="1"/>
  <c r="AP29" i="124"/>
  <c r="AV29" i="124" s="1"/>
  <c r="AP42" i="124"/>
  <c r="AV42" i="124" s="1"/>
  <c r="BH42" i="124" s="1"/>
  <c r="AP62" i="124"/>
  <c r="AV62" i="124" s="1"/>
  <c r="BH62" i="124" s="1"/>
  <c r="AP97" i="124"/>
  <c r="AV97" i="124" s="1"/>
  <c r="BH97" i="124" s="1"/>
  <c r="AP65" i="124"/>
  <c r="AV65" i="124" s="1"/>
  <c r="BH65" i="124" s="1"/>
  <c r="AP88" i="124"/>
  <c r="AV88" i="124" s="1"/>
  <c r="BH88" i="124" s="1"/>
  <c r="G43" i="48"/>
  <c r="G44" i="48" s="1"/>
  <c r="AS44" i="124"/>
  <c r="AY44" i="124" s="1"/>
  <c r="AS31" i="124"/>
  <c r="AY31" i="124" s="1"/>
  <c r="BK31" i="124" s="1"/>
  <c r="AP92" i="124"/>
  <c r="AV92" i="124" s="1"/>
  <c r="BH92" i="124" s="1"/>
  <c r="AP79" i="124"/>
  <c r="AV79" i="124" s="1"/>
  <c r="BH79" i="124" s="1"/>
  <c r="AS54" i="124"/>
  <c r="AY54" i="124" s="1"/>
  <c r="BK54" i="124" s="1"/>
  <c r="AS91" i="124"/>
  <c r="AY91" i="124" s="1"/>
  <c r="BK91" i="124" s="1"/>
  <c r="AS90" i="124"/>
  <c r="AY90" i="124" s="1"/>
  <c r="BK90" i="124" s="1"/>
  <c r="AP77" i="124"/>
  <c r="AV77" i="124" s="1"/>
  <c r="BH77" i="124" s="1"/>
  <c r="AP9" i="124"/>
  <c r="AV9" i="124" s="1"/>
  <c r="AP86" i="124"/>
  <c r="AV86" i="124" s="1"/>
  <c r="BH86" i="124" s="1"/>
  <c r="AP22" i="124"/>
  <c r="AV22" i="124" s="1"/>
  <c r="BH22" i="124" s="1"/>
  <c r="AP50" i="124"/>
  <c r="AV50" i="124" s="1"/>
  <c r="BH50" i="124" s="1"/>
  <c r="AS79" i="124"/>
  <c r="AY79" i="124" s="1"/>
  <c r="BK79" i="124" s="1"/>
  <c r="AS59" i="124"/>
  <c r="AY59" i="124" s="1"/>
  <c r="BK59" i="124" s="1"/>
  <c r="AS73" i="124"/>
  <c r="AY73" i="124" s="1"/>
  <c r="BK73" i="124" s="1"/>
  <c r="AP17" i="124"/>
  <c r="AV17" i="124" s="1"/>
  <c r="BH17" i="124" s="1"/>
  <c r="D58" i="101"/>
  <c r="D59" i="101" s="1"/>
  <c r="AP40" i="124"/>
  <c r="AV40" i="124" s="1"/>
  <c r="BH40" i="124" s="1"/>
  <c r="AP32" i="124"/>
  <c r="AV32" i="124" s="1"/>
  <c r="BH32" i="124" s="1"/>
  <c r="AY38" i="124"/>
  <c r="AS62" i="124"/>
  <c r="AY62" i="124" s="1"/>
  <c r="BK62" i="124" s="1"/>
  <c r="AP23" i="124"/>
  <c r="AV23" i="124" s="1"/>
  <c r="BH23" i="124" s="1"/>
  <c r="AP69" i="124"/>
  <c r="AV69" i="124" s="1"/>
  <c r="BH69" i="124" s="1"/>
  <c r="AP49" i="124"/>
  <c r="AV49" i="124" s="1"/>
  <c r="BH49" i="124" s="1"/>
  <c r="AP47" i="124"/>
  <c r="AV47" i="124" s="1"/>
  <c r="BH47" i="124" s="1"/>
  <c r="AP85" i="124"/>
  <c r="AV85" i="124" s="1"/>
  <c r="BH85" i="124" s="1"/>
  <c r="AP64" i="124"/>
  <c r="AV64" i="124" s="1"/>
  <c r="BH64" i="124" s="1"/>
  <c r="AP73" i="124"/>
  <c r="AV73" i="124" s="1"/>
  <c r="BH73" i="124" s="1"/>
  <c r="AP54" i="124"/>
  <c r="AV54" i="124" s="1"/>
  <c r="BH54" i="124" s="1"/>
  <c r="AS95" i="124"/>
  <c r="AY95" i="124" s="1"/>
  <c r="BK95" i="124" s="1"/>
  <c r="AS71" i="124"/>
  <c r="AY71" i="124" s="1"/>
  <c r="BK71" i="124" s="1"/>
  <c r="AS61" i="124"/>
  <c r="AY61" i="124" s="1"/>
  <c r="BK61" i="124" s="1"/>
  <c r="AS43" i="124"/>
  <c r="AY43" i="124" s="1"/>
  <c r="BK43" i="124" s="1"/>
  <c r="AS80" i="124"/>
  <c r="AY80" i="124" s="1"/>
  <c r="BK80" i="124" s="1"/>
  <c r="AS25" i="124"/>
  <c r="AY25" i="124" s="1"/>
  <c r="BK25" i="124" s="1"/>
  <c r="AP20" i="124"/>
  <c r="AV20" i="124" s="1"/>
  <c r="BH20" i="124" s="1"/>
  <c r="AP98" i="124"/>
  <c r="AV98" i="124" s="1"/>
  <c r="BH98" i="124" s="1"/>
  <c r="AP70" i="124"/>
  <c r="AV70" i="124" s="1"/>
  <c r="BH70" i="124" s="1"/>
  <c r="AP96" i="124"/>
  <c r="AV96" i="124" s="1"/>
  <c r="BH96" i="124" s="1"/>
  <c r="AP72" i="124"/>
  <c r="AV72" i="124" s="1"/>
  <c r="BH72" i="124" s="1"/>
  <c r="AP59" i="124"/>
  <c r="AV59" i="124" s="1"/>
  <c r="BH59" i="124" s="1"/>
  <c r="AP52" i="124"/>
  <c r="AV52" i="124" s="1"/>
  <c r="BH52" i="124" s="1"/>
  <c r="AP89" i="124"/>
  <c r="AV89" i="124" s="1"/>
  <c r="BH89" i="124" s="1"/>
  <c r="AS89" i="124"/>
  <c r="AY89" i="124" s="1"/>
  <c r="BK89" i="124" s="1"/>
  <c r="AN102" i="124"/>
  <c r="AS36" i="124"/>
  <c r="AY36" i="124" s="1"/>
  <c r="BK36" i="124" s="1"/>
  <c r="AS24" i="124"/>
  <c r="AS35" i="124"/>
  <c r="AY35" i="124" s="1"/>
  <c r="BK35" i="124" s="1"/>
  <c r="AS67" i="124"/>
  <c r="AY67" i="124" s="1"/>
  <c r="BK67" i="124" s="1"/>
  <c r="AS75" i="124"/>
  <c r="AY75" i="124" s="1"/>
  <c r="BK75" i="124" s="1"/>
  <c r="AS50" i="124"/>
  <c r="AY50" i="124" s="1"/>
  <c r="BK50" i="124" s="1"/>
  <c r="AP18" i="124"/>
  <c r="AV18" i="124" s="1"/>
  <c r="BH18" i="124" s="1"/>
  <c r="AP26" i="124"/>
  <c r="AP25" i="124"/>
  <c r="AV25" i="124" s="1"/>
  <c r="BH25" i="124" s="1"/>
  <c r="AP31" i="124"/>
  <c r="AV31" i="124" s="1"/>
  <c r="BH31" i="124" s="1"/>
  <c r="AP93" i="124"/>
  <c r="AV93" i="124" s="1"/>
  <c r="BH93" i="124" s="1"/>
  <c r="AP101" i="124"/>
  <c r="AV101" i="124" s="1"/>
  <c r="BH101" i="124" s="1"/>
  <c r="AP67" i="124"/>
  <c r="AV67" i="124" s="1"/>
  <c r="BH67" i="124" s="1"/>
  <c r="AP66" i="124"/>
  <c r="AV66" i="124" s="1"/>
  <c r="BH66" i="124" s="1"/>
  <c r="AS46" i="124"/>
  <c r="AS29" i="124"/>
  <c r="AS55" i="124"/>
  <c r="AY55" i="124" s="1"/>
  <c r="BK55" i="124" s="1"/>
  <c r="AS27" i="124"/>
  <c r="AP19" i="124"/>
  <c r="AV19" i="124" s="1"/>
  <c r="BH19" i="124" s="1"/>
  <c r="AP51" i="124"/>
  <c r="AV51" i="124" s="1"/>
  <c r="BH51" i="124" s="1"/>
  <c r="AP46" i="124"/>
  <c r="AP78" i="124"/>
  <c r="AV78" i="124" s="1"/>
  <c r="BH78" i="124" s="1"/>
  <c r="AP39" i="124"/>
  <c r="AV39" i="124" s="1"/>
  <c r="BH39" i="124" s="1"/>
  <c r="AP74" i="124"/>
  <c r="AV74" i="124" s="1"/>
  <c r="BH74" i="124" s="1"/>
  <c r="AP91" i="124"/>
  <c r="AV91" i="124" s="1"/>
  <c r="BH91" i="124" s="1"/>
  <c r="AP34" i="124"/>
  <c r="AV34" i="124" s="1"/>
  <c r="BH34" i="124" s="1"/>
  <c r="AS98" i="124"/>
  <c r="AY98" i="124" s="1"/>
  <c r="BK98" i="124" s="1"/>
  <c r="G58" i="101"/>
  <c r="G59" i="101" s="1"/>
  <c r="AS12" i="124"/>
  <c r="AS16" i="124"/>
  <c r="AS7" i="124"/>
  <c r="AS56" i="124"/>
  <c r="AY56" i="124" s="1"/>
  <c r="BK56" i="124" s="1"/>
  <c r="E83" i="48"/>
  <c r="E84" i="48" s="1"/>
  <c r="AP15" i="124"/>
  <c r="AV15" i="124" s="1"/>
  <c r="BH15" i="124" s="1"/>
  <c r="AP41" i="124"/>
  <c r="AV41" i="124" s="1"/>
  <c r="BH41" i="124" s="1"/>
  <c r="AP71" i="124"/>
  <c r="AV71" i="124" s="1"/>
  <c r="BH71" i="124" s="1"/>
  <c r="AP56" i="124"/>
  <c r="AV56" i="124" s="1"/>
  <c r="BH56" i="124" s="1"/>
  <c r="AP94" i="124"/>
  <c r="AV94" i="124" s="1"/>
  <c r="BH94" i="124" s="1"/>
  <c r="AP83" i="124"/>
  <c r="AV83" i="124" s="1"/>
  <c r="BH83" i="124" s="1"/>
  <c r="AP27" i="124"/>
  <c r="AP35" i="124"/>
  <c r="AV35" i="124" s="1"/>
  <c r="BH35" i="124" s="1"/>
  <c r="AS34" i="124"/>
  <c r="AY34" i="124" s="1"/>
  <c r="BK34" i="124" s="1"/>
  <c r="AS88" i="124"/>
  <c r="AY88" i="124" s="1"/>
  <c r="BK88" i="124" s="1"/>
  <c r="AS96" i="124"/>
  <c r="AY96" i="124" s="1"/>
  <c r="BK96" i="124" s="1"/>
  <c r="AS58" i="124"/>
  <c r="AY58" i="124" s="1"/>
  <c r="BK58" i="124" s="1"/>
  <c r="J83" i="48"/>
  <c r="J84" i="48" s="1"/>
  <c r="E52" i="101"/>
  <c r="E53" i="101" s="1"/>
  <c r="E58" i="101" s="1"/>
  <c r="E59" i="101" s="1"/>
  <c r="AP100" i="124"/>
  <c r="AV100" i="124" s="1"/>
  <c r="BH100" i="124" s="1"/>
  <c r="AP48" i="124"/>
  <c r="AV48" i="124" s="1"/>
  <c r="BH48" i="124" s="1"/>
  <c r="AP61" i="124"/>
  <c r="AV61" i="124" s="1"/>
  <c r="BH61" i="124" s="1"/>
  <c r="AP36" i="124"/>
  <c r="AV36" i="124" s="1"/>
  <c r="BH36" i="124" s="1"/>
  <c r="F52" i="101"/>
  <c r="F53" i="101" s="1"/>
  <c r="AR81" i="124" s="1"/>
  <c r="AX81" i="124" s="1"/>
  <c r="BJ81" i="124" s="1"/>
  <c r="AS51" i="124"/>
  <c r="AY51" i="124" s="1"/>
  <c r="BK51" i="124" s="1"/>
  <c r="AS41" i="124"/>
  <c r="AY41" i="124" s="1"/>
  <c r="BK41" i="124" s="1"/>
  <c r="AS92" i="124"/>
  <c r="AY92" i="124" s="1"/>
  <c r="BK92" i="124" s="1"/>
  <c r="AS76" i="124"/>
  <c r="AY76" i="124" s="1"/>
  <c r="BK76" i="124" s="1"/>
  <c r="AS97" i="124"/>
  <c r="AY97" i="124" s="1"/>
  <c r="BK97" i="124" s="1"/>
  <c r="I43" i="48"/>
  <c r="I44" i="48" s="1"/>
  <c r="AS37" i="124"/>
  <c r="AY37" i="124" s="1"/>
  <c r="BK37" i="124" s="1"/>
  <c r="AS93" i="124"/>
  <c r="AY93" i="124" s="1"/>
  <c r="BK93" i="124" s="1"/>
  <c r="AS53" i="124"/>
  <c r="AY53" i="124" s="1"/>
  <c r="BK53" i="124" s="1"/>
  <c r="AP14" i="124"/>
  <c r="AV14" i="124" s="1"/>
  <c r="BH14" i="124" s="1"/>
  <c r="AP37" i="124"/>
  <c r="AV37" i="124" s="1"/>
  <c r="BH37" i="124" s="1"/>
  <c r="AP58" i="124"/>
  <c r="AV58" i="124" s="1"/>
  <c r="BH58" i="124" s="1"/>
  <c r="AP75" i="124"/>
  <c r="AV75" i="124" s="1"/>
  <c r="BH75" i="124" s="1"/>
  <c r="AP90" i="124"/>
  <c r="AV90" i="124" s="1"/>
  <c r="BH90" i="124" s="1"/>
  <c r="AP81" i="124"/>
  <c r="AV81" i="124" s="1"/>
  <c r="BH81" i="124" s="1"/>
  <c r="AP55" i="124"/>
  <c r="AV55" i="124" s="1"/>
  <c r="BH55" i="124" s="1"/>
  <c r="J36" i="48"/>
  <c r="AS14" i="124"/>
  <c r="AY14" i="124" s="1"/>
  <c r="BK14" i="124" s="1"/>
  <c r="AS64" i="124"/>
  <c r="AY64" i="124" s="1"/>
  <c r="BK64" i="124" s="1"/>
  <c r="AS30" i="124"/>
  <c r="AY30" i="124" s="1"/>
  <c r="BK30" i="124" s="1"/>
  <c r="AS100" i="124"/>
  <c r="AY100" i="124" s="1"/>
  <c r="BK100" i="124" s="1"/>
  <c r="AS86" i="124"/>
  <c r="AY86" i="124" s="1"/>
  <c r="BK86" i="124" s="1"/>
  <c r="AS40" i="124"/>
  <c r="AY40" i="124" s="1"/>
  <c r="BK40" i="124" s="1"/>
  <c r="AS84" i="124"/>
  <c r="AY84" i="124" s="1"/>
  <c r="BK84" i="124" s="1"/>
  <c r="J30" i="48"/>
  <c r="I9" i="131"/>
  <c r="K9" i="131" s="1"/>
  <c r="H43" i="48"/>
  <c r="H44" i="48" s="1"/>
  <c r="AP21" i="124"/>
  <c r="AP11" i="124"/>
  <c r="AV11" i="124" s="1"/>
  <c r="BH11" i="124" s="1"/>
  <c r="AP99" i="124"/>
  <c r="AV99" i="124" s="1"/>
  <c r="BH99" i="124" s="1"/>
  <c r="AP82" i="124"/>
  <c r="AV82" i="124" s="1"/>
  <c r="BH82" i="124" s="1"/>
  <c r="AP43" i="124"/>
  <c r="AV43" i="124" s="1"/>
  <c r="BH43" i="124" s="1"/>
  <c r="AP45" i="124"/>
  <c r="AV45" i="124" s="1"/>
  <c r="BH45" i="124" s="1"/>
  <c r="AP63" i="124"/>
  <c r="AV63" i="124" s="1"/>
  <c r="BH63" i="124" s="1"/>
  <c r="AP95" i="124"/>
  <c r="AV95" i="124" s="1"/>
  <c r="BH95" i="124" s="1"/>
  <c r="J35" i="48"/>
  <c r="AS21" i="124"/>
  <c r="AS11" i="124"/>
  <c r="AY11" i="124" s="1"/>
  <c r="BK11" i="124" s="1"/>
  <c r="AS70" i="124"/>
  <c r="AY70" i="124" s="1"/>
  <c r="BK70" i="124" s="1"/>
  <c r="AS57" i="124"/>
  <c r="AY57" i="124" s="1"/>
  <c r="BK57" i="124" s="1"/>
  <c r="AS74" i="124"/>
  <c r="AY74" i="124" s="1"/>
  <c r="BK74" i="124" s="1"/>
  <c r="AS72" i="124"/>
  <c r="AY72" i="124" s="1"/>
  <c r="BK72" i="124" s="1"/>
  <c r="AS48" i="124"/>
  <c r="AY48" i="124" s="1"/>
  <c r="BK48" i="124" s="1"/>
  <c r="AS32" i="124"/>
  <c r="AY32" i="124" s="1"/>
  <c r="BK32" i="124" s="1"/>
  <c r="I99" i="48" l="1"/>
  <c r="AQ91" i="124"/>
  <c r="AW91" i="124" s="1"/>
  <c r="BI91" i="124" s="1"/>
  <c r="AQ92" i="124"/>
  <c r="AW92" i="124" s="1"/>
  <c r="BI92" i="124" s="1"/>
  <c r="AR15" i="124"/>
  <c r="AX15" i="124" s="1"/>
  <c r="BJ15" i="124" s="1"/>
  <c r="AQ19" i="124"/>
  <c r="AW19" i="124" s="1"/>
  <c r="BI19" i="124" s="1"/>
  <c r="AR10" i="124"/>
  <c r="AX10" i="124" s="1"/>
  <c r="BJ10" i="124" s="1"/>
  <c r="AQ76" i="124"/>
  <c r="AW76" i="124" s="1"/>
  <c r="BI76" i="124" s="1"/>
  <c r="AR58" i="124"/>
  <c r="AX58" i="124" s="1"/>
  <c r="BJ58" i="124" s="1"/>
  <c r="AQ68" i="124"/>
  <c r="AW68" i="124" s="1"/>
  <c r="BI68" i="124" s="1"/>
  <c r="AR86" i="124"/>
  <c r="AX86" i="124" s="1"/>
  <c r="BJ86" i="124" s="1"/>
  <c r="AQ62" i="124"/>
  <c r="AW62" i="124" s="1"/>
  <c r="BI62" i="124" s="1"/>
  <c r="I101" i="48"/>
  <c r="AQ94" i="124"/>
  <c r="AW94" i="124" s="1"/>
  <c r="BI94" i="124" s="1"/>
  <c r="AQ54" i="124"/>
  <c r="AW54" i="124" s="1"/>
  <c r="BI54" i="124" s="1"/>
  <c r="F98" i="48"/>
  <c r="AQ71" i="124"/>
  <c r="AW71" i="124" s="1"/>
  <c r="BI71" i="124" s="1"/>
  <c r="AQ43" i="124"/>
  <c r="AW43" i="124" s="1"/>
  <c r="BI43" i="124" s="1"/>
  <c r="AQ70" i="124"/>
  <c r="AW70" i="124" s="1"/>
  <c r="BI70" i="124" s="1"/>
  <c r="AQ74" i="124"/>
  <c r="AW74" i="124" s="1"/>
  <c r="BI74" i="124" s="1"/>
  <c r="AQ21" i="124"/>
  <c r="AW21" i="124" s="1"/>
  <c r="AQ16" i="124"/>
  <c r="AW16" i="124" s="1"/>
  <c r="AQ67" i="124"/>
  <c r="AW67" i="124" s="1"/>
  <c r="BI67" i="124" s="1"/>
  <c r="AR45" i="124"/>
  <c r="AX45" i="124" s="1"/>
  <c r="BJ45" i="124" s="1"/>
  <c r="AQ10" i="124"/>
  <c r="AW10" i="124" s="1"/>
  <c r="BI10" i="124" s="1"/>
  <c r="AQ55" i="124"/>
  <c r="AW55" i="124" s="1"/>
  <c r="BI55" i="124" s="1"/>
  <c r="AQ83" i="124"/>
  <c r="AW83" i="124" s="1"/>
  <c r="BI83" i="124" s="1"/>
  <c r="AR68" i="124"/>
  <c r="AX68" i="124" s="1"/>
  <c r="BJ68" i="124" s="1"/>
  <c r="AQ13" i="124"/>
  <c r="AW13" i="124" s="1"/>
  <c r="BI13" i="124" s="1"/>
  <c r="AQ69" i="124"/>
  <c r="AW69" i="124" s="1"/>
  <c r="BI69" i="124" s="1"/>
  <c r="AQ85" i="124"/>
  <c r="AW85" i="124" s="1"/>
  <c r="BI85" i="124" s="1"/>
  <c r="AQ86" i="124"/>
  <c r="AW86" i="124" s="1"/>
  <c r="BI86" i="124" s="1"/>
  <c r="AQ80" i="124"/>
  <c r="AW80" i="124" s="1"/>
  <c r="BI80" i="124" s="1"/>
  <c r="AQ50" i="124"/>
  <c r="AW50" i="124" s="1"/>
  <c r="BI50" i="124" s="1"/>
  <c r="AQ52" i="124"/>
  <c r="AW52" i="124" s="1"/>
  <c r="BI52" i="124" s="1"/>
  <c r="AQ29" i="124"/>
  <c r="AW29" i="124" s="1"/>
  <c r="AQ100" i="124"/>
  <c r="AW100" i="124" s="1"/>
  <c r="BI100" i="124" s="1"/>
  <c r="AQ49" i="124"/>
  <c r="AW49" i="124" s="1"/>
  <c r="BI49" i="124" s="1"/>
  <c r="AQ31" i="124"/>
  <c r="AW31" i="124" s="1"/>
  <c r="BI31" i="124" s="1"/>
  <c r="AR17" i="124"/>
  <c r="AX17" i="124" s="1"/>
  <c r="BJ17" i="124" s="1"/>
  <c r="AR46" i="124"/>
  <c r="AX46" i="124" s="1"/>
  <c r="AR91" i="124"/>
  <c r="AX91" i="124" s="1"/>
  <c r="BJ91" i="124" s="1"/>
  <c r="AR44" i="124"/>
  <c r="F91" i="48"/>
  <c r="AR52" i="124"/>
  <c r="AX52" i="124" s="1"/>
  <c r="BJ52" i="124" s="1"/>
  <c r="F96" i="48"/>
  <c r="AR33" i="124"/>
  <c r="AX33" i="124" s="1"/>
  <c r="BJ33" i="124" s="1"/>
  <c r="AR61" i="124"/>
  <c r="AX61" i="124" s="1"/>
  <c r="BJ61" i="124" s="1"/>
  <c r="AQ23" i="124"/>
  <c r="AW23" i="124" s="1"/>
  <c r="BI23" i="124" s="1"/>
  <c r="AQ39" i="124"/>
  <c r="AW39" i="124" s="1"/>
  <c r="BI39" i="124" s="1"/>
  <c r="AQ96" i="124"/>
  <c r="AW96" i="124" s="1"/>
  <c r="BI96" i="124" s="1"/>
  <c r="F93" i="48"/>
  <c r="AR76" i="124"/>
  <c r="AX76" i="124" s="1"/>
  <c r="BJ76" i="124" s="1"/>
  <c r="AR53" i="124"/>
  <c r="AX53" i="124" s="1"/>
  <c r="BJ53" i="124" s="1"/>
  <c r="AR36" i="124"/>
  <c r="AX36" i="124" s="1"/>
  <c r="BJ36" i="124" s="1"/>
  <c r="AR24" i="124"/>
  <c r="AQ11" i="124"/>
  <c r="AW11" i="124" s="1"/>
  <c r="BI11" i="124" s="1"/>
  <c r="AQ42" i="124"/>
  <c r="AW42" i="124" s="1"/>
  <c r="BI42" i="124" s="1"/>
  <c r="AQ58" i="124"/>
  <c r="AW58" i="124" s="1"/>
  <c r="BI58" i="124" s="1"/>
  <c r="AQ26" i="124"/>
  <c r="AW26" i="124" s="1"/>
  <c r="AR69" i="124"/>
  <c r="AX69" i="124" s="1"/>
  <c r="BJ69" i="124" s="1"/>
  <c r="AR20" i="124"/>
  <c r="AX20" i="124" s="1"/>
  <c r="BJ20" i="124" s="1"/>
  <c r="AR73" i="124"/>
  <c r="AX73" i="124" s="1"/>
  <c r="BJ73" i="124" s="1"/>
  <c r="AR101" i="124"/>
  <c r="AX101" i="124" s="1"/>
  <c r="BJ101" i="124" s="1"/>
  <c r="AQ14" i="124"/>
  <c r="AW14" i="124" s="1"/>
  <c r="BI14" i="124" s="1"/>
  <c r="AQ27" i="124"/>
  <c r="AW27" i="124" s="1"/>
  <c r="AQ61" i="124"/>
  <c r="AW61" i="124" s="1"/>
  <c r="BI61" i="124" s="1"/>
  <c r="AQ95" i="124"/>
  <c r="AW95" i="124" s="1"/>
  <c r="BI95" i="124" s="1"/>
  <c r="AR18" i="124"/>
  <c r="AX18" i="124" s="1"/>
  <c r="BJ18" i="124" s="1"/>
  <c r="AR87" i="124"/>
  <c r="AX87" i="124" s="1"/>
  <c r="BJ87" i="124" s="1"/>
  <c r="AR23" i="124"/>
  <c r="AX23" i="124" s="1"/>
  <c r="BJ23" i="124" s="1"/>
  <c r="AR99" i="124"/>
  <c r="AX99" i="124" s="1"/>
  <c r="BJ99" i="124" s="1"/>
  <c r="AQ38" i="124"/>
  <c r="AW38" i="124" s="1"/>
  <c r="AQ32" i="124"/>
  <c r="AW32" i="124" s="1"/>
  <c r="BI32" i="124" s="1"/>
  <c r="AQ28" i="124"/>
  <c r="AW28" i="124" s="1"/>
  <c r="BI28" i="124" s="1"/>
  <c r="AV24" i="124"/>
  <c r="BH24" i="124" s="1"/>
  <c r="AQ15" i="124"/>
  <c r="AW15" i="124" s="1"/>
  <c r="BI15" i="124" s="1"/>
  <c r="AQ59" i="124"/>
  <c r="AW59" i="124" s="1"/>
  <c r="BI59" i="124" s="1"/>
  <c r="AQ90" i="124"/>
  <c r="AW90" i="124" s="1"/>
  <c r="BI90" i="124" s="1"/>
  <c r="AQ44" i="124"/>
  <c r="AW44" i="124" s="1"/>
  <c r="AR72" i="124"/>
  <c r="AX72" i="124" s="1"/>
  <c r="BJ72" i="124" s="1"/>
  <c r="AR57" i="124"/>
  <c r="AX57" i="124" s="1"/>
  <c r="BJ57" i="124" s="1"/>
  <c r="AR35" i="124"/>
  <c r="AX35" i="124" s="1"/>
  <c r="BJ35" i="124" s="1"/>
  <c r="AR77" i="124"/>
  <c r="AX77" i="124" s="1"/>
  <c r="BJ77" i="124" s="1"/>
  <c r="AR32" i="124"/>
  <c r="AX32" i="124" s="1"/>
  <c r="BJ32" i="124" s="1"/>
  <c r="AR62" i="124"/>
  <c r="AX62" i="124" s="1"/>
  <c r="BJ62" i="124" s="1"/>
  <c r="AR29" i="124"/>
  <c r="AQ20" i="124"/>
  <c r="AW20" i="124" s="1"/>
  <c r="BI20" i="124" s="1"/>
  <c r="AQ30" i="124"/>
  <c r="AW30" i="124" s="1"/>
  <c r="BI30" i="124" s="1"/>
  <c r="AQ81" i="124"/>
  <c r="AW81" i="124" s="1"/>
  <c r="BI81" i="124" s="1"/>
  <c r="AQ98" i="124"/>
  <c r="AW98" i="124" s="1"/>
  <c r="BI98" i="124" s="1"/>
  <c r="AQ82" i="124"/>
  <c r="AW82" i="124" s="1"/>
  <c r="BI82" i="124" s="1"/>
  <c r="AQ75" i="124"/>
  <c r="AW75" i="124" s="1"/>
  <c r="BI75" i="124" s="1"/>
  <c r="AR9" i="124"/>
  <c r="AX9" i="124" s="1"/>
  <c r="AR27" i="124"/>
  <c r="AX27" i="124" s="1"/>
  <c r="AR28" i="124"/>
  <c r="AX28" i="124" s="1"/>
  <c r="BJ28" i="124" s="1"/>
  <c r="AR59" i="124"/>
  <c r="AX59" i="124" s="1"/>
  <c r="BJ59" i="124" s="1"/>
  <c r="AR80" i="124"/>
  <c r="AX80" i="124" s="1"/>
  <c r="BJ80" i="124" s="1"/>
  <c r="AR84" i="124"/>
  <c r="AX84" i="124" s="1"/>
  <c r="BJ84" i="124" s="1"/>
  <c r="AR100" i="124"/>
  <c r="AX100" i="124" s="1"/>
  <c r="BJ100" i="124" s="1"/>
  <c r="AR16" i="124"/>
  <c r="AX16" i="124" s="1"/>
  <c r="AR40" i="124"/>
  <c r="AX40" i="124" s="1"/>
  <c r="BJ40" i="124" s="1"/>
  <c r="AR67" i="124"/>
  <c r="AX67" i="124" s="1"/>
  <c r="BJ67" i="124" s="1"/>
  <c r="AR39" i="124"/>
  <c r="AX39" i="124" s="1"/>
  <c r="BJ39" i="124" s="1"/>
  <c r="AR94" i="124"/>
  <c r="AX94" i="124" s="1"/>
  <c r="BJ94" i="124" s="1"/>
  <c r="AR41" i="124"/>
  <c r="AX41" i="124" s="1"/>
  <c r="BJ41" i="124" s="1"/>
  <c r="AR43" i="124"/>
  <c r="AX43" i="124" s="1"/>
  <c r="BJ43" i="124" s="1"/>
  <c r="AR78" i="124"/>
  <c r="AX78" i="124" s="1"/>
  <c r="BJ78" i="124" s="1"/>
  <c r="AR90" i="124"/>
  <c r="AX90" i="124" s="1"/>
  <c r="BJ90" i="124" s="1"/>
  <c r="AR88" i="124"/>
  <c r="AX88" i="124" s="1"/>
  <c r="BJ88" i="124" s="1"/>
  <c r="AR25" i="124"/>
  <c r="AX25" i="124" s="1"/>
  <c r="BJ25" i="124" s="1"/>
  <c r="AR89" i="124"/>
  <c r="AX89" i="124" s="1"/>
  <c r="BJ89" i="124" s="1"/>
  <c r="AR12" i="124"/>
  <c r="H98" i="48" s="1"/>
  <c r="AR85" i="124"/>
  <c r="AX85" i="124" s="1"/>
  <c r="BJ85" i="124" s="1"/>
  <c r="AR31" i="124"/>
  <c r="AX31" i="124" s="1"/>
  <c r="BJ31" i="124" s="1"/>
  <c r="AR93" i="124"/>
  <c r="AX93" i="124" s="1"/>
  <c r="BJ93" i="124" s="1"/>
  <c r="AR66" i="124"/>
  <c r="AX66" i="124" s="1"/>
  <c r="BJ66" i="124" s="1"/>
  <c r="AR51" i="124"/>
  <c r="AX51" i="124" s="1"/>
  <c r="BJ51" i="124" s="1"/>
  <c r="AQ36" i="124"/>
  <c r="AW36" i="124" s="1"/>
  <c r="BI36" i="124" s="1"/>
  <c r="AQ101" i="124"/>
  <c r="AW101" i="124" s="1"/>
  <c r="BI101" i="124" s="1"/>
  <c r="AR60" i="124"/>
  <c r="AX60" i="124" s="1"/>
  <c r="BJ60" i="124" s="1"/>
  <c r="AR11" i="124"/>
  <c r="AX11" i="124" s="1"/>
  <c r="BJ11" i="124" s="1"/>
  <c r="AR97" i="124"/>
  <c r="AX97" i="124" s="1"/>
  <c r="BJ97" i="124" s="1"/>
  <c r="AQ89" i="124"/>
  <c r="AW89" i="124" s="1"/>
  <c r="BI89" i="124" s="1"/>
  <c r="AQ88" i="124"/>
  <c r="AW88" i="124" s="1"/>
  <c r="BI88" i="124" s="1"/>
  <c r="AQ77" i="124"/>
  <c r="AW77" i="124" s="1"/>
  <c r="BI77" i="124" s="1"/>
  <c r="AR71" i="124"/>
  <c r="AX71" i="124" s="1"/>
  <c r="BJ71" i="124" s="1"/>
  <c r="AR48" i="124"/>
  <c r="AX48" i="124" s="1"/>
  <c r="BJ48" i="124" s="1"/>
  <c r="AR47" i="124"/>
  <c r="AX47" i="124" s="1"/>
  <c r="BJ47" i="124" s="1"/>
  <c r="AR65" i="124"/>
  <c r="AX65" i="124" s="1"/>
  <c r="BJ65" i="124" s="1"/>
  <c r="AR37" i="124"/>
  <c r="AX37" i="124" s="1"/>
  <c r="BJ37" i="124" s="1"/>
  <c r="AR30" i="124"/>
  <c r="AX30" i="124" s="1"/>
  <c r="BJ30" i="124" s="1"/>
  <c r="AQ18" i="124"/>
  <c r="AW18" i="124" s="1"/>
  <c r="BI18" i="124" s="1"/>
  <c r="AQ93" i="124"/>
  <c r="AW93" i="124" s="1"/>
  <c r="BI93" i="124" s="1"/>
  <c r="AQ79" i="124"/>
  <c r="AW79" i="124" s="1"/>
  <c r="BI79" i="124" s="1"/>
  <c r="AR13" i="124"/>
  <c r="AX13" i="124" s="1"/>
  <c r="BJ13" i="124" s="1"/>
  <c r="AR95" i="124"/>
  <c r="AX95" i="124" s="1"/>
  <c r="BJ95" i="124" s="1"/>
  <c r="AR54" i="124"/>
  <c r="AX54" i="124" s="1"/>
  <c r="BJ54" i="124" s="1"/>
  <c r="AR42" i="124"/>
  <c r="AX42" i="124" s="1"/>
  <c r="BJ42" i="124" s="1"/>
  <c r="AR92" i="124"/>
  <c r="AX92" i="124" s="1"/>
  <c r="BJ92" i="124" s="1"/>
  <c r="AQ12" i="124"/>
  <c r="AQ65" i="124"/>
  <c r="AW65" i="124" s="1"/>
  <c r="BI65" i="124" s="1"/>
  <c r="AQ99" i="124"/>
  <c r="AW99" i="124" s="1"/>
  <c r="BI99" i="124" s="1"/>
  <c r="AQ63" i="124"/>
  <c r="AW63" i="124" s="1"/>
  <c r="BI63" i="124" s="1"/>
  <c r="AQ60" i="124"/>
  <c r="AW60" i="124" s="1"/>
  <c r="BI60" i="124" s="1"/>
  <c r="AQ34" i="124"/>
  <c r="AW34" i="124" s="1"/>
  <c r="BI34" i="124" s="1"/>
  <c r="AQ22" i="124"/>
  <c r="AW22" i="124" s="1"/>
  <c r="BI22" i="124" s="1"/>
  <c r="AQ57" i="124"/>
  <c r="AW57" i="124" s="1"/>
  <c r="BI57" i="124" s="1"/>
  <c r="AQ78" i="124"/>
  <c r="AW78" i="124" s="1"/>
  <c r="BI78" i="124" s="1"/>
  <c r="AQ56" i="124"/>
  <c r="AW56" i="124" s="1"/>
  <c r="BI56" i="124" s="1"/>
  <c r="AQ25" i="124"/>
  <c r="AW25" i="124" s="1"/>
  <c r="BI25" i="124" s="1"/>
  <c r="AQ66" i="124"/>
  <c r="AW66" i="124" s="1"/>
  <c r="BI66" i="124" s="1"/>
  <c r="AQ51" i="124"/>
  <c r="AW51" i="124" s="1"/>
  <c r="BI51" i="124" s="1"/>
  <c r="J43" i="48"/>
  <c r="J44" i="48" s="1"/>
  <c r="AQ46" i="124"/>
  <c r="AW46" i="124" s="1"/>
  <c r="AQ35" i="124"/>
  <c r="AW35" i="124" s="1"/>
  <c r="BI35" i="124" s="1"/>
  <c r="AQ41" i="124"/>
  <c r="AW41" i="124" s="1"/>
  <c r="BI41" i="124" s="1"/>
  <c r="F101" i="48"/>
  <c r="AY21" i="124"/>
  <c r="I90" i="48"/>
  <c r="AR26" i="124"/>
  <c r="F58" i="101"/>
  <c r="F59" i="101" s="1"/>
  <c r="AR19" i="124"/>
  <c r="AX19" i="124" s="1"/>
  <c r="BJ19" i="124" s="1"/>
  <c r="I91" i="48"/>
  <c r="AY24" i="124"/>
  <c r="I93" i="48"/>
  <c r="C53" i="101"/>
  <c r="H52" i="101"/>
  <c r="F90" i="48"/>
  <c r="AV21" i="124"/>
  <c r="G10" i="113" s="1"/>
  <c r="I94" i="48"/>
  <c r="AY46" i="124"/>
  <c r="K8" i="131"/>
  <c r="AR22" i="124"/>
  <c r="AX22" i="124" s="1"/>
  <c r="BJ22" i="124" s="1"/>
  <c r="AR8" i="124"/>
  <c r="AX8" i="124" s="1"/>
  <c r="BJ8" i="124" s="1"/>
  <c r="AR50" i="124"/>
  <c r="AX50" i="124" s="1"/>
  <c r="BJ50" i="124" s="1"/>
  <c r="AR74" i="124"/>
  <c r="AX74" i="124" s="1"/>
  <c r="BJ74" i="124" s="1"/>
  <c r="AR82" i="124"/>
  <c r="AX82" i="124" s="1"/>
  <c r="BJ82" i="124" s="1"/>
  <c r="AR34" i="124"/>
  <c r="AX34" i="124" s="1"/>
  <c r="BJ34" i="124" s="1"/>
  <c r="AR55" i="124"/>
  <c r="AX55" i="124" s="1"/>
  <c r="BJ55" i="124" s="1"/>
  <c r="AR56" i="124"/>
  <c r="AX56" i="124" s="1"/>
  <c r="BJ56" i="124" s="1"/>
  <c r="AQ9" i="124"/>
  <c r="AQ8" i="124"/>
  <c r="AW8" i="124" s="1"/>
  <c r="BI8" i="124" s="1"/>
  <c r="AQ24" i="124"/>
  <c r="AQ72" i="124"/>
  <c r="AW72" i="124" s="1"/>
  <c r="BI72" i="124" s="1"/>
  <c r="AQ47" i="124"/>
  <c r="AW47" i="124" s="1"/>
  <c r="BI47" i="124" s="1"/>
  <c r="AQ53" i="124"/>
  <c r="AW53" i="124" s="1"/>
  <c r="BI53" i="124" s="1"/>
  <c r="AQ97" i="124"/>
  <c r="AW97" i="124" s="1"/>
  <c r="BI97" i="124" s="1"/>
  <c r="AQ45" i="124"/>
  <c r="AW45" i="124" s="1"/>
  <c r="BI45" i="124" s="1"/>
  <c r="BK9" i="124"/>
  <c r="I57" i="48"/>
  <c r="J9" i="113"/>
  <c r="BK38" i="124"/>
  <c r="I53" i="48"/>
  <c r="BH12" i="124"/>
  <c r="F58" i="48"/>
  <c r="F89" i="48"/>
  <c r="AV16" i="124"/>
  <c r="AR64" i="124"/>
  <c r="AX64" i="124" s="1"/>
  <c r="BJ64" i="124" s="1"/>
  <c r="AR75" i="124"/>
  <c r="AX75" i="124" s="1"/>
  <c r="BJ75" i="124" s="1"/>
  <c r="I97" i="48"/>
  <c r="AV46" i="124"/>
  <c r="F94" i="48"/>
  <c r="BH44" i="124"/>
  <c r="G14" i="113"/>
  <c r="F61" i="48"/>
  <c r="I96" i="48"/>
  <c r="AS102" i="124"/>
  <c r="AY7" i="124"/>
  <c r="I59" i="48"/>
  <c r="BK26" i="124"/>
  <c r="I89" i="48"/>
  <c r="AY16" i="124"/>
  <c r="BH38" i="124"/>
  <c r="F53" i="48"/>
  <c r="F100" i="48"/>
  <c r="BH7" i="124"/>
  <c r="F56" i="48"/>
  <c r="AR96" i="124"/>
  <c r="AX96" i="124" s="1"/>
  <c r="BJ96" i="124" s="1"/>
  <c r="AR38" i="124"/>
  <c r="AQ40" i="124"/>
  <c r="AW40" i="124" s="1"/>
  <c r="BI40" i="124" s="1"/>
  <c r="I98" i="48"/>
  <c r="AY12" i="124"/>
  <c r="AV26" i="124"/>
  <c r="F99" i="48"/>
  <c r="G13" i="113"/>
  <c r="BH29" i="124"/>
  <c r="F60" i="48"/>
  <c r="AP102" i="124"/>
  <c r="AV27" i="124"/>
  <c r="F92" i="48"/>
  <c r="G9" i="113"/>
  <c r="BH9" i="124"/>
  <c r="F57" i="48"/>
  <c r="AY27" i="124"/>
  <c r="I92" i="48"/>
  <c r="BK44" i="124"/>
  <c r="I61" i="48"/>
  <c r="J14" i="113"/>
  <c r="F97" i="48"/>
  <c r="AR14" i="124"/>
  <c r="AX14" i="124" s="1"/>
  <c r="BJ14" i="124" s="1"/>
  <c r="AR49" i="124"/>
  <c r="AX49" i="124" s="1"/>
  <c r="BJ49" i="124" s="1"/>
  <c r="AR83" i="124"/>
  <c r="AX83" i="124" s="1"/>
  <c r="BJ83" i="124" s="1"/>
  <c r="AR98" i="124"/>
  <c r="AX98" i="124" s="1"/>
  <c r="BJ98" i="124" s="1"/>
  <c r="AR79" i="124"/>
  <c r="AX79" i="124" s="1"/>
  <c r="BJ79" i="124" s="1"/>
  <c r="AR63" i="124"/>
  <c r="AX63" i="124" s="1"/>
  <c r="BJ63" i="124" s="1"/>
  <c r="AR70" i="124"/>
  <c r="AX70" i="124" s="1"/>
  <c r="BJ70" i="124" s="1"/>
  <c r="AQ17" i="124"/>
  <c r="AW17" i="124" s="1"/>
  <c r="BI17" i="124" s="1"/>
  <c r="AQ87" i="124"/>
  <c r="AW87" i="124" s="1"/>
  <c r="BI87" i="124" s="1"/>
  <c r="AQ84" i="124"/>
  <c r="AW84" i="124" s="1"/>
  <c r="BI84" i="124" s="1"/>
  <c r="AQ48" i="124"/>
  <c r="AW48" i="124" s="1"/>
  <c r="BI48" i="124" s="1"/>
  <c r="AQ37" i="124"/>
  <c r="AW37" i="124" s="1"/>
  <c r="BI37" i="124" s="1"/>
  <c r="AQ64" i="124"/>
  <c r="AW64" i="124" s="1"/>
  <c r="BI64" i="124" s="1"/>
  <c r="AQ73" i="124"/>
  <c r="AW73" i="124" s="1"/>
  <c r="BI73" i="124" s="1"/>
  <c r="AQ33" i="124"/>
  <c r="AW33" i="124" s="1"/>
  <c r="BI33" i="124" s="1"/>
  <c r="AR21" i="124"/>
  <c r="AQ7" i="124"/>
  <c r="AW12" i="124"/>
  <c r="AX44" i="124"/>
  <c r="AX24" i="124"/>
  <c r="AY29" i="124"/>
  <c r="I100" i="48"/>
  <c r="AR7" i="124"/>
  <c r="G99" i="48" l="1"/>
  <c r="H101" i="48"/>
  <c r="F51" i="48"/>
  <c r="AX12" i="124"/>
  <c r="G98" i="48"/>
  <c r="H92" i="48"/>
  <c r="H100" i="48"/>
  <c r="G92" i="48"/>
  <c r="AX29" i="124"/>
  <c r="BJ29" i="124" s="1"/>
  <c r="G90" i="48"/>
  <c r="H91" i="48"/>
  <c r="G93" i="48"/>
  <c r="I95" i="48"/>
  <c r="I103" i="48" s="1"/>
  <c r="G101" i="48"/>
  <c r="G89" i="48"/>
  <c r="F95" i="48"/>
  <c r="F103" i="48" s="1"/>
  <c r="F54" i="48"/>
  <c r="BH46" i="124"/>
  <c r="G12" i="113"/>
  <c r="BK24" i="124"/>
  <c r="I51" i="48"/>
  <c r="J8" i="113"/>
  <c r="BK7" i="124"/>
  <c r="I56" i="48"/>
  <c r="AY102" i="124"/>
  <c r="BJ27" i="124"/>
  <c r="H52" i="48"/>
  <c r="I11" i="113"/>
  <c r="F52" i="48"/>
  <c r="G11" i="113"/>
  <c r="BH27" i="124"/>
  <c r="BK29" i="124"/>
  <c r="J13" i="113"/>
  <c r="I60" i="48"/>
  <c r="BJ24" i="124"/>
  <c r="H51" i="48"/>
  <c r="H14" i="113"/>
  <c r="G61" i="48"/>
  <c r="BI44" i="124"/>
  <c r="H12" i="113"/>
  <c r="G54" i="48"/>
  <c r="BI46" i="124"/>
  <c r="G100" i="48"/>
  <c r="AW24" i="124"/>
  <c r="G91" i="48"/>
  <c r="BI21" i="124"/>
  <c r="G50" i="48"/>
  <c r="G94" i="48"/>
  <c r="I49" i="48"/>
  <c r="BK16" i="124"/>
  <c r="BI29" i="124"/>
  <c r="H13" i="113"/>
  <c r="G60" i="48"/>
  <c r="I54" i="48"/>
  <c r="J12" i="113"/>
  <c r="BK46" i="124"/>
  <c r="H61" i="48"/>
  <c r="I14" i="113"/>
  <c r="BJ44" i="124"/>
  <c r="BI26" i="124"/>
  <c r="G59" i="48"/>
  <c r="G97" i="48"/>
  <c r="AW9" i="124"/>
  <c r="AX38" i="124"/>
  <c r="H93" i="48"/>
  <c r="BI38" i="124"/>
  <c r="G53" i="48"/>
  <c r="G49" i="48"/>
  <c r="BI16" i="124"/>
  <c r="BI27" i="124"/>
  <c r="H11" i="113"/>
  <c r="G52" i="48"/>
  <c r="AX26" i="124"/>
  <c r="H99" i="48"/>
  <c r="J11" i="113"/>
  <c r="I52" i="48"/>
  <c r="BK27" i="124"/>
  <c r="BH21" i="124"/>
  <c r="F50" i="48"/>
  <c r="BJ9" i="124"/>
  <c r="H57" i="48"/>
  <c r="I9" i="113"/>
  <c r="H96" i="48"/>
  <c r="AR102" i="124"/>
  <c r="AX7" i="124"/>
  <c r="J10" i="113"/>
  <c r="BK12" i="124"/>
  <c r="I58" i="48"/>
  <c r="F49" i="48"/>
  <c r="BH16" i="124"/>
  <c r="H97" i="48"/>
  <c r="G58" i="48"/>
  <c r="H10" i="113"/>
  <c r="BI12" i="124"/>
  <c r="AQ102" i="124"/>
  <c r="G96" i="48"/>
  <c r="AW7" i="124"/>
  <c r="F59" i="48"/>
  <c r="F55" i="48" s="1"/>
  <c r="BH26" i="124"/>
  <c r="AV102" i="124"/>
  <c r="H90" i="48"/>
  <c r="AX21" i="124"/>
  <c r="I12" i="113"/>
  <c r="BJ46" i="124"/>
  <c r="H54" i="48"/>
  <c r="H49" i="48"/>
  <c r="BJ16" i="124"/>
  <c r="H58" i="48"/>
  <c r="BJ12" i="124"/>
  <c r="G8" i="113"/>
  <c r="H94" i="48"/>
  <c r="H89" i="48"/>
  <c r="C58" i="101"/>
  <c r="H58" i="101" s="1"/>
  <c r="H53" i="101"/>
  <c r="AO39" i="124"/>
  <c r="AO49" i="124"/>
  <c r="AO83" i="124"/>
  <c r="AO74" i="124"/>
  <c r="AO93" i="124"/>
  <c r="AO47" i="124"/>
  <c r="AO60" i="124"/>
  <c r="AO9" i="124"/>
  <c r="AO90" i="124"/>
  <c r="AO41" i="124"/>
  <c r="AO95" i="124"/>
  <c r="AO33" i="124"/>
  <c r="AO59" i="124"/>
  <c r="AO75" i="124"/>
  <c r="AO98" i="124"/>
  <c r="AO12" i="124"/>
  <c r="AO22" i="124"/>
  <c r="AO55" i="124"/>
  <c r="AO68" i="124"/>
  <c r="AO88" i="124"/>
  <c r="AO97" i="124"/>
  <c r="AO84" i="124"/>
  <c r="AO48" i="124"/>
  <c r="AO73" i="124"/>
  <c r="AO18" i="124"/>
  <c r="AO87" i="124"/>
  <c r="AO62" i="124"/>
  <c r="AO100" i="124"/>
  <c r="AO43" i="124"/>
  <c r="AO35" i="124"/>
  <c r="AO56" i="124"/>
  <c r="AO77" i="124"/>
  <c r="AO11" i="124"/>
  <c r="AU11" i="124" s="1"/>
  <c r="AO72" i="124"/>
  <c r="AO57" i="124"/>
  <c r="AO67" i="124"/>
  <c r="AO65" i="124"/>
  <c r="AO71" i="124"/>
  <c r="AO101" i="124"/>
  <c r="AO30" i="124"/>
  <c r="AO19" i="124"/>
  <c r="AO24" i="124"/>
  <c r="AO63" i="124"/>
  <c r="AO42" i="124"/>
  <c r="AO92" i="124"/>
  <c r="AO69" i="124"/>
  <c r="AO40" i="124"/>
  <c r="AO17" i="124"/>
  <c r="AO7" i="124"/>
  <c r="AO81" i="124"/>
  <c r="AO26" i="124"/>
  <c r="AO31" i="124"/>
  <c r="AO64" i="124"/>
  <c r="AO70" i="124"/>
  <c r="AO66" i="124"/>
  <c r="AO8" i="124"/>
  <c r="AO14" i="124"/>
  <c r="AO78" i="124"/>
  <c r="AO45" i="124"/>
  <c r="AO86" i="124"/>
  <c r="AO54" i="124"/>
  <c r="AO85" i="124"/>
  <c r="AO82" i="124"/>
  <c r="AO16" i="124"/>
  <c r="AO23" i="124"/>
  <c r="AO91" i="124"/>
  <c r="AO25" i="124"/>
  <c r="AO38" i="124"/>
  <c r="AO34" i="124"/>
  <c r="AO36" i="124"/>
  <c r="AO32" i="124"/>
  <c r="AO15" i="124"/>
  <c r="AO21" i="124"/>
  <c r="AO96" i="124"/>
  <c r="AO50" i="124"/>
  <c r="AO29" i="124"/>
  <c r="AO94" i="124"/>
  <c r="AO46" i="124"/>
  <c r="AO80" i="124"/>
  <c r="AO61" i="124"/>
  <c r="AO13" i="124"/>
  <c r="AO52" i="124"/>
  <c r="AO76" i="124"/>
  <c r="AO53" i="124"/>
  <c r="AO99" i="124"/>
  <c r="AO37" i="124"/>
  <c r="AO27" i="124"/>
  <c r="AO89" i="124"/>
  <c r="AO28" i="124"/>
  <c r="AO79" i="124"/>
  <c r="AO20" i="124"/>
  <c r="AO58" i="124"/>
  <c r="AO44" i="124"/>
  <c r="AO51" i="124"/>
  <c r="AO10" i="124"/>
  <c r="I50" i="48"/>
  <c r="BK21" i="124"/>
  <c r="H60" i="48" l="1"/>
  <c r="I13" i="113"/>
  <c r="G95" i="48"/>
  <c r="G15" i="113"/>
  <c r="I55" i="48"/>
  <c r="BH102" i="124"/>
  <c r="F63" i="48"/>
  <c r="F64" i="48" s="1"/>
  <c r="G103" i="48"/>
  <c r="J15" i="113"/>
  <c r="AX102" i="124"/>
  <c r="C59" i="101"/>
  <c r="H59" i="101" s="1"/>
  <c r="I58" i="101" s="1"/>
  <c r="AT95" i="124"/>
  <c r="AZ95" i="124" s="1"/>
  <c r="AU95" i="124"/>
  <c r="BG95" i="124" s="1"/>
  <c r="BL95" i="124" s="1"/>
  <c r="AT52" i="124"/>
  <c r="AZ52" i="124" s="1"/>
  <c r="AU52" i="124"/>
  <c r="BG52" i="124" s="1"/>
  <c r="BL52" i="124" s="1"/>
  <c r="AU78" i="124"/>
  <c r="BG78" i="124" s="1"/>
  <c r="BL78" i="124" s="1"/>
  <c r="AT78" i="124"/>
  <c r="AZ78" i="124" s="1"/>
  <c r="AT72" i="124"/>
  <c r="AZ72" i="124" s="1"/>
  <c r="AU72" i="124"/>
  <c r="BG72" i="124" s="1"/>
  <c r="BL72" i="124" s="1"/>
  <c r="AU41" i="124"/>
  <c r="BG41" i="124" s="1"/>
  <c r="BL41" i="124" s="1"/>
  <c r="AT41" i="124"/>
  <c r="AZ41" i="124" s="1"/>
  <c r="AT54" i="124"/>
  <c r="AZ54" i="124" s="1"/>
  <c r="AU54" i="124"/>
  <c r="BG54" i="124" s="1"/>
  <c r="BL54" i="124" s="1"/>
  <c r="AT65" i="124"/>
  <c r="AZ65" i="124" s="1"/>
  <c r="AU65" i="124"/>
  <c r="BG65" i="124" s="1"/>
  <c r="BL65" i="124" s="1"/>
  <c r="AU39" i="124"/>
  <c r="BG39" i="124" s="1"/>
  <c r="BL39" i="124" s="1"/>
  <c r="AT39" i="124"/>
  <c r="AZ39" i="124" s="1"/>
  <c r="AU76" i="124"/>
  <c r="BG76" i="124" s="1"/>
  <c r="BL76" i="124" s="1"/>
  <c r="AT76" i="124"/>
  <c r="AZ76" i="124" s="1"/>
  <c r="AT32" i="124"/>
  <c r="AZ32" i="124" s="1"/>
  <c r="AU32" i="124"/>
  <c r="BG32" i="124" s="1"/>
  <c r="BL32" i="124" s="1"/>
  <c r="AU45" i="124"/>
  <c r="BG45" i="124" s="1"/>
  <c r="BL45" i="124" s="1"/>
  <c r="AT45" i="124"/>
  <c r="AZ45" i="124" s="1"/>
  <c r="AT57" i="124"/>
  <c r="AZ57" i="124" s="1"/>
  <c r="AU57" i="124"/>
  <c r="BG57" i="124" s="1"/>
  <c r="BL57" i="124" s="1"/>
  <c r="J16" i="131"/>
  <c r="J17" i="131" s="1"/>
  <c r="I104" i="48"/>
  <c r="E90" i="48"/>
  <c r="J90" i="48" s="1"/>
  <c r="AT21" i="124"/>
  <c r="AZ21" i="124" s="1"/>
  <c r="AU21" i="124"/>
  <c r="AO102" i="124"/>
  <c r="AT7" i="124"/>
  <c r="E96" i="48"/>
  <c r="AU7" i="124"/>
  <c r="AT59" i="124"/>
  <c r="AZ59" i="124" s="1"/>
  <c r="AU59" i="124"/>
  <c r="BG59" i="124" s="1"/>
  <c r="BL59" i="124" s="1"/>
  <c r="AT40" i="124"/>
  <c r="AZ40" i="124" s="1"/>
  <c r="AU40" i="124"/>
  <c r="BG40" i="124" s="1"/>
  <c r="BL40" i="124" s="1"/>
  <c r="AT51" i="124"/>
  <c r="AZ51" i="124" s="1"/>
  <c r="AU51" i="124"/>
  <c r="BG51" i="124" s="1"/>
  <c r="BL51" i="124" s="1"/>
  <c r="AT36" i="124"/>
  <c r="AZ36" i="124" s="1"/>
  <c r="AU36" i="124"/>
  <c r="BG36" i="124" s="1"/>
  <c r="BL36" i="124" s="1"/>
  <c r="AT69" i="124"/>
  <c r="AZ69" i="124" s="1"/>
  <c r="AU69" i="124"/>
  <c r="BG69" i="124" s="1"/>
  <c r="BL69" i="124" s="1"/>
  <c r="AU84" i="124"/>
  <c r="BG84" i="124" s="1"/>
  <c r="BL84" i="124" s="1"/>
  <c r="AT84" i="124"/>
  <c r="AZ84" i="124" s="1"/>
  <c r="AT44" i="124"/>
  <c r="AZ44" i="124" s="1"/>
  <c r="E101" i="48"/>
  <c r="J101" i="48" s="1"/>
  <c r="AU44" i="124"/>
  <c r="AT13" i="124"/>
  <c r="AZ13" i="124" s="1"/>
  <c r="AU13" i="124"/>
  <c r="BG13" i="124" s="1"/>
  <c r="BL13" i="124" s="1"/>
  <c r="AU34" i="124"/>
  <c r="BG34" i="124" s="1"/>
  <c r="BL34" i="124" s="1"/>
  <c r="AT34" i="124"/>
  <c r="AZ34" i="124" s="1"/>
  <c r="AT14" i="124"/>
  <c r="AZ14" i="124" s="1"/>
  <c r="AU14" i="124"/>
  <c r="BG14" i="124" s="1"/>
  <c r="BL14" i="124" s="1"/>
  <c r="AU92" i="124"/>
  <c r="BG92" i="124" s="1"/>
  <c r="BL92" i="124" s="1"/>
  <c r="AT92" i="124"/>
  <c r="AZ92" i="124" s="1"/>
  <c r="AT11" i="124"/>
  <c r="AZ11" i="124" s="1"/>
  <c r="BG11" i="124"/>
  <c r="BL11" i="124" s="1"/>
  <c r="AT97" i="124"/>
  <c r="AZ97" i="124" s="1"/>
  <c r="AU97" i="124"/>
  <c r="BG97" i="124" s="1"/>
  <c r="BL97" i="124" s="1"/>
  <c r="AT90" i="124"/>
  <c r="AZ90" i="124" s="1"/>
  <c r="AU90" i="124"/>
  <c r="BG90" i="124" s="1"/>
  <c r="BL90" i="124" s="1"/>
  <c r="AU58" i="124"/>
  <c r="BG58" i="124" s="1"/>
  <c r="BL58" i="124" s="1"/>
  <c r="AT58" i="124"/>
  <c r="AZ58" i="124" s="1"/>
  <c r="AU61" i="124"/>
  <c r="BG61" i="124" s="1"/>
  <c r="BL61" i="124" s="1"/>
  <c r="AT61" i="124"/>
  <c r="AZ61" i="124" s="1"/>
  <c r="E93" i="48"/>
  <c r="J93" i="48" s="1"/>
  <c r="AT38" i="124"/>
  <c r="AZ38" i="124" s="1"/>
  <c r="AU38" i="124"/>
  <c r="AT8" i="124"/>
  <c r="AZ8" i="124" s="1"/>
  <c r="AU8" i="124"/>
  <c r="BG8" i="124" s="1"/>
  <c r="BL8" i="124" s="1"/>
  <c r="AT42" i="124"/>
  <c r="AZ42" i="124" s="1"/>
  <c r="AU42" i="124"/>
  <c r="BG42" i="124" s="1"/>
  <c r="BL42" i="124" s="1"/>
  <c r="AT77" i="124"/>
  <c r="AZ77" i="124" s="1"/>
  <c r="AU77" i="124"/>
  <c r="BG77" i="124" s="1"/>
  <c r="BL77" i="124" s="1"/>
  <c r="AT88" i="124"/>
  <c r="AZ88" i="124" s="1"/>
  <c r="AU88" i="124"/>
  <c r="BG88" i="124" s="1"/>
  <c r="BL88" i="124" s="1"/>
  <c r="E97" i="48"/>
  <c r="J97" i="48" s="1"/>
  <c r="AT9" i="124"/>
  <c r="AZ9" i="124" s="1"/>
  <c r="AU9" i="124"/>
  <c r="H95" i="48"/>
  <c r="H103" i="48" s="1"/>
  <c r="AT18" i="124"/>
  <c r="AZ18" i="124" s="1"/>
  <c r="AU18" i="124"/>
  <c r="BG18" i="124" s="1"/>
  <c r="BL18" i="124" s="1"/>
  <c r="AT10" i="124"/>
  <c r="AZ10" i="124" s="1"/>
  <c r="AU10" i="124"/>
  <c r="BG10" i="124" s="1"/>
  <c r="BL10" i="124" s="1"/>
  <c r="AU48" i="124"/>
  <c r="BG48" i="124" s="1"/>
  <c r="BL48" i="124" s="1"/>
  <c r="AT48" i="124"/>
  <c r="AZ48" i="124" s="1"/>
  <c r="I51" i="101"/>
  <c r="BJ26" i="124"/>
  <c r="H59" i="48"/>
  <c r="AT20" i="124"/>
  <c r="AZ20" i="124" s="1"/>
  <c r="AU20" i="124"/>
  <c r="BG20" i="124" s="1"/>
  <c r="BL20" i="124" s="1"/>
  <c r="AT80" i="124"/>
  <c r="AZ80" i="124" s="1"/>
  <c r="AU80" i="124"/>
  <c r="BG80" i="124" s="1"/>
  <c r="BL80" i="124" s="1"/>
  <c r="AT25" i="124"/>
  <c r="AZ25" i="124" s="1"/>
  <c r="AU25" i="124"/>
  <c r="BG25" i="124" s="1"/>
  <c r="BL25" i="124" s="1"/>
  <c r="AT66" i="124"/>
  <c r="AZ66" i="124" s="1"/>
  <c r="AU66" i="124"/>
  <c r="BG66" i="124" s="1"/>
  <c r="BL66" i="124" s="1"/>
  <c r="AT63" i="124"/>
  <c r="AZ63" i="124" s="1"/>
  <c r="AU63" i="124"/>
  <c r="BG63" i="124" s="1"/>
  <c r="BL63" i="124" s="1"/>
  <c r="AT56" i="124"/>
  <c r="AZ56" i="124" s="1"/>
  <c r="AU56" i="124"/>
  <c r="BG56" i="124" s="1"/>
  <c r="BL56" i="124" s="1"/>
  <c r="AU68" i="124"/>
  <c r="BG68" i="124" s="1"/>
  <c r="BL68" i="124" s="1"/>
  <c r="AT68" i="124"/>
  <c r="AZ68" i="124" s="1"/>
  <c r="AT60" i="124"/>
  <c r="AZ60" i="124" s="1"/>
  <c r="AU60" i="124"/>
  <c r="BG60" i="124" s="1"/>
  <c r="BL60" i="124" s="1"/>
  <c r="G16" i="113"/>
  <c r="BJ21" i="124"/>
  <c r="H50" i="48"/>
  <c r="E94" i="48"/>
  <c r="J94" i="48" s="1"/>
  <c r="AT46" i="124"/>
  <c r="AZ46" i="124" s="1"/>
  <c r="AU46" i="124"/>
  <c r="AU79" i="124"/>
  <c r="BG79" i="124" s="1"/>
  <c r="BL79" i="124" s="1"/>
  <c r="AT79" i="124"/>
  <c r="AZ79" i="124" s="1"/>
  <c r="AT91" i="124"/>
  <c r="AZ91" i="124" s="1"/>
  <c r="AU91" i="124"/>
  <c r="BG91" i="124" s="1"/>
  <c r="BL91" i="124" s="1"/>
  <c r="AT24" i="124"/>
  <c r="AZ24" i="124" s="1"/>
  <c r="AU24" i="124"/>
  <c r="E91" i="48"/>
  <c r="J91" i="48" s="1"/>
  <c r="AU35" i="124"/>
  <c r="BG35" i="124" s="1"/>
  <c r="BL35" i="124" s="1"/>
  <c r="AT35" i="124"/>
  <c r="AZ35" i="124" s="1"/>
  <c r="AT55" i="124"/>
  <c r="AZ55" i="124" s="1"/>
  <c r="AU55" i="124"/>
  <c r="BG55" i="124" s="1"/>
  <c r="BL55" i="124" s="1"/>
  <c r="AU28" i="124"/>
  <c r="BG28" i="124" s="1"/>
  <c r="BL28" i="124" s="1"/>
  <c r="AT28" i="124"/>
  <c r="AZ28" i="124" s="1"/>
  <c r="I63" i="48"/>
  <c r="G51" i="48"/>
  <c r="BI24" i="124"/>
  <c r="AT70" i="124"/>
  <c r="AZ70" i="124" s="1"/>
  <c r="AU70" i="124"/>
  <c r="BG70" i="124" s="1"/>
  <c r="BL70" i="124" s="1"/>
  <c r="AT47" i="124"/>
  <c r="AZ47" i="124" s="1"/>
  <c r="AU47" i="124"/>
  <c r="BG47" i="124" s="1"/>
  <c r="BL47" i="124" s="1"/>
  <c r="AT94" i="124"/>
  <c r="AZ94" i="124" s="1"/>
  <c r="AU94" i="124"/>
  <c r="BG94" i="124" s="1"/>
  <c r="BL94" i="124" s="1"/>
  <c r="AT23" i="124"/>
  <c r="AZ23" i="124" s="1"/>
  <c r="AU23" i="124"/>
  <c r="BG23" i="124" s="1"/>
  <c r="BL23" i="124" s="1"/>
  <c r="AU64" i="124"/>
  <c r="BG64" i="124" s="1"/>
  <c r="BL64" i="124" s="1"/>
  <c r="AT64" i="124"/>
  <c r="AZ64" i="124" s="1"/>
  <c r="AT19" i="124"/>
  <c r="AZ19" i="124" s="1"/>
  <c r="AU19" i="124"/>
  <c r="BG19" i="124" s="1"/>
  <c r="BL19" i="124" s="1"/>
  <c r="AU43" i="124"/>
  <c r="BG43" i="124" s="1"/>
  <c r="BL43" i="124" s="1"/>
  <c r="AT43" i="124"/>
  <c r="AZ43" i="124" s="1"/>
  <c r="AT22" i="124"/>
  <c r="AZ22" i="124" s="1"/>
  <c r="AU22" i="124"/>
  <c r="BG22" i="124" s="1"/>
  <c r="BL22" i="124" s="1"/>
  <c r="AT93" i="124"/>
  <c r="AZ93" i="124" s="1"/>
  <c r="AU93" i="124"/>
  <c r="BG93" i="124" s="1"/>
  <c r="BL93" i="124" s="1"/>
  <c r="AT89" i="124"/>
  <c r="AZ89" i="124" s="1"/>
  <c r="AU89" i="124"/>
  <c r="BG89" i="124" s="1"/>
  <c r="BL89" i="124" s="1"/>
  <c r="E100" i="48"/>
  <c r="J100" i="48" s="1"/>
  <c r="AU29" i="124"/>
  <c r="AT29" i="124"/>
  <c r="AZ29" i="124" s="1"/>
  <c r="AT16" i="124"/>
  <c r="AZ16" i="124" s="1"/>
  <c r="E89" i="48"/>
  <c r="AU16" i="124"/>
  <c r="AT31" i="124"/>
  <c r="AZ31" i="124" s="1"/>
  <c r="AU31" i="124"/>
  <c r="BG31" i="124" s="1"/>
  <c r="BL31" i="124" s="1"/>
  <c r="AT30" i="124"/>
  <c r="AZ30" i="124" s="1"/>
  <c r="AU30" i="124"/>
  <c r="BG30" i="124" s="1"/>
  <c r="BL30" i="124" s="1"/>
  <c r="AU100" i="124"/>
  <c r="BG100" i="124" s="1"/>
  <c r="BL100" i="124" s="1"/>
  <c r="AT100" i="124"/>
  <c r="AZ100" i="124" s="1"/>
  <c r="E98" i="48"/>
  <c r="J98" i="48" s="1"/>
  <c r="AT12" i="124"/>
  <c r="AZ12" i="124" s="1"/>
  <c r="AU12" i="124"/>
  <c r="AT74" i="124"/>
  <c r="AZ74" i="124" s="1"/>
  <c r="AU74" i="124"/>
  <c r="BG74" i="124" s="1"/>
  <c r="BL74" i="124" s="1"/>
  <c r="I10" i="113"/>
  <c r="BK102" i="124"/>
  <c r="G16" i="131"/>
  <c r="G17" i="131" s="1"/>
  <c r="G18" i="131" s="1"/>
  <c r="F104" i="48"/>
  <c r="AU99" i="124"/>
  <c r="BG99" i="124" s="1"/>
  <c r="BL99" i="124" s="1"/>
  <c r="AT99" i="124"/>
  <c r="AZ99" i="124" s="1"/>
  <c r="AU50" i="124"/>
  <c r="BG50" i="124" s="1"/>
  <c r="BL50" i="124" s="1"/>
  <c r="AT50" i="124"/>
  <c r="AZ50" i="124" s="1"/>
  <c r="AU26" i="124"/>
  <c r="AT26" i="124"/>
  <c r="AZ26" i="124" s="1"/>
  <c r="E99" i="48"/>
  <c r="J99" i="48" s="1"/>
  <c r="AT62" i="124"/>
  <c r="AZ62" i="124" s="1"/>
  <c r="AU62" i="124"/>
  <c r="BG62" i="124" s="1"/>
  <c r="BL62" i="124" s="1"/>
  <c r="AT83" i="124"/>
  <c r="AZ83" i="124" s="1"/>
  <c r="AU83" i="124"/>
  <c r="BG83" i="124" s="1"/>
  <c r="BL83" i="124" s="1"/>
  <c r="AT27" i="124"/>
  <c r="AZ27" i="124" s="1"/>
  <c r="E92" i="48"/>
  <c r="J92" i="48" s="1"/>
  <c r="AU27" i="124"/>
  <c r="AT82" i="124"/>
  <c r="AZ82" i="124" s="1"/>
  <c r="AU82" i="124"/>
  <c r="BG82" i="124" s="1"/>
  <c r="BL82" i="124" s="1"/>
  <c r="AU101" i="124"/>
  <c r="BG101" i="124" s="1"/>
  <c r="BL101" i="124" s="1"/>
  <c r="AT101" i="124"/>
  <c r="AZ101" i="124" s="1"/>
  <c r="AT98" i="124"/>
  <c r="AZ98" i="124" s="1"/>
  <c r="AU98" i="124"/>
  <c r="BG98" i="124" s="1"/>
  <c r="BL98" i="124" s="1"/>
  <c r="I52" i="101"/>
  <c r="AU37" i="124"/>
  <c r="BG37" i="124" s="1"/>
  <c r="BL37" i="124" s="1"/>
  <c r="AT37" i="124"/>
  <c r="AZ37" i="124" s="1"/>
  <c r="AU96" i="124"/>
  <c r="BG96" i="124" s="1"/>
  <c r="BL96" i="124" s="1"/>
  <c r="AT96" i="124"/>
  <c r="AZ96" i="124" s="1"/>
  <c r="AT85" i="124"/>
  <c r="AZ85" i="124" s="1"/>
  <c r="AU85" i="124"/>
  <c r="BG85" i="124" s="1"/>
  <c r="BL85" i="124" s="1"/>
  <c r="AU81" i="124"/>
  <c r="BG81" i="124" s="1"/>
  <c r="BL81" i="124" s="1"/>
  <c r="AT81" i="124"/>
  <c r="AZ81" i="124" s="1"/>
  <c r="AT71" i="124"/>
  <c r="AZ71" i="124" s="1"/>
  <c r="AU71" i="124"/>
  <c r="BG71" i="124" s="1"/>
  <c r="BL71" i="124" s="1"/>
  <c r="AT87" i="124"/>
  <c r="AZ87" i="124" s="1"/>
  <c r="AU87" i="124"/>
  <c r="BG87" i="124" s="1"/>
  <c r="BL87" i="124" s="1"/>
  <c r="AT75" i="124"/>
  <c r="AZ75" i="124" s="1"/>
  <c r="AU75" i="124"/>
  <c r="BG75" i="124" s="1"/>
  <c r="BL75" i="124" s="1"/>
  <c r="AT49" i="124"/>
  <c r="AZ49" i="124" s="1"/>
  <c r="AU49" i="124"/>
  <c r="BG49" i="124" s="1"/>
  <c r="BL49" i="124" s="1"/>
  <c r="G56" i="48"/>
  <c r="BI7" i="124"/>
  <c r="AW102" i="124"/>
  <c r="H8" i="113"/>
  <c r="H56" i="48"/>
  <c r="BJ7" i="124"/>
  <c r="I8" i="113"/>
  <c r="BJ38" i="124"/>
  <c r="H53" i="48"/>
  <c r="G104" i="48"/>
  <c r="H16" i="131"/>
  <c r="H17" i="131" s="1"/>
  <c r="H9" i="113"/>
  <c r="BI9" i="124"/>
  <c r="G57" i="48"/>
  <c r="AT53" i="124"/>
  <c r="AZ53" i="124" s="1"/>
  <c r="AU53" i="124"/>
  <c r="BG53" i="124" s="1"/>
  <c r="BL53" i="124" s="1"/>
  <c r="AT15" i="124"/>
  <c r="AZ15" i="124" s="1"/>
  <c r="AU15" i="124"/>
  <c r="BG15" i="124" s="1"/>
  <c r="BL15" i="124" s="1"/>
  <c r="AT86" i="124"/>
  <c r="AZ86" i="124" s="1"/>
  <c r="AU86" i="124"/>
  <c r="BG86" i="124" s="1"/>
  <c r="BL86" i="124" s="1"/>
  <c r="AT17" i="124"/>
  <c r="AZ17" i="124" s="1"/>
  <c r="AU17" i="124"/>
  <c r="BG17" i="124" s="1"/>
  <c r="BL17" i="124" s="1"/>
  <c r="AT67" i="124"/>
  <c r="AZ67" i="124" s="1"/>
  <c r="AU67" i="124"/>
  <c r="BG67" i="124" s="1"/>
  <c r="BL67" i="124" s="1"/>
  <c r="AT73" i="124"/>
  <c r="AZ73" i="124" s="1"/>
  <c r="AU73" i="124"/>
  <c r="BG73" i="124" s="1"/>
  <c r="BL73" i="124" s="1"/>
  <c r="AU33" i="124"/>
  <c r="BG33" i="124" s="1"/>
  <c r="BL33" i="124" s="1"/>
  <c r="AT33" i="124"/>
  <c r="AZ33" i="124" s="1"/>
  <c r="H55" i="48" l="1"/>
  <c r="H63" i="48"/>
  <c r="H64" i="48" s="1"/>
  <c r="I15" i="113"/>
  <c r="I53" i="101"/>
  <c r="I59" i="101" s="1"/>
  <c r="H15" i="113"/>
  <c r="BJ102" i="124"/>
  <c r="J18" i="131"/>
  <c r="I64" i="48"/>
  <c r="E95" i="48"/>
  <c r="J95" i="48" s="1"/>
  <c r="J96" i="48"/>
  <c r="AT102" i="124"/>
  <c r="AT103" i="124" s="1"/>
  <c r="AZ7" i="124"/>
  <c r="E57" i="48"/>
  <c r="J57" i="48" s="1"/>
  <c r="BG9" i="124"/>
  <c r="BL9" i="124" s="1"/>
  <c r="F9" i="113"/>
  <c r="K9" i="113" s="1"/>
  <c r="G55" i="48"/>
  <c r="G63" i="48" s="1"/>
  <c r="BG27" i="124"/>
  <c r="BL27" i="124" s="1"/>
  <c r="F11" i="113"/>
  <c r="K11" i="113" s="1"/>
  <c r="E52" i="48"/>
  <c r="J52" i="48" s="1"/>
  <c r="F12" i="113"/>
  <c r="K12" i="113" s="1"/>
  <c r="BG46" i="124"/>
  <c r="BL46" i="124" s="1"/>
  <c r="E54" i="48"/>
  <c r="J54" i="48" s="1"/>
  <c r="E59" i="48"/>
  <c r="J59" i="48" s="1"/>
  <c r="BG26" i="124"/>
  <c r="BL26" i="124" s="1"/>
  <c r="E60" i="48"/>
  <c r="J60" i="48" s="1"/>
  <c r="BG29" i="124"/>
  <c r="BL29" i="124" s="1"/>
  <c r="F13" i="113"/>
  <c r="K13" i="113" s="1"/>
  <c r="BG21" i="124"/>
  <c r="BL21" i="124" s="1"/>
  <c r="E50" i="48"/>
  <c r="J50" i="48" s="1"/>
  <c r="BI102" i="124"/>
  <c r="BG7" i="124"/>
  <c r="F8" i="113"/>
  <c r="E56" i="48"/>
  <c r="AU102" i="124"/>
  <c r="J16" i="113"/>
  <c r="F14" i="113"/>
  <c r="K14" i="113" s="1"/>
  <c r="BG44" i="124"/>
  <c r="BL44" i="124" s="1"/>
  <c r="E61" i="48"/>
  <c r="J61" i="48" s="1"/>
  <c r="E58" i="48"/>
  <c r="J58" i="48" s="1"/>
  <c r="BG12" i="124"/>
  <c r="BL12" i="124" s="1"/>
  <c r="F10" i="113"/>
  <c r="K10" i="113" s="1"/>
  <c r="BG16" i="124"/>
  <c r="BL16" i="124" s="1"/>
  <c r="E49" i="48"/>
  <c r="BG24" i="124"/>
  <c r="BL24" i="124" s="1"/>
  <c r="E51" i="48"/>
  <c r="J51" i="48" s="1"/>
  <c r="J89" i="48"/>
  <c r="F25" i="131"/>
  <c r="F23" i="131"/>
  <c r="F24" i="131"/>
  <c r="I16" i="131"/>
  <c r="I17" i="131" s="1"/>
  <c r="I18" i="131" s="1"/>
  <c r="H104" i="48"/>
  <c r="BG38" i="124"/>
  <c r="BL38" i="124" s="1"/>
  <c r="E53" i="48"/>
  <c r="J53" i="48" s="1"/>
  <c r="H16" i="113" l="1"/>
  <c r="I16" i="113"/>
  <c r="E103" i="48"/>
  <c r="J103" i="48"/>
  <c r="E55" i="48"/>
  <c r="J55" i="48" s="1"/>
  <c r="J56" i="48"/>
  <c r="K8" i="113"/>
  <c r="F15" i="113"/>
  <c r="AZ102" i="124"/>
  <c r="AZ103" i="124" s="1"/>
  <c r="F22" i="131"/>
  <c r="F26" i="131" s="1"/>
  <c r="J49" i="48"/>
  <c r="BL7" i="124"/>
  <c r="BL102" i="124" s="1"/>
  <c r="BG102" i="124"/>
  <c r="G64" i="48"/>
  <c r="H18" i="131"/>
  <c r="J104" i="48" l="1"/>
  <c r="E104" i="48"/>
  <c r="F16" i="131"/>
  <c r="F17" i="131" s="1"/>
  <c r="K17" i="131" s="1"/>
  <c r="E63" i="48"/>
  <c r="F16" i="113" s="1"/>
  <c r="J63" i="48"/>
  <c r="J64" i="48" s="1"/>
  <c r="K15" i="113"/>
  <c r="G22" i="131"/>
  <c r="G26" i="131"/>
  <c r="G24" i="131"/>
  <c r="G25" i="131"/>
  <c r="K16" i="131"/>
  <c r="G23" i="131"/>
  <c r="K16" i="113" l="1"/>
  <c r="E64" i="48"/>
  <c r="K18" i="131"/>
  <c r="F18" i="131"/>
</calcChain>
</file>

<file path=xl/sharedStrings.xml><?xml version="1.0" encoding="utf-8"?>
<sst xmlns="http://schemas.openxmlformats.org/spreadsheetml/2006/main" count="2223" uniqueCount="449">
  <si>
    <r>
      <rPr>
        <b/>
        <sz val="14"/>
        <color theme="0"/>
        <rFont val="Tahoma"/>
        <family val="2"/>
      </rPr>
      <t>Australian Gas Networks</t>
    </r>
    <r>
      <rPr>
        <b/>
        <sz val="11"/>
        <color theme="0"/>
        <rFont val="Tahoma"/>
        <family val="2"/>
      </rPr>
      <t xml:space="preserve">
South Australia Access Arrangement
Capital Expenditure Model - 2026/27 to 2030/31</t>
    </r>
  </si>
  <si>
    <t>Description of model</t>
  </si>
  <si>
    <t>Capital expenditure model for Australian Gas Networks South Australia - 2026/27 to 2030/31</t>
  </si>
  <si>
    <t>Sheet Name</t>
  </si>
  <si>
    <t>Sheet Description</t>
  </si>
  <si>
    <t>Hyperlink</t>
  </si>
  <si>
    <t>Introductory</t>
  </si>
  <si>
    <t>Contents</t>
  </si>
  <si>
    <t>Contents of Capital Expenditure Model</t>
  </si>
  <si>
    <t>N/A</t>
  </si>
  <si>
    <t>Category Index</t>
  </si>
  <si>
    <t>Lists Capex Model Categories</t>
  </si>
  <si>
    <t>Category Index'!A1</t>
  </si>
  <si>
    <t>Mapping</t>
  </si>
  <si>
    <t>Maps RAB Categories to Capex Driver Categories and Supporting Documentation</t>
  </si>
  <si>
    <t>Mapping!A1</t>
  </si>
  <si>
    <t>Inputs</t>
  </si>
  <si>
    <t>CPI</t>
  </si>
  <si>
    <t>CPI conversion to $2025/26</t>
  </si>
  <si>
    <t>Input| CPI'!A1</t>
  </si>
  <si>
    <t>Real Cost Escalation</t>
  </si>
  <si>
    <t>AGN's real cost escalation rates</t>
  </si>
  <si>
    <t>Real Cost Escalation'!A1</t>
  </si>
  <si>
    <t>New Growth Volumes</t>
  </si>
  <si>
    <t>Derives AGN's proposed growth capex volumes</t>
  </si>
  <si>
    <t>New Growth Volumes'!A1</t>
  </si>
  <si>
    <t>Unit Rate Categories</t>
  </si>
  <si>
    <t>Lists all unit rate categories and associated project costs</t>
  </si>
  <si>
    <t>Unit Rate Categories'!A1</t>
  </si>
  <si>
    <t>Non Unit Rate Categories</t>
  </si>
  <si>
    <t>Lists all non unit rate categories (Business Cases) and associated project costs</t>
  </si>
  <si>
    <t>Non Unit Rate Categories'!A1</t>
  </si>
  <si>
    <t>Overheads</t>
  </si>
  <si>
    <t>Calculates forecast overheads</t>
  </si>
  <si>
    <t>Input| Overheads'!A1</t>
  </si>
  <si>
    <t>Calculation</t>
  </si>
  <si>
    <t>Project Costs</t>
  </si>
  <si>
    <t>Calculate the capex forecast by project, including real escalation of input costs, overhead allocations, and mapping to the RAB, Capex driver categories, AGIG Vision,  and supporting documentations at the project level</t>
  </si>
  <si>
    <t>Output</t>
  </si>
  <si>
    <t>Consolidated Summary</t>
  </si>
  <si>
    <t>Summarises the capex forecast by Capex Driver Category, including real escalation of input costs and application of overheads</t>
  </si>
  <si>
    <t>Output| Consolidated Summary'!A1</t>
  </si>
  <si>
    <t>PTRM Input</t>
  </si>
  <si>
    <t>Converts output of the Capex model for input into the PTRM (in $2025/26)</t>
  </si>
  <si>
    <t>Output| PTRM'!A1</t>
  </si>
  <si>
    <t>Mapping from Capex Driver Categories to RAB Categories</t>
  </si>
  <si>
    <t>Contents!A1</t>
  </si>
  <si>
    <t>RAB Category</t>
  </si>
  <si>
    <t>Capex Driver Category</t>
  </si>
  <si>
    <t>Index</t>
  </si>
  <si>
    <t>Mains</t>
  </si>
  <si>
    <t>Growth Assets (mains)</t>
  </si>
  <si>
    <t>New Main - Estate</t>
  </si>
  <si>
    <t>CoRE Demand Forecasting Report, CoRE Demand Forecast Model and CoRE_Weather Normalised Demand Model</t>
  </si>
  <si>
    <t>New Main - E to G/Existing Home</t>
  </si>
  <si>
    <t>New Main - I&amp;C&lt;10TJ</t>
  </si>
  <si>
    <t>Augmentation</t>
  </si>
  <si>
    <t>Mains Replacement</t>
  </si>
  <si>
    <t>Service renewal - Standalone</t>
  </si>
  <si>
    <t>Inlets</t>
  </si>
  <si>
    <t>Growth Assets (inlets)</t>
  </si>
  <si>
    <t>New Service - New Home</t>
  </si>
  <si>
    <t xml:space="preserve">New Service - E to G/Existing Home </t>
  </si>
  <si>
    <t>New Service - Multi User</t>
  </si>
  <si>
    <t>New Service - I&amp;C &lt; 10 TJ</t>
  </si>
  <si>
    <t>Meters</t>
  </si>
  <si>
    <t>Growth Assets (meters only)</t>
  </si>
  <si>
    <t>New Meter - Domestic</t>
  </si>
  <si>
    <t>New Meter - I&amp;C&lt;10TJ</t>
  </si>
  <si>
    <t>Meter Replacement</t>
  </si>
  <si>
    <t>Domestic Meter Replacement</t>
  </si>
  <si>
    <t>Meter Replacement Plan</t>
  </si>
  <si>
    <t>I&amp;C Meter Replacements</t>
  </si>
  <si>
    <t>Smart/Digital Meters</t>
  </si>
  <si>
    <t>Remote &amp; Digital Metering IT</t>
  </si>
  <si>
    <t>Large customers</t>
  </si>
  <si>
    <t>Telemetry</t>
  </si>
  <si>
    <t>SA210</t>
  </si>
  <si>
    <t>SA211</t>
  </si>
  <si>
    <t>Other Distribution System Equipment</t>
  </si>
  <si>
    <t>Other Distribution System</t>
  </si>
  <si>
    <t>SA201</t>
  </si>
  <si>
    <t>Distribution Pressured ECDA</t>
  </si>
  <si>
    <t xml:space="preserve">ILI Pipeline Modification </t>
  </si>
  <si>
    <t>SA205</t>
  </si>
  <si>
    <t>M42 Bridge Inspection and Modifications</t>
  </si>
  <si>
    <t>SA204</t>
  </si>
  <si>
    <t>SA209</t>
  </si>
  <si>
    <t>SA203</t>
  </si>
  <si>
    <t>SA202</t>
  </si>
  <si>
    <t>Regulators</t>
  </si>
  <si>
    <t>SA206</t>
  </si>
  <si>
    <t>Other Assets</t>
  </si>
  <si>
    <t>Other Non-Distribution System</t>
  </si>
  <si>
    <t>Plant and Equipment Upgrade</t>
  </si>
  <si>
    <t>SA213</t>
  </si>
  <si>
    <t>IT System</t>
  </si>
  <si>
    <t>Information Technology</t>
  </si>
  <si>
    <t>Equity Raising Costs</t>
  </si>
  <si>
    <t>Land</t>
  </si>
  <si>
    <t>Buildings</t>
  </si>
  <si>
    <t>Growth New Areas</t>
  </si>
  <si>
    <t>Consumer Price Index</t>
  </si>
  <si>
    <t>Conversion from Nominal to Real $2024/25</t>
  </si>
  <si>
    <t>Nominal Year</t>
  </si>
  <si>
    <t>CPI used to convert for the next year</t>
  </si>
  <si>
    <t>Annual CPI</t>
  </si>
  <si>
    <t>Cumulative CPI to $2024/25</t>
  </si>
  <si>
    <t>Nominal to $2024/25</t>
  </si>
  <si>
    <t>2024/25</t>
  </si>
  <si>
    <t>Dec 2023 - Dec 2024</t>
  </si>
  <si>
    <t>2023/24</t>
  </si>
  <si>
    <t>Dec 2022 - Dec 2023</t>
  </si>
  <si>
    <t>2022/23</t>
  </si>
  <si>
    <t>Dec 2021 - Dec 2022</t>
  </si>
  <si>
    <t>2021/22</t>
  </si>
  <si>
    <t>Dec 2020 - Dec 2021</t>
  </si>
  <si>
    <t>2020/21</t>
  </si>
  <si>
    <t>Dec 2019 - Dec 2020</t>
  </si>
  <si>
    <t>2019/20</t>
  </si>
  <si>
    <t>Dec 2018 - Dec 2019</t>
  </si>
  <si>
    <t>2018/19</t>
  </si>
  <si>
    <t>Dec 2017 - Dec 2018</t>
  </si>
  <si>
    <t>2017/18</t>
  </si>
  <si>
    <t>Dec 2016 - Dec 2017</t>
  </si>
  <si>
    <t>2016/17</t>
  </si>
  <si>
    <t>Dec 2015 - Dec 2016</t>
  </si>
  <si>
    <t>2015/16</t>
  </si>
  <si>
    <t>Dec 2014 - Dec 2015</t>
  </si>
  <si>
    <t>2014/15</t>
  </si>
  <si>
    <t>Dec 2013 - Dec 2014</t>
  </si>
  <si>
    <t>NA</t>
  </si>
  <si>
    <t>Inflation from mid-year $2024/25 to end of year $2025/26</t>
  </si>
  <si>
    <t>2025/26</t>
  </si>
  <si>
    <t>Year-on-Year % growth</t>
  </si>
  <si>
    <t>Source</t>
  </si>
  <si>
    <t>2026/27</t>
  </si>
  <si>
    <t>2027/28</t>
  </si>
  <si>
    <t>2028/29</t>
  </si>
  <si>
    <t>2029/30</t>
  </si>
  <si>
    <t>2030/31</t>
  </si>
  <si>
    <t>Labour EGWWS</t>
  </si>
  <si>
    <t>Labour Construction</t>
  </si>
  <si>
    <t>Materials</t>
  </si>
  <si>
    <t>Annual rate of change</t>
  </si>
  <si>
    <t>Cumulative</t>
  </si>
  <si>
    <t>Weighted Cost Escalation Rate</t>
  </si>
  <si>
    <t>Derivation of Growth Capex Volume Forecast</t>
  </si>
  <si>
    <t>Converting Net Customer Connections Forecast to Gross Customer Connections Forecast</t>
  </si>
  <si>
    <t>Residential Disconnections History</t>
  </si>
  <si>
    <t>Average</t>
  </si>
  <si>
    <t>Total Connections</t>
  </si>
  <si>
    <t>Disconnections</t>
  </si>
  <si>
    <t>Percentage of Disconnections to Total Connections</t>
  </si>
  <si>
    <t>Commercial Disconnections History</t>
  </si>
  <si>
    <t>Total Connections Forecast</t>
  </si>
  <si>
    <t>Residential</t>
  </si>
  <si>
    <t>Attachment 12.1A Core demand forecasting</t>
  </si>
  <si>
    <t>Commercial</t>
  </si>
  <si>
    <t>.</t>
  </si>
  <si>
    <t>Total for 
2026/27 to 2030/31</t>
  </si>
  <si>
    <t>Net connections forecast</t>
  </si>
  <si>
    <t>Disconnections forecast</t>
  </si>
  <si>
    <t>Gross Connections Forecast</t>
  </si>
  <si>
    <t>New Meter Forecast</t>
  </si>
  <si>
    <t>Core Forecasts</t>
  </si>
  <si>
    <t>New Residential Connections</t>
  </si>
  <si>
    <t>New Commercial Connections</t>
  </si>
  <si>
    <t xml:space="preserve">Total </t>
  </si>
  <si>
    <t>New Meter Forecasts</t>
  </si>
  <si>
    <t>Domestic</t>
  </si>
  <si>
    <t>Non-Domestic</t>
  </si>
  <si>
    <t>Total new meters</t>
  </si>
  <si>
    <t>Check</t>
  </si>
  <si>
    <t>Impact of Marketing Step Change</t>
  </si>
  <si>
    <t>Number of New Residential Customer Connections due to Marketing Step Change</t>
  </si>
  <si>
    <t>New Services Forecast</t>
  </si>
  <si>
    <t>Historical New Services (units)</t>
  </si>
  <si>
    <t>New estate</t>
  </si>
  <si>
    <t>Existing area</t>
  </si>
  <si>
    <t>Multi user</t>
  </si>
  <si>
    <t>I&amp;C&lt;10TJ</t>
  </si>
  <si>
    <t>Total</t>
  </si>
  <si>
    <t>Volume of New Services = Number of New Customer Connections</t>
  </si>
  <si>
    <t>Assumption of new meters associated with 1 Multi-User new service</t>
  </si>
  <si>
    <t>Implied Forecast of New Meters (with additional residential split)</t>
  </si>
  <si>
    <t>New estate connections</t>
  </si>
  <si>
    <t>Existing homes</t>
  </si>
  <si>
    <t>Multi-User connections</t>
  </si>
  <si>
    <t>Volume Forecast for "New Services" Growth Capex</t>
  </si>
  <si>
    <t>New Main Forecast</t>
  </si>
  <si>
    <t>Historical New Mains (metres)</t>
  </si>
  <si>
    <t>Historical ratio of metres per new main laid</t>
  </si>
  <si>
    <t>New Services forecast for the purposes of "New Mains" Growth Capex</t>
  </si>
  <si>
    <t>Volume of New Mains (m) = (Number of New Services) x (Historical average number of metres per new service installed)</t>
  </si>
  <si>
    <t>Volume Forecast for "New Mains" Growth Capex</t>
  </si>
  <si>
    <t>Volume Forecast for "New Mains" Mount Barker Extension Project</t>
  </si>
  <si>
    <t>Pipeline</t>
  </si>
  <si>
    <t>Protected Steel</t>
  </si>
  <si>
    <t>Trunk Reticulation Mt Barker</t>
  </si>
  <si>
    <t>Total (500m PS in the first year, all the rest PE)</t>
  </si>
  <si>
    <t>Trunk Reticulation Monarto</t>
  </si>
  <si>
    <t>Total (500m PS, all the rest PE)</t>
  </si>
  <si>
    <t>Trunk Nairne</t>
  </si>
  <si>
    <t>Trunk Littlehampton</t>
  </si>
  <si>
    <t>New Residential Connections Mt Barker</t>
  </si>
  <si>
    <t>New Commercial Connections Mt Barker</t>
  </si>
  <si>
    <t>New Residential Connections Nairne</t>
  </si>
  <si>
    <t>New Commercial Connections Nairne</t>
  </si>
  <si>
    <t>New Residential Connections Littlehampton</t>
  </si>
  <si>
    <t>New Commercial Connections Littlehampton</t>
  </si>
  <si>
    <t>Other projects New Mains (m)</t>
  </si>
  <si>
    <t>Volume Forecast for "New Mains" Growth New Areas &amp; Augmentation Capex</t>
  </si>
  <si>
    <t>Total Network Length (m) from Growth, Growth new Areas and Augmentation Capex</t>
  </si>
  <si>
    <t>Volume Forecast for "Network length" Growth, Growth New Areas &amp; Augmentation Capex</t>
  </si>
  <si>
    <t>Total network length</t>
  </si>
  <si>
    <t>Historical Overheads</t>
  </si>
  <si>
    <t>$m, nominal</t>
  </si>
  <si>
    <t>Overheads as reported in the Annual RINs</t>
  </si>
  <si>
    <t>Annual RINs</t>
  </si>
  <si>
    <t>Total overheads in $m, 2025/26</t>
  </si>
  <si>
    <t>Average %</t>
  </si>
  <si>
    <t>Portion to capitalise /expense</t>
  </si>
  <si>
    <t>Operations &amp; maintenance</t>
  </si>
  <si>
    <t>Planning &amp; system design</t>
  </si>
  <si>
    <t>Procurement &amp; fleet</t>
  </si>
  <si>
    <t>Technical assurance</t>
  </si>
  <si>
    <t>Network engineering</t>
  </si>
  <si>
    <t>Support</t>
  </si>
  <si>
    <t>Total Overheads</t>
  </si>
  <si>
    <t>Total Overheads to capitalise</t>
  </si>
  <si>
    <t>Total overheads to capitalise in $m, 2025/26</t>
  </si>
  <si>
    <t>Total overheads to remain expensed</t>
  </si>
  <si>
    <t>Total Capex ($m, nominal)</t>
  </si>
  <si>
    <t>Total Capex ($m, 2025/26)</t>
  </si>
  <si>
    <t>Total Capex excluding Overheads ($m nominal)</t>
  </si>
  <si>
    <t>Total Capex excluding Overheads ($m, 2025/26)</t>
  </si>
  <si>
    <t>% Overheads to Capex</t>
  </si>
  <si>
    <t>Historical Fixed vs Variable Overhead Split</t>
  </si>
  <si>
    <t>Weights</t>
  </si>
  <si>
    <t>Fixed</t>
  </si>
  <si>
    <t>Variable</t>
  </si>
  <si>
    <t>% Split between Overheads</t>
  </si>
  <si>
    <t>Average % Overheads to Total Capex</t>
  </si>
  <si>
    <t>Forecast Overheads ($m, $2025/26)</t>
  </si>
  <si>
    <t>Forecast Fixed Overheads ($m 2025/26)</t>
  </si>
  <si>
    <t>Calculation of variable overheads %</t>
  </si>
  <si>
    <t>Overheads to capitalise ($m $2025/26)</t>
  </si>
  <si>
    <t>Fixed Overheads</t>
  </si>
  <si>
    <t>Variable Overheads</t>
  </si>
  <si>
    <t>Total Forecast Overheads</t>
  </si>
  <si>
    <t>Equivalent to applying the following overheads percentage to total escalated capex</t>
  </si>
  <si>
    <t>Overheads remaining expensed ($m $2025/26)</t>
  </si>
  <si>
    <t>Overheads remaining expensed</t>
  </si>
  <si>
    <t>Total overheads</t>
  </si>
  <si>
    <t>IT Infrastructure</t>
  </si>
  <si>
    <t>Growth new areas</t>
  </si>
  <si>
    <t>Concordia Reticulation Project</t>
  </si>
  <si>
    <t>Capex Category Summary</t>
  </si>
  <si>
    <t>Category</t>
  </si>
  <si>
    <t xml:space="preserve">Project Name </t>
  </si>
  <si>
    <t>Unit Rate Category</t>
  </si>
  <si>
    <t>Forecast Volumes</t>
  </si>
  <si>
    <t>Forecast Capex Unit Rates ($ Real 2024/25)</t>
  </si>
  <si>
    <t>Forecast Capex ($million Real 2024/25)</t>
  </si>
  <si>
    <t>Forecast Capex ($million Real 2025/26)</t>
  </si>
  <si>
    <t>Escalation ($million)</t>
  </si>
  <si>
    <t>Forecast Capex + Escalation ($million Real 2025/26)</t>
  </si>
  <si>
    <t>Overheads ($million)</t>
  </si>
  <si>
    <t>Forecast Capex + Escalation + Overheads ($million Real 2025/26)</t>
  </si>
  <si>
    <t>Capital Contributions ($million Real 2025/26)</t>
  </si>
  <si>
    <t>NET Forecast Capex + Escalation + Overheads ($million Real 2025/26)</t>
  </si>
  <si>
    <t>Labour/non-labour %</t>
  </si>
  <si>
    <t>Mapping Catagories</t>
  </si>
  <si>
    <t>Non-Labour</t>
  </si>
  <si>
    <t>AGIG Vision</t>
  </si>
  <si>
    <t>Strategy/Business Case</t>
  </si>
  <si>
    <t>Residential Connections</t>
  </si>
  <si>
    <t>Y</t>
  </si>
  <si>
    <t>Growth Assets</t>
  </si>
  <si>
    <t>Customer Focussed</t>
  </si>
  <si>
    <t>Commercial Connections</t>
  </si>
  <si>
    <t>Mains &amp; Services Integrity Management</t>
  </si>
  <si>
    <t>Operational Excellence</t>
  </si>
  <si>
    <t>DMSIP</t>
  </si>
  <si>
    <t>Sustainable Communities</t>
  </si>
  <si>
    <t>Metering</t>
  </si>
  <si>
    <t>Digital Metering Program</t>
  </si>
  <si>
    <t>Northern Corridor - Angle Vale augmentation</t>
  </si>
  <si>
    <t>N</t>
  </si>
  <si>
    <t>Southern Corridor - Seaford Aldinga augmentation</t>
  </si>
  <si>
    <t>Concordia reticulation project</t>
  </si>
  <si>
    <t>SCADA</t>
  </si>
  <si>
    <t>RTU Replacement</t>
  </si>
  <si>
    <t xml:space="preserve">Network Pressure Monitoring </t>
  </si>
  <si>
    <t>Corrosion Management of Steel Pipework</t>
  </si>
  <si>
    <t>Cathodic Protection (CP) End of Life Replacement</t>
  </si>
  <si>
    <t>CP Improvement</t>
  </si>
  <si>
    <t>DC Drainage Replacement</t>
  </si>
  <si>
    <t>External corrosion direct assessment (ECDA)</t>
  </si>
  <si>
    <t>Operational Asset Recoating</t>
  </si>
  <si>
    <t>Service safety program</t>
  </si>
  <si>
    <t>Transmission</t>
  </si>
  <si>
    <t>M42 Bridge and pipeline structure</t>
  </si>
  <si>
    <t>Asset Protection</t>
  </si>
  <si>
    <t>Regulators &amp; Valves</t>
  </si>
  <si>
    <t>TP DRS that cannot be isolated due to supply criticality</t>
  </si>
  <si>
    <t>Regulator</t>
  </si>
  <si>
    <t>TP DRS that can be modified in situ</t>
  </si>
  <si>
    <t>CBD DRS that can be modified in situ</t>
  </si>
  <si>
    <t>End of life I&amp;C meter sets</t>
  </si>
  <si>
    <t>SA241</t>
  </si>
  <si>
    <t>Isolation Valves</t>
  </si>
  <si>
    <t>Non-compliant domestic meter sets</t>
  </si>
  <si>
    <t>Plant &amp; Equipment</t>
  </si>
  <si>
    <t>A Leading Employer</t>
  </si>
  <si>
    <t xml:space="preserve">Piccaro Leak Monitoring and Data Analysis </t>
  </si>
  <si>
    <t>IT- IT Corporate Application</t>
  </si>
  <si>
    <t>SAP S4/HANA</t>
  </si>
  <si>
    <t>IT</t>
  </si>
  <si>
    <t>SA217</t>
  </si>
  <si>
    <t>HSE capability - INX</t>
  </si>
  <si>
    <t>Data archiving</t>
  </si>
  <si>
    <t>GTreasury</t>
  </si>
  <si>
    <t>Protecht GRC</t>
  </si>
  <si>
    <t>SAP SuccessFactors</t>
  </si>
  <si>
    <t>Public websites</t>
  </si>
  <si>
    <t>Application architecture tool</t>
  </si>
  <si>
    <t>Project Portfolio Management Software (PPM)</t>
  </si>
  <si>
    <t>SAP S/4HANA incremental functionality</t>
  </si>
  <si>
    <t>Digital Experience</t>
  </si>
  <si>
    <t>Contract management system</t>
  </si>
  <si>
    <t>Data, Analytics and Visualisation</t>
  </si>
  <si>
    <t>IT- Cyber Security</t>
  </si>
  <si>
    <t>Cyber Security technology refresh</t>
  </si>
  <si>
    <t>SA240</t>
  </si>
  <si>
    <t>Corporate Firewall/s refresh</t>
  </si>
  <si>
    <t>DLP Solution</t>
  </si>
  <si>
    <t>CASB Solution</t>
  </si>
  <si>
    <t>Data Governance and Protection Framework</t>
  </si>
  <si>
    <t>Zero Trust Network architecture</t>
  </si>
  <si>
    <t>PAM Session Management</t>
  </si>
  <si>
    <t>IAM Platform Enhancements</t>
  </si>
  <si>
    <t>IT- AGN Infrastructure</t>
  </si>
  <si>
    <t>End User Devices</t>
  </si>
  <si>
    <t>Meeting Room Refresh</t>
  </si>
  <si>
    <t>Network (excl. firewalls)</t>
  </si>
  <si>
    <t>AD consolidation </t>
  </si>
  <si>
    <t>SOE </t>
  </si>
  <si>
    <t>OS currency </t>
  </si>
  <si>
    <t>SQL currency </t>
  </si>
  <si>
    <t>SNOW upgrades </t>
  </si>
  <si>
    <t>Collaboration </t>
  </si>
  <si>
    <t>Citrix Farm (incl. netscalers) </t>
  </si>
  <si>
    <t>Citrix Virtual Servers </t>
  </si>
  <si>
    <t>SD-WAN</t>
  </si>
  <si>
    <t>Data Centre Platform</t>
  </si>
  <si>
    <t>Infrastructure tools</t>
  </si>
  <si>
    <t>IT- IT Operational Applications</t>
  </si>
  <si>
    <t>Enterprise Asset Management</t>
  </si>
  <si>
    <t>FRC Gateway</t>
  </si>
  <si>
    <t>Geospatial Information System Upgrade</t>
  </si>
  <si>
    <t>Meter &amp; Billing</t>
  </si>
  <si>
    <t>Workday release management</t>
  </si>
  <si>
    <t>Middleware</t>
  </si>
  <si>
    <t>Mobility Applications</t>
  </si>
  <si>
    <t>Business Intelligence</t>
  </si>
  <si>
    <t>Call Centre Telephony</t>
  </si>
  <si>
    <t>IT- APA Transition</t>
  </si>
  <si>
    <t>APA Transition</t>
  </si>
  <si>
    <t>Hydrogen Adaptation</t>
  </si>
  <si>
    <t>Weld Procedures and Hardness Testing</t>
  </si>
  <si>
    <t xml:space="preserve">Incompatible Parts replacement </t>
  </si>
  <si>
    <t>Capital Expenditure Forecasts, $m 2025/26</t>
  </si>
  <si>
    <t>Capital Expenditure (direct costs only)</t>
  </si>
  <si>
    <t>Mains growth</t>
  </si>
  <si>
    <t>Inlets growth</t>
  </si>
  <si>
    <t>Meters growth</t>
  </si>
  <si>
    <t>Large consumers</t>
  </si>
  <si>
    <t>TOTAL</t>
  </si>
  <si>
    <t>Capital Expenditure (direct costs and real cost escalation)</t>
  </si>
  <si>
    <t>Capital Expenditure (direct costs, real cost escalation and overheads)</t>
  </si>
  <si>
    <t>Real Cost Escalation applied to capex categories</t>
  </si>
  <si>
    <t>Overheads apportioned to capex categories</t>
  </si>
  <si>
    <t>Capital Expenditure Forecasts by RAB Category PTRM Input, $m 2025/26</t>
  </si>
  <si>
    <t>Capital Expenditure Forecasts by RAB Category for PTRM Input</t>
  </si>
  <si>
    <t>Total for 
2026/27 to 2027/31</t>
  </si>
  <si>
    <t xml:space="preserve"> </t>
  </si>
  <si>
    <t xml:space="preserve">Capital Expenditure Forecasts by Driver </t>
  </si>
  <si>
    <t>Capital Expenditure Forecasts by AGIG Vision</t>
  </si>
  <si>
    <t>Proportion</t>
  </si>
  <si>
    <t>IT Corporate Application</t>
  </si>
  <si>
    <t>Cyber Security</t>
  </si>
  <si>
    <t>IT Operational Applications</t>
  </si>
  <si>
    <t xml:space="preserve">         BIS Oxford input cost escalation forecast to 2030/31- May 2025</t>
  </si>
  <si>
    <t>EAM - periodic refresh</t>
  </si>
  <si>
    <t>HSE - periodic refresh</t>
  </si>
  <si>
    <t>GRC - periodic refresh</t>
  </si>
  <si>
    <t>HVZ Stage 2</t>
  </si>
  <si>
    <t>Historian</t>
  </si>
  <si>
    <t>UiPath</t>
  </si>
  <si>
    <t>SA238</t>
  </si>
  <si>
    <t>SA239</t>
  </si>
  <si>
    <t>SA242</t>
  </si>
  <si>
    <t>SA229</t>
  </si>
  <si>
    <t xml:space="preserve">        Deloitte Access Economics Labour price growth forecasts prepared for AER- Mar 2025</t>
  </si>
  <si>
    <t xml:space="preserve">Dec-25 CPI as reported in May 25 - RBA Statement of Monetary Policy </t>
  </si>
  <si>
    <t xml:space="preserve">RIN Mapping </t>
  </si>
  <si>
    <t>AGN APA IT Transition</t>
  </si>
  <si>
    <t>Workday management</t>
  </si>
  <si>
    <t>SA219</t>
  </si>
  <si>
    <t xml:space="preserve">Pipeline repair equipment </t>
  </si>
  <si>
    <t>Volume of New Mains (m)</t>
  </si>
  <si>
    <t>Back Derived Submission RIN</t>
  </si>
  <si>
    <t>Data archiving - periodic refresh</t>
  </si>
  <si>
    <t>Angle Vale HP network augmentation </t>
  </si>
  <si>
    <t>Seaford Aldinga HP network augmentation </t>
  </si>
  <si>
    <t>DN280 truk main</t>
  </si>
  <si>
    <t xml:space="preserve">Trunk only (other retic in growth above) </t>
  </si>
  <si>
    <t>DN180mm PE main</t>
  </si>
  <si>
    <t>Unplanned Mains Replacement</t>
  </si>
  <si>
    <t>Network Augmentation Plan</t>
  </si>
  <si>
    <t>Multi User Sites (MUS) Replacement</t>
  </si>
  <si>
    <t>HDPE 575 Camera Inspection and sampling</t>
  </si>
  <si>
    <t>Steel Mains Replacement</t>
  </si>
  <si>
    <t>Digital Metering</t>
  </si>
  <si>
    <t>Non-compliant Domestic Meter Sets</t>
  </si>
  <si>
    <t>M42 Bridge and Pipeline Structure</t>
  </si>
  <si>
    <t>Recurrent</t>
  </si>
  <si>
    <t>Non-recurrent</t>
  </si>
  <si>
    <t>Calc| Project Costs '!A1</t>
  </si>
  <si>
    <t>IT Corporate Applications</t>
  </si>
  <si>
    <t>AGN Sustaining Infrastructure</t>
  </si>
  <si>
    <t>AGN Cyber Security</t>
  </si>
  <si>
    <t>AGN Transition</t>
  </si>
  <si>
    <t>Business Case/Programs</t>
  </si>
  <si>
    <t>Supporting documents</t>
  </si>
  <si>
    <t>TP and CBD DRS Overpressure Risk Reduction</t>
  </si>
  <si>
    <t>OT RTU Replacement</t>
  </si>
  <si>
    <t>OT Network Pressure Monitoring</t>
  </si>
  <si>
    <t>Vehicles, Plant and Equipment</t>
  </si>
  <si>
    <t>Attachment 13.1 CoRE SA Demand Forecasting Report; 13.2 Demand Forecast Model; Attachment 9.10 Unit Rates Report</t>
  </si>
  <si>
    <t>SA219 Concordia Reticulation</t>
  </si>
  <si>
    <t>End of life I&amp;C Meter Sets</t>
  </si>
  <si>
    <t>Renewable Gas Adaptation Project</t>
  </si>
  <si>
    <t>Attachment 9.12 Network Augmentation Plan</t>
  </si>
  <si>
    <t>Attachment 9.4 Distribution, Mains and Services Integrity Plan (DMSIP); Attachment 9.10 Unit Rates Report</t>
  </si>
  <si>
    <t>Attachment 9.5 Meter Replacement Plan; Attachment 9.10 Unit Rates Report</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</si>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</sst>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quot;$&quot;* #,##0.00_-;_-&quot;$&quot;* &quot;-&quot;??_-;_-@_-"/>
    <numFmt numFmtId="43" formatCode="_-* #,##0.00_-;\-* #,##0.00_-;_-* &quot;-&quot;??_-;_-@_-"/>
    <numFmt numFmtId="164" formatCode="_-* #,##0_-;\-* #,##0_-;_-* &quot;-&quot;??_-;_-@_-"/>
    <numFmt numFmtId="165" formatCode="0.0%"/>
    <numFmt numFmtId="166" formatCode="_-* #,##0.0000_-;\-* #,##0.0000_-;_-* &quot;-&quot;??_-;_-@_-"/>
    <numFmt numFmtId="167" formatCode="_-&quot;$&quot;* #,##0.0_-;\-&quot;$&quot;* #,##0.0_-;_-&quot;$&quot;* &quot;-&quot;??_-;_-@_-"/>
    <numFmt numFmtId="168" formatCode="0.0"/>
    <numFmt numFmtId="169" formatCode="_-* #,##0_-;[Red]\(#,##0\)_-;_-* &quot;-&quot;??_-;_-@_-"/>
    <numFmt numFmtId="170" formatCode="_-&quot;$&quot;* #,##0.000_-;\-&quot;$&quot;* #,##0.000_-;_-&quot;$&quot;* &quot;-&quot;??_-;_-@_-"/>
    <numFmt numFmtId="171" formatCode="&quot;$&quot;#,##0.00"/>
    <numFmt numFmtId="172" formatCode="&quot;$&quot;#,##0"/>
    <numFmt numFmtId="173" formatCode="_-* #,##0.000_-;\-* #,##0.000_-;_-* &quot;-&quot;???_-;_-@_-"/>
    <numFmt numFmtId="174" formatCode="&quot;$&quot;#,##0;\(&quot;$&quot;#,##0\);&quot;$&quot;\-"/>
    <numFmt numFmtId="175" formatCode="&quot;$&quot;#,##0.00;\(&quot;$&quot;#,##0.00\);&quot;$&quot;\-"/>
    <numFmt numFmtId="176" formatCode="0.000"/>
    <numFmt numFmtId="177" formatCode="&quot;$&quot;#,##0.000"/>
  </numFmts>
  <fonts count="75" x14ac:knownFonts="1">
    <font>
      <sz val="11"/>
      <color theme="1"/>
      <name val="Calibri"/>
      <family val="2"/>
      <scheme val="minor"/>
    </font>
    <font>
      <sz val="11"/>
      <color theme="1"/>
      <name val="Tahoma"/>
      <family val="2"/>
    </font>
    <font>
      <sz val="11"/>
      <color theme="1"/>
      <name val="Tahoma"/>
      <family val="2"/>
    </font>
    <font>
      <sz val="11"/>
      <color theme="1"/>
      <name val="Tahoma"/>
      <family val="2"/>
    </font>
    <font>
      <sz val="11"/>
      <color theme="1"/>
      <name val="Tahoma"/>
      <family val="2"/>
    </font>
    <font>
      <sz val="11"/>
      <color theme="1"/>
      <name val="Tahoma"/>
      <family val="2"/>
    </font>
    <font>
      <sz val="11"/>
      <color theme="1"/>
      <name val="Tahoma"/>
      <family val="2"/>
    </font>
    <font>
      <sz val="11"/>
      <color theme="1"/>
      <name val="Calibri"/>
      <family val="2"/>
      <scheme val="minor"/>
    </font>
    <font>
      <sz val="11"/>
      <color indexed="8"/>
      <name val="Calibri"/>
      <family val="2"/>
    </font>
    <font>
      <u/>
      <sz val="11"/>
      <color theme="10"/>
      <name val="Calibri"/>
      <family val="2"/>
      <scheme val="minor"/>
    </font>
    <font>
      <sz val="10"/>
      <name val="Arial"/>
      <family val="2"/>
    </font>
    <font>
      <sz val="8"/>
      <color theme="1"/>
      <name val="Calibri"/>
      <family val="2"/>
    </font>
    <font>
      <sz val="11"/>
      <name val="Calibri"/>
      <family val="2"/>
      <scheme val="minor"/>
    </font>
    <font>
      <b/>
      <sz val="11"/>
      <color theme="0"/>
      <name val="Tahoma"/>
      <family val="2"/>
    </font>
    <font>
      <b/>
      <sz val="11"/>
      <color theme="1"/>
      <name val="Tahoma"/>
      <family val="2"/>
    </font>
    <font>
      <b/>
      <sz val="14"/>
      <color theme="0"/>
      <name val="Tahoma"/>
      <family val="2"/>
    </font>
    <font>
      <u/>
      <sz val="8"/>
      <color theme="10"/>
      <name val="Tahoma"/>
      <family val="2"/>
    </font>
    <font>
      <sz val="8"/>
      <color theme="1"/>
      <name val="Tahoma"/>
      <family val="2"/>
    </font>
    <font>
      <b/>
      <sz val="10"/>
      <color theme="0"/>
      <name val="Tahoma"/>
      <family val="2"/>
    </font>
    <font>
      <sz val="10"/>
      <color theme="0"/>
      <name val="Tahoma"/>
      <family val="2"/>
    </font>
    <font>
      <b/>
      <sz val="10"/>
      <color theme="1"/>
      <name val="Tahoma"/>
      <family val="2"/>
    </font>
    <font>
      <b/>
      <sz val="10"/>
      <name val="Tahoma"/>
      <family val="2"/>
    </font>
    <font>
      <sz val="10"/>
      <name val="Tahoma"/>
      <family val="2"/>
    </font>
    <font>
      <sz val="10"/>
      <color theme="1"/>
      <name val="Tahoma"/>
      <family val="2"/>
    </font>
    <font>
      <b/>
      <sz val="12"/>
      <color theme="0"/>
      <name val="Tahoma"/>
      <family val="2"/>
    </font>
    <font>
      <b/>
      <sz val="8"/>
      <name val="Tahoma"/>
      <family val="2"/>
    </font>
    <font>
      <b/>
      <sz val="8"/>
      <color theme="1"/>
      <name val="Tahoma"/>
      <family val="2"/>
    </font>
    <font>
      <i/>
      <sz val="8"/>
      <color theme="1"/>
      <name val="Tahoma"/>
      <family val="2"/>
    </font>
    <font>
      <sz val="7"/>
      <color theme="1"/>
      <name val="Tahoma"/>
      <family val="2"/>
    </font>
    <font>
      <sz val="8"/>
      <name val="Tahoma"/>
      <family val="2"/>
    </font>
    <font>
      <u/>
      <sz val="8"/>
      <name val="Tahoma"/>
      <family val="2"/>
    </font>
    <font>
      <sz val="8"/>
      <color theme="0"/>
      <name val="Tahoma"/>
      <family val="2"/>
    </font>
    <font>
      <i/>
      <sz val="8"/>
      <name val="Tahoma"/>
      <family val="2"/>
    </font>
    <font>
      <sz val="11"/>
      <name val="Tahoma"/>
      <family val="2"/>
    </font>
    <font>
      <b/>
      <sz val="8"/>
      <color theme="0"/>
      <name val="Tahoma"/>
      <family val="2"/>
    </font>
    <font>
      <sz val="9"/>
      <color theme="1"/>
      <name val="Tahoma"/>
      <family val="2"/>
    </font>
    <font>
      <b/>
      <sz val="11"/>
      <name val="Tahoma"/>
      <family val="2"/>
    </font>
    <font>
      <u/>
      <sz val="10"/>
      <color theme="10"/>
      <name val="Tahoma"/>
      <family val="2"/>
    </font>
    <font>
      <i/>
      <sz val="10"/>
      <color theme="1"/>
      <name val="Tahoma"/>
      <family val="2"/>
    </font>
    <font>
      <i/>
      <sz val="11"/>
      <color theme="1"/>
      <name val="Tahoma"/>
      <family val="2"/>
    </font>
    <font>
      <u/>
      <sz val="11"/>
      <color theme="10"/>
      <name val="Tahoma"/>
      <family val="2"/>
    </font>
    <font>
      <sz val="8"/>
      <name val="Calibri"/>
      <family val="2"/>
      <scheme val="minor"/>
    </font>
    <font>
      <b/>
      <sz val="10"/>
      <color theme="1"/>
      <name val="Arial"/>
      <family val="2"/>
    </font>
    <font>
      <b/>
      <sz val="8"/>
      <color theme="0"/>
      <name val="Arial"/>
      <family val="2"/>
    </font>
    <font>
      <b/>
      <sz val="8"/>
      <name val="Arial"/>
      <family val="2"/>
    </font>
    <font>
      <b/>
      <sz val="8"/>
      <color rgb="FF0070C0"/>
      <name val="Tahoma"/>
      <family val="2"/>
    </font>
    <font>
      <sz val="8"/>
      <name val="Arial"/>
      <family val="2"/>
    </font>
    <font>
      <sz val="11"/>
      <color theme="1"/>
      <name val="Arial"/>
      <family val="2"/>
    </font>
    <font>
      <b/>
      <sz val="14"/>
      <color theme="0"/>
      <name val="Arial"/>
      <family val="2"/>
    </font>
    <font>
      <b/>
      <sz val="11"/>
      <color theme="0"/>
      <name val="Arial"/>
      <family val="2"/>
    </font>
    <font>
      <u/>
      <sz val="8"/>
      <color theme="10"/>
      <name val="Arial"/>
      <family val="2"/>
    </font>
    <font>
      <b/>
      <sz val="10"/>
      <color theme="0"/>
      <name val="Arial"/>
      <family val="2"/>
    </font>
    <font>
      <sz val="10"/>
      <color theme="1"/>
      <name val="Arial"/>
      <family val="2"/>
    </font>
    <font>
      <b/>
      <sz val="10"/>
      <name val="Arial"/>
      <family val="2"/>
    </font>
    <font>
      <b/>
      <sz val="8"/>
      <color theme="1"/>
      <name val="Arial"/>
      <family val="2"/>
    </font>
    <font>
      <sz val="8"/>
      <color theme="1"/>
      <name val="Arial"/>
      <family val="2"/>
    </font>
    <font>
      <b/>
      <sz val="11"/>
      <color rgb="FFFF0000"/>
      <name val="Arial"/>
      <family val="2"/>
    </font>
    <font>
      <sz val="7"/>
      <color theme="1"/>
      <name val="Arial"/>
      <family val="2"/>
    </font>
    <font>
      <b/>
      <sz val="8"/>
      <color rgb="FFFF0000"/>
      <name val="Arial"/>
      <family val="2"/>
    </font>
    <font>
      <i/>
      <sz val="8"/>
      <color theme="1"/>
      <name val="Arial"/>
      <family val="2"/>
    </font>
    <font>
      <b/>
      <sz val="10"/>
      <color rgb="FFFF0000"/>
      <name val="Arial"/>
      <family val="2"/>
    </font>
    <font>
      <i/>
      <sz val="8"/>
      <name val="Arial"/>
      <family val="2"/>
    </font>
    <font>
      <b/>
      <sz val="9"/>
      <color theme="1"/>
      <name val="Arial"/>
      <family val="2"/>
    </font>
    <font>
      <sz val="10"/>
      <color theme="0"/>
      <name val="Arial"/>
      <family val="2"/>
    </font>
    <font>
      <i/>
      <sz val="10"/>
      <color rgb="FFFF0000"/>
      <name val="Arial"/>
      <family val="2"/>
    </font>
    <font>
      <i/>
      <sz val="10"/>
      <name val="Arial"/>
      <family val="2"/>
    </font>
    <font>
      <sz val="8"/>
      <color theme="0"/>
      <name val="Arial"/>
      <family val="2"/>
    </font>
    <font>
      <i/>
      <sz val="8"/>
      <color theme="0" tint="-4.9989318521683403E-2"/>
      <name val="Tahoma"/>
      <family val="2"/>
    </font>
    <font>
      <b/>
      <sz val="8"/>
      <color theme="0" tint="-0.34998626667073579"/>
      <name val="Tahoma"/>
      <family val="2"/>
    </font>
    <font>
      <b/>
      <sz val="10"/>
      <color rgb="FFFFFFFF"/>
      <name val="Calibri"/>
      <family val="2"/>
      <scheme val="minor"/>
    </font>
    <font>
      <sz val="10"/>
      <color theme="1"/>
      <name val="Calibri"/>
      <family val="2"/>
      <scheme val="minor"/>
    </font>
    <font>
      <b/>
      <i/>
      <sz val="10"/>
      <name val="Tahoma"/>
      <family val="2"/>
    </font>
    <font>
      <sz val="11"/>
      <color theme="0"/>
      <name val="Tahoma"/>
      <family val="2"/>
    </font>
    <font>
      <sz val="11"/>
      <color theme="0" tint="-0.249977111117893"/>
      <name val="Tahoma"/>
      <family val="2"/>
    </font>
    <font>
      <sz val="8"/>
      <color theme="0" tint="-0.249977111117893"/>
      <name val="Tahoma"/>
      <family val="2"/>
    </font>
  </fonts>
  <fills count="14">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A3E0"/>
        <bgColor indexed="64"/>
      </patternFill>
    </fill>
    <fill>
      <patternFill patternType="solid">
        <fgColor rgb="FF003C71"/>
        <bgColor indexed="64"/>
      </patternFill>
    </fill>
    <fill>
      <patternFill patternType="solid">
        <fgColor rgb="FFFFFFCC"/>
        <bgColor rgb="FF000000"/>
      </patternFill>
    </fill>
    <fill>
      <patternFill patternType="solid">
        <fgColor rgb="FF00B0F0"/>
        <bgColor indexed="64"/>
      </patternFill>
    </fill>
    <fill>
      <patternFill patternType="solid">
        <fgColor theme="3"/>
        <bgColor indexed="64"/>
      </patternFill>
    </fill>
    <fill>
      <patternFill patternType="solid">
        <fgColor rgb="FF002060"/>
        <bgColor indexed="64"/>
      </patternFill>
    </fill>
    <fill>
      <patternFill patternType="solid">
        <fgColor theme="4"/>
        <bgColor indexed="64"/>
      </patternFill>
    </fill>
  </fills>
  <borders count="25">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rgb="FFA6A6A6"/>
      </bottom>
      <diagonal/>
    </border>
    <border>
      <left style="thin">
        <color theme="4"/>
      </left>
      <right style="thin">
        <color theme="4"/>
      </right>
      <top style="thin">
        <color theme="4"/>
      </top>
      <bottom style="thin">
        <color theme="4"/>
      </bottom>
      <diagonal/>
    </border>
  </borders>
  <cellStyleXfs count="16">
    <xf numFmtId="0" fontId="0"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43" fontId="8"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xf numFmtId="0" fontId="11" fillId="0" borderId="0"/>
    <xf numFmtId="169" fontId="12" fillId="9" borderId="23" applyBorder="0">
      <alignment horizontal="right"/>
      <protection locked="0"/>
    </xf>
    <xf numFmtId="0" fontId="11" fillId="0" borderId="0"/>
    <xf numFmtId="0" fontId="10" fillId="0" borderId="0"/>
    <xf numFmtId="0" fontId="10" fillId="0" borderId="0"/>
    <xf numFmtId="0" fontId="69" fillId="13" borderId="24" applyNumberFormat="0" applyProtection="0"/>
    <xf numFmtId="0" fontId="70" fillId="0" borderId="0" applyNumberFormat="0" applyFill="0" applyBorder="0" applyProtection="0"/>
    <xf numFmtId="0" fontId="2" fillId="0" borderId="0"/>
  </cellStyleXfs>
  <cellXfs count="589">
    <xf numFmtId="0" fontId="0" fillId="0" borderId="0" xfId="0"/>
    <xf numFmtId="0" fontId="6" fillId="6" borderId="0" xfId="0" applyFont="1" applyFill="1"/>
    <xf numFmtId="0" fontId="15" fillId="8" borderId="0" xfId="0" applyFont="1" applyFill="1" applyAlignment="1">
      <alignment vertical="center"/>
    </xf>
    <xf numFmtId="0" fontId="15" fillId="8" borderId="0" xfId="0" applyFont="1" applyFill="1"/>
    <xf numFmtId="0" fontId="13" fillId="8" borderId="0" xfId="0" applyFont="1" applyFill="1"/>
    <xf numFmtId="0" fontId="16" fillId="3" borderId="0" xfId="5" applyFont="1" applyFill="1" applyAlignment="1">
      <alignment horizontal="left"/>
    </xf>
    <xf numFmtId="0" fontId="17" fillId="3" borderId="0" xfId="0" applyFont="1" applyFill="1"/>
    <xf numFmtId="0" fontId="16" fillId="3" borderId="0" xfId="5" applyFont="1" applyFill="1" applyAlignment="1">
      <alignment horizontal="left" vertical="center"/>
    </xf>
    <xf numFmtId="0" fontId="17" fillId="3" borderId="0" xfId="0" applyFont="1" applyFill="1" applyAlignment="1">
      <alignment vertical="center"/>
    </xf>
    <xf numFmtId="0" fontId="18" fillId="7" borderId="0" xfId="0" applyFont="1" applyFill="1" applyAlignment="1">
      <alignment vertical="center"/>
    </xf>
    <xf numFmtId="0" fontId="19" fillId="7" borderId="0" xfId="0" applyFont="1" applyFill="1" applyAlignment="1">
      <alignment vertical="center"/>
    </xf>
    <xf numFmtId="0" fontId="18" fillId="3" borderId="0" xfId="0" applyFont="1" applyFill="1" applyAlignment="1">
      <alignment vertical="center"/>
    </xf>
    <xf numFmtId="0" fontId="19" fillId="3" borderId="0" xfId="0" applyFont="1" applyFill="1" applyAlignment="1">
      <alignment vertical="center"/>
    </xf>
    <xf numFmtId="0" fontId="17" fillId="3" borderId="0" xfId="0" applyFont="1" applyFill="1" applyAlignment="1">
      <alignment horizontal="center" vertical="center"/>
    </xf>
    <xf numFmtId="0" fontId="17" fillId="3" borderId="2" xfId="0" applyFont="1" applyFill="1" applyBorder="1" applyAlignment="1">
      <alignment horizontal="center" vertical="center"/>
    </xf>
    <xf numFmtId="43" fontId="17" fillId="3" borderId="0" xfId="1" applyFont="1" applyFill="1" applyBorder="1" applyAlignment="1">
      <alignment horizontal="center" vertical="center"/>
    </xf>
    <xf numFmtId="10" fontId="17" fillId="3" borderId="2" xfId="1" applyNumberFormat="1" applyFont="1" applyFill="1" applyBorder="1" applyAlignment="1">
      <alignment horizontal="center" vertical="center"/>
    </xf>
    <xf numFmtId="43" fontId="17" fillId="3" borderId="2" xfId="1" applyFont="1" applyFill="1" applyBorder="1" applyAlignment="1">
      <alignment horizontal="center" vertical="center"/>
    </xf>
    <xf numFmtId="0" fontId="17" fillId="3" borderId="5" xfId="0" applyFont="1" applyFill="1" applyBorder="1" applyAlignment="1">
      <alignment horizontal="center" vertical="center"/>
    </xf>
    <xf numFmtId="0" fontId="17" fillId="3" borderId="4" xfId="0" applyFont="1" applyFill="1" applyBorder="1" applyAlignment="1">
      <alignment horizontal="center" vertical="center"/>
    </xf>
    <xf numFmtId="43" fontId="17" fillId="3" borderId="5" xfId="1" applyFont="1" applyFill="1" applyBorder="1" applyAlignment="1">
      <alignment horizontal="center" vertical="center"/>
    </xf>
    <xf numFmtId="10" fontId="17" fillId="3" borderId="4" xfId="1" applyNumberFormat="1" applyFont="1" applyFill="1" applyBorder="1" applyAlignment="1">
      <alignment horizontal="center" vertical="center"/>
    </xf>
    <xf numFmtId="0" fontId="23" fillId="3" borderId="0" xfId="0" applyFont="1" applyFill="1"/>
    <xf numFmtId="0" fontId="23" fillId="3" borderId="0" xfId="0" applyFont="1" applyFill="1" applyAlignment="1">
      <alignment horizontal="center"/>
    </xf>
    <xf numFmtId="0" fontId="20" fillId="3" borderId="0" xfId="0" applyFont="1" applyFill="1" applyAlignment="1">
      <alignment horizontal="center"/>
    </xf>
    <xf numFmtId="0" fontId="6" fillId="2" borderId="0" xfId="0" applyFont="1" applyFill="1"/>
    <xf numFmtId="0" fontId="17" fillId="2" borderId="0" xfId="0" applyFont="1" applyFill="1"/>
    <xf numFmtId="44" fontId="17" fillId="3" borderId="0" xfId="2" applyFont="1" applyFill="1" applyAlignment="1">
      <alignment vertical="center"/>
    </xf>
    <xf numFmtId="0" fontId="25" fillId="3" borderId="5" xfId="0" applyFont="1" applyFill="1" applyBorder="1" applyAlignment="1">
      <alignment vertical="center"/>
    </xf>
    <xf numFmtId="0" fontId="26" fillId="3" borderId="0" xfId="0" applyFont="1" applyFill="1" applyAlignment="1">
      <alignment vertical="center"/>
    </xf>
    <xf numFmtId="44" fontId="17" fillId="3" borderId="7" xfId="2" applyFont="1" applyFill="1" applyBorder="1" applyAlignment="1">
      <alignment vertical="center"/>
    </xf>
    <xf numFmtId="0" fontId="20" fillId="3" borderId="0" xfId="0" applyFont="1" applyFill="1" applyAlignment="1">
      <alignment vertical="center"/>
    </xf>
    <xf numFmtId="0" fontId="20" fillId="3" borderId="8" xfId="0" applyFont="1" applyFill="1" applyBorder="1" applyAlignment="1">
      <alignment vertical="center"/>
    </xf>
    <xf numFmtId="44" fontId="20" fillId="3" borderId="8" xfId="2" applyFont="1" applyFill="1" applyBorder="1" applyAlignment="1">
      <alignment vertical="center"/>
    </xf>
    <xf numFmtId="44" fontId="20" fillId="3" borderId="9" xfId="2" applyFont="1" applyFill="1" applyBorder="1" applyAlignment="1">
      <alignment vertical="center"/>
    </xf>
    <xf numFmtId="0" fontId="23" fillId="3" borderId="0" xfId="0" applyFont="1" applyFill="1" applyAlignment="1">
      <alignment vertical="center"/>
    </xf>
    <xf numFmtId="0" fontId="23" fillId="2" borderId="0" xfId="0" applyFont="1" applyFill="1"/>
    <xf numFmtId="0" fontId="17" fillId="3" borderId="5" xfId="0" applyFont="1" applyFill="1" applyBorder="1" applyAlignment="1">
      <alignment vertical="center"/>
    </xf>
    <xf numFmtId="0" fontId="25" fillId="3" borderId="5"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5" xfId="0" applyFont="1" applyFill="1" applyBorder="1" applyAlignment="1">
      <alignment horizontal="center" vertical="center" wrapText="1"/>
    </xf>
    <xf numFmtId="0" fontId="6" fillId="2" borderId="0" xfId="0" applyFont="1" applyFill="1" applyAlignment="1">
      <alignment vertical="center"/>
    </xf>
    <xf numFmtId="170" fontId="17" fillId="3" borderId="0" xfId="2" applyNumberFormat="1" applyFont="1" applyFill="1" applyAlignment="1">
      <alignment vertical="center"/>
    </xf>
    <xf numFmtId="44" fontId="17" fillId="3" borderId="1" xfId="0" applyNumberFormat="1" applyFont="1" applyFill="1" applyBorder="1" applyAlignment="1">
      <alignment vertical="center"/>
    </xf>
    <xf numFmtId="44" fontId="17" fillId="3" borderId="0" xfId="0" applyNumberFormat="1" applyFont="1" applyFill="1" applyAlignment="1">
      <alignment vertical="center"/>
    </xf>
    <xf numFmtId="44" fontId="17" fillId="3" borderId="7" xfId="0" applyNumberFormat="1" applyFont="1" applyFill="1" applyBorder="1" applyAlignment="1">
      <alignment vertical="center"/>
    </xf>
    <xf numFmtId="49" fontId="17" fillId="3" borderId="0" xfId="0" applyNumberFormat="1" applyFont="1" applyFill="1" applyAlignment="1">
      <alignment vertical="center"/>
    </xf>
    <xf numFmtId="44" fontId="17" fillId="0" borderId="0" xfId="2" applyFont="1" applyAlignment="1">
      <alignment vertical="center"/>
    </xf>
    <xf numFmtId="49" fontId="20" fillId="3" borderId="8" xfId="0" applyNumberFormat="1" applyFont="1" applyFill="1" applyBorder="1" applyAlignment="1">
      <alignment vertical="center"/>
    </xf>
    <xf numFmtId="0" fontId="23" fillId="3" borderId="8" xfId="0" applyFont="1" applyFill="1" applyBorder="1" applyAlignment="1">
      <alignment vertical="center"/>
    </xf>
    <xf numFmtId="44" fontId="20" fillId="3" borderId="10" xfId="0" applyNumberFormat="1" applyFont="1" applyFill="1" applyBorder="1" applyAlignment="1">
      <alignment vertical="center"/>
    </xf>
    <xf numFmtId="44" fontId="20" fillId="3" borderId="8" xfId="0" applyNumberFormat="1" applyFont="1" applyFill="1" applyBorder="1" applyAlignment="1">
      <alignment vertical="center"/>
    </xf>
    <xf numFmtId="44" fontId="20" fillId="3" borderId="9" xfId="0" applyNumberFormat="1" applyFont="1" applyFill="1" applyBorder="1" applyAlignment="1">
      <alignment vertical="center"/>
    </xf>
    <xf numFmtId="44" fontId="27" fillId="3" borderId="0" xfId="0" applyNumberFormat="1" applyFont="1" applyFill="1" applyAlignment="1">
      <alignment vertical="center"/>
    </xf>
    <xf numFmtId="49" fontId="14" fillId="3" borderId="0" xfId="0" applyNumberFormat="1" applyFont="1" applyFill="1"/>
    <xf numFmtId="44" fontId="14" fillId="3" borderId="0" xfId="0" applyNumberFormat="1" applyFont="1" applyFill="1" applyAlignment="1">
      <alignment vertical="center"/>
    </xf>
    <xf numFmtId="0" fontId="28" fillId="3" borderId="0" xfId="0" applyFont="1" applyFill="1" applyAlignment="1">
      <alignment horizontal="center" vertical="center"/>
    </xf>
    <xf numFmtId="49" fontId="28" fillId="3" borderId="0" xfId="0" applyNumberFormat="1" applyFont="1" applyFill="1" applyAlignment="1">
      <alignment horizontal="center" vertical="center"/>
    </xf>
    <xf numFmtId="49" fontId="17" fillId="3" borderId="5" xfId="0" applyNumberFormat="1" applyFont="1" applyFill="1" applyBorder="1" applyAlignment="1">
      <alignment vertical="center"/>
    </xf>
    <xf numFmtId="49" fontId="27" fillId="3" borderId="20" xfId="0" applyNumberFormat="1" applyFont="1" applyFill="1" applyBorder="1" applyAlignment="1">
      <alignment horizontal="right" vertical="center"/>
    </xf>
    <xf numFmtId="49" fontId="28" fillId="3" borderId="20" xfId="0" applyNumberFormat="1" applyFont="1" applyFill="1" applyBorder="1" applyAlignment="1">
      <alignment horizontal="center" vertical="center"/>
    </xf>
    <xf numFmtId="44" fontId="17" fillId="3" borderId="20" xfId="0" applyNumberFormat="1" applyFont="1" applyFill="1" applyBorder="1" applyAlignment="1">
      <alignment vertical="center"/>
    </xf>
    <xf numFmtId="49" fontId="27" fillId="3" borderId="0" xfId="0" applyNumberFormat="1" applyFont="1" applyFill="1" applyAlignment="1">
      <alignment horizontal="right" vertical="center"/>
    </xf>
    <xf numFmtId="49" fontId="27" fillId="3" borderId="5" xfId="0" applyNumberFormat="1" applyFont="1" applyFill="1" applyBorder="1" applyAlignment="1">
      <alignment horizontal="right" vertical="center"/>
    </xf>
    <xf numFmtId="44" fontId="17" fillId="3" borderId="5" xfId="0" applyNumberFormat="1" applyFont="1" applyFill="1" applyBorder="1" applyAlignment="1">
      <alignment vertical="center"/>
    </xf>
    <xf numFmtId="49" fontId="17" fillId="3" borderId="21" xfId="0" applyNumberFormat="1" applyFont="1" applyFill="1" applyBorder="1" applyAlignment="1">
      <alignment vertical="center"/>
    </xf>
    <xf numFmtId="49" fontId="28" fillId="3" borderId="21" xfId="0" applyNumberFormat="1" applyFont="1" applyFill="1" applyBorder="1" applyAlignment="1">
      <alignment horizontal="center" vertical="center"/>
    </xf>
    <xf numFmtId="44" fontId="17" fillId="3" borderId="16" xfId="0" applyNumberFormat="1" applyFont="1" applyFill="1" applyBorder="1" applyAlignment="1">
      <alignment vertical="center"/>
    </xf>
    <xf numFmtId="44" fontId="17" fillId="3" borderId="21" xfId="0" applyNumberFormat="1" applyFont="1" applyFill="1" applyBorder="1" applyAlignment="1">
      <alignment vertical="center"/>
    </xf>
    <xf numFmtId="44" fontId="17" fillId="3" borderId="17" xfId="0" applyNumberFormat="1" applyFont="1" applyFill="1" applyBorder="1" applyAlignment="1">
      <alignment vertical="center"/>
    </xf>
    <xf numFmtId="44" fontId="20" fillId="3" borderId="12" xfId="0" applyNumberFormat="1" applyFont="1" applyFill="1" applyBorder="1" applyAlignment="1">
      <alignment vertical="center"/>
    </xf>
    <xf numFmtId="44" fontId="20" fillId="3" borderId="11" xfId="0" applyNumberFormat="1" applyFont="1" applyFill="1" applyBorder="1" applyAlignment="1">
      <alignment vertical="center"/>
    </xf>
    <xf numFmtId="44" fontId="27" fillId="3" borderId="0" xfId="0" applyNumberFormat="1" applyFont="1" applyFill="1"/>
    <xf numFmtId="0" fontId="25" fillId="3" borderId="6" xfId="0" applyFont="1" applyFill="1" applyBorder="1" applyAlignment="1">
      <alignment horizontal="center" vertical="center" wrapText="1"/>
    </xf>
    <xf numFmtId="167" fontId="17" fillId="3" borderId="0" xfId="0" applyNumberFormat="1" applyFont="1" applyFill="1" applyAlignment="1">
      <alignment vertical="center"/>
    </xf>
    <xf numFmtId="167" fontId="17" fillId="3" borderId="20" xfId="0" applyNumberFormat="1" applyFont="1" applyFill="1" applyBorder="1" applyAlignment="1">
      <alignment vertical="center"/>
    </xf>
    <xf numFmtId="167" fontId="17" fillId="3" borderId="5" xfId="0" applyNumberFormat="1" applyFont="1" applyFill="1" applyBorder="1" applyAlignment="1">
      <alignment vertical="center"/>
    </xf>
    <xf numFmtId="2" fontId="17" fillId="3" borderId="0" xfId="0" applyNumberFormat="1" applyFont="1" applyFill="1"/>
    <xf numFmtId="44" fontId="17" fillId="3" borderId="3" xfId="0" applyNumberFormat="1" applyFont="1" applyFill="1" applyBorder="1" applyAlignment="1">
      <alignment vertical="center"/>
    </xf>
    <xf numFmtId="44" fontId="17" fillId="3" borderId="6" xfId="0" applyNumberFormat="1" applyFont="1" applyFill="1" applyBorder="1" applyAlignment="1">
      <alignment vertical="center"/>
    </xf>
    <xf numFmtId="44" fontId="20" fillId="3" borderId="13" xfId="0" applyNumberFormat="1" applyFont="1" applyFill="1" applyBorder="1" applyAlignment="1">
      <alignment vertical="center"/>
    </xf>
    <xf numFmtId="0" fontId="23" fillId="2" borderId="0" xfId="0" applyFont="1" applyFill="1" applyAlignment="1">
      <alignment vertical="center"/>
    </xf>
    <xf numFmtId="44" fontId="20" fillId="3" borderId="11" xfId="2" applyFont="1" applyFill="1" applyBorder="1" applyAlignment="1">
      <alignment vertical="center"/>
    </xf>
    <xf numFmtId="44" fontId="17" fillId="3" borderId="0" xfId="0" applyNumberFormat="1" applyFont="1" applyFill="1"/>
    <xf numFmtId="0" fontId="30" fillId="3" borderId="0" xfId="5" applyFont="1" applyFill="1" applyAlignment="1">
      <alignment horizontal="left"/>
    </xf>
    <xf numFmtId="0" fontId="25" fillId="3" borderId="6" xfId="0" applyFont="1" applyFill="1" applyBorder="1" applyAlignment="1">
      <alignment vertical="center"/>
    </xf>
    <xf numFmtId="0" fontId="25" fillId="3" borderId="3" xfId="0" applyFont="1" applyFill="1" applyBorder="1" applyAlignment="1">
      <alignment horizontal="left" vertical="center"/>
    </xf>
    <xf numFmtId="0" fontId="31" fillId="3" borderId="5" xfId="0" applyFont="1" applyFill="1" applyBorder="1" applyAlignment="1">
      <alignment vertical="center"/>
    </xf>
    <xf numFmtId="0" fontId="31" fillId="3" borderId="0" xfId="0" applyFont="1" applyFill="1" applyAlignment="1">
      <alignment vertical="center"/>
    </xf>
    <xf numFmtId="0" fontId="17" fillId="6" borderId="0" xfId="0" applyFont="1" applyFill="1" applyAlignment="1">
      <alignment vertical="center"/>
    </xf>
    <xf numFmtId="0" fontId="29" fillId="3" borderId="7" xfId="0" applyFont="1" applyFill="1" applyBorder="1" applyAlignment="1">
      <alignment vertical="center"/>
    </xf>
    <xf numFmtId="0" fontId="29" fillId="3" borderId="16" xfId="0" applyFont="1" applyFill="1" applyBorder="1" applyAlignment="1">
      <alignment vertical="center"/>
    </xf>
    <xf numFmtId="0" fontId="31" fillId="3" borderId="21" xfId="0" applyFont="1" applyFill="1" applyBorder="1" applyAlignment="1">
      <alignment vertical="center"/>
    </xf>
    <xf numFmtId="0" fontId="29" fillId="3" borderId="0" xfId="0" applyFont="1" applyFill="1" applyAlignment="1">
      <alignment vertical="center"/>
    </xf>
    <xf numFmtId="0" fontId="17" fillId="6" borderId="0" xfId="0" applyFont="1" applyFill="1"/>
    <xf numFmtId="0" fontId="20" fillId="3" borderId="9" xfId="0" applyFont="1" applyFill="1" applyBorder="1" applyAlignment="1">
      <alignment vertical="center"/>
    </xf>
    <xf numFmtId="43" fontId="20" fillId="3" borderId="10" xfId="0" applyNumberFormat="1" applyFont="1" applyFill="1" applyBorder="1" applyAlignment="1">
      <alignment vertical="center"/>
    </xf>
    <xf numFmtId="0" fontId="20" fillId="6" borderId="0" xfId="0" applyFont="1" applyFill="1"/>
    <xf numFmtId="10" fontId="17" fillId="3" borderId="0" xfId="3" applyNumberFormat="1" applyFont="1" applyFill="1" applyBorder="1"/>
    <xf numFmtId="10" fontId="17" fillId="3" borderId="0" xfId="0" applyNumberFormat="1" applyFont="1" applyFill="1"/>
    <xf numFmtId="44" fontId="17" fillId="3" borderId="0" xfId="2" applyFont="1" applyFill="1" applyBorder="1" applyAlignment="1">
      <alignment horizontal="center" vertical="center"/>
    </xf>
    <xf numFmtId="0" fontId="20" fillId="3" borderId="21" xfId="0" applyFont="1" applyFill="1" applyBorder="1" applyAlignment="1">
      <alignment vertical="center"/>
    </xf>
    <xf numFmtId="0" fontId="23" fillId="6" borderId="0" xfId="0" applyFont="1" applyFill="1"/>
    <xf numFmtId="44" fontId="20" fillId="3" borderId="22" xfId="2" applyFont="1" applyFill="1" applyBorder="1" applyAlignment="1">
      <alignment vertical="center"/>
    </xf>
    <xf numFmtId="9" fontId="20" fillId="3" borderId="8" xfId="0" applyNumberFormat="1" applyFont="1" applyFill="1" applyBorder="1" applyAlignment="1">
      <alignment horizontal="center" vertical="center"/>
    </xf>
    <xf numFmtId="0" fontId="27" fillId="3" borderId="0" xfId="0" applyFont="1" applyFill="1" applyAlignment="1">
      <alignment vertical="center"/>
    </xf>
    <xf numFmtId="0" fontId="29" fillId="3" borderId="0" xfId="0" applyFont="1" applyFill="1"/>
    <xf numFmtId="0" fontId="25" fillId="3" borderId="3" xfId="0" applyFont="1" applyFill="1" applyBorder="1" applyAlignment="1">
      <alignment vertical="center"/>
    </xf>
    <xf numFmtId="0" fontId="25" fillId="3" borderId="21" xfId="0" applyFont="1" applyFill="1" applyBorder="1" applyAlignment="1">
      <alignment vertical="center"/>
    </xf>
    <xf numFmtId="44" fontId="26" fillId="3" borderId="16" xfId="2" applyFont="1" applyFill="1" applyBorder="1" applyAlignment="1">
      <alignment vertical="center"/>
    </xf>
    <xf numFmtId="168" fontId="29" fillId="3" borderId="16" xfId="0" applyNumberFormat="1" applyFont="1" applyFill="1" applyBorder="1" applyAlignment="1">
      <alignment vertical="center"/>
    </xf>
    <xf numFmtId="0" fontId="26" fillId="3" borderId="21" xfId="0" applyFont="1" applyFill="1" applyBorder="1" applyAlignment="1">
      <alignment vertical="center"/>
    </xf>
    <xf numFmtId="44" fontId="26" fillId="3" borderId="21" xfId="2" applyFont="1" applyFill="1" applyBorder="1" applyAlignment="1">
      <alignment vertical="center"/>
    </xf>
    <xf numFmtId="44" fontId="26" fillId="3" borderId="17" xfId="2" applyFont="1" applyFill="1" applyBorder="1" applyAlignment="1">
      <alignment vertical="center"/>
    </xf>
    <xf numFmtId="44" fontId="26" fillId="3" borderId="14" xfId="2" applyFont="1" applyFill="1" applyBorder="1" applyAlignment="1">
      <alignment vertical="center"/>
    </xf>
    <xf numFmtId="168" fontId="29" fillId="3" borderId="0" xfId="0" applyNumberFormat="1" applyFont="1" applyFill="1" applyAlignment="1">
      <alignment vertical="center"/>
    </xf>
    <xf numFmtId="44" fontId="25" fillId="3" borderId="16" xfId="2" applyFont="1" applyFill="1" applyBorder="1" applyAlignment="1">
      <alignment vertical="center"/>
    </xf>
    <xf numFmtId="44" fontId="25" fillId="3" borderId="21" xfId="2" applyFont="1" applyFill="1" applyBorder="1" applyAlignment="1">
      <alignment vertical="center"/>
    </xf>
    <xf numFmtId="44" fontId="25" fillId="3" borderId="17" xfId="2" applyFont="1" applyFill="1" applyBorder="1" applyAlignment="1">
      <alignment vertical="center"/>
    </xf>
    <xf numFmtId="44" fontId="26" fillId="3" borderId="15" xfId="2" applyFont="1" applyFill="1" applyBorder="1" applyAlignment="1">
      <alignment vertical="center"/>
    </xf>
    <xf numFmtId="168" fontId="17" fillId="3" borderId="0" xfId="0" applyNumberFormat="1" applyFont="1" applyFill="1" applyAlignment="1">
      <alignment vertical="center"/>
    </xf>
    <xf numFmtId="10" fontId="26" fillId="3" borderId="16" xfId="3" applyNumberFormat="1" applyFont="1" applyFill="1" applyBorder="1" applyAlignment="1">
      <alignment vertical="center"/>
    </xf>
    <xf numFmtId="10" fontId="26" fillId="3" borderId="21" xfId="3" applyNumberFormat="1" applyFont="1" applyFill="1" applyBorder="1" applyAlignment="1">
      <alignment vertical="center"/>
    </xf>
    <xf numFmtId="10" fontId="26" fillId="3" borderId="17" xfId="3" applyNumberFormat="1" applyFont="1" applyFill="1" applyBorder="1" applyAlignment="1">
      <alignment vertical="center"/>
    </xf>
    <xf numFmtId="10" fontId="26" fillId="0" borderId="14" xfId="0" applyNumberFormat="1" applyFont="1" applyBorder="1" applyAlignment="1">
      <alignment vertical="center"/>
    </xf>
    <xf numFmtId="0" fontId="25" fillId="3" borderId="0" xfId="0" applyFont="1" applyFill="1" applyAlignment="1">
      <alignment vertical="center"/>
    </xf>
    <xf numFmtId="10" fontId="26" fillId="3" borderId="0" xfId="3" applyNumberFormat="1" applyFont="1" applyFill="1" applyBorder="1" applyAlignment="1">
      <alignment vertical="center"/>
    </xf>
    <xf numFmtId="10" fontId="26" fillId="3" borderId="0" xfId="0" applyNumberFormat="1" applyFont="1" applyFill="1" applyAlignment="1">
      <alignment vertical="center"/>
    </xf>
    <xf numFmtId="168" fontId="17" fillId="3" borderId="0" xfId="0" applyNumberFormat="1" applyFont="1" applyFill="1"/>
    <xf numFmtId="0" fontId="20" fillId="7" borderId="0" xfId="0" applyFont="1" applyFill="1" applyAlignment="1">
      <alignment vertical="center"/>
    </xf>
    <xf numFmtId="0" fontId="23" fillId="7" borderId="0" xfId="0" applyFont="1" applyFill="1" applyAlignment="1">
      <alignment vertical="center"/>
    </xf>
    <xf numFmtId="0" fontId="25" fillId="3" borderId="16" xfId="0" applyFont="1" applyFill="1" applyBorder="1" applyAlignment="1">
      <alignment horizontal="center" vertical="center"/>
    </xf>
    <xf numFmtId="0" fontId="25" fillId="3" borderId="17" xfId="0" applyFont="1" applyFill="1" applyBorder="1" applyAlignment="1">
      <alignment horizontal="center" vertical="center"/>
    </xf>
    <xf numFmtId="0" fontId="25" fillId="3" borderId="21" xfId="0" applyFont="1" applyFill="1" applyBorder="1" applyAlignment="1">
      <alignment horizontal="center" vertical="center"/>
    </xf>
    <xf numFmtId="44" fontId="17" fillId="3" borderId="7" xfId="2" applyFont="1" applyFill="1" applyBorder="1" applyAlignment="1">
      <alignment horizontal="center" vertical="center"/>
    </xf>
    <xf numFmtId="44" fontId="17" fillId="3" borderId="1" xfId="2" applyFont="1" applyFill="1" applyBorder="1" applyAlignment="1">
      <alignment horizontal="center" vertical="center"/>
    </xf>
    <xf numFmtId="0" fontId="25" fillId="3" borderId="16" xfId="0" applyFont="1" applyFill="1" applyBorder="1" applyAlignment="1">
      <alignment vertical="center"/>
    </xf>
    <xf numFmtId="10" fontId="26" fillId="3" borderId="21" xfId="0" applyNumberFormat="1" applyFont="1" applyFill="1" applyBorder="1" applyAlignment="1">
      <alignment vertical="center"/>
    </xf>
    <xf numFmtId="10" fontId="26" fillId="3" borderId="17" xfId="0" applyNumberFormat="1" applyFont="1" applyFill="1" applyBorder="1" applyAlignment="1">
      <alignment vertical="center"/>
    </xf>
    <xf numFmtId="43" fontId="17" fillId="3" borderId="0" xfId="0" applyNumberFormat="1" applyFont="1" applyFill="1" applyAlignment="1">
      <alignment vertical="center"/>
    </xf>
    <xf numFmtId="2" fontId="17" fillId="3" borderId="0" xfId="0" applyNumberFormat="1" applyFont="1" applyFill="1" applyAlignment="1">
      <alignment vertical="center"/>
    </xf>
    <xf numFmtId="9" fontId="23" fillId="3" borderId="0" xfId="3" applyFont="1" applyFill="1"/>
    <xf numFmtId="0" fontId="29" fillId="3" borderId="17" xfId="0" applyFont="1" applyFill="1" applyBorder="1" applyAlignment="1">
      <alignment vertical="center"/>
    </xf>
    <xf numFmtId="9" fontId="29" fillId="3" borderId="0" xfId="3" applyFont="1" applyFill="1"/>
    <xf numFmtId="0" fontId="17" fillId="3" borderId="21" xfId="0" applyFont="1" applyFill="1" applyBorder="1" applyAlignment="1">
      <alignment vertical="center"/>
    </xf>
    <xf numFmtId="9" fontId="17" fillId="3" borderId="0" xfId="3" applyFont="1" applyFill="1" applyAlignment="1">
      <alignment vertical="center"/>
    </xf>
    <xf numFmtId="0" fontId="25" fillId="3" borderId="0" xfId="0" applyFont="1" applyFill="1" applyAlignment="1">
      <alignment horizontal="center" vertical="center"/>
    </xf>
    <xf numFmtId="0" fontId="6" fillId="4" borderId="0" xfId="0" applyFont="1" applyFill="1"/>
    <xf numFmtId="0" fontId="17" fillId="3" borderId="7" xfId="0" applyFont="1" applyFill="1" applyBorder="1" applyAlignment="1">
      <alignment horizontal="left" vertical="center"/>
    </xf>
    <xf numFmtId="0" fontId="32" fillId="3" borderId="7" xfId="0" applyFont="1" applyFill="1" applyBorder="1" applyAlignment="1">
      <alignment horizontal="right" vertical="center"/>
    </xf>
    <xf numFmtId="10" fontId="27" fillId="3" borderId="0" xfId="3" applyNumberFormat="1" applyFont="1" applyFill="1" applyBorder="1" applyAlignment="1">
      <alignment horizontal="right" vertical="center"/>
    </xf>
    <xf numFmtId="10" fontId="27" fillId="3" borderId="7" xfId="3" applyNumberFormat="1" applyFont="1" applyFill="1" applyBorder="1" applyAlignment="1">
      <alignment horizontal="right" vertical="center"/>
    </xf>
    <xf numFmtId="0" fontId="27" fillId="3" borderId="7" xfId="0" applyFont="1" applyFill="1" applyBorder="1" applyAlignment="1">
      <alignment horizontal="right" vertical="center" wrapText="1"/>
    </xf>
    <xf numFmtId="165" fontId="17" fillId="3" borderId="19" xfId="0" applyNumberFormat="1" applyFont="1" applyFill="1" applyBorder="1" applyAlignment="1">
      <alignment horizontal="right" vertical="center"/>
    </xf>
    <xf numFmtId="10" fontId="17" fillId="3" borderId="20" xfId="3" applyNumberFormat="1" applyFont="1" applyFill="1" applyBorder="1" applyAlignment="1">
      <alignment vertical="center"/>
    </xf>
    <xf numFmtId="10" fontId="17" fillId="3" borderId="18" xfId="3" applyNumberFormat="1" applyFont="1" applyFill="1" applyBorder="1" applyAlignment="1">
      <alignment vertical="center"/>
    </xf>
    <xf numFmtId="10" fontId="17" fillId="3" borderId="19" xfId="3" applyNumberFormat="1" applyFont="1" applyFill="1" applyBorder="1" applyAlignment="1">
      <alignment vertical="center"/>
    </xf>
    <xf numFmtId="165" fontId="17" fillId="3" borderId="6" xfId="0" applyNumberFormat="1" applyFont="1" applyFill="1" applyBorder="1" applyAlignment="1">
      <alignment horizontal="right" vertical="center"/>
    </xf>
    <xf numFmtId="10" fontId="17" fillId="3" borderId="5" xfId="3" applyNumberFormat="1" applyFont="1" applyFill="1" applyBorder="1" applyAlignment="1">
      <alignment vertical="center"/>
    </xf>
    <xf numFmtId="10" fontId="17" fillId="3" borderId="3" xfId="3" applyNumberFormat="1" applyFont="1" applyFill="1" applyBorder="1" applyAlignment="1">
      <alignment vertical="center"/>
    </xf>
    <xf numFmtId="10" fontId="17" fillId="3" borderId="6" xfId="3" applyNumberFormat="1" applyFont="1" applyFill="1" applyBorder="1" applyAlignment="1">
      <alignment vertical="center"/>
    </xf>
    <xf numFmtId="10" fontId="17" fillId="3" borderId="0" xfId="3" applyNumberFormat="1" applyFont="1" applyFill="1" applyAlignment="1">
      <alignment vertical="center"/>
    </xf>
    <xf numFmtId="0" fontId="34" fillId="8" borderId="0" xfId="0" applyFont="1" applyFill="1"/>
    <xf numFmtId="0" fontId="18" fillId="7" borderId="0" xfId="0" applyFont="1" applyFill="1" applyAlignment="1">
      <alignment horizontal="center" vertical="center"/>
    </xf>
    <xf numFmtId="0" fontId="35" fillId="2" borderId="0" xfId="0" applyFont="1" applyFill="1"/>
    <xf numFmtId="1" fontId="17" fillId="3" borderId="0" xfId="0" applyNumberFormat="1" applyFont="1" applyFill="1" applyAlignment="1">
      <alignment vertical="center"/>
    </xf>
    <xf numFmtId="0" fontId="29" fillId="3" borderId="20" xfId="0" applyFont="1" applyFill="1" applyBorder="1" applyAlignment="1">
      <alignment vertical="center"/>
    </xf>
    <xf numFmtId="1" fontId="17" fillId="3" borderId="20" xfId="0" applyNumberFormat="1" applyFont="1" applyFill="1" applyBorder="1" applyAlignment="1">
      <alignment vertical="center"/>
    </xf>
    <xf numFmtId="1" fontId="27" fillId="3" borderId="20" xfId="0" applyNumberFormat="1" applyFont="1" applyFill="1" applyBorder="1" applyAlignment="1">
      <alignment vertical="center"/>
    </xf>
    <xf numFmtId="0" fontId="29" fillId="3" borderId="5" xfId="0" applyFont="1" applyFill="1" applyBorder="1" applyAlignment="1">
      <alignment vertical="center"/>
    </xf>
    <xf numFmtId="1" fontId="17" fillId="3" borderId="5" xfId="0" applyNumberFormat="1" applyFont="1" applyFill="1" applyBorder="1" applyAlignment="1">
      <alignment vertical="center"/>
    </xf>
    <xf numFmtId="1" fontId="27" fillId="3" borderId="5" xfId="0" applyNumberFormat="1" applyFont="1" applyFill="1" applyBorder="1" applyAlignment="1">
      <alignment vertical="center"/>
    </xf>
    <xf numFmtId="0" fontId="25" fillId="3" borderId="20" xfId="0" applyFont="1" applyFill="1" applyBorder="1" applyAlignment="1">
      <alignment vertical="center"/>
    </xf>
    <xf numFmtId="0" fontId="27" fillId="3" borderId="20" xfId="0" applyFont="1" applyFill="1" applyBorder="1" applyAlignment="1">
      <alignment vertical="center"/>
    </xf>
    <xf numFmtId="0" fontId="32" fillId="3" borderId="5" xfId="0" applyFont="1" applyFill="1" applyBorder="1" applyAlignment="1">
      <alignment vertical="center"/>
    </xf>
    <xf numFmtId="0" fontId="13" fillId="8" borderId="0" xfId="0" applyFont="1" applyFill="1" applyAlignment="1">
      <alignment vertical="center" wrapText="1"/>
    </xf>
    <xf numFmtId="0" fontId="14" fillId="3" borderId="0" xfId="0" applyFont="1" applyFill="1"/>
    <xf numFmtId="0" fontId="13" fillId="8" borderId="0" xfId="0" applyFont="1" applyFill="1" applyAlignment="1">
      <alignment vertical="center"/>
    </xf>
    <xf numFmtId="0" fontId="36" fillId="3" borderId="5" xfId="0" applyFont="1" applyFill="1" applyBorder="1" applyAlignment="1">
      <alignment horizontal="left" vertical="center" wrapText="1"/>
    </xf>
    <xf numFmtId="0" fontId="36" fillId="3" borderId="5" xfId="0" applyFont="1" applyFill="1" applyBorder="1" applyAlignment="1">
      <alignment vertical="center"/>
    </xf>
    <xf numFmtId="0" fontId="36" fillId="3" borderId="5" xfId="0" applyFont="1" applyFill="1" applyBorder="1" applyAlignment="1">
      <alignment horizontal="left" vertical="center"/>
    </xf>
    <xf numFmtId="49" fontId="20" fillId="3" borderId="0" xfId="0" applyNumberFormat="1" applyFont="1" applyFill="1" applyAlignment="1">
      <alignment horizontal="left" vertical="center"/>
    </xf>
    <xf numFmtId="0" fontId="22" fillId="3" borderId="0" xfId="0" applyFont="1" applyFill="1" applyAlignment="1">
      <alignment vertical="center"/>
    </xf>
    <xf numFmtId="0" fontId="22" fillId="3" borderId="0" xfId="0" applyFont="1" applyFill="1" applyAlignment="1">
      <alignment horizontal="left" vertical="center"/>
    </xf>
    <xf numFmtId="0" fontId="23" fillId="4" borderId="0" xfId="0" applyFont="1" applyFill="1"/>
    <xf numFmtId="49" fontId="20" fillId="3" borderId="21" xfId="0" applyNumberFormat="1" applyFont="1" applyFill="1" applyBorder="1" applyAlignment="1">
      <alignment horizontal="left" vertical="center"/>
    </xf>
    <xf numFmtId="0" fontId="22" fillId="3" borderId="21" xfId="0" applyFont="1" applyFill="1" applyBorder="1" applyAlignment="1">
      <alignment vertical="center"/>
    </xf>
    <xf numFmtId="0" fontId="37" fillId="3" borderId="21" xfId="5" quotePrefix="1" applyFont="1" applyFill="1" applyBorder="1" applyAlignment="1">
      <alignment horizontal="left" vertical="center"/>
    </xf>
    <xf numFmtId="49" fontId="20" fillId="3" borderId="5" xfId="0" applyNumberFormat="1" applyFont="1" applyFill="1" applyBorder="1" applyAlignment="1">
      <alignment horizontal="left" vertical="center"/>
    </xf>
    <xf numFmtId="0" fontId="22" fillId="3" borderId="5" xfId="0" applyFont="1" applyFill="1" applyBorder="1" applyAlignment="1">
      <alignment vertical="center"/>
    </xf>
    <xf numFmtId="0" fontId="37" fillId="3" borderId="5" xfId="5" applyFont="1" applyFill="1" applyBorder="1" applyAlignment="1">
      <alignment horizontal="left" vertical="center"/>
    </xf>
    <xf numFmtId="0" fontId="37" fillId="3" borderId="0" xfId="5" quotePrefix="1" applyFont="1" applyFill="1" applyBorder="1" applyAlignment="1">
      <alignment horizontal="left" vertical="center"/>
    </xf>
    <xf numFmtId="49" fontId="38" fillId="3" borderId="21" xfId="0" applyNumberFormat="1" applyFont="1" applyFill="1" applyBorder="1" applyAlignment="1">
      <alignment horizontal="right" vertical="center"/>
    </xf>
    <xf numFmtId="0" fontId="22" fillId="3" borderId="0" xfId="0" applyFont="1" applyFill="1" applyAlignment="1">
      <alignment vertical="center" wrapText="1"/>
    </xf>
    <xf numFmtId="49" fontId="39" fillId="3" borderId="0" xfId="0" applyNumberFormat="1" applyFont="1" applyFill="1" applyAlignment="1">
      <alignment horizontal="right" vertical="center"/>
    </xf>
    <xf numFmtId="0" fontId="33" fillId="3" borderId="0" xfId="0" applyFont="1" applyFill="1" applyAlignment="1">
      <alignment vertical="center"/>
    </xf>
    <xf numFmtId="0" fontId="40" fillId="3" borderId="0" xfId="5" quotePrefix="1" applyFont="1" applyFill="1" applyBorder="1" applyAlignment="1">
      <alignment horizontal="center" vertical="center"/>
    </xf>
    <xf numFmtId="0" fontId="22" fillId="3" borderId="5" xfId="0" applyFont="1" applyFill="1" applyBorder="1" applyAlignment="1">
      <alignment vertical="center" wrapText="1"/>
    </xf>
    <xf numFmtId="0" fontId="34" fillId="10" borderId="16" xfId="0" applyFont="1" applyFill="1" applyBorder="1" applyAlignment="1">
      <alignment vertical="center"/>
    </xf>
    <xf numFmtId="0" fontId="34" fillId="10" borderId="17" xfId="0" applyFont="1" applyFill="1" applyBorder="1" applyAlignment="1">
      <alignment horizontal="right" vertical="center"/>
    </xf>
    <xf numFmtId="0" fontId="34" fillId="10" borderId="17" xfId="0" applyFont="1" applyFill="1" applyBorder="1" applyAlignment="1">
      <alignment vertical="center"/>
    </xf>
    <xf numFmtId="0" fontId="43" fillId="10" borderId="16" xfId="0" applyFont="1" applyFill="1" applyBorder="1" applyAlignment="1">
      <alignment vertical="center"/>
    </xf>
    <xf numFmtId="10" fontId="17" fillId="3" borderId="0" xfId="3" applyNumberFormat="1" applyFont="1" applyFill="1" applyBorder="1" applyAlignment="1">
      <alignment vertical="center"/>
    </xf>
    <xf numFmtId="0" fontId="26" fillId="3" borderId="1" xfId="0" applyFont="1" applyFill="1" applyBorder="1" applyAlignment="1">
      <alignment horizontal="left" vertical="center"/>
    </xf>
    <xf numFmtId="0" fontId="26" fillId="3" borderId="3" xfId="0" applyFont="1" applyFill="1" applyBorder="1" applyAlignment="1">
      <alignment horizontal="left" vertical="center"/>
    </xf>
    <xf numFmtId="0" fontId="26" fillId="3" borderId="6" xfId="0" applyFont="1" applyFill="1" applyBorder="1" applyAlignment="1">
      <alignment horizontal="left" vertical="center"/>
    </xf>
    <xf numFmtId="10" fontId="26" fillId="3" borderId="7" xfId="3" applyNumberFormat="1" applyFont="1" applyFill="1" applyBorder="1" applyAlignment="1">
      <alignment vertical="center"/>
    </xf>
    <xf numFmtId="0" fontId="17" fillId="3" borderId="18" xfId="0" applyFont="1" applyFill="1" applyBorder="1" applyAlignment="1">
      <alignment horizontal="left" vertical="center"/>
    </xf>
    <xf numFmtId="0" fontId="17" fillId="3" borderId="3" xfId="0" applyFont="1" applyFill="1" applyBorder="1" applyAlignment="1">
      <alignment horizontal="left" vertical="center"/>
    </xf>
    <xf numFmtId="0" fontId="44" fillId="3" borderId="5" xfId="0" applyFont="1" applyFill="1" applyBorder="1" applyAlignment="1">
      <alignment horizontal="center" wrapText="1"/>
    </xf>
    <xf numFmtId="0" fontId="33" fillId="3" borderId="0" xfId="0" applyFont="1" applyFill="1"/>
    <xf numFmtId="0" fontId="34" fillId="11" borderId="0" xfId="10" applyFont="1" applyFill="1" applyAlignment="1">
      <alignment horizontal="center" vertical="center" wrapText="1"/>
    </xf>
    <xf numFmtId="0" fontId="34" fillId="11" borderId="0" xfId="10" applyFont="1" applyFill="1" applyAlignment="1">
      <alignment horizontal="center" vertical="center"/>
    </xf>
    <xf numFmtId="0" fontId="34" fillId="11" borderId="7" xfId="10" applyFont="1" applyFill="1" applyBorder="1" applyAlignment="1">
      <alignment horizontal="center" vertical="center" wrapText="1"/>
    </xf>
    <xf numFmtId="171" fontId="29" fillId="3" borderId="0" xfId="0" applyNumberFormat="1" applyFont="1" applyFill="1"/>
    <xf numFmtId="171" fontId="29" fillId="3" borderId="7" xfId="0" applyNumberFormat="1" applyFont="1" applyFill="1" applyBorder="1"/>
    <xf numFmtId="9" fontId="17" fillId="3" borderId="0" xfId="3" applyFont="1" applyFill="1"/>
    <xf numFmtId="0" fontId="17" fillId="3" borderId="0" xfId="0" applyFont="1" applyFill="1" applyAlignment="1">
      <alignment horizontal="center"/>
    </xf>
    <xf numFmtId="4" fontId="29" fillId="3" borderId="0" xfId="11" applyNumberFormat="1" applyFont="1" applyFill="1" applyAlignment="1">
      <alignment horizontal="left" vertical="center" wrapText="1" indent="2"/>
    </xf>
    <xf numFmtId="171" fontId="29" fillId="3" borderId="1" xfId="0" applyNumberFormat="1" applyFont="1" applyFill="1" applyBorder="1"/>
    <xf numFmtId="0" fontId="33" fillId="2" borderId="0" xfId="0" applyFont="1" applyFill="1"/>
    <xf numFmtId="0" fontId="34" fillId="12" borderId="0" xfId="10" applyFont="1" applyFill="1" applyAlignment="1">
      <alignment vertical="center"/>
    </xf>
    <xf numFmtId="172" fontId="34" fillId="12" borderId="0" xfId="0" applyNumberFormat="1" applyFont="1" applyFill="1"/>
    <xf numFmtId="0" fontId="25" fillId="3" borderId="1" xfId="0" applyFont="1" applyFill="1" applyBorder="1" applyAlignment="1">
      <alignment horizontal="center" vertical="center"/>
    </xf>
    <xf numFmtId="0" fontId="34" fillId="11" borderId="1" xfId="10" applyFont="1" applyFill="1" applyBorder="1" applyAlignment="1">
      <alignment horizontal="center" vertical="center" wrapText="1"/>
    </xf>
    <xf numFmtId="0" fontId="5" fillId="2" borderId="0" xfId="0" applyFont="1" applyFill="1"/>
    <xf numFmtId="0" fontId="16" fillId="3" borderId="0" xfId="5" applyFont="1" applyFill="1" applyAlignment="1">
      <alignment vertical="center"/>
    </xf>
    <xf numFmtId="0" fontId="45" fillId="3" borderId="0" xfId="10" applyFont="1" applyFill="1" applyAlignment="1">
      <alignment horizontal="center" vertical="center" wrapText="1"/>
    </xf>
    <xf numFmtId="0" fontId="25" fillId="3" borderId="0" xfId="10" applyFont="1" applyFill="1" applyAlignment="1">
      <alignment horizontal="center" vertical="center" wrapText="1"/>
    </xf>
    <xf numFmtId="0" fontId="25" fillId="3" borderId="0" xfId="10" applyFont="1" applyFill="1" applyAlignment="1">
      <alignment horizontal="center" vertical="center"/>
    </xf>
    <xf numFmtId="0" fontId="25" fillId="3" borderId="0" xfId="3" applyNumberFormat="1" applyFont="1" applyFill="1" applyBorder="1" applyAlignment="1">
      <alignment horizontal="center" vertical="center"/>
    </xf>
    <xf numFmtId="0" fontId="5" fillId="2" borderId="0" xfId="0" applyFont="1" applyFill="1" applyAlignment="1">
      <alignment horizontal="center"/>
    </xf>
    <xf numFmtId="171" fontId="29" fillId="3" borderId="18" xfId="0" applyNumberFormat="1" applyFont="1" applyFill="1" applyBorder="1"/>
    <xf numFmtId="171" fontId="29" fillId="3" borderId="20" xfId="0" applyNumberFormat="1" applyFont="1" applyFill="1" applyBorder="1"/>
    <xf numFmtId="171" fontId="29" fillId="3" borderId="19" xfId="0" applyNumberFormat="1" applyFont="1" applyFill="1" applyBorder="1"/>
    <xf numFmtId="0" fontId="34" fillId="10" borderId="16" xfId="0" applyFont="1" applyFill="1" applyBorder="1" applyAlignment="1">
      <alignment horizontal="center" vertical="center"/>
    </xf>
    <xf numFmtId="0" fontId="34" fillId="10" borderId="21" xfId="0" applyFont="1" applyFill="1" applyBorder="1" applyAlignment="1">
      <alignment horizontal="center" vertical="center"/>
    </xf>
    <xf numFmtId="0" fontId="34" fillId="10" borderId="17" xfId="0" applyFont="1" applyFill="1" applyBorder="1" applyAlignment="1">
      <alignment horizontal="center" vertical="center"/>
    </xf>
    <xf numFmtId="10" fontId="26" fillId="3" borderId="20" xfId="3" applyNumberFormat="1" applyFont="1" applyFill="1" applyBorder="1" applyAlignment="1">
      <alignment vertical="center"/>
    </xf>
    <xf numFmtId="10" fontId="26" fillId="3" borderId="19" xfId="3" applyNumberFormat="1" applyFont="1" applyFill="1" applyBorder="1" applyAlignment="1">
      <alignment vertical="center"/>
    </xf>
    <xf numFmtId="10" fontId="27" fillId="3" borderId="0" xfId="3" applyNumberFormat="1" applyFont="1" applyFill="1" applyAlignment="1">
      <alignment horizontal="right" vertical="center"/>
    </xf>
    <xf numFmtId="165" fontId="26" fillId="3" borderId="5" xfId="3" applyNumberFormat="1" applyFont="1" applyFill="1" applyBorder="1" applyAlignment="1">
      <alignment vertical="center"/>
    </xf>
    <xf numFmtId="165" fontId="26" fillId="3" borderId="6" xfId="3" applyNumberFormat="1" applyFont="1" applyFill="1" applyBorder="1" applyAlignment="1">
      <alignment vertical="center"/>
    </xf>
    <xf numFmtId="0" fontId="17" fillId="3" borderId="1" xfId="0" applyFont="1" applyFill="1" applyBorder="1" applyAlignment="1">
      <alignment horizontal="left" vertical="center"/>
    </xf>
    <xf numFmtId="165" fontId="17" fillId="3" borderId="7" xfId="0" applyNumberFormat="1" applyFont="1" applyFill="1" applyBorder="1" applyAlignment="1">
      <alignment horizontal="right" vertical="center"/>
    </xf>
    <xf numFmtId="10" fontId="17" fillId="3" borderId="1" xfId="3" applyNumberFormat="1" applyFont="1" applyFill="1" applyBorder="1" applyAlignment="1">
      <alignment vertical="center"/>
    </xf>
    <xf numFmtId="10" fontId="17" fillId="3" borderId="7" xfId="3" applyNumberFormat="1" applyFont="1" applyFill="1" applyBorder="1" applyAlignment="1">
      <alignment vertical="center"/>
    </xf>
    <xf numFmtId="165" fontId="17" fillId="3" borderId="4" xfId="3" applyNumberFormat="1" applyFont="1" applyFill="1" applyBorder="1" applyAlignment="1">
      <alignment vertical="center"/>
    </xf>
    <xf numFmtId="165" fontId="17" fillId="3" borderId="5" xfId="3" applyNumberFormat="1" applyFont="1" applyFill="1" applyBorder="1" applyAlignment="1">
      <alignment vertical="center"/>
    </xf>
    <xf numFmtId="0" fontId="17" fillId="3" borderId="6" xfId="0" applyFont="1" applyFill="1" applyBorder="1" applyAlignment="1">
      <alignment horizontal="left" vertical="center"/>
    </xf>
    <xf numFmtId="10" fontId="17" fillId="3" borderId="14" xfId="3" applyNumberFormat="1" applyFont="1" applyFill="1" applyBorder="1" applyAlignment="1">
      <alignment vertical="center"/>
    </xf>
    <xf numFmtId="10" fontId="17" fillId="3" borderId="17" xfId="3" applyNumberFormat="1" applyFont="1" applyFill="1" applyBorder="1" applyAlignment="1">
      <alignment vertical="center"/>
    </xf>
    <xf numFmtId="171" fontId="29" fillId="3" borderId="0" xfId="10" applyNumberFormat="1" applyFont="1" applyFill="1" applyAlignment="1">
      <alignment horizontal="center" vertical="center" wrapText="1"/>
    </xf>
    <xf numFmtId="0" fontId="25" fillId="3" borderId="7" xfId="0" applyFont="1" applyFill="1" applyBorder="1" applyAlignment="1">
      <alignment horizontal="center" vertical="center"/>
    </xf>
    <xf numFmtId="10" fontId="17" fillId="3" borderId="15" xfId="3" applyNumberFormat="1" applyFont="1" applyFill="1" applyBorder="1" applyAlignment="1">
      <alignment horizontal="center" vertical="center"/>
    </xf>
    <xf numFmtId="10" fontId="17" fillId="3" borderId="2" xfId="3" applyNumberFormat="1" applyFont="1" applyFill="1" applyBorder="1" applyAlignment="1">
      <alignment horizontal="center" vertical="center"/>
    </xf>
    <xf numFmtId="0" fontId="25" fillId="3" borderId="7" xfId="10" applyFont="1" applyFill="1" applyBorder="1" applyAlignment="1">
      <alignment horizontal="center" vertical="center" wrapText="1"/>
    </xf>
    <xf numFmtId="44" fontId="23" fillId="3" borderId="0" xfId="0" applyNumberFormat="1" applyFont="1" applyFill="1" applyAlignment="1">
      <alignment vertical="center"/>
    </xf>
    <xf numFmtId="44" fontId="26" fillId="3" borderId="0" xfId="3" applyNumberFormat="1" applyFont="1" applyFill="1" applyBorder="1" applyAlignment="1">
      <alignment vertical="center"/>
    </xf>
    <xf numFmtId="44" fontId="20" fillId="3" borderId="21" xfId="2" applyFont="1" applyFill="1" applyBorder="1" applyAlignment="1">
      <alignment vertical="center"/>
    </xf>
    <xf numFmtId="0" fontId="47" fillId="3" borderId="0" xfId="0" applyFont="1" applyFill="1"/>
    <xf numFmtId="0" fontId="48" fillId="8" borderId="0" xfId="0" applyFont="1" applyFill="1" applyAlignment="1">
      <alignment vertical="center"/>
    </xf>
    <xf numFmtId="0" fontId="50" fillId="3" borderId="0" xfId="5" applyFont="1" applyFill="1" applyAlignment="1">
      <alignment horizontal="left"/>
    </xf>
    <xf numFmtId="0" fontId="46" fillId="3" borderId="0" xfId="0" applyFont="1" applyFill="1" applyAlignment="1">
      <alignment vertical="center"/>
    </xf>
    <xf numFmtId="0" fontId="55" fillId="3" borderId="0" xfId="0" applyFont="1" applyFill="1"/>
    <xf numFmtId="0" fontId="18" fillId="0" borderId="0" xfId="0" applyFont="1" applyAlignment="1">
      <alignment vertical="center"/>
    </xf>
    <xf numFmtId="4" fontId="29" fillId="3" borderId="15" xfId="11" applyNumberFormat="1" applyFont="1" applyFill="1" applyBorder="1" applyAlignment="1">
      <alignment horizontal="left" vertical="center" wrapText="1" indent="2"/>
    </xf>
    <xf numFmtId="4" fontId="29" fillId="3" borderId="2" xfId="11" applyNumberFormat="1" applyFont="1" applyFill="1" applyBorder="1" applyAlignment="1">
      <alignment horizontal="left" vertical="center" wrapText="1" indent="2"/>
    </xf>
    <xf numFmtId="171" fontId="29" fillId="3" borderId="7" xfId="10" applyNumberFormat="1" applyFont="1" applyFill="1" applyBorder="1" applyAlignment="1">
      <alignment horizontal="center" vertical="center" wrapText="1"/>
    </xf>
    <xf numFmtId="0" fontId="33" fillId="0" borderId="0" xfId="0" applyFont="1"/>
    <xf numFmtId="172" fontId="34" fillId="0" borderId="0" xfId="0" applyNumberFormat="1" applyFont="1"/>
    <xf numFmtId="49" fontId="17" fillId="3" borderId="0" xfId="0" applyNumberFormat="1" applyFont="1" applyFill="1" applyAlignment="1">
      <alignment horizontal="center" vertical="center"/>
    </xf>
    <xf numFmtId="49" fontId="17" fillId="3" borderId="20" xfId="0" applyNumberFormat="1" applyFont="1" applyFill="1" applyBorder="1" applyAlignment="1">
      <alignment horizontal="center" vertical="center"/>
    </xf>
    <xf numFmtId="49" fontId="17" fillId="3" borderId="21" xfId="0" applyNumberFormat="1" applyFont="1" applyFill="1" applyBorder="1" applyAlignment="1">
      <alignment horizontal="center" vertical="center"/>
    </xf>
    <xf numFmtId="49" fontId="26" fillId="3" borderId="8" xfId="0" applyNumberFormat="1" applyFont="1" applyFill="1" applyBorder="1" applyAlignment="1">
      <alignment vertical="center"/>
    </xf>
    <xf numFmtId="0" fontId="17" fillId="3" borderId="8" xfId="0" applyFont="1" applyFill="1" applyBorder="1" applyAlignment="1">
      <alignment vertical="center"/>
    </xf>
    <xf numFmtId="44" fontId="26" fillId="3" borderId="10" xfId="0" applyNumberFormat="1" applyFont="1" applyFill="1" applyBorder="1" applyAlignment="1">
      <alignment vertical="center"/>
    </xf>
    <xf numFmtId="44" fontId="17" fillId="3" borderId="18" xfId="0" applyNumberFormat="1" applyFont="1" applyFill="1" applyBorder="1" applyAlignment="1">
      <alignment vertical="center"/>
    </xf>
    <xf numFmtId="44" fontId="17" fillId="3" borderId="19" xfId="0" applyNumberFormat="1" applyFont="1" applyFill="1" applyBorder="1" applyAlignment="1">
      <alignment vertical="center"/>
    </xf>
    <xf numFmtId="44" fontId="26" fillId="3" borderId="8" xfId="0" applyNumberFormat="1" applyFont="1" applyFill="1" applyBorder="1" applyAlignment="1">
      <alignment vertical="center"/>
    </xf>
    <xf numFmtId="44" fontId="26" fillId="3" borderId="9" xfId="0" applyNumberFormat="1" applyFont="1" applyFill="1" applyBorder="1" applyAlignment="1">
      <alignment vertical="center"/>
    </xf>
    <xf numFmtId="0" fontId="29" fillId="0" borderId="15" xfId="10" applyFont="1" applyBorder="1" applyAlignment="1">
      <alignment vertical="center" wrapText="1"/>
    </xf>
    <xf numFmtId="0" fontId="29" fillId="0" borderId="2" xfId="10" applyFont="1" applyBorder="1" applyAlignment="1">
      <alignment vertical="center" wrapText="1"/>
    </xf>
    <xf numFmtId="1" fontId="29" fillId="3" borderId="0" xfId="0" applyNumberFormat="1" applyFont="1" applyFill="1" applyAlignment="1">
      <alignment horizontal="center" vertical="center"/>
    </xf>
    <xf numFmtId="1" fontId="17" fillId="3" borderId="0" xfId="0" applyNumberFormat="1" applyFont="1" applyFill="1" applyAlignment="1">
      <alignment horizontal="left" vertical="center"/>
    </xf>
    <xf numFmtId="1" fontId="29" fillId="3" borderId="0" xfId="0" applyNumberFormat="1" applyFont="1" applyFill="1" applyAlignment="1">
      <alignment horizontal="left" vertical="center"/>
    </xf>
    <xf numFmtId="0" fontId="29" fillId="0" borderId="0" xfId="0" applyFont="1" applyAlignment="1">
      <alignment horizontal="left" vertical="center"/>
    </xf>
    <xf numFmtId="0" fontId="18" fillId="7" borderId="0" xfId="0" applyFont="1" applyFill="1" applyAlignment="1">
      <alignment vertical="center" wrapText="1"/>
    </xf>
    <xf numFmtId="1" fontId="29" fillId="3" borderId="5" xfId="0" applyNumberFormat="1" applyFont="1" applyFill="1" applyBorder="1" applyAlignment="1">
      <alignment horizontal="left" vertical="center"/>
    </xf>
    <xf numFmtId="0" fontId="18" fillId="0" borderId="5" xfId="0" applyFont="1" applyBorder="1" applyAlignment="1">
      <alignment horizontal="center" vertical="center"/>
    </xf>
    <xf numFmtId="0" fontId="29" fillId="0" borderId="5" xfId="0" applyFont="1" applyBorder="1" applyAlignment="1">
      <alignment horizontal="left" vertical="center"/>
    </xf>
    <xf numFmtId="0" fontId="27" fillId="0" borderId="20" xfId="0" applyFont="1" applyBorder="1" applyAlignment="1">
      <alignment vertical="center"/>
    </xf>
    <xf numFmtId="0" fontId="27" fillId="0" borderId="5" xfId="0" applyFont="1" applyBorder="1" applyAlignment="1">
      <alignment vertical="center"/>
    </xf>
    <xf numFmtId="1" fontId="27" fillId="0" borderId="0" xfId="0" applyNumberFormat="1" applyFont="1" applyAlignment="1">
      <alignment vertical="center"/>
    </xf>
    <xf numFmtId="1" fontId="27" fillId="0" borderId="20" xfId="0" applyNumberFormat="1" applyFont="1" applyBorder="1" applyAlignment="1">
      <alignment vertical="center"/>
    </xf>
    <xf numFmtId="0" fontId="9" fillId="3" borderId="0" xfId="5" quotePrefix="1" applyFill="1" applyBorder="1" applyAlignment="1">
      <alignment horizontal="left" vertical="center"/>
    </xf>
    <xf numFmtId="0" fontId="9" fillId="3" borderId="21" xfId="5" quotePrefix="1" applyFill="1" applyBorder="1" applyAlignment="1">
      <alignment horizontal="left" vertical="center"/>
    </xf>
    <xf numFmtId="0" fontId="9" fillId="3" borderId="5" xfId="5" quotePrefix="1" applyFill="1" applyBorder="1" applyAlignment="1">
      <alignment horizontal="left" vertical="center" wrapText="1"/>
    </xf>
    <xf numFmtId="49" fontId="20" fillId="3" borderId="0" xfId="0" applyNumberFormat="1" applyFont="1" applyFill="1" applyAlignment="1">
      <alignment horizontal="left" vertical="top"/>
    </xf>
    <xf numFmtId="49" fontId="20" fillId="3" borderId="5" xfId="0" applyNumberFormat="1" applyFont="1" applyFill="1" applyBorder="1" applyAlignment="1">
      <alignment horizontal="left" vertical="top"/>
    </xf>
    <xf numFmtId="9" fontId="29" fillId="3" borderId="0" xfId="10" applyNumberFormat="1" applyFont="1" applyFill="1" applyAlignment="1">
      <alignment horizontal="center" vertical="center"/>
    </xf>
    <xf numFmtId="9" fontId="29" fillId="3" borderId="1" xfId="10" applyNumberFormat="1" applyFont="1" applyFill="1" applyBorder="1" applyAlignment="1">
      <alignment horizontal="center" vertical="center"/>
    </xf>
    <xf numFmtId="9" fontId="29" fillId="3" borderId="7" xfId="10" applyNumberFormat="1" applyFont="1" applyFill="1" applyBorder="1" applyAlignment="1">
      <alignment horizontal="center" vertical="center"/>
    </xf>
    <xf numFmtId="10" fontId="17" fillId="3" borderId="2" xfId="3" applyNumberFormat="1" applyFont="1" applyFill="1" applyBorder="1" applyAlignment="1">
      <alignment vertical="center"/>
    </xf>
    <xf numFmtId="44" fontId="29" fillId="3" borderId="0" xfId="2" applyFont="1" applyFill="1" applyAlignment="1">
      <alignment vertical="center"/>
    </xf>
    <xf numFmtId="44" fontId="29" fillId="3" borderId="18" xfId="2" applyFont="1" applyFill="1" applyBorder="1" applyAlignment="1">
      <alignment horizontal="center" vertical="center"/>
    </xf>
    <xf numFmtId="44" fontId="29" fillId="3" borderId="20" xfId="2" applyFont="1" applyFill="1" applyBorder="1" applyAlignment="1">
      <alignment horizontal="center" vertical="center"/>
    </xf>
    <xf numFmtId="44" fontId="29" fillId="3" borderId="19" xfId="2" applyFont="1" applyFill="1" applyBorder="1" applyAlignment="1">
      <alignment horizontal="center" vertical="center"/>
    </xf>
    <xf numFmtId="44" fontId="29" fillId="3" borderId="1" xfId="2" applyFont="1" applyFill="1" applyBorder="1" applyAlignment="1">
      <alignment vertical="center"/>
    </xf>
    <xf numFmtId="44" fontId="29" fillId="3" borderId="0" xfId="2" applyFont="1" applyFill="1" applyBorder="1" applyAlignment="1">
      <alignment vertical="center"/>
    </xf>
    <xf numFmtId="44" fontId="29" fillId="3" borderId="7" xfId="2" applyFont="1" applyFill="1" applyBorder="1" applyAlignment="1">
      <alignment vertical="center"/>
    </xf>
    <xf numFmtId="44" fontId="29" fillId="3" borderId="1" xfId="2" applyFont="1" applyFill="1" applyBorder="1" applyAlignment="1">
      <alignment horizontal="center" vertical="center"/>
    </xf>
    <xf numFmtId="44" fontId="29" fillId="3" borderId="0" xfId="2" applyFont="1" applyFill="1" applyBorder="1" applyAlignment="1">
      <alignment horizontal="center" vertical="center"/>
    </xf>
    <xf numFmtId="44" fontId="29" fillId="3" borderId="7" xfId="2" applyFont="1" applyFill="1" applyBorder="1" applyAlignment="1">
      <alignment horizontal="center" vertical="center"/>
    </xf>
    <xf numFmtId="44" fontId="29" fillId="0" borderId="1" xfId="2" applyFont="1" applyFill="1" applyBorder="1" applyAlignment="1">
      <alignment vertical="center"/>
    </xf>
    <xf numFmtId="44" fontId="29" fillId="0" borderId="0" xfId="2" applyFont="1" applyFill="1" applyBorder="1" applyAlignment="1">
      <alignment vertical="center"/>
    </xf>
    <xf numFmtId="44" fontId="29" fillId="0" borderId="7" xfId="2" applyFont="1" applyFill="1" applyBorder="1" applyAlignment="1">
      <alignment vertical="center"/>
    </xf>
    <xf numFmtId="10" fontId="26" fillId="3" borderId="15" xfId="3" applyNumberFormat="1" applyFont="1" applyFill="1" applyBorder="1" applyAlignment="1">
      <alignment vertical="center"/>
    </xf>
    <xf numFmtId="10" fontId="27" fillId="3" borderId="2" xfId="3" applyNumberFormat="1" applyFont="1" applyFill="1" applyBorder="1" applyAlignment="1">
      <alignment horizontal="right" vertical="center"/>
    </xf>
    <xf numFmtId="10" fontId="26" fillId="3" borderId="2" xfId="3" applyNumberFormat="1" applyFont="1" applyFill="1" applyBorder="1" applyAlignment="1">
      <alignment vertical="center"/>
    </xf>
    <xf numFmtId="165" fontId="26" fillId="3" borderId="4" xfId="3" applyNumberFormat="1" applyFont="1" applyFill="1" applyBorder="1" applyAlignment="1">
      <alignment vertical="center"/>
    </xf>
    <xf numFmtId="9" fontId="17" fillId="3" borderId="0" xfId="0" applyNumberFormat="1" applyFont="1" applyFill="1"/>
    <xf numFmtId="44" fontId="20" fillId="3" borderId="3" xfId="2" applyFont="1" applyFill="1" applyBorder="1" applyAlignment="1">
      <alignment vertical="center"/>
    </xf>
    <xf numFmtId="44" fontId="20" fillId="3" borderId="5" xfId="2" applyFont="1" applyFill="1" applyBorder="1" applyAlignment="1">
      <alignment vertical="center"/>
    </xf>
    <xf numFmtId="44" fontId="20" fillId="3" borderId="6" xfId="2" applyFont="1" applyFill="1" applyBorder="1" applyAlignment="1">
      <alignment vertical="center"/>
    </xf>
    <xf numFmtId="44" fontId="20" fillId="3" borderId="14" xfId="2" applyFont="1" applyFill="1" applyBorder="1" applyAlignment="1">
      <alignment vertical="center"/>
    </xf>
    <xf numFmtId="9" fontId="20" fillId="3" borderId="5" xfId="0" applyNumberFormat="1" applyFont="1" applyFill="1" applyBorder="1" applyAlignment="1">
      <alignment horizontal="center" vertical="center"/>
    </xf>
    <xf numFmtId="44" fontId="17" fillId="0" borderId="1" xfId="2" applyFont="1" applyFill="1" applyBorder="1" applyAlignment="1">
      <alignment horizontal="center" vertical="center"/>
    </xf>
    <xf numFmtId="44" fontId="17" fillId="0" borderId="7" xfId="2" applyFont="1" applyFill="1" applyBorder="1" applyAlignment="1">
      <alignment horizontal="center" vertical="center"/>
    </xf>
    <xf numFmtId="44" fontId="17" fillId="0" borderId="0" xfId="2" applyFont="1" applyFill="1" applyBorder="1" applyAlignment="1">
      <alignment horizontal="center" vertical="center"/>
    </xf>
    <xf numFmtId="44" fontId="17" fillId="0" borderId="19" xfId="2" applyFont="1" applyFill="1" applyBorder="1" applyAlignment="1">
      <alignment horizontal="center" vertical="center"/>
    </xf>
    <xf numFmtId="44" fontId="17" fillId="0" borderId="6" xfId="2" applyFont="1" applyFill="1" applyBorder="1" applyAlignment="1">
      <alignment horizontal="center" vertical="center"/>
    </xf>
    <xf numFmtId="44" fontId="17" fillId="0" borderId="20" xfId="2" applyFont="1" applyFill="1" applyBorder="1" applyAlignment="1">
      <alignment horizontal="center" vertical="center"/>
    </xf>
    <xf numFmtId="44" fontId="17" fillId="0" borderId="5" xfId="2" applyFont="1" applyFill="1" applyBorder="1" applyAlignment="1">
      <alignment horizontal="center" vertical="center"/>
    </xf>
    <xf numFmtId="0" fontId="25" fillId="3" borderId="18" xfId="0" applyFont="1" applyFill="1" applyBorder="1" applyAlignment="1">
      <alignment horizontal="center" vertical="center"/>
    </xf>
    <xf numFmtId="0" fontId="25" fillId="3" borderId="19" xfId="0" applyFont="1" applyFill="1" applyBorder="1" applyAlignment="1">
      <alignment horizontal="center" vertical="center"/>
    </xf>
    <xf numFmtId="10" fontId="20" fillId="3" borderId="12" xfId="3" applyNumberFormat="1" applyFont="1" applyFill="1" applyBorder="1" applyAlignment="1">
      <alignment vertical="center"/>
    </xf>
    <xf numFmtId="10" fontId="20" fillId="3" borderId="13" xfId="3" applyNumberFormat="1" applyFont="1" applyFill="1" applyBorder="1" applyAlignment="1">
      <alignment vertical="center"/>
    </xf>
    <xf numFmtId="43" fontId="29" fillId="0" borderId="18" xfId="1" applyFont="1" applyFill="1" applyBorder="1" applyAlignment="1">
      <alignment vertical="center"/>
    </xf>
    <xf numFmtId="43" fontId="29" fillId="0" borderId="19" xfId="1" applyFont="1" applyFill="1" applyBorder="1" applyAlignment="1">
      <alignment vertical="center"/>
    </xf>
    <xf numFmtId="43" fontId="29" fillId="0" borderId="1" xfId="1" applyFont="1" applyFill="1" applyBorder="1" applyAlignment="1">
      <alignment vertical="center"/>
    </xf>
    <xf numFmtId="43" fontId="29" fillId="0" borderId="7" xfId="1" applyFont="1" applyFill="1" applyBorder="1" applyAlignment="1">
      <alignment vertical="center"/>
    </xf>
    <xf numFmtId="43" fontId="29" fillId="0" borderId="3" xfId="1" applyFont="1" applyFill="1" applyBorder="1" applyAlignment="1">
      <alignment vertical="center"/>
    </xf>
    <xf numFmtId="43" fontId="29" fillId="0" borderId="6" xfId="1" applyFont="1" applyFill="1" applyBorder="1" applyAlignment="1">
      <alignment vertical="center"/>
    </xf>
    <xf numFmtId="9" fontId="26" fillId="3" borderId="0" xfId="3" applyFont="1" applyFill="1" applyAlignment="1">
      <alignment vertical="center"/>
    </xf>
    <xf numFmtId="44" fontId="29" fillId="0" borderId="1" xfId="2" applyFont="1" applyFill="1" applyBorder="1" applyAlignment="1">
      <alignment horizontal="center" vertical="center"/>
    </xf>
    <xf numFmtId="44" fontId="29" fillId="0" borderId="0" xfId="2" applyFont="1" applyFill="1" applyBorder="1" applyAlignment="1">
      <alignment horizontal="center" vertical="center"/>
    </xf>
    <xf numFmtId="44" fontId="29" fillId="0" borderId="7" xfId="2" applyFont="1" applyFill="1" applyBorder="1" applyAlignment="1">
      <alignment horizontal="center" vertical="center"/>
    </xf>
    <xf numFmtId="9" fontId="29" fillId="3" borderId="1" xfId="0" applyNumberFormat="1" applyFont="1" applyFill="1" applyBorder="1" applyAlignment="1">
      <alignment vertical="center"/>
    </xf>
    <xf numFmtId="9" fontId="29" fillId="0" borderId="1" xfId="0" applyNumberFormat="1" applyFont="1" applyBorder="1" applyAlignment="1">
      <alignment vertical="center"/>
    </xf>
    <xf numFmtId="9" fontId="29" fillId="3" borderId="3" xfId="0" applyNumberFormat="1" applyFont="1" applyFill="1" applyBorder="1" applyAlignment="1">
      <alignment vertical="center"/>
    </xf>
    <xf numFmtId="9" fontId="29" fillId="3" borderId="16" xfId="0" applyNumberFormat="1" applyFont="1" applyFill="1" applyBorder="1" applyAlignment="1">
      <alignment vertical="center"/>
    </xf>
    <xf numFmtId="164" fontId="29" fillId="3" borderId="0" xfId="1" applyNumberFormat="1" applyFont="1" applyFill="1" applyAlignment="1">
      <alignment horizontal="center" vertical="center" wrapText="1"/>
    </xf>
    <xf numFmtId="164" fontId="29" fillId="3" borderId="7" xfId="10" applyNumberFormat="1" applyFont="1" applyFill="1" applyBorder="1" applyAlignment="1">
      <alignment horizontal="center" vertical="center" wrapText="1"/>
    </xf>
    <xf numFmtId="175" fontId="29" fillId="3" borderId="0" xfId="0" applyNumberFormat="1" applyFont="1" applyFill="1"/>
    <xf numFmtId="43" fontId="17" fillId="0" borderId="0" xfId="0" applyNumberFormat="1" applyFont="1"/>
    <xf numFmtId="43" fontId="17" fillId="0" borderId="3" xfId="0" applyNumberFormat="1" applyFont="1" applyBorder="1"/>
    <xf numFmtId="0" fontId="4" fillId="2" borderId="0" xfId="0" applyFont="1" applyFill="1"/>
    <xf numFmtId="164" fontId="45" fillId="3" borderId="0" xfId="10" applyNumberFormat="1" applyFont="1" applyFill="1" applyAlignment="1">
      <alignment horizontal="center" vertical="center" wrapText="1"/>
    </xf>
    <xf numFmtId="0" fontId="3" fillId="3" borderId="0" xfId="0" applyFont="1" applyFill="1"/>
    <xf numFmtId="0" fontId="3" fillId="2" borderId="0" xfId="0" applyFont="1" applyFill="1"/>
    <xf numFmtId="0" fontId="3" fillId="8" borderId="0" xfId="0" applyFont="1" applyFill="1"/>
    <xf numFmtId="0" fontId="3" fillId="3" borderId="0" xfId="0" applyFont="1" applyFill="1" applyAlignment="1">
      <alignment vertical="center"/>
    </xf>
    <xf numFmtId="0" fontId="3" fillId="3" borderId="5" xfId="0" applyFont="1" applyFill="1" applyBorder="1" applyAlignment="1">
      <alignment vertical="center"/>
    </xf>
    <xf numFmtId="0" fontId="3" fillId="2" borderId="0" xfId="0" applyFont="1" applyFill="1" applyAlignment="1">
      <alignment vertical="center"/>
    </xf>
    <xf numFmtId="0" fontId="44" fillId="3" borderId="0" xfId="0" applyFont="1" applyFill="1" applyAlignment="1">
      <alignment horizontal="center" wrapText="1"/>
    </xf>
    <xf numFmtId="9" fontId="17" fillId="3" borderId="8" xfId="3" applyFont="1" applyFill="1" applyBorder="1"/>
    <xf numFmtId="0" fontId="47" fillId="2" borderId="0" xfId="0" applyFont="1" applyFill="1"/>
    <xf numFmtId="0" fontId="56" fillId="2" borderId="0" xfId="0" applyFont="1" applyFill="1"/>
    <xf numFmtId="0" fontId="57" fillId="2" borderId="0" xfId="0" applyFont="1" applyFill="1"/>
    <xf numFmtId="0" fontId="55" fillId="2" borderId="0" xfId="0" applyFont="1" applyFill="1"/>
    <xf numFmtId="0" fontId="58" fillId="2" borderId="0" xfId="0" applyFont="1" applyFill="1"/>
    <xf numFmtId="0" fontId="55" fillId="2" borderId="0" xfId="0" applyFont="1" applyFill="1" applyAlignment="1">
      <alignment vertical="center"/>
    </xf>
    <xf numFmtId="0" fontId="55" fillId="3" borderId="0" xfId="0" applyFont="1" applyFill="1" applyAlignment="1">
      <alignment vertical="center"/>
    </xf>
    <xf numFmtId="164" fontId="59" fillId="3" borderId="0" xfId="1" applyNumberFormat="1" applyFont="1" applyFill="1" applyBorder="1" applyAlignment="1">
      <alignment vertical="center"/>
    </xf>
    <xf numFmtId="0" fontId="59" fillId="3" borderId="0" xfId="0" applyFont="1" applyFill="1" applyAlignment="1">
      <alignment vertical="center"/>
    </xf>
    <xf numFmtId="0" fontId="52" fillId="2" borderId="0" xfId="0" applyFont="1" applyFill="1"/>
    <xf numFmtId="0" fontId="60" fillId="2" borderId="0" xfId="0" applyFont="1" applyFill="1"/>
    <xf numFmtId="164" fontId="42" fillId="3" borderId="10" xfId="1" applyNumberFormat="1" applyFont="1" applyFill="1" applyBorder="1" applyAlignment="1">
      <alignment vertical="center"/>
    </xf>
    <xf numFmtId="164" fontId="42" fillId="3" borderId="8" xfId="1" applyNumberFormat="1" applyFont="1" applyFill="1" applyBorder="1" applyAlignment="1">
      <alignment vertical="center"/>
    </xf>
    <xf numFmtId="164" fontId="42" fillId="3" borderId="11" xfId="1" applyNumberFormat="1" applyFont="1" applyFill="1" applyBorder="1" applyAlignment="1">
      <alignment vertical="center"/>
    </xf>
    <xf numFmtId="0" fontId="42" fillId="3" borderId="8" xfId="0" applyFont="1" applyFill="1" applyBorder="1" applyAlignment="1">
      <alignment vertical="center"/>
    </xf>
    <xf numFmtId="0" fontId="44" fillId="3" borderId="5" xfId="0" applyFont="1" applyFill="1" applyBorder="1" applyAlignment="1">
      <alignment horizontal="center" vertical="center" wrapText="1"/>
    </xf>
    <xf numFmtId="0" fontId="44" fillId="3" borderId="5" xfId="0" applyFont="1" applyFill="1" applyBorder="1" applyAlignment="1">
      <alignment horizontal="center" vertical="center"/>
    </xf>
    <xf numFmtId="0" fontId="44" fillId="3" borderId="3" xfId="0" applyFont="1" applyFill="1" applyBorder="1" applyAlignment="1">
      <alignment horizontal="center" vertical="center"/>
    </xf>
    <xf numFmtId="0" fontId="55" fillId="3" borderId="5" xfId="0" applyFont="1" applyFill="1" applyBorder="1" applyAlignment="1">
      <alignment vertical="center"/>
    </xf>
    <xf numFmtId="0" fontId="54" fillId="3" borderId="5" xfId="0" applyFont="1" applyFill="1" applyBorder="1" applyAlignment="1">
      <alignment vertical="center"/>
    </xf>
    <xf numFmtId="164" fontId="61" fillId="3" borderId="0" xfId="1" applyNumberFormat="1" applyFont="1" applyFill="1" applyBorder="1" applyAlignment="1">
      <alignment vertical="center"/>
    </xf>
    <xf numFmtId="0" fontId="61" fillId="3" borderId="0" xfId="0" applyFont="1" applyFill="1" applyAlignment="1">
      <alignment vertical="center"/>
    </xf>
    <xf numFmtId="0" fontId="53" fillId="3" borderId="0" xfId="0" applyFont="1" applyFill="1" applyAlignment="1">
      <alignment vertical="center"/>
    </xf>
    <xf numFmtId="164" fontId="55" fillId="3" borderId="1" xfId="1" applyNumberFormat="1" applyFont="1" applyFill="1" applyBorder="1" applyAlignment="1">
      <alignment vertical="center"/>
    </xf>
    <xf numFmtId="164" fontId="55" fillId="3" borderId="5" xfId="1" applyNumberFormat="1" applyFont="1" applyFill="1" applyBorder="1" applyAlignment="1">
      <alignment vertical="center"/>
    </xf>
    <xf numFmtId="164" fontId="55" fillId="3" borderId="0" xfId="1" applyNumberFormat="1" applyFont="1" applyFill="1" applyAlignment="1">
      <alignment vertical="center"/>
    </xf>
    <xf numFmtId="164" fontId="55" fillId="3" borderId="0" xfId="1" applyNumberFormat="1" applyFont="1" applyFill="1" applyBorder="1" applyAlignment="1">
      <alignment vertical="center"/>
    </xf>
    <xf numFmtId="0" fontId="54" fillId="3" borderId="0" xfId="0" applyFont="1" applyFill="1" applyAlignment="1">
      <alignment vertical="center"/>
    </xf>
    <xf numFmtId="164" fontId="55" fillId="3" borderId="20" xfId="1" applyNumberFormat="1" applyFont="1" applyFill="1" applyBorder="1" applyAlignment="1">
      <alignment vertical="center"/>
    </xf>
    <xf numFmtId="0" fontId="44" fillId="3" borderId="0" xfId="0" applyFont="1" applyFill="1" applyAlignment="1">
      <alignment horizontal="center" vertical="center"/>
    </xf>
    <xf numFmtId="0" fontId="44" fillId="3" borderId="0" xfId="0" applyFont="1" applyFill="1" applyAlignment="1">
      <alignment horizontal="center" vertical="center" wrapText="1"/>
    </xf>
    <xf numFmtId="164" fontId="55" fillId="3" borderId="19" xfId="1" applyNumberFormat="1" applyFont="1" applyFill="1" applyBorder="1" applyAlignment="1">
      <alignment vertical="center"/>
    </xf>
    <xf numFmtId="164" fontId="55" fillId="3" borderId="18" xfId="1" applyNumberFormat="1" applyFont="1" applyFill="1" applyBorder="1" applyAlignment="1">
      <alignment vertical="center"/>
    </xf>
    <xf numFmtId="164" fontId="44" fillId="3" borderId="20" xfId="1" applyNumberFormat="1" applyFont="1" applyFill="1" applyBorder="1" applyAlignment="1">
      <alignment horizontal="center" vertical="center"/>
    </xf>
    <xf numFmtId="9" fontId="58" fillId="2" borderId="0" xfId="3" applyFont="1" applyFill="1"/>
    <xf numFmtId="43" fontId="55" fillId="3" borderId="5" xfId="1" applyFont="1" applyFill="1" applyBorder="1" applyAlignment="1">
      <alignment vertical="center"/>
    </xf>
    <xf numFmtId="43" fontId="55" fillId="3" borderId="6" xfId="0" applyNumberFormat="1" applyFont="1" applyFill="1" applyBorder="1" applyAlignment="1">
      <alignment vertical="center"/>
    </xf>
    <xf numFmtId="43" fontId="55" fillId="3" borderId="5" xfId="0" applyNumberFormat="1" applyFont="1" applyFill="1" applyBorder="1" applyAlignment="1">
      <alignment vertical="center"/>
    </xf>
    <xf numFmtId="43" fontId="55" fillId="3" borderId="3" xfId="0" applyNumberFormat="1" applyFont="1" applyFill="1" applyBorder="1" applyAlignment="1">
      <alignment vertical="center"/>
    </xf>
    <xf numFmtId="43" fontId="55" fillId="3" borderId="0" xfId="1" applyFont="1" applyFill="1" applyBorder="1" applyAlignment="1">
      <alignment vertical="center"/>
    </xf>
    <xf numFmtId="43" fontId="55" fillId="3" borderId="7" xfId="0" applyNumberFormat="1" applyFont="1" applyFill="1" applyBorder="1" applyAlignment="1">
      <alignment vertical="center"/>
    </xf>
    <xf numFmtId="43" fontId="55" fillId="3" borderId="0" xfId="0" applyNumberFormat="1" applyFont="1" applyFill="1" applyAlignment="1">
      <alignment vertical="center"/>
    </xf>
    <xf numFmtId="43" fontId="55" fillId="3" borderId="1" xfId="0" applyNumberFormat="1" applyFont="1" applyFill="1" applyBorder="1" applyAlignment="1">
      <alignment vertical="center"/>
    </xf>
    <xf numFmtId="43" fontId="55" fillId="3" borderId="1" xfId="1" applyFont="1" applyFill="1" applyBorder="1" applyAlignment="1">
      <alignment vertical="center"/>
    </xf>
    <xf numFmtId="0" fontId="55" fillId="3" borderId="7" xfId="0" applyFont="1" applyFill="1" applyBorder="1" applyAlignment="1">
      <alignment vertical="center"/>
    </xf>
    <xf numFmtId="0" fontId="55" fillId="3" borderId="6" xfId="0" applyFont="1" applyFill="1" applyBorder="1" applyAlignment="1">
      <alignment vertical="center"/>
    </xf>
    <xf numFmtId="0" fontId="54" fillId="3" borderId="5" xfId="0" applyFont="1" applyFill="1" applyBorder="1" applyAlignment="1">
      <alignment horizontal="center"/>
    </xf>
    <xf numFmtId="0" fontId="62" fillId="3" borderId="5" xfId="0" applyFont="1" applyFill="1" applyBorder="1" applyAlignment="1">
      <alignment vertical="center"/>
    </xf>
    <xf numFmtId="164" fontId="55" fillId="3" borderId="3" xfId="1" applyNumberFormat="1" applyFont="1" applyFill="1" applyBorder="1" applyAlignment="1">
      <alignment vertical="center"/>
    </xf>
    <xf numFmtId="0" fontId="54" fillId="3" borderId="3" xfId="0" applyFont="1" applyFill="1" applyBorder="1" applyAlignment="1">
      <alignment horizontal="center" vertical="center"/>
    </xf>
    <xf numFmtId="0" fontId="63" fillId="7" borderId="0" xfId="0" applyFont="1" applyFill="1" applyAlignment="1">
      <alignment vertical="center"/>
    </xf>
    <xf numFmtId="0" fontId="51" fillId="7" borderId="0" xfId="0" applyFont="1" applyFill="1" applyAlignment="1">
      <alignment vertical="center"/>
    </xf>
    <xf numFmtId="9" fontId="54" fillId="3" borderId="0" xfId="3" applyFont="1" applyFill="1" applyBorder="1" applyAlignment="1">
      <alignment vertical="center"/>
    </xf>
    <xf numFmtId="9" fontId="54" fillId="3" borderId="0" xfId="0" applyNumberFormat="1" applyFont="1" applyFill="1" applyAlignment="1">
      <alignment vertical="center"/>
    </xf>
    <xf numFmtId="0" fontId="64" fillId="3" borderId="0" xfId="0" applyFont="1" applyFill="1" applyAlignment="1">
      <alignment vertical="center"/>
    </xf>
    <xf numFmtId="164" fontId="59" fillId="3" borderId="0" xfId="0" applyNumberFormat="1" applyFont="1" applyFill="1"/>
    <xf numFmtId="0" fontId="59" fillId="3" borderId="0" xfId="0" applyFont="1" applyFill="1"/>
    <xf numFmtId="0" fontId="65" fillId="3" borderId="0" xfId="0" applyFont="1" applyFill="1" applyAlignment="1">
      <alignment vertical="center"/>
    </xf>
    <xf numFmtId="0" fontId="52" fillId="3" borderId="0" xfId="0" applyFont="1" applyFill="1" applyAlignment="1">
      <alignment vertical="center"/>
    </xf>
    <xf numFmtId="9" fontId="42" fillId="3" borderId="10" xfId="3" applyFont="1" applyFill="1" applyBorder="1" applyAlignment="1">
      <alignment vertical="center"/>
    </xf>
    <xf numFmtId="9" fontId="42" fillId="3" borderId="8" xfId="3" applyFont="1" applyFill="1" applyBorder="1" applyAlignment="1">
      <alignment vertical="center"/>
    </xf>
    <xf numFmtId="9" fontId="55" fillId="3" borderId="1" xfId="3" applyFont="1" applyFill="1" applyBorder="1" applyAlignment="1">
      <alignment vertical="center"/>
    </xf>
    <xf numFmtId="9" fontId="55" fillId="3" borderId="0" xfId="3" applyFont="1" applyFill="1" applyAlignment="1">
      <alignment vertical="center"/>
    </xf>
    <xf numFmtId="164" fontId="54" fillId="3" borderId="0" xfId="1" applyNumberFormat="1" applyFont="1" applyFill="1" applyBorder="1" applyAlignment="1">
      <alignment vertical="center"/>
    </xf>
    <xf numFmtId="164" fontId="55" fillId="3" borderId="0" xfId="0" applyNumberFormat="1" applyFont="1" applyFill="1" applyAlignment="1">
      <alignment vertical="center"/>
    </xf>
    <xf numFmtId="164" fontId="55" fillId="3" borderId="16" xfId="1" applyNumberFormat="1" applyFont="1" applyFill="1" applyBorder="1" applyAlignment="1">
      <alignment vertical="center"/>
    </xf>
    <xf numFmtId="164" fontId="55" fillId="3" borderId="21" xfId="1" applyNumberFormat="1" applyFont="1" applyFill="1" applyBorder="1" applyAlignment="1">
      <alignment vertical="center"/>
    </xf>
    <xf numFmtId="0" fontId="55" fillId="3" borderId="21" xfId="0" applyFont="1" applyFill="1" applyBorder="1" applyAlignment="1">
      <alignment vertical="center"/>
    </xf>
    <xf numFmtId="0" fontId="50" fillId="3" borderId="0" xfId="5" applyFont="1" applyFill="1" applyAlignment="1">
      <alignment horizontal="left" vertical="center"/>
    </xf>
    <xf numFmtId="0" fontId="53" fillId="3" borderId="8" xfId="5" applyFont="1" applyFill="1" applyBorder="1" applyAlignment="1">
      <alignment horizontal="left" vertical="center"/>
    </xf>
    <xf numFmtId="0" fontId="61" fillId="3" borderId="0" xfId="5" applyFont="1" applyFill="1" applyAlignment="1">
      <alignment horizontal="left" vertical="center"/>
    </xf>
    <xf numFmtId="0" fontId="46" fillId="3" borderId="0" xfId="5" applyFont="1" applyFill="1" applyAlignment="1">
      <alignment horizontal="left" vertical="center"/>
    </xf>
    <xf numFmtId="0" fontId="61" fillId="3" borderId="0" xfId="0" applyFont="1" applyFill="1" applyAlignment="1">
      <alignment horizontal="left" vertical="center"/>
    </xf>
    <xf numFmtId="0" fontId="54" fillId="3" borderId="5" xfId="0" applyFont="1" applyFill="1" applyBorder="1" applyAlignment="1">
      <alignment horizontal="left" vertical="center"/>
    </xf>
    <xf numFmtId="0" fontId="63" fillId="3" borderId="0" xfId="0" applyFont="1" applyFill="1" applyAlignment="1">
      <alignment vertical="center"/>
    </xf>
    <xf numFmtId="0" fontId="61" fillId="3" borderId="5" xfId="0" applyFont="1" applyFill="1" applyBorder="1" applyAlignment="1">
      <alignment horizontal="left" vertical="center"/>
    </xf>
    <xf numFmtId="0" fontId="46" fillId="3" borderId="5" xfId="5" applyFont="1" applyFill="1" applyBorder="1" applyAlignment="1">
      <alignment horizontal="left" vertical="center"/>
    </xf>
    <xf numFmtId="0" fontId="66" fillId="3" borderId="0" xfId="0" applyFont="1" applyFill="1" applyAlignment="1">
      <alignment vertical="center"/>
    </xf>
    <xf numFmtId="0" fontId="51" fillId="3" borderId="0" xfId="0" applyFont="1" applyFill="1" applyAlignment="1">
      <alignment vertical="center"/>
    </xf>
    <xf numFmtId="10" fontId="53" fillId="3" borderId="10" xfId="0" applyNumberFormat="1" applyFont="1" applyFill="1" applyBorder="1" applyAlignment="1">
      <alignment vertical="center"/>
    </xf>
    <xf numFmtId="10" fontId="53" fillId="3" borderId="8" xfId="3" applyNumberFormat="1" applyFont="1" applyFill="1" applyBorder="1" applyAlignment="1">
      <alignment horizontal="right" vertical="center"/>
    </xf>
    <xf numFmtId="10" fontId="53" fillId="3" borderId="10" xfId="3" applyNumberFormat="1" applyFont="1" applyFill="1" applyBorder="1" applyAlignment="1">
      <alignment horizontal="right" vertical="center"/>
    </xf>
    <xf numFmtId="0" fontId="10" fillId="3" borderId="3" xfId="0" applyFont="1" applyFill="1" applyBorder="1" applyAlignment="1">
      <alignment vertical="center"/>
    </xf>
    <xf numFmtId="0" fontId="63" fillId="3" borderId="5" xfId="0" applyFont="1" applyFill="1" applyBorder="1" applyAlignment="1">
      <alignment vertical="center"/>
    </xf>
    <xf numFmtId="0" fontId="51" fillId="3" borderId="5" xfId="0" applyFont="1" applyFill="1" applyBorder="1" applyAlignment="1">
      <alignment vertical="center"/>
    </xf>
    <xf numFmtId="0" fontId="10" fillId="3" borderId="1" xfId="0" applyFont="1" applyFill="1" applyBorder="1" applyAlignment="1">
      <alignment vertical="center"/>
    </xf>
    <xf numFmtId="0" fontId="49" fillId="8" borderId="0" xfId="0" applyFont="1" applyFill="1"/>
    <xf numFmtId="44" fontId="67" fillId="3" borderId="0" xfId="0" applyNumberFormat="1" applyFont="1" applyFill="1" applyAlignment="1">
      <alignment vertical="center"/>
    </xf>
    <xf numFmtId="0" fontId="32" fillId="3" borderId="2" xfId="0" applyFont="1" applyFill="1" applyBorder="1" applyAlignment="1">
      <alignment horizontal="left" vertical="center"/>
    </xf>
    <xf numFmtId="44" fontId="68" fillId="3" borderId="0" xfId="10" applyNumberFormat="1" applyFont="1" applyFill="1" applyAlignment="1">
      <alignment horizontal="center" vertical="center" wrapText="1"/>
    </xf>
    <xf numFmtId="170" fontId="17" fillId="3" borderId="7" xfId="2" applyNumberFormat="1" applyFont="1" applyFill="1" applyBorder="1" applyAlignment="1">
      <alignment vertical="center"/>
    </xf>
    <xf numFmtId="0" fontId="17" fillId="3" borderId="6" xfId="0" applyFont="1" applyFill="1" applyBorder="1" applyAlignment="1">
      <alignment vertical="center"/>
    </xf>
    <xf numFmtId="0" fontId="3" fillId="3" borderId="7" xfId="0" applyFont="1" applyFill="1" applyBorder="1"/>
    <xf numFmtId="49" fontId="20" fillId="3" borderId="9" xfId="0" applyNumberFormat="1" applyFont="1" applyFill="1" applyBorder="1" applyAlignment="1">
      <alignment vertical="center"/>
    </xf>
    <xf numFmtId="49" fontId="27" fillId="0" borderId="5" xfId="0" applyNumberFormat="1" applyFont="1" applyBorder="1" applyAlignment="1">
      <alignment horizontal="right" vertical="center"/>
    </xf>
    <xf numFmtId="0" fontId="17" fillId="0" borderId="0" xfId="0" applyFont="1" applyAlignment="1">
      <alignment horizontal="center" vertical="center"/>
    </xf>
    <xf numFmtId="44" fontId="17" fillId="0" borderId="5" xfId="0" applyNumberFormat="1" applyFont="1" applyBorder="1" applyAlignment="1">
      <alignment vertical="center"/>
    </xf>
    <xf numFmtId="0" fontId="3" fillId="8" borderId="0" xfId="0" applyFont="1" applyFill="1" applyAlignment="1">
      <alignment horizontal="right" vertical="center"/>
    </xf>
    <xf numFmtId="9" fontId="3" fillId="3" borderId="0" xfId="3" applyFont="1" applyFill="1"/>
    <xf numFmtId="173" fontId="3" fillId="3" borderId="0" xfId="0" applyNumberFormat="1" applyFont="1" applyFill="1"/>
    <xf numFmtId="0" fontId="3" fillId="0" borderId="0" xfId="0" applyFont="1" applyAlignment="1">
      <alignment horizontal="center"/>
    </xf>
    <xf numFmtId="0" fontId="3" fillId="12" borderId="0" xfId="0" applyFont="1" applyFill="1"/>
    <xf numFmtId="0" fontId="3" fillId="12" borderId="4" xfId="0" applyFont="1" applyFill="1" applyBorder="1"/>
    <xf numFmtId="0" fontId="3" fillId="3" borderId="21" xfId="0" applyFont="1" applyFill="1" applyBorder="1" applyAlignment="1">
      <alignment vertical="center"/>
    </xf>
    <xf numFmtId="0" fontId="17" fillId="0" borderId="0" xfId="0" applyFont="1"/>
    <xf numFmtId="4" fontId="29" fillId="0" borderId="0" xfId="11" applyNumberFormat="1" applyFont="1" applyAlignment="1">
      <alignment horizontal="left" vertical="center" wrapText="1" indent="2"/>
    </xf>
    <xf numFmtId="171" fontId="68" fillId="3" borderId="0" xfId="10" applyNumberFormat="1" applyFont="1" applyFill="1" applyAlignment="1">
      <alignment horizontal="center" vertical="center" wrapText="1"/>
    </xf>
    <xf numFmtId="171" fontId="34" fillId="12" borderId="0" xfId="0" applyNumberFormat="1" applyFont="1" applyFill="1"/>
    <xf numFmtId="44" fontId="20" fillId="3" borderId="3" xfId="0" applyNumberFormat="1" applyFont="1" applyFill="1" applyBorder="1" applyAlignment="1">
      <alignment vertical="center"/>
    </xf>
    <xf numFmtId="44" fontId="20" fillId="3" borderId="5" xfId="0" applyNumberFormat="1" applyFont="1" applyFill="1" applyBorder="1" applyAlignment="1">
      <alignment vertical="center"/>
    </xf>
    <xf numFmtId="44" fontId="20" fillId="3" borderId="6" xfId="0" applyNumberFormat="1" applyFont="1" applyFill="1" applyBorder="1" applyAlignment="1">
      <alignment vertical="center"/>
    </xf>
    <xf numFmtId="10" fontId="17" fillId="0" borderId="2" xfId="1" applyNumberFormat="1" applyFont="1" applyFill="1" applyBorder="1" applyAlignment="1">
      <alignment horizontal="center" vertical="center"/>
    </xf>
    <xf numFmtId="170" fontId="29" fillId="3" borderId="1" xfId="0" applyNumberFormat="1" applyFont="1" applyFill="1" applyBorder="1" applyAlignment="1">
      <alignment vertical="center"/>
    </xf>
    <xf numFmtId="170" fontId="29" fillId="3" borderId="0" xfId="0" applyNumberFormat="1" applyFont="1" applyFill="1" applyAlignment="1">
      <alignment vertical="center"/>
    </xf>
    <xf numFmtId="0" fontId="20" fillId="3" borderId="21" xfId="0" applyFont="1" applyFill="1" applyBorder="1" applyAlignment="1">
      <alignment horizontal="center" vertical="center"/>
    </xf>
    <xf numFmtId="0" fontId="20" fillId="3" borderId="16" xfId="0" applyFont="1" applyFill="1" applyBorder="1" applyAlignment="1">
      <alignment horizontal="center" vertical="center" wrapText="1"/>
    </xf>
    <xf numFmtId="0" fontId="20" fillId="3" borderId="14" xfId="0" applyFont="1" applyFill="1" applyBorder="1" applyAlignment="1">
      <alignment horizontal="center" vertical="center"/>
    </xf>
    <xf numFmtId="0" fontId="21" fillId="3" borderId="16" xfId="0" applyFont="1" applyFill="1" applyBorder="1" applyAlignment="1">
      <alignment horizontal="center" vertical="center"/>
    </xf>
    <xf numFmtId="0" fontId="21" fillId="3" borderId="16" xfId="0" applyFont="1" applyFill="1" applyBorder="1" applyAlignment="1">
      <alignment horizontal="center" vertical="center" wrapText="1"/>
    </xf>
    <xf numFmtId="0" fontId="6" fillId="3" borderId="0" xfId="0" applyFont="1" applyFill="1"/>
    <xf numFmtId="10" fontId="17" fillId="3" borderId="0" xfId="0" applyNumberFormat="1" applyFont="1" applyFill="1" applyAlignment="1">
      <alignment horizontal="left"/>
    </xf>
    <xf numFmtId="0" fontId="17" fillId="3" borderId="0" xfId="0" applyFont="1" applyFill="1" applyAlignment="1">
      <alignment horizontal="left"/>
    </xf>
    <xf numFmtId="166" fontId="17" fillId="3" borderId="14" xfId="1" applyNumberFormat="1" applyFont="1" applyFill="1" applyBorder="1" applyAlignment="1">
      <alignment horizontal="center" vertical="center"/>
    </xf>
    <xf numFmtId="43" fontId="16" fillId="3" borderId="0" xfId="1" applyFont="1" applyFill="1" applyAlignment="1">
      <alignment horizontal="left"/>
    </xf>
    <xf numFmtId="0" fontId="27" fillId="3" borderId="5" xfId="0" applyFont="1" applyFill="1" applyBorder="1" applyAlignment="1">
      <alignment vertical="center"/>
    </xf>
    <xf numFmtId="0" fontId="20" fillId="3" borderId="16" xfId="0" applyFont="1" applyFill="1" applyBorder="1" applyAlignment="1">
      <alignment vertical="center"/>
    </xf>
    <xf numFmtId="0" fontId="23" fillId="3" borderId="21" xfId="0" applyFont="1" applyFill="1" applyBorder="1"/>
    <xf numFmtId="0" fontId="23" fillId="3" borderId="17" xfId="0" applyFont="1" applyFill="1" applyBorder="1"/>
    <xf numFmtId="10" fontId="20" fillId="3" borderId="16" xfId="3" applyNumberFormat="1" applyFont="1" applyFill="1" applyBorder="1" applyAlignment="1">
      <alignment horizontal="right" vertical="center"/>
    </xf>
    <xf numFmtId="10" fontId="20" fillId="3" borderId="21" xfId="3" applyNumberFormat="1" applyFont="1" applyFill="1" applyBorder="1" applyAlignment="1">
      <alignment horizontal="right" vertical="center"/>
    </xf>
    <xf numFmtId="10" fontId="20" fillId="3" borderId="17" xfId="3" applyNumberFormat="1" applyFont="1" applyFill="1" applyBorder="1" applyAlignment="1">
      <alignment horizontal="right" vertical="center"/>
    </xf>
    <xf numFmtId="0" fontId="25" fillId="3" borderId="14" xfId="0" applyFont="1" applyFill="1" applyBorder="1" applyAlignment="1">
      <alignment vertical="center"/>
    </xf>
    <xf numFmtId="10" fontId="26" fillId="3" borderId="14" xfId="0" applyNumberFormat="1" applyFont="1" applyFill="1" applyBorder="1" applyAlignment="1">
      <alignment vertical="center"/>
    </xf>
    <xf numFmtId="174" fontId="29" fillId="3" borderId="0" xfId="2" applyNumberFormat="1" applyFont="1" applyFill="1" applyBorder="1"/>
    <xf numFmtId="174" fontId="29" fillId="3" borderId="7" xfId="0" applyNumberFormat="1" applyFont="1" applyFill="1" applyBorder="1"/>
    <xf numFmtId="0" fontId="17" fillId="3" borderId="18" xfId="0" applyFont="1" applyFill="1" applyBorder="1" applyAlignment="1">
      <alignment horizontal="center"/>
    </xf>
    <xf numFmtId="0" fontId="17" fillId="3" borderId="20" xfId="0" applyFont="1" applyFill="1" applyBorder="1" applyAlignment="1">
      <alignment horizontal="center"/>
    </xf>
    <xf numFmtId="0" fontId="17" fillId="3" borderId="1" xfId="0" applyFont="1" applyFill="1" applyBorder="1" applyAlignment="1">
      <alignment horizontal="center"/>
    </xf>
    <xf numFmtId="0" fontId="17" fillId="3" borderId="7" xfId="0" applyFont="1" applyFill="1" applyBorder="1" applyAlignment="1">
      <alignment horizontal="center"/>
    </xf>
    <xf numFmtId="0" fontId="17" fillId="3" borderId="1" xfId="0" applyFont="1" applyFill="1" applyBorder="1" applyAlignment="1">
      <alignment horizontal="left"/>
    </xf>
    <xf numFmtId="0" fontId="6" fillId="0" borderId="0" xfId="0" applyFont="1"/>
    <xf numFmtId="176" fontId="16" fillId="3" borderId="0" xfId="5" applyNumberFormat="1" applyFont="1" applyFill="1" applyAlignment="1">
      <alignment horizontal="left"/>
    </xf>
    <xf numFmtId="164" fontId="16" fillId="3" borderId="0" xfId="1" applyNumberFormat="1" applyFont="1" applyFill="1" applyAlignment="1">
      <alignment horizontal="left"/>
    </xf>
    <xf numFmtId="0" fontId="54" fillId="3" borderId="5" xfId="0" applyFont="1" applyFill="1" applyBorder="1" applyAlignment="1">
      <alignment horizontal="center" vertical="center" wrapText="1"/>
    </xf>
    <xf numFmtId="0" fontId="54" fillId="3" borderId="5" xfId="0" applyFont="1" applyFill="1" applyBorder="1" applyAlignment="1">
      <alignment horizontal="center" vertical="center"/>
    </xf>
    <xf numFmtId="164" fontId="55" fillId="3" borderId="19" xfId="0" applyNumberFormat="1" applyFont="1" applyFill="1" applyBorder="1" applyAlignment="1">
      <alignment vertical="center"/>
    </xf>
    <xf numFmtId="164" fontId="55" fillId="3" borderId="7" xfId="0" applyNumberFormat="1" applyFont="1" applyFill="1" applyBorder="1" applyAlignment="1">
      <alignment vertical="center"/>
    </xf>
    <xf numFmtId="164" fontId="55" fillId="3" borderId="6" xfId="0" applyNumberFormat="1" applyFont="1" applyFill="1" applyBorder="1" applyAlignment="1">
      <alignment vertical="center"/>
    </xf>
    <xf numFmtId="9" fontId="55" fillId="3" borderId="19" xfId="3" applyFont="1" applyFill="1" applyBorder="1" applyAlignment="1">
      <alignment vertical="center"/>
    </xf>
    <xf numFmtId="9" fontId="55" fillId="3" borderId="7" xfId="3" applyFont="1" applyFill="1" applyBorder="1" applyAlignment="1">
      <alignment vertical="center"/>
    </xf>
    <xf numFmtId="9" fontId="55" fillId="3" borderId="6" xfId="3" applyFont="1" applyFill="1" applyBorder="1" applyAlignment="1">
      <alignment vertical="center"/>
    </xf>
    <xf numFmtId="43" fontId="54" fillId="0" borderId="0" xfId="1" applyFont="1" applyFill="1" applyBorder="1" applyAlignment="1">
      <alignment vertical="center"/>
    </xf>
    <xf numFmtId="164" fontId="55" fillId="3" borderId="18" xfId="0" applyNumberFormat="1" applyFont="1" applyFill="1" applyBorder="1" applyAlignment="1">
      <alignment vertical="center"/>
    </xf>
    <xf numFmtId="164" fontId="55" fillId="3" borderId="20" xfId="0" applyNumberFormat="1" applyFont="1" applyFill="1" applyBorder="1" applyAlignment="1">
      <alignment vertical="center"/>
    </xf>
    <xf numFmtId="164" fontId="55" fillId="3" borderId="1" xfId="0" applyNumberFormat="1" applyFont="1" applyFill="1" applyBorder="1" applyAlignment="1">
      <alignment vertical="center"/>
    </xf>
    <xf numFmtId="164" fontId="55" fillId="3" borderId="3" xfId="0" applyNumberFormat="1" applyFont="1" applyFill="1" applyBorder="1" applyAlignment="1">
      <alignment vertical="center"/>
    </xf>
    <xf numFmtId="164" fontId="55" fillId="3" borderId="5" xfId="0" applyNumberFormat="1" applyFont="1" applyFill="1" applyBorder="1" applyAlignment="1">
      <alignment vertical="center"/>
    </xf>
    <xf numFmtId="0" fontId="2" fillId="3" borderId="0" xfId="15" applyFill="1"/>
    <xf numFmtId="0" fontId="2" fillId="0" borderId="0" xfId="15"/>
    <xf numFmtId="177" fontId="29" fillId="3" borderId="0" xfId="0" applyNumberFormat="1" applyFont="1" applyFill="1"/>
    <xf numFmtId="164" fontId="16" fillId="3" borderId="0" xfId="5" applyNumberFormat="1" applyFont="1" applyFill="1" applyAlignment="1">
      <alignment horizontal="left"/>
    </xf>
    <xf numFmtId="1" fontId="17" fillId="3" borderId="21" xfId="0" applyNumberFormat="1" applyFont="1" applyFill="1" applyBorder="1" applyAlignment="1">
      <alignment vertical="center"/>
    </xf>
    <xf numFmtId="1" fontId="29" fillId="3" borderId="5" xfId="0" applyNumberFormat="1" applyFont="1" applyFill="1" applyBorder="1" applyAlignment="1">
      <alignment horizontal="center" vertical="center"/>
    </xf>
    <xf numFmtId="1" fontId="27" fillId="3" borderId="0" xfId="0" applyNumberFormat="1" applyFont="1" applyFill="1" applyAlignment="1">
      <alignment vertical="center" wrapText="1"/>
    </xf>
    <xf numFmtId="1" fontId="27" fillId="3" borderId="5" xfId="0" applyNumberFormat="1" applyFont="1" applyFill="1" applyBorder="1" applyAlignment="1">
      <alignment vertical="center" wrapText="1"/>
    </xf>
    <xf numFmtId="1" fontId="27" fillId="3" borderId="0" xfId="0" applyNumberFormat="1" applyFont="1" applyFill="1" applyAlignment="1">
      <alignment vertical="center"/>
    </xf>
    <xf numFmtId="1" fontId="29" fillId="3" borderId="21" xfId="0" applyNumberFormat="1" applyFont="1" applyFill="1" applyBorder="1" applyAlignment="1">
      <alignment horizontal="left" vertical="center"/>
    </xf>
    <xf numFmtId="1" fontId="27" fillId="3" borderId="21" xfId="0" applyNumberFormat="1" applyFont="1" applyFill="1" applyBorder="1" applyAlignment="1">
      <alignment vertical="center" wrapText="1"/>
    </xf>
    <xf numFmtId="0" fontId="32" fillId="0" borderId="0" xfId="0" applyFont="1" applyAlignment="1">
      <alignment horizontal="left" vertical="center"/>
    </xf>
    <xf numFmtId="0" fontId="32" fillId="0" borderId="5" xfId="0" applyFont="1" applyBorder="1" applyAlignment="1">
      <alignment horizontal="left" vertical="center"/>
    </xf>
    <xf numFmtId="0" fontId="71" fillId="3" borderId="0" xfId="0" applyFont="1" applyFill="1" applyAlignment="1">
      <alignment vertical="center"/>
    </xf>
    <xf numFmtId="43" fontId="71" fillId="3" borderId="0" xfId="0" applyNumberFormat="1" applyFont="1" applyFill="1" applyAlignment="1">
      <alignment vertical="center"/>
    </xf>
    <xf numFmtId="9" fontId="21" fillId="3" borderId="0" xfId="3" applyFont="1" applyFill="1" applyAlignment="1">
      <alignment vertical="center"/>
    </xf>
    <xf numFmtId="43" fontId="32" fillId="3" borderId="0" xfId="0" applyNumberFormat="1" applyFont="1" applyFill="1" applyAlignment="1">
      <alignment vertical="center"/>
    </xf>
    <xf numFmtId="0" fontId="32" fillId="3" borderId="0" xfId="0" applyFont="1" applyFill="1" applyAlignment="1">
      <alignment vertical="center"/>
    </xf>
    <xf numFmtId="0" fontId="32" fillId="6" borderId="0" xfId="0" applyFont="1" applyFill="1" applyAlignment="1">
      <alignment vertical="center"/>
    </xf>
    <xf numFmtId="0" fontId="1" fillId="8" borderId="0" xfId="0" applyFont="1" applyFill="1"/>
    <xf numFmtId="0" fontId="73" fillId="2" borderId="0" xfId="0" applyFont="1" applyFill="1"/>
    <xf numFmtId="0" fontId="74" fillId="2" borderId="0" xfId="0" applyFont="1" applyFill="1"/>
    <xf numFmtId="0" fontId="72" fillId="3" borderId="0" xfId="0" applyFont="1" applyFill="1"/>
    <xf numFmtId="0" fontId="72" fillId="3" borderId="0" xfId="0" applyFont="1" applyFill="1" applyAlignment="1">
      <alignment vertical="center"/>
    </xf>
    <xf numFmtId="0" fontId="31" fillId="3" borderId="0" xfId="0" applyFont="1" applyFill="1"/>
    <xf numFmtId="0" fontId="72" fillId="2" borderId="0" xfId="0" applyFont="1" applyFill="1"/>
    <xf numFmtId="164" fontId="29" fillId="5" borderId="0" xfId="1" applyNumberFormat="1" applyFont="1" applyFill="1" applyAlignment="1">
      <alignment horizontal="center" vertical="center" wrapText="1"/>
    </xf>
    <xf numFmtId="164" fontId="29" fillId="5" borderId="7" xfId="1" applyNumberFormat="1" applyFont="1" applyFill="1" applyBorder="1" applyAlignment="1">
      <alignment horizontal="center" vertical="center" wrapText="1"/>
    </xf>
    <xf numFmtId="172" fontId="34" fillId="12" borderId="7" xfId="0" applyNumberFormat="1" applyFont="1" applyFill="1" applyBorder="1"/>
    <xf numFmtId="164" fontId="46" fillId="5" borderId="0" xfId="1" applyNumberFormat="1" applyFont="1" applyFill="1" applyAlignment="1">
      <alignment horizontal="center" vertical="center" wrapText="1"/>
    </xf>
    <xf numFmtId="164" fontId="46" fillId="5" borderId="19" xfId="1" applyNumberFormat="1" applyFont="1" applyFill="1" applyBorder="1" applyAlignment="1">
      <alignment horizontal="center" vertical="center" wrapText="1"/>
    </xf>
    <xf numFmtId="164" fontId="46" fillId="5" borderId="7" xfId="1" applyNumberFormat="1" applyFont="1" applyFill="1" applyBorder="1" applyAlignment="1">
      <alignment horizontal="center" vertical="center" wrapText="1"/>
    </xf>
    <xf numFmtId="164" fontId="53" fillId="5" borderId="8" xfId="1" applyNumberFormat="1" applyFont="1" applyFill="1" applyBorder="1" applyAlignment="1">
      <alignment horizontal="center" vertical="center" wrapText="1"/>
    </xf>
    <xf numFmtId="164" fontId="53" fillId="5" borderId="9" xfId="1" applyNumberFormat="1" applyFont="1" applyFill="1" applyBorder="1" applyAlignment="1">
      <alignment horizontal="center" vertical="center" wrapText="1"/>
    </xf>
    <xf numFmtId="164" fontId="46" fillId="5" borderId="18" xfId="1" applyNumberFormat="1" applyFont="1" applyFill="1" applyBorder="1" applyAlignment="1">
      <alignment horizontal="center" vertical="center" wrapText="1"/>
    </xf>
    <xf numFmtId="164" fontId="46" fillId="5" borderId="20" xfId="1" applyNumberFormat="1" applyFont="1" applyFill="1" applyBorder="1" applyAlignment="1">
      <alignment horizontal="center" vertical="center" wrapText="1"/>
    </xf>
    <xf numFmtId="164" fontId="46" fillId="5" borderId="1" xfId="1" applyNumberFormat="1" applyFont="1" applyFill="1" applyBorder="1" applyAlignment="1">
      <alignment horizontal="center" vertical="center" wrapText="1"/>
    </xf>
    <xf numFmtId="164" fontId="46" fillId="5" borderId="0" xfId="1" applyNumberFormat="1" applyFont="1" applyFill="1" applyBorder="1" applyAlignment="1">
      <alignment horizontal="center" vertical="center" wrapText="1"/>
    </xf>
    <xf numFmtId="164" fontId="46" fillId="5" borderId="5" xfId="1" applyNumberFormat="1" applyFont="1" applyFill="1" applyBorder="1" applyAlignment="1">
      <alignment horizontal="center" vertical="center" wrapText="1"/>
    </xf>
    <xf numFmtId="164" fontId="46" fillId="5" borderId="6" xfId="1" applyNumberFormat="1" applyFont="1" applyFill="1" applyBorder="1" applyAlignment="1">
      <alignment horizontal="center" vertical="center" wrapText="1"/>
    </xf>
    <xf numFmtId="164" fontId="46" fillId="5" borderId="8" xfId="1" applyNumberFormat="1" applyFont="1" applyFill="1" applyBorder="1" applyAlignment="1">
      <alignment horizontal="center" vertical="center" wrapText="1"/>
    </xf>
    <xf numFmtId="164" fontId="59" fillId="3" borderId="1" xfId="1" applyNumberFormat="1" applyFont="1" applyFill="1" applyBorder="1" applyAlignment="1">
      <alignment vertical="center"/>
    </xf>
    <xf numFmtId="164" fontId="46" fillId="5" borderId="10" xfId="1" applyNumberFormat="1" applyFont="1" applyFill="1" applyBorder="1" applyAlignment="1">
      <alignment horizontal="center" vertical="center" wrapText="1"/>
    </xf>
    <xf numFmtId="164" fontId="46" fillId="5" borderId="9" xfId="1" applyNumberFormat="1" applyFont="1" applyFill="1" applyBorder="1" applyAlignment="1">
      <alignment horizontal="center" vertical="center" wrapText="1"/>
    </xf>
    <xf numFmtId="164" fontId="34" fillId="12" borderId="0" xfId="0" applyNumberFormat="1" applyFont="1" applyFill="1"/>
    <xf numFmtId="0" fontId="13" fillId="8" borderId="0" xfId="0" applyFont="1" applyFill="1" applyAlignment="1">
      <alignment horizontal="left" vertical="center"/>
    </xf>
    <xf numFmtId="0" fontId="24" fillId="7" borderId="0" xfId="0" applyFont="1" applyFill="1" applyAlignment="1">
      <alignment horizontal="left" vertical="center" wrapText="1"/>
    </xf>
    <xf numFmtId="49" fontId="24" fillId="7" borderId="0" xfId="0" applyNumberFormat="1" applyFont="1" applyFill="1" applyAlignment="1">
      <alignment horizontal="left" vertical="center"/>
    </xf>
    <xf numFmtId="0" fontId="25" fillId="3" borderId="0" xfId="0" applyFont="1" applyFill="1" applyAlignment="1">
      <alignment horizontal="left" vertical="top" wrapText="1"/>
    </xf>
    <xf numFmtId="0" fontId="25" fillId="3" borderId="16" xfId="0" applyFont="1" applyFill="1" applyBorder="1" applyAlignment="1">
      <alignment horizontal="center" vertical="center"/>
    </xf>
    <xf numFmtId="0" fontId="25" fillId="3" borderId="17" xfId="0" applyFont="1" applyFill="1" applyBorder="1" applyAlignment="1">
      <alignment horizontal="center" vertical="center"/>
    </xf>
    <xf numFmtId="0" fontId="34" fillId="11" borderId="0" xfId="10" applyFont="1" applyFill="1" applyAlignment="1">
      <alignment horizontal="left" vertical="center"/>
    </xf>
    <xf numFmtId="0" fontId="34" fillId="11" borderId="0" xfId="10" applyFont="1" applyFill="1" applyAlignment="1">
      <alignment horizontal="center" vertical="center"/>
    </xf>
    <xf numFmtId="0" fontId="34" fillId="11" borderId="15" xfId="10" applyFont="1" applyFill="1" applyBorder="1" applyAlignment="1">
      <alignment horizontal="left" vertical="center"/>
    </xf>
    <xf numFmtId="0" fontId="34" fillId="11" borderId="4" xfId="10" applyFont="1" applyFill="1" applyBorder="1" applyAlignment="1">
      <alignment horizontal="left" vertical="center"/>
    </xf>
    <xf numFmtId="0" fontId="34" fillId="11" borderId="15" xfId="10" applyFont="1" applyFill="1" applyBorder="1" applyAlignment="1">
      <alignment horizontal="left" vertical="center" wrapText="1"/>
    </xf>
    <xf numFmtId="0" fontId="34" fillId="11" borderId="4" xfId="10" applyFont="1" applyFill="1" applyBorder="1" applyAlignment="1">
      <alignment horizontal="left" vertical="center" wrapText="1"/>
    </xf>
    <xf numFmtId="0" fontId="34" fillId="11" borderId="1" xfId="10" applyFont="1" applyFill="1" applyBorder="1" applyAlignment="1">
      <alignment horizontal="center" vertical="center" wrapText="1"/>
    </xf>
    <xf numFmtId="0" fontId="34" fillId="11" borderId="18" xfId="10" applyFont="1" applyFill="1" applyBorder="1" applyAlignment="1">
      <alignment horizontal="center" vertical="center" wrapText="1"/>
    </xf>
    <xf numFmtId="0" fontId="34" fillId="11" borderId="15" xfId="10" applyFont="1" applyFill="1" applyBorder="1" applyAlignment="1">
      <alignment horizontal="center" vertical="center" wrapText="1"/>
    </xf>
    <xf numFmtId="0" fontId="34" fillId="11" borderId="7" xfId="10" applyFont="1" applyFill="1" applyBorder="1" applyAlignment="1">
      <alignment horizontal="center" vertical="center"/>
    </xf>
    <xf numFmtId="0" fontId="34" fillId="11" borderId="20" xfId="10" applyFont="1" applyFill="1" applyBorder="1" applyAlignment="1">
      <alignment horizontal="center" vertical="center" wrapText="1"/>
    </xf>
    <xf numFmtId="0" fontId="34" fillId="11" borderId="0" xfId="10" applyFont="1" applyFill="1" applyAlignment="1">
      <alignment horizontal="center" vertical="center" wrapText="1"/>
    </xf>
    <xf numFmtId="0" fontId="25" fillId="3" borderId="5" xfId="0" applyFont="1" applyFill="1" applyBorder="1" applyAlignment="1">
      <alignment horizontal="left" vertical="center"/>
    </xf>
  </cellXfs>
  <cellStyles count="16">
    <cellStyle name="Comma" xfId="1" builtinId="3"/>
    <cellStyle name="Comma 2 2" xfId="4" xr:uid="{00000000-0005-0000-0000-000001000000}"/>
    <cellStyle name="Currency" xfId="2" builtinId="4"/>
    <cellStyle name="dms_NUM" xfId="9" xr:uid="{00000000-0005-0000-0000-000003000000}"/>
    <cellStyle name="Hyperlink" xfId="5" builtinId="8"/>
    <cellStyle name="Normal" xfId="0" builtinId="0"/>
    <cellStyle name="Normal 14" xfId="6" xr:uid="{00000000-0005-0000-0000-000006000000}"/>
    <cellStyle name="Normal 2" xfId="7" xr:uid="{00000000-0005-0000-0000-000007000000}"/>
    <cellStyle name="Normal 2 2" xfId="10" xr:uid="{2A0185E5-81E0-4D05-A732-93CFD1300D0C}"/>
    <cellStyle name="Normal 2 2 2" xfId="11" xr:uid="{B14DCF77-A0EC-4728-9FDE-D47236540FA9}"/>
    <cellStyle name="Normal 2 2 2 2" xfId="12" xr:uid="{A3529723-8C59-48AC-8741-662A12FBE659}"/>
    <cellStyle name="Normal 29" xfId="8" xr:uid="{00000000-0005-0000-0000-000008000000}"/>
    <cellStyle name="Normal 3" xfId="15" xr:uid="{C275606F-7C3E-473D-8CF4-27346FDE63FC}"/>
    <cellStyle name="Percent" xfId="3" builtinId="5"/>
    <cellStyle name="Table Heading" xfId="13" xr:uid="{06CD7110-61F3-4BD1-B77D-895B77C94F40}"/>
    <cellStyle name="Table Text" xfId="14" xr:uid="{4D34148C-38A3-4911-8772-62685654D605}"/>
  </cellStyles>
  <dxfs count="0"/>
  <tableStyles count="0" defaultTableStyle="TableStyleMedium9" defaultPivotStyle="PivotStyleLight16"/>
  <colors>
    <mruColors>
      <color rgb="FF00A3E0"/>
      <color rgb="FF003C71"/>
      <color rgb="FF008C95"/>
      <color rgb="FFF2A900"/>
      <color rgb="FFE35205"/>
      <color rgb="FF43B02A"/>
      <color rgb="FFB4B5DF"/>
      <color rgb="FF00B0F0"/>
      <color rgb="FF615E9B"/>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'Output| Charts &amp; Tables'!$B$20</c:f>
          <c:strCache>
            <c:ptCount val="1"/>
            <c:pt idx="0">
              <c:v>Capital Expenditure Forecasts by AGIG Vision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00A3E0"/>
              </a:solidFill>
              <a:ln w="19050">
                <a:solidFill>
                  <a:schemeClr val="lt1"/>
                </a:solidFill>
              </a:ln>
              <a:effectLst/>
            </c:spPr>
            <c:extLst>
              <c:ext xmlns:c16="http://schemas.microsoft.com/office/drawing/2014/chart" uri="{C3380CC4-5D6E-409C-BE32-E72D297353CC}">
                <c16:uniqueId val="{00000003-C790-4D5D-ACCF-3FE1991669C1}"/>
              </c:ext>
            </c:extLst>
          </c:dPt>
          <c:dPt>
            <c:idx val="1"/>
            <c:bubble3D val="0"/>
            <c:spPr>
              <a:solidFill>
                <a:srgbClr val="43B02A"/>
              </a:solidFill>
              <a:ln w="19050">
                <a:solidFill>
                  <a:schemeClr val="lt1"/>
                </a:solidFill>
              </a:ln>
              <a:effectLst/>
            </c:spPr>
            <c:extLst>
              <c:ext xmlns:c16="http://schemas.microsoft.com/office/drawing/2014/chart" uri="{C3380CC4-5D6E-409C-BE32-E72D297353CC}">
                <c16:uniqueId val="{00000004-C790-4D5D-ACCF-3FE1991669C1}"/>
              </c:ext>
            </c:extLst>
          </c:dPt>
          <c:dPt>
            <c:idx val="2"/>
            <c:bubble3D val="0"/>
            <c:spPr>
              <a:solidFill>
                <a:srgbClr val="003C71"/>
              </a:solidFill>
              <a:ln w="19050">
                <a:solidFill>
                  <a:schemeClr val="lt1"/>
                </a:solidFill>
              </a:ln>
              <a:effectLst/>
            </c:spPr>
            <c:extLst>
              <c:ext xmlns:c16="http://schemas.microsoft.com/office/drawing/2014/chart" uri="{C3380CC4-5D6E-409C-BE32-E72D297353CC}">
                <c16:uniqueId val="{00000002-C790-4D5D-ACCF-3FE1991669C1}"/>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1-C790-4D5D-ACCF-3FE1991669C1}"/>
              </c:ext>
            </c:extLst>
          </c:dPt>
          <c:dLbls>
            <c:dLbl>
              <c:idx val="2"/>
              <c:spPr>
                <a:noFill/>
                <a:ln>
                  <a:noFill/>
                </a:ln>
                <a:effectLst/>
              </c:spPr>
              <c:txPr>
                <a:bodyPr rot="0" spcFirstLastPara="1" vertOverflow="ellipsis" vert="horz" wrap="square" lIns="38100" tIns="19050" rIns="38100" bIns="19050" anchor="ctr" anchorCtr="1">
                  <a:spAutoFit/>
                </a:bodyPr>
                <a:lstStyle/>
                <a:p>
                  <a:pPr>
                    <a:defRPr sz="95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790-4D5D-ACCF-3FE1991669C1}"/>
                </c:ext>
              </c:extLst>
            </c:dLbl>
            <c:spPr>
              <a:noFill/>
              <a:ln>
                <a:noFill/>
              </a:ln>
              <a:effectLst/>
            </c:spPr>
            <c:txPr>
              <a:bodyPr rot="0" spcFirstLastPara="1" vertOverflow="ellipsis" vert="horz" wrap="square" lIns="38100" tIns="19050" rIns="38100" bIns="19050" anchor="ctr" anchorCtr="1">
                <a:spAutoFit/>
              </a:bodyPr>
              <a:lstStyle/>
              <a:p>
                <a:pPr>
                  <a:defRPr sz="95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'Output| Charts &amp; Tables'!$B$22:$B$25</c:f>
              <c:strCache>
                <c:ptCount val="4"/>
                <c:pt idx="0">
                  <c:v>Customer Focussed</c:v>
                </c:pt>
                <c:pt idx="1">
                  <c:v>A Leading Employer</c:v>
                </c:pt>
                <c:pt idx="2">
                  <c:v>Operational Excellence</c:v>
                </c:pt>
                <c:pt idx="3">
                  <c:v>Sustainable Communities</c:v>
                </c:pt>
              </c:strCache>
            </c:strRef>
          </c:cat>
          <c:val>
            <c:numRef>
              <c:f>'Output| Charts &amp; Tables'!$F$22:$F$25</c:f>
              <c:numCache>
                <c:formatCode>_("$"* #,##0.00_);_("$"* \(#,##0.00\);_("$"* "-"??_);_(@_)</c:formatCode>
                <c:ptCount val="4"/>
                <c:pt idx="0">
                  <c:v>215.12541155462787</c:v>
                </c:pt>
                <c:pt idx="1">
                  <c:v>14.511625809013513</c:v>
                </c:pt>
                <c:pt idx="2">
                  <c:v>240.85331046195915</c:v>
                </c:pt>
                <c:pt idx="3">
                  <c:v>32.47904004499064</c:v>
                </c:pt>
              </c:numCache>
            </c:numRef>
          </c:val>
          <c:extLst>
            <c:ext xmlns:c16="http://schemas.microsoft.com/office/drawing/2014/chart" uri="{C3380CC4-5D6E-409C-BE32-E72D297353CC}">
              <c16:uniqueId val="{00000000-C790-4D5D-ACCF-3FE1991669C1}"/>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21595351851851852"/>
          <c:y val="0.87273432736544554"/>
          <c:w val="0.65818925925925931"/>
          <c:h val="0.103402889275745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'Output| Charts &amp; Tables'!$B$5</c:f>
          <c:strCache>
            <c:ptCount val="1"/>
            <c:pt idx="0">
              <c:v>Capital Expenditure Forecasts by Driver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003C71"/>
              </a:solidFill>
              <a:ln w="19050">
                <a:solidFill>
                  <a:schemeClr val="lt1"/>
                </a:solidFill>
              </a:ln>
              <a:effectLst/>
            </c:spPr>
            <c:extLst>
              <c:ext xmlns:c16="http://schemas.microsoft.com/office/drawing/2014/chart" uri="{C3380CC4-5D6E-409C-BE32-E72D297353CC}">
                <c16:uniqueId val="{00000001-2E01-43E2-B88D-B4C4A2958375}"/>
              </c:ext>
            </c:extLst>
          </c:dPt>
          <c:dPt>
            <c:idx val="1"/>
            <c:bubble3D val="0"/>
            <c:spPr>
              <a:solidFill>
                <a:srgbClr val="00A3E0"/>
              </a:solidFill>
              <a:ln w="19050">
                <a:solidFill>
                  <a:schemeClr val="lt1"/>
                </a:solidFill>
              </a:ln>
              <a:effectLst/>
            </c:spPr>
            <c:extLst>
              <c:ext xmlns:c16="http://schemas.microsoft.com/office/drawing/2014/chart" uri="{C3380CC4-5D6E-409C-BE32-E72D297353CC}">
                <c16:uniqueId val="{00000002-2E01-43E2-B88D-B4C4A2958375}"/>
              </c:ext>
            </c:extLst>
          </c:dPt>
          <c:dPt>
            <c:idx val="2"/>
            <c:bubble3D val="0"/>
            <c:spPr>
              <a:solidFill>
                <a:srgbClr val="43B02A"/>
              </a:solidFill>
              <a:ln w="19050">
                <a:solidFill>
                  <a:schemeClr val="lt1"/>
                </a:solidFill>
              </a:ln>
              <a:effectLst/>
            </c:spPr>
            <c:extLst>
              <c:ext xmlns:c16="http://schemas.microsoft.com/office/drawing/2014/chart" uri="{C3380CC4-5D6E-409C-BE32-E72D297353CC}">
                <c16:uniqueId val="{00000003-2E01-43E2-B88D-B4C4A2958375}"/>
              </c:ext>
            </c:extLst>
          </c:dPt>
          <c:dPt>
            <c:idx val="3"/>
            <c:bubble3D val="0"/>
            <c:spPr>
              <a:solidFill>
                <a:srgbClr val="615E9B"/>
              </a:solidFill>
              <a:ln w="19050">
                <a:solidFill>
                  <a:schemeClr val="lt1"/>
                </a:solidFill>
              </a:ln>
              <a:effectLst/>
            </c:spPr>
            <c:extLst>
              <c:ext xmlns:c16="http://schemas.microsoft.com/office/drawing/2014/chart" uri="{C3380CC4-5D6E-409C-BE32-E72D297353CC}">
                <c16:uniqueId val="{00000004-2E01-43E2-B88D-B4C4A2958375}"/>
              </c:ext>
            </c:extLst>
          </c:dPt>
          <c:dPt>
            <c:idx val="4"/>
            <c:bubble3D val="0"/>
            <c:spPr>
              <a:solidFill>
                <a:srgbClr val="B4B5DF"/>
              </a:solidFill>
              <a:ln w="19050">
                <a:solidFill>
                  <a:schemeClr val="lt1"/>
                </a:solidFill>
              </a:ln>
              <a:effectLst/>
            </c:spPr>
            <c:extLst>
              <c:ext xmlns:c16="http://schemas.microsoft.com/office/drawing/2014/chart" uri="{C3380CC4-5D6E-409C-BE32-E72D297353CC}">
                <c16:uniqueId val="{00000005-2E01-43E2-B88D-B4C4A2958375}"/>
              </c:ext>
            </c:extLst>
          </c:dPt>
          <c:dPt>
            <c:idx val="5"/>
            <c:bubble3D val="0"/>
            <c:spPr>
              <a:solidFill>
                <a:srgbClr val="008C95"/>
              </a:solidFill>
              <a:ln w="19050">
                <a:solidFill>
                  <a:schemeClr val="lt1"/>
                </a:solidFill>
              </a:ln>
              <a:effectLst/>
            </c:spPr>
            <c:extLst>
              <c:ext xmlns:c16="http://schemas.microsoft.com/office/drawing/2014/chart" uri="{C3380CC4-5D6E-409C-BE32-E72D297353CC}">
                <c16:uniqueId val="{00000006-2E01-43E2-B88D-B4C4A2958375}"/>
              </c:ext>
            </c:extLst>
          </c:dPt>
          <c:dPt>
            <c:idx val="6"/>
            <c:bubble3D val="0"/>
            <c:spPr>
              <a:solidFill>
                <a:srgbClr val="F2A900"/>
              </a:solidFill>
              <a:ln w="19050">
                <a:solidFill>
                  <a:schemeClr val="lt1"/>
                </a:solidFill>
              </a:ln>
              <a:effectLst/>
            </c:spPr>
            <c:extLst>
              <c:ext xmlns:c16="http://schemas.microsoft.com/office/drawing/2014/chart" uri="{C3380CC4-5D6E-409C-BE32-E72D297353CC}">
                <c16:uniqueId val="{00000007-2E01-43E2-B88D-B4C4A2958375}"/>
              </c:ext>
            </c:extLst>
          </c:dPt>
          <c:dPt>
            <c:idx val="7"/>
            <c:bubble3D val="0"/>
            <c:spPr>
              <a:solidFill>
                <a:srgbClr val="9E007E"/>
              </a:solidFill>
              <a:ln w="19050">
                <a:solidFill>
                  <a:schemeClr val="lt1"/>
                </a:solidFill>
              </a:ln>
              <a:effectLst/>
            </c:spPr>
            <c:extLst>
              <c:ext xmlns:c16="http://schemas.microsoft.com/office/drawing/2014/chart" uri="{C3380CC4-5D6E-409C-BE32-E72D297353CC}">
                <c16:uniqueId val="{00000008-2E01-43E2-B88D-B4C4A2958375}"/>
              </c:ext>
            </c:extLst>
          </c:dPt>
          <c:dPt>
            <c:idx val="8"/>
            <c:bubble3D val="0"/>
            <c:spPr>
              <a:solidFill>
                <a:srgbClr val="E35205"/>
              </a:solidFill>
              <a:ln w="19050">
                <a:solidFill>
                  <a:schemeClr val="lt1"/>
                </a:solidFill>
              </a:ln>
              <a:effectLst/>
            </c:spPr>
            <c:extLst>
              <c:ext xmlns:c16="http://schemas.microsoft.com/office/drawing/2014/chart" uri="{C3380CC4-5D6E-409C-BE32-E72D297353CC}">
                <c16:uniqueId val="{00000009-2E01-43E2-B88D-B4C4A2958375}"/>
              </c:ext>
            </c:extLst>
          </c:dPt>
          <c:dLbls>
            <c:dLbl>
              <c:idx val="0"/>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E01-43E2-B88D-B4C4A2958375}"/>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'Output| Charts &amp; Tables'!$B$8:$B$16</c:f>
              <c:strCache>
                <c:ptCount val="9"/>
                <c:pt idx="0">
                  <c:v>Growth Assets</c:v>
                </c:pt>
                <c:pt idx="1">
                  <c:v>Mains Replacement</c:v>
                </c:pt>
                <c:pt idx="2">
                  <c:v>Augmentation</c:v>
                </c:pt>
                <c:pt idx="3">
                  <c:v>Telemetry</c:v>
                </c:pt>
                <c:pt idx="4">
                  <c:v>Meter Replacement</c:v>
                </c:pt>
                <c:pt idx="5">
                  <c:v>IT</c:v>
                </c:pt>
                <c:pt idx="6">
                  <c:v>Other Distribution System</c:v>
                </c:pt>
                <c:pt idx="7">
                  <c:v>Other Non-Distribution System</c:v>
                </c:pt>
                <c:pt idx="8">
                  <c:v>Overheads</c:v>
                </c:pt>
              </c:strCache>
            </c:strRef>
          </c:cat>
          <c:val>
            <c:numRef>
              <c:f>'Output| Charts &amp; Tables'!$K$8:$K$16</c:f>
              <c:numCache>
                <c:formatCode>_("$"* #,##0.00_);_("$"* \(#,##0.00\);_("$"* "-"??_);_(@_)</c:formatCode>
                <c:ptCount val="9"/>
                <c:pt idx="0">
                  <c:v>154.96517675379263</c:v>
                </c:pt>
                <c:pt idx="1">
                  <c:v>84.931590681301799</c:v>
                </c:pt>
                <c:pt idx="2">
                  <c:v>6.3791594890652155</c:v>
                </c:pt>
                <c:pt idx="3">
                  <c:v>3.8071952359631869</c:v>
                </c:pt>
                <c:pt idx="4">
                  <c:v>38.359493802430734</c:v>
                </c:pt>
                <c:pt idx="5">
                  <c:v>92.336163874865647</c:v>
                </c:pt>
                <c:pt idx="6">
                  <c:v>91.929111866568292</c:v>
                </c:pt>
                <c:pt idx="7">
                  <c:v>7.6688952513746944</c:v>
                </c:pt>
                <c:pt idx="8">
                  <c:v>22.592600915228939</c:v>
                </c:pt>
              </c:numCache>
            </c:numRef>
          </c:val>
          <c:extLst>
            <c:ext xmlns:c16="http://schemas.microsoft.com/office/drawing/2014/chart" uri="{C3380CC4-5D6E-409C-BE32-E72D297353CC}">
              <c16:uniqueId val="{00000000-2E01-43E2-B88D-B4C4A2958375}"/>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300"/>
              <a:t>Capex Forecast by Driver by Year - Direct Cost and </a:t>
            </a:r>
            <a:r>
              <a:rPr lang="en-AU" sz="1300" b="0" i="0" u="none" strike="noStrike" kern="1200" spc="0" baseline="0">
                <a:solidFill>
                  <a:sysClr val="windowText" lastClr="000000">
                    <a:lumMod val="65000"/>
                    <a:lumOff val="35000"/>
                  </a:sysClr>
                </a:solidFill>
                <a:latin typeface="+mn-lt"/>
                <a:ea typeface="+mn-ea"/>
                <a:cs typeface="+mn-cs"/>
              </a:rPr>
              <a:t>Overheads ($million, Jun 2026 )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'Output| Charts &amp; Tables'!$B$8:$E$8</c:f>
              <c:strCache>
                <c:ptCount val="4"/>
                <c:pt idx="0">
                  <c:v>Growth Assets</c:v>
                </c:pt>
              </c:strCache>
            </c:strRef>
          </c:tx>
          <c:spPr>
            <a:solidFill>
              <a:srgbClr val="003C71"/>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Tables'!$F$8:$J$8</c:f>
              <c:numCache>
                <c:formatCode>_("$"* #,##0.00_);_("$"* \(#,##0.00\);_("$"* "-"??_);_(@_)</c:formatCode>
                <c:ptCount val="5"/>
                <c:pt idx="0">
                  <c:v>30.055256631225113</c:v>
                </c:pt>
                <c:pt idx="1">
                  <c:v>35.097099247117036</c:v>
                </c:pt>
                <c:pt idx="2">
                  <c:v>30.945491787000723</c:v>
                </c:pt>
                <c:pt idx="3">
                  <c:v>30.27723473197733</c:v>
                </c:pt>
                <c:pt idx="4">
                  <c:v>28.590094356472431</c:v>
                </c:pt>
              </c:numCache>
            </c:numRef>
          </c:val>
          <c:extLst>
            <c:ext xmlns:c16="http://schemas.microsoft.com/office/drawing/2014/chart" uri="{C3380CC4-5D6E-409C-BE32-E72D297353CC}">
              <c16:uniqueId val="{00000000-9E05-4AE7-A7EF-39B3E5727B2B}"/>
            </c:ext>
          </c:extLst>
        </c:ser>
        <c:ser>
          <c:idx val="1"/>
          <c:order val="1"/>
          <c:tx>
            <c:strRef>
              <c:f>'Output| Charts &amp; Tables'!$B$9:$E$9</c:f>
              <c:strCache>
                <c:ptCount val="4"/>
                <c:pt idx="0">
                  <c:v>Mains Replacement</c:v>
                </c:pt>
              </c:strCache>
            </c:strRef>
          </c:tx>
          <c:spPr>
            <a:solidFill>
              <a:srgbClr val="00A3E0"/>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Tables'!$F$9:$J$9</c:f>
              <c:numCache>
                <c:formatCode>_("$"* #,##0.00_);_("$"* \(#,##0.00\);_("$"* "-"??_);_(@_)</c:formatCode>
                <c:ptCount val="5"/>
                <c:pt idx="0">
                  <c:v>16.611725654187214</c:v>
                </c:pt>
                <c:pt idx="1">
                  <c:v>16.735520392704355</c:v>
                </c:pt>
                <c:pt idx="2">
                  <c:v>17.091858228165513</c:v>
                </c:pt>
                <c:pt idx="3">
                  <c:v>17.272311528288732</c:v>
                </c:pt>
                <c:pt idx="4">
                  <c:v>17.220174877955976</c:v>
                </c:pt>
              </c:numCache>
            </c:numRef>
          </c:val>
          <c:extLst>
            <c:ext xmlns:c16="http://schemas.microsoft.com/office/drawing/2014/chart" uri="{C3380CC4-5D6E-409C-BE32-E72D297353CC}">
              <c16:uniqueId val="{00000001-9E05-4AE7-A7EF-39B3E5727B2B}"/>
            </c:ext>
          </c:extLst>
        </c:ser>
        <c:ser>
          <c:idx val="2"/>
          <c:order val="2"/>
          <c:tx>
            <c:strRef>
              <c:f>'Output| Charts &amp; Tables'!$B$10:$E$10</c:f>
              <c:strCache>
                <c:ptCount val="4"/>
                <c:pt idx="0">
                  <c:v>Augmentation</c:v>
                </c:pt>
              </c:strCache>
            </c:strRef>
          </c:tx>
          <c:spPr>
            <a:solidFill>
              <a:srgbClr val="43B02A"/>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Tables'!$F$10:$J$10</c:f>
              <c:numCache>
                <c:formatCode>_("$"* #,##0.00_);_("$"* \(#,##0.00\);_("$"* "-"??_);_(@_)</c:formatCode>
                <c:ptCount val="5"/>
                <c:pt idx="0">
                  <c:v>0</c:v>
                </c:pt>
                <c:pt idx="1">
                  <c:v>3.9819160208123177</c:v>
                </c:pt>
                <c:pt idx="2">
                  <c:v>0</c:v>
                </c:pt>
                <c:pt idx="3">
                  <c:v>2.3972434682528978</c:v>
                </c:pt>
                <c:pt idx="4">
                  <c:v>0</c:v>
                </c:pt>
              </c:numCache>
            </c:numRef>
          </c:val>
          <c:extLst>
            <c:ext xmlns:c16="http://schemas.microsoft.com/office/drawing/2014/chart" uri="{C3380CC4-5D6E-409C-BE32-E72D297353CC}">
              <c16:uniqueId val="{00000002-9E05-4AE7-A7EF-39B3E5727B2B}"/>
            </c:ext>
          </c:extLst>
        </c:ser>
        <c:ser>
          <c:idx val="3"/>
          <c:order val="3"/>
          <c:tx>
            <c:strRef>
              <c:f>'Output| Charts &amp; Tables'!$B$11:$E$11</c:f>
              <c:strCache>
                <c:ptCount val="4"/>
                <c:pt idx="0">
                  <c:v>Telemetry</c:v>
                </c:pt>
              </c:strCache>
            </c:strRef>
          </c:tx>
          <c:spPr>
            <a:solidFill>
              <a:srgbClr val="615E9B"/>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Tables'!$F$11:$J$11</c:f>
              <c:numCache>
                <c:formatCode>_("$"* #,##0.00_);_("$"* \(#,##0.00\);_("$"* "-"??_);_(@_)</c:formatCode>
                <c:ptCount val="5"/>
                <c:pt idx="0">
                  <c:v>1.2189153175886145</c:v>
                </c:pt>
                <c:pt idx="1">
                  <c:v>0.69337025148487308</c:v>
                </c:pt>
                <c:pt idx="2">
                  <c:v>0.64954172836297674</c:v>
                </c:pt>
                <c:pt idx="3">
                  <c:v>0.62021481302956971</c:v>
                </c:pt>
                <c:pt idx="4">
                  <c:v>0.62515312549715274</c:v>
                </c:pt>
              </c:numCache>
            </c:numRef>
          </c:val>
          <c:extLst>
            <c:ext xmlns:c16="http://schemas.microsoft.com/office/drawing/2014/chart" uri="{C3380CC4-5D6E-409C-BE32-E72D297353CC}">
              <c16:uniqueId val="{00000003-9E05-4AE7-A7EF-39B3E5727B2B}"/>
            </c:ext>
          </c:extLst>
        </c:ser>
        <c:ser>
          <c:idx val="4"/>
          <c:order val="4"/>
          <c:tx>
            <c:strRef>
              <c:f>'Output| Charts &amp; Tables'!$B$12:$E$12</c:f>
              <c:strCache>
                <c:ptCount val="4"/>
                <c:pt idx="0">
                  <c:v>Meter Replacement</c:v>
                </c:pt>
              </c:strCache>
            </c:strRef>
          </c:tx>
          <c:spPr>
            <a:solidFill>
              <a:srgbClr val="B4B5DF"/>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Tables'!$F$12:$J$12</c:f>
              <c:numCache>
                <c:formatCode>_("$"* #,##0.00_);_("$"* \(#,##0.00\);_("$"* "-"??_);_(@_)</c:formatCode>
                <c:ptCount val="5"/>
                <c:pt idx="0">
                  <c:v>8.2556940150508229</c:v>
                </c:pt>
                <c:pt idx="1">
                  <c:v>6.9155238239206387</c:v>
                </c:pt>
                <c:pt idx="2">
                  <c:v>6.6405899592575466</c:v>
                </c:pt>
                <c:pt idx="3">
                  <c:v>7.8468270073947926</c:v>
                </c:pt>
                <c:pt idx="4">
                  <c:v>8.7008589968069341</c:v>
                </c:pt>
              </c:numCache>
            </c:numRef>
          </c:val>
          <c:extLst>
            <c:ext xmlns:c16="http://schemas.microsoft.com/office/drawing/2014/chart" uri="{C3380CC4-5D6E-409C-BE32-E72D297353CC}">
              <c16:uniqueId val="{00000004-9E05-4AE7-A7EF-39B3E5727B2B}"/>
            </c:ext>
          </c:extLst>
        </c:ser>
        <c:ser>
          <c:idx val="5"/>
          <c:order val="5"/>
          <c:tx>
            <c:strRef>
              <c:f>'Output| Charts &amp; Tables'!$B$13:$E$13</c:f>
              <c:strCache>
                <c:ptCount val="4"/>
                <c:pt idx="0">
                  <c:v>IT</c:v>
                </c:pt>
              </c:strCache>
            </c:strRef>
          </c:tx>
          <c:spPr>
            <a:solidFill>
              <a:srgbClr val="008C95"/>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Tables'!$F$13:$J$13</c:f>
              <c:numCache>
                <c:formatCode>_("$"* #,##0.00_);_("$"* \(#,##0.00\);_("$"* "-"??_);_(@_)</c:formatCode>
                <c:ptCount val="5"/>
                <c:pt idx="0">
                  <c:v>11.746252576612324</c:v>
                </c:pt>
                <c:pt idx="1">
                  <c:v>37.995196167420289</c:v>
                </c:pt>
                <c:pt idx="2">
                  <c:v>12.064016023767625</c:v>
                </c:pt>
                <c:pt idx="3">
                  <c:v>21.559958899378778</c:v>
                </c:pt>
                <c:pt idx="4">
                  <c:v>8.9707402076866281</c:v>
                </c:pt>
              </c:numCache>
            </c:numRef>
          </c:val>
          <c:extLst>
            <c:ext xmlns:c16="http://schemas.microsoft.com/office/drawing/2014/chart" uri="{C3380CC4-5D6E-409C-BE32-E72D297353CC}">
              <c16:uniqueId val="{00000005-9E05-4AE7-A7EF-39B3E5727B2B}"/>
            </c:ext>
          </c:extLst>
        </c:ser>
        <c:ser>
          <c:idx val="6"/>
          <c:order val="6"/>
          <c:tx>
            <c:strRef>
              <c:f>'Output| Charts &amp; Tables'!$B$14:$E$14</c:f>
              <c:strCache>
                <c:ptCount val="4"/>
                <c:pt idx="0">
                  <c:v>Other Distribution System</c:v>
                </c:pt>
              </c:strCache>
            </c:strRef>
          </c:tx>
          <c:spPr>
            <a:solidFill>
              <a:srgbClr val="F2A900"/>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Tables'!$F$14:$J$14</c:f>
              <c:numCache>
                <c:formatCode>_("$"* #,##0.00_);_("$"* \(#,##0.00\);_("$"* "-"??_);_(@_)</c:formatCode>
                <c:ptCount val="5"/>
                <c:pt idx="0">
                  <c:v>17.179862812663291</c:v>
                </c:pt>
                <c:pt idx="1">
                  <c:v>18.844925123480113</c:v>
                </c:pt>
                <c:pt idx="2">
                  <c:v>18.401083587444717</c:v>
                </c:pt>
                <c:pt idx="3">
                  <c:v>19.38746109362441</c:v>
                </c:pt>
                <c:pt idx="4">
                  <c:v>18.115779249355764</c:v>
                </c:pt>
              </c:numCache>
            </c:numRef>
          </c:val>
          <c:extLst>
            <c:ext xmlns:c16="http://schemas.microsoft.com/office/drawing/2014/chart" uri="{C3380CC4-5D6E-409C-BE32-E72D297353CC}">
              <c16:uniqueId val="{00000006-9E05-4AE7-A7EF-39B3E5727B2B}"/>
            </c:ext>
          </c:extLst>
        </c:ser>
        <c:ser>
          <c:idx val="7"/>
          <c:order val="7"/>
          <c:tx>
            <c:strRef>
              <c:f>'Output| Charts &amp; Tables'!$B$15:$E$15</c:f>
              <c:strCache>
                <c:ptCount val="4"/>
                <c:pt idx="0">
                  <c:v>Other Non-Distribution System</c:v>
                </c:pt>
              </c:strCache>
            </c:strRef>
          </c:tx>
          <c:spPr>
            <a:solidFill>
              <a:srgbClr val="9E007E"/>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Tables'!$F$15:$J$15</c:f>
              <c:numCache>
                <c:formatCode>_("$"* #,##0.00_);_("$"* \(#,##0.00\);_("$"* "-"??_);_(@_)</c:formatCode>
                <c:ptCount val="5"/>
                <c:pt idx="0">
                  <c:v>3.3589756193185463</c:v>
                </c:pt>
                <c:pt idx="1">
                  <c:v>1.0390638162172716</c:v>
                </c:pt>
                <c:pt idx="2">
                  <c:v>1.2983071023559873</c:v>
                </c:pt>
                <c:pt idx="3">
                  <c:v>1.5209636344025457</c:v>
                </c:pt>
                <c:pt idx="4">
                  <c:v>0.45158507908034345</c:v>
                </c:pt>
              </c:numCache>
            </c:numRef>
          </c:val>
          <c:extLst>
            <c:ext xmlns:c16="http://schemas.microsoft.com/office/drawing/2014/chart" uri="{C3380CC4-5D6E-409C-BE32-E72D297353CC}">
              <c16:uniqueId val="{00000007-9E05-4AE7-A7EF-39B3E5727B2B}"/>
            </c:ext>
          </c:extLst>
        </c:ser>
        <c:ser>
          <c:idx val="8"/>
          <c:order val="8"/>
          <c:tx>
            <c:strRef>
              <c:f>'Output| Charts &amp; Tables'!$B$16:$E$16</c:f>
              <c:strCache>
                <c:ptCount val="4"/>
                <c:pt idx="0">
                  <c:v>Overheads</c:v>
                </c:pt>
              </c:strCache>
            </c:strRef>
          </c:tx>
          <c:spPr>
            <a:solidFill>
              <a:srgbClr val="E35205"/>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Tables'!$F$16:$J$16</c:f>
              <c:numCache>
                <c:formatCode>_("$"* #,##0.00_);_("$"* \(#,##0.00\);_("$"* "-"??_);_(@_)</c:formatCode>
                <c:ptCount val="5"/>
                <c:pt idx="0">
                  <c:v>4.4110358938242387</c:v>
                </c:pt>
                <c:pt idx="1">
                  <c:v>4.8730304635531381</c:v>
                </c:pt>
                <c:pt idx="2">
                  <c:v>4.3922644209009638</c:v>
                </c:pt>
                <c:pt idx="3">
                  <c:v>4.5860693609559897</c:v>
                </c:pt>
                <c:pt idx="4">
                  <c:v>4.3302007759946086</c:v>
                </c:pt>
              </c:numCache>
            </c:numRef>
          </c:val>
          <c:extLst>
            <c:ext xmlns:c16="http://schemas.microsoft.com/office/drawing/2014/chart" uri="{C3380CC4-5D6E-409C-BE32-E72D297353CC}">
              <c16:uniqueId val="{00000008-9E05-4AE7-A7EF-39B3E5727B2B}"/>
            </c:ext>
          </c:extLst>
        </c:ser>
        <c:dLbls>
          <c:showLegendKey val="0"/>
          <c:showVal val="0"/>
          <c:showCatName val="0"/>
          <c:showSerName val="0"/>
          <c:showPercent val="0"/>
          <c:showBubbleSize val="0"/>
        </c:dLbls>
        <c:gapWidth val="150"/>
        <c:overlap val="100"/>
        <c:axId val="1981324464"/>
        <c:axId val="1981325904"/>
      </c:barChart>
      <c:catAx>
        <c:axId val="1981324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1325904"/>
        <c:crosses val="autoZero"/>
        <c:auto val="1"/>
        <c:lblAlgn val="ctr"/>
        <c:lblOffset val="100"/>
        <c:noMultiLvlLbl val="0"/>
      </c:catAx>
      <c:valAx>
        <c:axId val="1981325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Capex</a:t>
                </a:r>
                <a:r>
                  <a:rPr lang="en-AU" b="1" baseline="0"/>
                  <a:t> by driver ($million, Jun 2026)</a:t>
                </a:r>
                <a:endParaRPr lang="en-AU"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AU"/>
            </a:p>
          </c:txPr>
        </c:title>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1324464"/>
        <c:crosses val="autoZero"/>
        <c:crossBetween val="between"/>
      </c:valAx>
      <c:spPr>
        <a:noFill/>
        <a:ln>
          <a:noFill/>
        </a:ln>
        <a:effectLst/>
      </c:spPr>
    </c:plotArea>
    <c:legend>
      <c:legendPos val="b"/>
      <c:layout>
        <c:manualLayout>
          <c:xMode val="edge"/>
          <c:yMode val="edge"/>
          <c:x val="0.10485806688411971"/>
          <c:y val="0.82847033036928175"/>
          <c:w val="0.83425924002243779"/>
          <c:h val="0.15285989362147837"/>
        </c:manualLayout>
      </c:layout>
      <c:overlay val="0"/>
      <c:spPr>
        <a:noFill/>
        <a:ln>
          <a:noFill/>
        </a:ln>
        <a:effectLst/>
      </c:spPr>
      <c:txPr>
        <a:bodyPr rot="0" spcFirstLastPara="1" vertOverflow="ellipsis" vert="horz" wrap="square" anchor="ctr" anchorCtr="1"/>
        <a:lstStyle/>
        <a:p>
          <a:pPr>
            <a:defRPr sz="9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74307</xdr:colOff>
      <xdr:row>49</xdr:row>
      <xdr:rowOff>28575</xdr:rowOff>
    </xdr:to>
    <xdr:pic>
      <xdr:nvPicPr>
        <xdr:cNvPr id="2" name="Picture 9">
          <a:extLst>
            <a:ext uri="{FF2B5EF4-FFF2-40B4-BE49-F238E27FC236}">
              <a16:creationId xmlns:a16="http://schemas.microsoft.com/office/drawing/2014/main" id="{5BF11F35-D74C-4F88-BD36-23A88271E758}"/>
            </a:ext>
            <a:ext uri="{147F2762-F138-4A5C-976F-8EAC2B608ADB}">
              <a16:predDERef xmlns:a16="http://schemas.microsoft.com/office/drawing/2014/main" pred="{EC422D63-18D4-C46E-FE53-408EA044B282}"/>
            </a:ext>
          </a:extLst>
        </xdr:cNvPr>
        <xdr:cNvPicPr>
          <a:picLocks noChangeAspect="1"/>
        </xdr:cNvPicPr>
      </xdr:nvPicPr>
      <xdr:blipFill>
        <a:blip xmlns:r="http://schemas.openxmlformats.org/officeDocument/2006/relationships" r:embed="rId1"/>
        <a:stretch>
          <a:fillRect/>
        </a:stretch>
      </xdr:blipFill>
      <xdr:spPr>
        <a:xfrm>
          <a:off x="0" y="9525"/>
          <a:ext cx="7465707" cy="8896350"/>
        </a:xfrm>
        <a:prstGeom prst="rect">
          <a:avLst/>
        </a:prstGeom>
      </xdr:spPr>
    </xdr:pic>
    <xdr:clientData/>
  </xdr:twoCellAnchor>
  <xdr:oneCellAnchor>
    <xdr:from>
      <xdr:col>0</xdr:col>
      <xdr:colOff>369570</xdr:colOff>
      <xdr:row>0</xdr:row>
      <xdr:rowOff>0</xdr:rowOff>
    </xdr:from>
    <xdr:ext cx="5545455" cy="4200525"/>
    <xdr:sp macro="" textlink="">
      <xdr:nvSpPr>
        <xdr:cNvPr id="3" name="TextBox 2" title="5etw34ytqw3">
          <a:extLst>
            <a:ext uri="{FF2B5EF4-FFF2-40B4-BE49-F238E27FC236}">
              <a16:creationId xmlns:a16="http://schemas.microsoft.com/office/drawing/2014/main" id="{AB58F2B6-0D73-4EFC-AE1A-6681BD20BE84}"/>
            </a:ext>
            <a:ext uri="{147F2762-F138-4A5C-976F-8EAC2B608ADB}">
              <a16:predDERef xmlns:a16="http://schemas.microsoft.com/office/drawing/2014/main" pred="{87C08B3D-FED8-D4B9-4F18-8521A7C426AA}"/>
            </a:ext>
          </a:extLst>
        </xdr:cNvPr>
        <xdr:cNvSpPr txBox="1"/>
      </xdr:nvSpPr>
      <xdr:spPr>
        <a:xfrm>
          <a:off x="369570" y="0"/>
          <a:ext cx="5545455" cy="42005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AU" sz="2000">
              <a:solidFill>
                <a:schemeClr val="bg1"/>
              </a:solidFill>
              <a:effectLst/>
              <a:latin typeface="Bree Serif" panose="02000503040000020004" pitchFamily="2" charset="0"/>
              <a:ea typeface="+mn-ea"/>
              <a:cs typeface="+mn-cs"/>
            </a:rPr>
            <a:t>Attachment 9.8</a:t>
          </a:r>
        </a:p>
        <a:p>
          <a:pPr marL="0" marR="0" lvl="0" indent="0" defTabSz="914400" eaLnBrk="1" fontAlgn="auto" latinLnBrk="0" hangingPunct="1">
            <a:lnSpc>
              <a:spcPct val="100000"/>
            </a:lnSpc>
            <a:spcBef>
              <a:spcPts val="0"/>
            </a:spcBef>
            <a:spcAft>
              <a:spcPts val="0"/>
            </a:spcAft>
            <a:buClrTx/>
            <a:buSzTx/>
            <a:buFontTx/>
            <a:buNone/>
            <a:tabLst/>
            <a:defRPr/>
          </a:pPr>
          <a:endParaRPr lang="en-AU" sz="2000">
            <a:solidFill>
              <a:schemeClr val="bg1"/>
            </a:solidFill>
            <a:effectLst/>
            <a:latin typeface="Bree Serif" panose="02000503040000020004" pitchFamily="2" charset="0"/>
            <a:ea typeface="+mn-ea"/>
            <a:cs typeface="+mn-cs"/>
          </a:endParaRPr>
        </a:p>
        <a:p>
          <a:r>
            <a:rPr lang="en-AU" sz="2500" u="none" baseline="0">
              <a:solidFill>
                <a:schemeClr val="bg1"/>
              </a:solidFill>
              <a:latin typeface="Bree Serif" panose="02000503040000020004" pitchFamily="2" charset="0"/>
            </a:rPr>
            <a:t>Capex Forecast Model</a:t>
          </a:r>
        </a:p>
        <a:p>
          <a:r>
            <a:rPr lang="en-AU" sz="2500" u="none" baseline="0">
              <a:solidFill>
                <a:schemeClr val="bg1"/>
              </a:solidFill>
              <a:latin typeface="Bree Serif" panose="02000503040000020004" pitchFamily="2" charset="0"/>
            </a:rPr>
            <a:t>SA Final Plan July 2026 – June 2031</a:t>
          </a:r>
        </a:p>
        <a:p>
          <a:endParaRPr lang="en-AU" sz="1800" b="0" baseline="0">
            <a:solidFill>
              <a:schemeClr val="bg1"/>
            </a:solidFill>
            <a:latin typeface="Bree Serif" panose="02000503040000020004" pitchFamily="2" charset="0"/>
          </a:endParaRPr>
        </a:p>
        <a:p>
          <a:r>
            <a:rPr lang="en-AU" sz="1800" b="0" baseline="0">
              <a:solidFill>
                <a:schemeClr val="bg1"/>
              </a:solidFill>
              <a:latin typeface="Bree Serif" panose="02000503040000020004" pitchFamily="2" charset="0"/>
            </a:rPr>
            <a:t>July 2025</a:t>
          </a:r>
        </a:p>
        <a:p>
          <a:endParaRPr lang="en-AU" sz="1800" baseline="0">
            <a:solidFill>
              <a:schemeClr val="bg1"/>
            </a:solidFill>
            <a:latin typeface="Bree Serif" panose="02000503040000020004" pitchFamily="2" charset="0"/>
          </a:endParaRPr>
        </a:p>
        <a:p>
          <a:endParaRPr lang="en-AU" sz="1800" baseline="0">
            <a:solidFill>
              <a:schemeClr val="bg1"/>
            </a:solidFill>
            <a:latin typeface="Bree Serif" panose="02000503040000020004" pitchFamily="2" charset="0"/>
          </a:endParaRPr>
        </a:p>
        <a:p>
          <a:endParaRPr lang="en-AU" sz="1800" baseline="0">
            <a:solidFill>
              <a:schemeClr val="bg1"/>
            </a:solidFill>
            <a:latin typeface="Bree Serif" panose="02000503040000020004" pitchFamily="2" charset="0"/>
          </a:endParaRPr>
        </a:p>
        <a:p>
          <a:endParaRPr lang="en-AU" sz="1800" baseline="0">
            <a:solidFill>
              <a:schemeClr val="bg1"/>
            </a:solidFill>
            <a:latin typeface="Bree Serif" panose="02000503040000020004" pitchFamily="2" charset="0"/>
          </a:endParaRPr>
        </a:p>
        <a:p>
          <a:r>
            <a:rPr lang="en-AU" sz="1800" baseline="0">
              <a:solidFill>
                <a:srgbClr val="00B0F0"/>
              </a:solidFill>
              <a:latin typeface="Bree Serif" panose="02000503040000020004" pitchFamily="2" charset="0"/>
            </a:rPr>
            <a:t>Public</a:t>
          </a:r>
        </a:p>
      </xdr:txBody>
    </xdr:sp>
    <xdr:clientData/>
  </xdr:oneCellAnchor>
  <xdr:twoCellAnchor>
    <xdr:from>
      <xdr:col>0</xdr:col>
      <xdr:colOff>412173</xdr:colOff>
      <xdr:row>9</xdr:row>
      <xdr:rowOff>105640</xdr:rowOff>
    </xdr:from>
    <xdr:to>
      <xdr:col>8</xdr:col>
      <xdr:colOff>526473</xdr:colOff>
      <xdr:row>9</xdr:row>
      <xdr:rowOff>115165</xdr:rowOff>
    </xdr:to>
    <xdr:cxnSp macro="">
      <xdr:nvCxnSpPr>
        <xdr:cNvPr id="4" name="Straight Connector 3">
          <a:extLst>
            <a:ext uri="{FF2B5EF4-FFF2-40B4-BE49-F238E27FC236}">
              <a16:creationId xmlns:a16="http://schemas.microsoft.com/office/drawing/2014/main" id="{24FA2193-DED4-4256-8469-B66CC2D37810}"/>
            </a:ext>
          </a:extLst>
        </xdr:cNvPr>
        <xdr:cNvCxnSpPr/>
      </xdr:nvCxnSpPr>
      <xdr:spPr>
        <a:xfrm flipV="1">
          <a:off x="412173" y="1664276"/>
          <a:ext cx="4963391" cy="9525"/>
        </a:xfrm>
        <a:prstGeom prst="line">
          <a:avLst/>
        </a:prstGeom>
        <a:ln w="25400">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333376</xdr:colOff>
      <xdr:row>30</xdr:row>
      <xdr:rowOff>28576</xdr:rowOff>
    </xdr:from>
    <xdr:to>
      <xdr:col>5</xdr:col>
      <xdr:colOff>295276</xdr:colOff>
      <xdr:row>37</xdr:row>
      <xdr:rowOff>46811</xdr:rowOff>
    </xdr:to>
    <xdr:pic>
      <xdr:nvPicPr>
        <xdr:cNvPr id="5" name="Picture 8">
          <a:extLst>
            <a:ext uri="{FF2B5EF4-FFF2-40B4-BE49-F238E27FC236}">
              <a16:creationId xmlns:a16="http://schemas.microsoft.com/office/drawing/2014/main" id="{1E40E84C-DEAB-4454-AA6D-1A13BF0698BE}"/>
            </a:ext>
            <a:ext uri="{147F2762-F138-4A5C-976F-8EAC2B608ADB}">
              <a16:predDERef xmlns:a16="http://schemas.microsoft.com/office/drawing/2014/main" pred="{82CCE418-28E9-4964-7460-74CB9C7C4914}"/>
            </a:ext>
          </a:extLst>
        </xdr:cNvPr>
        <xdr:cNvPicPr>
          <a:picLocks noChangeAspect="1"/>
        </xdr:cNvPicPr>
      </xdr:nvPicPr>
      <xdr:blipFill>
        <a:blip xmlns:r="http://schemas.openxmlformats.org/officeDocument/2006/relationships" r:embed="rId2"/>
        <a:stretch>
          <a:fillRect/>
        </a:stretch>
      </xdr:blipFill>
      <xdr:spPr>
        <a:xfrm>
          <a:off x="333376" y="6543676"/>
          <a:ext cx="3009900" cy="1285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11917</xdr:colOff>
      <xdr:row>1</xdr:row>
      <xdr:rowOff>1</xdr:rowOff>
    </xdr:from>
    <xdr:to>
      <xdr:col>2</xdr:col>
      <xdr:colOff>678667</xdr:colOff>
      <xdr:row>2</xdr:row>
      <xdr:rowOff>5193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667" y="174626"/>
          <a:ext cx="2397125" cy="8783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13</xdr:col>
      <xdr:colOff>0</xdr:colOff>
      <xdr:row>109</xdr:row>
      <xdr:rowOff>0</xdr:rowOff>
    </xdr:from>
    <xdr:ext cx="304800" cy="304800"/>
    <xdr:sp macro="" textlink="">
      <xdr:nvSpPr>
        <xdr:cNvPr id="2" name="AutoShape 1" descr="Profile picture of Bonar, Craig.">
          <a:extLst>
            <a:ext uri="{FF2B5EF4-FFF2-40B4-BE49-F238E27FC236}">
              <a16:creationId xmlns:a16="http://schemas.microsoft.com/office/drawing/2014/main" id="{443BE636-6B54-46AF-B208-14AAB91DE6CA}"/>
            </a:ext>
          </a:extLst>
        </xdr:cNvPr>
        <xdr:cNvSpPr>
          <a:spLocks noChangeAspect="1" noChangeArrowheads="1"/>
        </xdr:cNvSpPr>
      </xdr:nvSpPr>
      <xdr:spPr bwMode="auto">
        <a:xfrm>
          <a:off x="9048750" y="6848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23850"/>
    <xdr:sp macro="" textlink="">
      <xdr:nvSpPr>
        <xdr:cNvPr id="3" name="AutoShape 1" descr="Profile picture of Bonar, Craig.">
          <a:extLst>
            <a:ext uri="{FF2B5EF4-FFF2-40B4-BE49-F238E27FC236}">
              <a16:creationId xmlns:a16="http://schemas.microsoft.com/office/drawing/2014/main" id="{B03546C2-6B69-4B36-AF27-BAB1152F2679}"/>
            </a:ext>
          </a:extLst>
        </xdr:cNvPr>
        <xdr:cNvSpPr>
          <a:spLocks noChangeAspect="1" noChangeArrowheads="1"/>
        </xdr:cNvSpPr>
      </xdr:nvSpPr>
      <xdr:spPr bwMode="auto">
        <a:xfrm>
          <a:off x="9048750" y="8658225"/>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 name="AutoShape 1" descr="Profile picture of Bonar, Craig.">
          <a:extLst>
            <a:ext uri="{FF2B5EF4-FFF2-40B4-BE49-F238E27FC236}">
              <a16:creationId xmlns:a16="http://schemas.microsoft.com/office/drawing/2014/main" id="{DA409B55-98D5-4344-87FB-E54F4FB22354}"/>
            </a:ext>
          </a:extLst>
        </xdr:cNvPr>
        <xdr:cNvSpPr>
          <a:spLocks noChangeAspect="1" noChangeArrowheads="1"/>
        </xdr:cNvSpPr>
      </xdr:nvSpPr>
      <xdr:spPr bwMode="auto">
        <a:xfrm>
          <a:off x="9048750" y="883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 name="AutoShape 1" descr="Profile picture of Bonar, Craig.">
          <a:extLst>
            <a:ext uri="{FF2B5EF4-FFF2-40B4-BE49-F238E27FC236}">
              <a16:creationId xmlns:a16="http://schemas.microsoft.com/office/drawing/2014/main" id="{8E4DA1CA-A898-481C-9FBD-CDB7EF576E87}"/>
            </a:ext>
          </a:extLst>
        </xdr:cNvPr>
        <xdr:cNvSpPr>
          <a:spLocks noChangeAspect="1" noChangeArrowheads="1"/>
        </xdr:cNvSpPr>
      </xdr:nvSpPr>
      <xdr:spPr bwMode="auto">
        <a:xfrm>
          <a:off x="9048750" y="902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 name="AutoShape 1" descr="Profile picture of Bonar, Craig.">
          <a:extLst>
            <a:ext uri="{FF2B5EF4-FFF2-40B4-BE49-F238E27FC236}">
              <a16:creationId xmlns:a16="http://schemas.microsoft.com/office/drawing/2014/main" id="{AD765449-8F19-4171-92D2-085CEFCEB7F5}"/>
            </a:ext>
          </a:extLst>
        </xdr:cNvPr>
        <xdr:cNvSpPr>
          <a:spLocks noChangeAspect="1" noChangeArrowheads="1"/>
        </xdr:cNvSpPr>
      </xdr:nvSpPr>
      <xdr:spPr bwMode="auto">
        <a:xfrm>
          <a:off x="9048750" y="1209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 name="AutoShape 1" descr="Profile picture of Bonar, Craig.">
          <a:extLst>
            <a:ext uri="{FF2B5EF4-FFF2-40B4-BE49-F238E27FC236}">
              <a16:creationId xmlns:a16="http://schemas.microsoft.com/office/drawing/2014/main" id="{1BDD4A72-FF59-47BF-A0CF-611ABEF945BB}"/>
            </a:ext>
          </a:extLst>
        </xdr:cNvPr>
        <xdr:cNvSpPr>
          <a:spLocks noChangeAspect="1" noChangeArrowheads="1"/>
        </xdr:cNvSpPr>
      </xdr:nvSpPr>
      <xdr:spPr bwMode="auto">
        <a:xfrm>
          <a:off x="9048750" y="1227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8" name="AutoShape 1" descr="Profile picture of Bonar, Craig.">
          <a:extLst>
            <a:ext uri="{FF2B5EF4-FFF2-40B4-BE49-F238E27FC236}">
              <a16:creationId xmlns:a16="http://schemas.microsoft.com/office/drawing/2014/main" id="{E2D2C82F-418E-4747-9A83-1053F4ED81AE}"/>
            </a:ext>
          </a:extLst>
        </xdr:cNvPr>
        <xdr:cNvSpPr>
          <a:spLocks noChangeAspect="1" noChangeArrowheads="1"/>
        </xdr:cNvSpPr>
      </xdr:nvSpPr>
      <xdr:spPr bwMode="auto">
        <a:xfrm>
          <a:off x="9048750" y="1245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9" name="AutoShape 1" descr="Profile picture of Bonar, Craig.">
          <a:extLst>
            <a:ext uri="{FF2B5EF4-FFF2-40B4-BE49-F238E27FC236}">
              <a16:creationId xmlns:a16="http://schemas.microsoft.com/office/drawing/2014/main" id="{EFB4E791-4858-44BC-945E-15F1447D680C}"/>
            </a:ext>
          </a:extLst>
        </xdr:cNvPr>
        <xdr:cNvSpPr>
          <a:spLocks noChangeAspect="1" noChangeArrowheads="1"/>
        </xdr:cNvSpPr>
      </xdr:nvSpPr>
      <xdr:spPr bwMode="auto">
        <a:xfrm>
          <a:off x="9048750" y="1245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10" name="AutoShape 1" descr="Profile picture of Bonar, Craig.">
          <a:extLst>
            <a:ext uri="{FF2B5EF4-FFF2-40B4-BE49-F238E27FC236}">
              <a16:creationId xmlns:a16="http://schemas.microsoft.com/office/drawing/2014/main" id="{570DC99B-FE2E-467A-A54A-20C14D0DDD35}"/>
            </a:ext>
          </a:extLst>
        </xdr:cNvPr>
        <xdr:cNvSpPr>
          <a:spLocks noChangeAspect="1" noChangeArrowheads="1"/>
        </xdr:cNvSpPr>
      </xdr:nvSpPr>
      <xdr:spPr bwMode="auto">
        <a:xfrm>
          <a:off x="904875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11" name="AutoShape 1" descr="Profile picture of Bonar, Craig.">
          <a:extLst>
            <a:ext uri="{FF2B5EF4-FFF2-40B4-BE49-F238E27FC236}">
              <a16:creationId xmlns:a16="http://schemas.microsoft.com/office/drawing/2014/main" id="{6882DED0-941E-4E05-B600-04FE762FFB2B}"/>
            </a:ext>
          </a:extLst>
        </xdr:cNvPr>
        <xdr:cNvSpPr>
          <a:spLocks noChangeAspect="1" noChangeArrowheads="1"/>
        </xdr:cNvSpPr>
      </xdr:nvSpPr>
      <xdr:spPr bwMode="auto">
        <a:xfrm>
          <a:off x="904875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12" name="AutoShape 1" descr="Profile picture of Bonar, Craig.">
          <a:extLst>
            <a:ext uri="{FF2B5EF4-FFF2-40B4-BE49-F238E27FC236}">
              <a16:creationId xmlns:a16="http://schemas.microsoft.com/office/drawing/2014/main" id="{DA832634-0CAC-4FED-A63D-94BC9E4FC209}"/>
            </a:ext>
          </a:extLst>
        </xdr:cNvPr>
        <xdr:cNvSpPr>
          <a:spLocks noChangeAspect="1" noChangeArrowheads="1"/>
        </xdr:cNvSpPr>
      </xdr:nvSpPr>
      <xdr:spPr bwMode="auto">
        <a:xfrm>
          <a:off x="904875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13" name="AutoShape 1" descr="Profile picture of Bonar, Craig.">
          <a:extLst>
            <a:ext uri="{FF2B5EF4-FFF2-40B4-BE49-F238E27FC236}">
              <a16:creationId xmlns:a16="http://schemas.microsoft.com/office/drawing/2014/main" id="{4CF9AB00-38A8-44CD-ADEA-1908CAE8D908}"/>
            </a:ext>
          </a:extLst>
        </xdr:cNvPr>
        <xdr:cNvSpPr>
          <a:spLocks noChangeAspect="1" noChangeArrowheads="1"/>
        </xdr:cNvSpPr>
      </xdr:nvSpPr>
      <xdr:spPr bwMode="auto">
        <a:xfrm>
          <a:off x="9048750" y="1444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14" name="AutoShape 1" descr="Profile picture of Bonar, Craig.">
          <a:extLst>
            <a:ext uri="{FF2B5EF4-FFF2-40B4-BE49-F238E27FC236}">
              <a16:creationId xmlns:a16="http://schemas.microsoft.com/office/drawing/2014/main" id="{2814B545-04AA-460E-B918-126AC8A6012F}"/>
            </a:ext>
          </a:extLst>
        </xdr:cNvPr>
        <xdr:cNvSpPr>
          <a:spLocks noChangeAspect="1" noChangeArrowheads="1"/>
        </xdr:cNvSpPr>
      </xdr:nvSpPr>
      <xdr:spPr bwMode="auto">
        <a:xfrm>
          <a:off x="9048750" y="1481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15" name="AutoShape 1" descr="Profile picture of Bonar, Craig.">
          <a:extLst>
            <a:ext uri="{FF2B5EF4-FFF2-40B4-BE49-F238E27FC236}">
              <a16:creationId xmlns:a16="http://schemas.microsoft.com/office/drawing/2014/main" id="{38E2D075-4B36-430D-A137-68DA3E8B5B37}"/>
            </a:ext>
          </a:extLst>
        </xdr:cNvPr>
        <xdr:cNvSpPr>
          <a:spLocks noChangeAspect="1" noChangeArrowheads="1"/>
        </xdr:cNvSpPr>
      </xdr:nvSpPr>
      <xdr:spPr bwMode="auto">
        <a:xfrm>
          <a:off x="9048750" y="1535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16" name="AutoShape 1" descr="Profile picture of Bonar, Craig.">
          <a:extLst>
            <a:ext uri="{FF2B5EF4-FFF2-40B4-BE49-F238E27FC236}">
              <a16:creationId xmlns:a16="http://schemas.microsoft.com/office/drawing/2014/main" id="{A44013C1-6AAF-42CA-B782-FBBEF1D0DC99}"/>
            </a:ext>
          </a:extLst>
        </xdr:cNvPr>
        <xdr:cNvSpPr>
          <a:spLocks noChangeAspect="1" noChangeArrowheads="1"/>
        </xdr:cNvSpPr>
      </xdr:nvSpPr>
      <xdr:spPr bwMode="auto">
        <a:xfrm>
          <a:off x="9048750" y="1535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14325"/>
    <xdr:sp macro="" textlink="">
      <xdr:nvSpPr>
        <xdr:cNvPr id="17" name="AutoShape 1" descr="Profile picture of Bonar, Craig.">
          <a:extLst>
            <a:ext uri="{FF2B5EF4-FFF2-40B4-BE49-F238E27FC236}">
              <a16:creationId xmlns:a16="http://schemas.microsoft.com/office/drawing/2014/main" id="{CF075281-CF07-4B74-BA2F-477D4A6CA16C}"/>
            </a:ext>
          </a:extLst>
        </xdr:cNvPr>
        <xdr:cNvSpPr>
          <a:spLocks noChangeAspect="1" noChangeArrowheads="1"/>
        </xdr:cNvSpPr>
      </xdr:nvSpPr>
      <xdr:spPr bwMode="auto">
        <a:xfrm>
          <a:off x="9048750" y="15897225"/>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14325"/>
    <xdr:sp macro="" textlink="">
      <xdr:nvSpPr>
        <xdr:cNvPr id="18" name="AutoShape 1" descr="Profile picture of Bonar, Craig.">
          <a:extLst>
            <a:ext uri="{FF2B5EF4-FFF2-40B4-BE49-F238E27FC236}">
              <a16:creationId xmlns:a16="http://schemas.microsoft.com/office/drawing/2014/main" id="{B11AFA46-F667-46B4-8D94-6951BA2BD272}"/>
            </a:ext>
          </a:extLst>
        </xdr:cNvPr>
        <xdr:cNvSpPr>
          <a:spLocks noChangeAspect="1" noChangeArrowheads="1"/>
        </xdr:cNvSpPr>
      </xdr:nvSpPr>
      <xdr:spPr bwMode="auto">
        <a:xfrm>
          <a:off x="9048750" y="15897225"/>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14325"/>
    <xdr:sp macro="" textlink="">
      <xdr:nvSpPr>
        <xdr:cNvPr id="19" name="AutoShape 1" descr="Profile picture of Bonar, Craig.">
          <a:extLst>
            <a:ext uri="{FF2B5EF4-FFF2-40B4-BE49-F238E27FC236}">
              <a16:creationId xmlns:a16="http://schemas.microsoft.com/office/drawing/2014/main" id="{BC2D79B2-BF62-4981-9D6E-8F6727E61667}"/>
            </a:ext>
          </a:extLst>
        </xdr:cNvPr>
        <xdr:cNvSpPr>
          <a:spLocks noChangeAspect="1" noChangeArrowheads="1"/>
        </xdr:cNvSpPr>
      </xdr:nvSpPr>
      <xdr:spPr bwMode="auto">
        <a:xfrm>
          <a:off x="9048750" y="164401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14325"/>
    <xdr:sp macro="" textlink="">
      <xdr:nvSpPr>
        <xdr:cNvPr id="20" name="AutoShape 1" descr="Profile picture of Bonar, Craig.">
          <a:extLst>
            <a:ext uri="{FF2B5EF4-FFF2-40B4-BE49-F238E27FC236}">
              <a16:creationId xmlns:a16="http://schemas.microsoft.com/office/drawing/2014/main" id="{90607CED-270F-4555-AFB5-9B4FA76EFEA7}"/>
            </a:ext>
          </a:extLst>
        </xdr:cNvPr>
        <xdr:cNvSpPr>
          <a:spLocks noChangeAspect="1" noChangeArrowheads="1"/>
        </xdr:cNvSpPr>
      </xdr:nvSpPr>
      <xdr:spPr bwMode="auto">
        <a:xfrm>
          <a:off x="9048750" y="16621125"/>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14325"/>
    <xdr:sp macro="" textlink="">
      <xdr:nvSpPr>
        <xdr:cNvPr id="21" name="AutoShape 1" descr="Profile picture of Bonar, Craig.">
          <a:extLst>
            <a:ext uri="{FF2B5EF4-FFF2-40B4-BE49-F238E27FC236}">
              <a16:creationId xmlns:a16="http://schemas.microsoft.com/office/drawing/2014/main" id="{E0C08E7E-8983-461E-B0BA-5125DF0CB407}"/>
            </a:ext>
          </a:extLst>
        </xdr:cNvPr>
        <xdr:cNvSpPr>
          <a:spLocks noChangeAspect="1" noChangeArrowheads="1"/>
        </xdr:cNvSpPr>
      </xdr:nvSpPr>
      <xdr:spPr bwMode="auto">
        <a:xfrm>
          <a:off x="9048750" y="1680210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22" name="AutoShape 1" descr="Profile picture of Bonar, Craig.">
          <a:extLst>
            <a:ext uri="{FF2B5EF4-FFF2-40B4-BE49-F238E27FC236}">
              <a16:creationId xmlns:a16="http://schemas.microsoft.com/office/drawing/2014/main" id="{C4A31549-A105-46F4-ACB4-1AFCCFD7F5D9}"/>
            </a:ext>
          </a:extLst>
        </xdr:cNvPr>
        <xdr:cNvSpPr>
          <a:spLocks noChangeAspect="1" noChangeArrowheads="1"/>
        </xdr:cNvSpPr>
      </xdr:nvSpPr>
      <xdr:spPr bwMode="auto">
        <a:xfrm>
          <a:off x="9048750" y="1589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23" name="AutoShape 1" descr="Profile picture of Bonar, Craig.">
          <a:extLst>
            <a:ext uri="{FF2B5EF4-FFF2-40B4-BE49-F238E27FC236}">
              <a16:creationId xmlns:a16="http://schemas.microsoft.com/office/drawing/2014/main" id="{022AFB7A-6815-4740-ABAE-B4B1D6213970}"/>
            </a:ext>
          </a:extLst>
        </xdr:cNvPr>
        <xdr:cNvSpPr>
          <a:spLocks noChangeAspect="1" noChangeArrowheads="1"/>
        </xdr:cNvSpPr>
      </xdr:nvSpPr>
      <xdr:spPr bwMode="auto">
        <a:xfrm>
          <a:off x="904875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23850"/>
    <xdr:sp macro="" textlink="">
      <xdr:nvSpPr>
        <xdr:cNvPr id="24" name="AutoShape 1" descr="Profile picture of Bonar, Craig.">
          <a:extLst>
            <a:ext uri="{FF2B5EF4-FFF2-40B4-BE49-F238E27FC236}">
              <a16:creationId xmlns:a16="http://schemas.microsoft.com/office/drawing/2014/main" id="{BB923052-CF26-4064-B098-8092208E56C0}"/>
            </a:ext>
          </a:extLst>
        </xdr:cNvPr>
        <xdr:cNvSpPr>
          <a:spLocks noChangeAspect="1" noChangeArrowheads="1"/>
        </xdr:cNvSpPr>
      </xdr:nvSpPr>
      <xdr:spPr bwMode="auto">
        <a:xfrm>
          <a:off x="9048750" y="920115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25" name="AutoShape 1" descr="Profile picture of Bonar, Craig.">
          <a:extLst>
            <a:ext uri="{FF2B5EF4-FFF2-40B4-BE49-F238E27FC236}">
              <a16:creationId xmlns:a16="http://schemas.microsoft.com/office/drawing/2014/main" id="{6D13C1B2-D088-4889-A6EB-1FA842482193}"/>
            </a:ext>
          </a:extLst>
        </xdr:cNvPr>
        <xdr:cNvSpPr>
          <a:spLocks noChangeAspect="1" noChangeArrowheads="1"/>
        </xdr:cNvSpPr>
      </xdr:nvSpPr>
      <xdr:spPr bwMode="auto">
        <a:xfrm>
          <a:off x="9048750" y="93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26" name="AutoShape 1" descr="Profile picture of Bonar, Craig.">
          <a:extLst>
            <a:ext uri="{FF2B5EF4-FFF2-40B4-BE49-F238E27FC236}">
              <a16:creationId xmlns:a16="http://schemas.microsoft.com/office/drawing/2014/main" id="{55F6A30C-C682-499A-A14C-2448389FFC85}"/>
            </a:ext>
          </a:extLst>
        </xdr:cNvPr>
        <xdr:cNvSpPr>
          <a:spLocks noChangeAspect="1" noChangeArrowheads="1"/>
        </xdr:cNvSpPr>
      </xdr:nvSpPr>
      <xdr:spPr bwMode="auto">
        <a:xfrm>
          <a:off x="9048750" y="956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27" name="AutoShape 1" descr="Profile picture of Bonar, Craig.">
          <a:extLst>
            <a:ext uri="{FF2B5EF4-FFF2-40B4-BE49-F238E27FC236}">
              <a16:creationId xmlns:a16="http://schemas.microsoft.com/office/drawing/2014/main" id="{F420AB49-0262-4E0E-BF68-EB8211013780}"/>
            </a:ext>
          </a:extLst>
        </xdr:cNvPr>
        <xdr:cNvSpPr>
          <a:spLocks noChangeAspect="1" noChangeArrowheads="1"/>
        </xdr:cNvSpPr>
      </xdr:nvSpPr>
      <xdr:spPr bwMode="auto">
        <a:xfrm>
          <a:off x="9048750" y="956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23850"/>
    <xdr:sp macro="" textlink="">
      <xdr:nvSpPr>
        <xdr:cNvPr id="28" name="AutoShape 1" descr="Profile picture of Bonar, Craig.">
          <a:extLst>
            <a:ext uri="{FF2B5EF4-FFF2-40B4-BE49-F238E27FC236}">
              <a16:creationId xmlns:a16="http://schemas.microsoft.com/office/drawing/2014/main" id="{BB83BD27-96AE-45F4-AB42-4C2C5EDC4F51}"/>
            </a:ext>
          </a:extLst>
        </xdr:cNvPr>
        <xdr:cNvSpPr>
          <a:spLocks noChangeAspect="1" noChangeArrowheads="1"/>
        </xdr:cNvSpPr>
      </xdr:nvSpPr>
      <xdr:spPr bwMode="auto">
        <a:xfrm>
          <a:off x="9048750" y="9744075"/>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29" name="AutoShape 1" descr="Profile picture of Bonar, Craig.">
          <a:extLst>
            <a:ext uri="{FF2B5EF4-FFF2-40B4-BE49-F238E27FC236}">
              <a16:creationId xmlns:a16="http://schemas.microsoft.com/office/drawing/2014/main" id="{FB839FD1-9CF5-44CB-8C1F-96E7A9551046}"/>
            </a:ext>
          </a:extLst>
        </xdr:cNvPr>
        <xdr:cNvSpPr>
          <a:spLocks noChangeAspect="1" noChangeArrowheads="1"/>
        </xdr:cNvSpPr>
      </xdr:nvSpPr>
      <xdr:spPr bwMode="auto">
        <a:xfrm>
          <a:off x="904875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0" name="AutoShape 1" descr="Profile picture of Bonar, Craig.">
          <a:extLst>
            <a:ext uri="{FF2B5EF4-FFF2-40B4-BE49-F238E27FC236}">
              <a16:creationId xmlns:a16="http://schemas.microsoft.com/office/drawing/2014/main" id="{4872C93C-15C0-4370-AFD4-F28395CBA3C2}"/>
            </a:ext>
          </a:extLst>
        </xdr:cNvPr>
        <xdr:cNvSpPr>
          <a:spLocks noChangeAspect="1" noChangeArrowheads="1"/>
        </xdr:cNvSpPr>
      </xdr:nvSpPr>
      <xdr:spPr bwMode="auto">
        <a:xfrm>
          <a:off x="9048750" y="10106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1" name="AutoShape 1" descr="Profile picture of Bonar, Craig.">
          <a:extLst>
            <a:ext uri="{FF2B5EF4-FFF2-40B4-BE49-F238E27FC236}">
              <a16:creationId xmlns:a16="http://schemas.microsoft.com/office/drawing/2014/main" id="{2E22DE52-DC47-422F-BD9D-52E29F18E2C8}"/>
            </a:ext>
          </a:extLst>
        </xdr:cNvPr>
        <xdr:cNvSpPr>
          <a:spLocks noChangeAspect="1" noChangeArrowheads="1"/>
        </xdr:cNvSpPr>
      </xdr:nvSpPr>
      <xdr:spPr bwMode="auto">
        <a:xfrm>
          <a:off x="904875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2" name="AutoShape 1" descr="Profile picture of Bonar, Craig.">
          <a:extLst>
            <a:ext uri="{FF2B5EF4-FFF2-40B4-BE49-F238E27FC236}">
              <a16:creationId xmlns:a16="http://schemas.microsoft.com/office/drawing/2014/main" id="{5FB10397-6B94-4A5B-9B69-C7C4F66A0D90}"/>
            </a:ext>
          </a:extLst>
        </xdr:cNvPr>
        <xdr:cNvSpPr>
          <a:spLocks noChangeAspect="1" noChangeArrowheads="1"/>
        </xdr:cNvSpPr>
      </xdr:nvSpPr>
      <xdr:spPr bwMode="auto">
        <a:xfrm>
          <a:off x="904875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3" name="AutoShape 1" descr="Profile picture of Bonar, Craig.">
          <a:extLst>
            <a:ext uri="{FF2B5EF4-FFF2-40B4-BE49-F238E27FC236}">
              <a16:creationId xmlns:a16="http://schemas.microsoft.com/office/drawing/2014/main" id="{A14D20DB-67AA-47B8-89DE-1DC973825A71}"/>
            </a:ext>
          </a:extLst>
        </xdr:cNvPr>
        <xdr:cNvSpPr>
          <a:spLocks noChangeAspect="1" noChangeArrowheads="1"/>
        </xdr:cNvSpPr>
      </xdr:nvSpPr>
      <xdr:spPr bwMode="auto">
        <a:xfrm>
          <a:off x="904875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4" name="AutoShape 1" descr="Profile picture of Bonar, Craig.">
          <a:extLst>
            <a:ext uri="{FF2B5EF4-FFF2-40B4-BE49-F238E27FC236}">
              <a16:creationId xmlns:a16="http://schemas.microsoft.com/office/drawing/2014/main" id="{A15613E4-AC62-4093-BFDA-FFA6CAF9DEF2}"/>
            </a:ext>
          </a:extLst>
        </xdr:cNvPr>
        <xdr:cNvSpPr>
          <a:spLocks noChangeAspect="1" noChangeArrowheads="1"/>
        </xdr:cNvSpPr>
      </xdr:nvSpPr>
      <xdr:spPr bwMode="auto">
        <a:xfrm>
          <a:off x="9048750" y="1282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5" name="AutoShape 1" descr="Profile picture of Bonar, Craig.">
          <a:extLst>
            <a:ext uri="{FF2B5EF4-FFF2-40B4-BE49-F238E27FC236}">
              <a16:creationId xmlns:a16="http://schemas.microsoft.com/office/drawing/2014/main" id="{E7D26E8E-48BE-42F1-A344-89166CCA263A}"/>
            </a:ext>
          </a:extLst>
        </xdr:cNvPr>
        <xdr:cNvSpPr>
          <a:spLocks noChangeAspect="1" noChangeArrowheads="1"/>
        </xdr:cNvSpPr>
      </xdr:nvSpPr>
      <xdr:spPr bwMode="auto">
        <a:xfrm>
          <a:off x="9048750" y="1282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6" name="AutoShape 1" descr="Profile picture of Bonar, Craig.">
          <a:extLst>
            <a:ext uri="{FF2B5EF4-FFF2-40B4-BE49-F238E27FC236}">
              <a16:creationId xmlns:a16="http://schemas.microsoft.com/office/drawing/2014/main" id="{2C8451BB-B609-44D5-A83C-B9427F59A4F1}"/>
            </a:ext>
          </a:extLst>
        </xdr:cNvPr>
        <xdr:cNvSpPr>
          <a:spLocks noChangeAspect="1" noChangeArrowheads="1"/>
        </xdr:cNvSpPr>
      </xdr:nvSpPr>
      <xdr:spPr bwMode="auto">
        <a:xfrm>
          <a:off x="9048750" y="1282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7" name="AutoShape 1" descr="Profile picture of Bonar, Craig.">
          <a:extLst>
            <a:ext uri="{FF2B5EF4-FFF2-40B4-BE49-F238E27FC236}">
              <a16:creationId xmlns:a16="http://schemas.microsoft.com/office/drawing/2014/main" id="{777B9A41-A5A9-492A-8520-EE200BC364D3}"/>
            </a:ext>
          </a:extLst>
        </xdr:cNvPr>
        <xdr:cNvSpPr>
          <a:spLocks noChangeAspect="1" noChangeArrowheads="1"/>
        </xdr:cNvSpPr>
      </xdr:nvSpPr>
      <xdr:spPr bwMode="auto">
        <a:xfrm>
          <a:off x="9048750" y="702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8" name="AutoShape 1" descr="Profile picture of Bonar, Craig.">
          <a:extLst>
            <a:ext uri="{FF2B5EF4-FFF2-40B4-BE49-F238E27FC236}">
              <a16:creationId xmlns:a16="http://schemas.microsoft.com/office/drawing/2014/main" id="{940FE543-4F61-460D-89D5-D1472BDB4AC4}"/>
            </a:ext>
          </a:extLst>
        </xdr:cNvPr>
        <xdr:cNvSpPr>
          <a:spLocks noChangeAspect="1" noChangeArrowheads="1"/>
        </xdr:cNvSpPr>
      </xdr:nvSpPr>
      <xdr:spPr bwMode="auto">
        <a:xfrm>
          <a:off x="9048750" y="702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9" name="AutoShape 1" descr="Profile picture of Bonar, Craig.">
          <a:extLst>
            <a:ext uri="{FF2B5EF4-FFF2-40B4-BE49-F238E27FC236}">
              <a16:creationId xmlns:a16="http://schemas.microsoft.com/office/drawing/2014/main" id="{37CA22FF-2A5C-4552-B779-DC68421ECDF4}"/>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0" name="AutoShape 1" descr="Profile picture of Bonar, Craig.">
          <a:extLst>
            <a:ext uri="{FF2B5EF4-FFF2-40B4-BE49-F238E27FC236}">
              <a16:creationId xmlns:a16="http://schemas.microsoft.com/office/drawing/2014/main" id="{F4E31D98-1E79-4751-9CD6-AF5C3E995702}"/>
            </a:ext>
          </a:extLst>
        </xdr:cNvPr>
        <xdr:cNvSpPr>
          <a:spLocks noChangeAspect="1" noChangeArrowheads="1"/>
        </xdr:cNvSpPr>
      </xdr:nvSpPr>
      <xdr:spPr bwMode="auto">
        <a:xfrm>
          <a:off x="9048750" y="702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1" name="AutoShape 1" descr="Profile picture of Bonar, Craig.">
          <a:extLst>
            <a:ext uri="{FF2B5EF4-FFF2-40B4-BE49-F238E27FC236}">
              <a16:creationId xmlns:a16="http://schemas.microsoft.com/office/drawing/2014/main" id="{B5FD3FA8-6E82-4EDE-B2DE-E85B61F9F1C2}"/>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2" name="AutoShape 1" descr="Profile picture of Bonar, Craig.">
          <a:extLst>
            <a:ext uri="{FF2B5EF4-FFF2-40B4-BE49-F238E27FC236}">
              <a16:creationId xmlns:a16="http://schemas.microsoft.com/office/drawing/2014/main" id="{4911EE6E-50BC-4DC8-8212-F9DCE92F03B1}"/>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23850"/>
    <xdr:sp macro="" textlink="">
      <xdr:nvSpPr>
        <xdr:cNvPr id="43" name="AutoShape 1" descr="Profile picture of Bonar, Craig.">
          <a:extLst>
            <a:ext uri="{FF2B5EF4-FFF2-40B4-BE49-F238E27FC236}">
              <a16:creationId xmlns:a16="http://schemas.microsoft.com/office/drawing/2014/main" id="{0B4A36D9-18FF-47B4-B42A-A516F0D94789}"/>
            </a:ext>
          </a:extLst>
        </xdr:cNvPr>
        <xdr:cNvSpPr>
          <a:spLocks noChangeAspect="1" noChangeArrowheads="1"/>
        </xdr:cNvSpPr>
      </xdr:nvSpPr>
      <xdr:spPr bwMode="auto">
        <a:xfrm>
          <a:off x="9048750" y="1028700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4" name="AutoShape 1" descr="Profile picture of Bonar, Craig.">
          <a:extLst>
            <a:ext uri="{FF2B5EF4-FFF2-40B4-BE49-F238E27FC236}">
              <a16:creationId xmlns:a16="http://schemas.microsoft.com/office/drawing/2014/main" id="{99FF5020-674D-4B5C-A361-0FA769A96295}"/>
            </a:ext>
          </a:extLst>
        </xdr:cNvPr>
        <xdr:cNvSpPr>
          <a:spLocks noChangeAspect="1" noChangeArrowheads="1"/>
        </xdr:cNvSpPr>
      </xdr:nvSpPr>
      <xdr:spPr bwMode="auto">
        <a:xfrm>
          <a:off x="9048750" y="1046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5" name="AutoShape 1" descr="Profile picture of Bonar, Craig.">
          <a:extLst>
            <a:ext uri="{FF2B5EF4-FFF2-40B4-BE49-F238E27FC236}">
              <a16:creationId xmlns:a16="http://schemas.microsoft.com/office/drawing/2014/main" id="{5E3C4599-D5B3-45B1-AADA-CFCD58E659CC}"/>
            </a:ext>
          </a:extLst>
        </xdr:cNvPr>
        <xdr:cNvSpPr>
          <a:spLocks noChangeAspect="1" noChangeArrowheads="1"/>
        </xdr:cNvSpPr>
      </xdr:nvSpPr>
      <xdr:spPr bwMode="auto">
        <a:xfrm>
          <a:off x="9048750" y="1064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23850"/>
    <xdr:sp macro="" textlink="">
      <xdr:nvSpPr>
        <xdr:cNvPr id="46" name="AutoShape 1" descr="Profile picture of Bonar, Craig.">
          <a:extLst>
            <a:ext uri="{FF2B5EF4-FFF2-40B4-BE49-F238E27FC236}">
              <a16:creationId xmlns:a16="http://schemas.microsoft.com/office/drawing/2014/main" id="{6BC8F53D-8F6B-4247-8595-681D55602093}"/>
            </a:ext>
          </a:extLst>
        </xdr:cNvPr>
        <xdr:cNvSpPr>
          <a:spLocks noChangeAspect="1" noChangeArrowheads="1"/>
        </xdr:cNvSpPr>
      </xdr:nvSpPr>
      <xdr:spPr bwMode="auto">
        <a:xfrm>
          <a:off x="9048750" y="10829925"/>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7" name="AutoShape 1" descr="Profile picture of Bonar, Craig.">
          <a:extLst>
            <a:ext uri="{FF2B5EF4-FFF2-40B4-BE49-F238E27FC236}">
              <a16:creationId xmlns:a16="http://schemas.microsoft.com/office/drawing/2014/main" id="{4E7FE574-8E8D-4E8E-B3D6-6400FECDF60B}"/>
            </a:ext>
          </a:extLst>
        </xdr:cNvPr>
        <xdr:cNvSpPr>
          <a:spLocks noChangeAspect="1" noChangeArrowheads="1"/>
        </xdr:cNvSpPr>
      </xdr:nvSpPr>
      <xdr:spPr bwMode="auto">
        <a:xfrm>
          <a:off x="9048750" y="1101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8" name="AutoShape 1" descr="Profile picture of Bonar, Craig.">
          <a:extLst>
            <a:ext uri="{FF2B5EF4-FFF2-40B4-BE49-F238E27FC236}">
              <a16:creationId xmlns:a16="http://schemas.microsoft.com/office/drawing/2014/main" id="{837E9C84-BE0C-4B6C-99AD-1B95134E4068}"/>
            </a:ext>
          </a:extLst>
        </xdr:cNvPr>
        <xdr:cNvSpPr>
          <a:spLocks noChangeAspect="1" noChangeArrowheads="1"/>
        </xdr:cNvSpPr>
      </xdr:nvSpPr>
      <xdr:spPr bwMode="auto">
        <a:xfrm>
          <a:off x="9048750" y="1119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9" name="AutoShape 1" descr="Profile picture of Bonar, Craig.">
          <a:extLst>
            <a:ext uri="{FF2B5EF4-FFF2-40B4-BE49-F238E27FC236}">
              <a16:creationId xmlns:a16="http://schemas.microsoft.com/office/drawing/2014/main" id="{D1C46CE0-30D2-40D9-9FEF-55E80FB778DB}"/>
            </a:ext>
          </a:extLst>
        </xdr:cNvPr>
        <xdr:cNvSpPr>
          <a:spLocks noChangeAspect="1" noChangeArrowheads="1"/>
        </xdr:cNvSpPr>
      </xdr:nvSpPr>
      <xdr:spPr bwMode="auto">
        <a:xfrm>
          <a:off x="9048750" y="1119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23850"/>
    <xdr:sp macro="" textlink="">
      <xdr:nvSpPr>
        <xdr:cNvPr id="50" name="AutoShape 1" descr="Profile picture of Bonar, Craig.">
          <a:extLst>
            <a:ext uri="{FF2B5EF4-FFF2-40B4-BE49-F238E27FC236}">
              <a16:creationId xmlns:a16="http://schemas.microsoft.com/office/drawing/2014/main" id="{5CC654D9-7088-4F8F-8BCF-48DD61EA7624}"/>
            </a:ext>
          </a:extLst>
        </xdr:cNvPr>
        <xdr:cNvSpPr>
          <a:spLocks noChangeAspect="1" noChangeArrowheads="1"/>
        </xdr:cNvSpPr>
      </xdr:nvSpPr>
      <xdr:spPr bwMode="auto">
        <a:xfrm>
          <a:off x="9048750" y="1137285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1" name="AutoShape 1" descr="Profile picture of Bonar, Craig.">
          <a:extLst>
            <a:ext uri="{FF2B5EF4-FFF2-40B4-BE49-F238E27FC236}">
              <a16:creationId xmlns:a16="http://schemas.microsoft.com/office/drawing/2014/main" id="{BFB383D4-8B9C-4474-95E7-C54981A26B09}"/>
            </a:ext>
          </a:extLst>
        </xdr:cNvPr>
        <xdr:cNvSpPr>
          <a:spLocks noChangeAspect="1" noChangeArrowheads="1"/>
        </xdr:cNvSpPr>
      </xdr:nvSpPr>
      <xdr:spPr bwMode="auto">
        <a:xfrm>
          <a:off x="9048750" y="11553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2" name="AutoShape 1" descr="Profile picture of Bonar, Craig.">
          <a:extLst>
            <a:ext uri="{FF2B5EF4-FFF2-40B4-BE49-F238E27FC236}">
              <a16:creationId xmlns:a16="http://schemas.microsoft.com/office/drawing/2014/main" id="{D4D21DD4-085E-489A-BBD5-BEE091ADF391}"/>
            </a:ext>
          </a:extLst>
        </xdr:cNvPr>
        <xdr:cNvSpPr>
          <a:spLocks noChangeAspect="1" noChangeArrowheads="1"/>
        </xdr:cNvSpPr>
      </xdr:nvSpPr>
      <xdr:spPr bwMode="auto">
        <a:xfrm>
          <a:off x="9048750" y="1173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3" name="AutoShape 1" descr="Profile picture of Bonar, Craig.">
          <a:extLst>
            <a:ext uri="{FF2B5EF4-FFF2-40B4-BE49-F238E27FC236}">
              <a16:creationId xmlns:a16="http://schemas.microsoft.com/office/drawing/2014/main" id="{A1D4F813-2B9E-428C-A1B9-E8FD27EF19D1}"/>
            </a:ext>
          </a:extLst>
        </xdr:cNvPr>
        <xdr:cNvSpPr>
          <a:spLocks noChangeAspect="1" noChangeArrowheads="1"/>
        </xdr:cNvSpPr>
      </xdr:nvSpPr>
      <xdr:spPr bwMode="auto">
        <a:xfrm>
          <a:off x="9048750" y="702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4" name="AutoShape 1" descr="Profile picture of Bonar, Craig.">
          <a:extLst>
            <a:ext uri="{FF2B5EF4-FFF2-40B4-BE49-F238E27FC236}">
              <a16:creationId xmlns:a16="http://schemas.microsoft.com/office/drawing/2014/main" id="{2C4035CD-CCB0-4D14-B6C6-5FC0A0DD6953}"/>
            </a:ext>
          </a:extLst>
        </xdr:cNvPr>
        <xdr:cNvSpPr>
          <a:spLocks noChangeAspect="1" noChangeArrowheads="1"/>
        </xdr:cNvSpPr>
      </xdr:nvSpPr>
      <xdr:spPr bwMode="auto">
        <a:xfrm>
          <a:off x="9048750" y="721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5" name="AutoShape 1" descr="Profile picture of Bonar, Craig.">
          <a:extLst>
            <a:ext uri="{FF2B5EF4-FFF2-40B4-BE49-F238E27FC236}">
              <a16:creationId xmlns:a16="http://schemas.microsoft.com/office/drawing/2014/main" id="{9DB126D4-7EEE-448F-BB4B-0D79665FC958}"/>
            </a:ext>
          </a:extLst>
        </xdr:cNvPr>
        <xdr:cNvSpPr>
          <a:spLocks noChangeAspect="1" noChangeArrowheads="1"/>
        </xdr:cNvSpPr>
      </xdr:nvSpPr>
      <xdr:spPr bwMode="auto">
        <a:xfrm>
          <a:off x="9048750" y="721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6" name="AutoShape 1" descr="Profile picture of Bonar, Craig.">
          <a:extLst>
            <a:ext uri="{FF2B5EF4-FFF2-40B4-BE49-F238E27FC236}">
              <a16:creationId xmlns:a16="http://schemas.microsoft.com/office/drawing/2014/main" id="{EC364F8C-560E-4B5E-A452-5985FA198AA7}"/>
            </a:ext>
          </a:extLst>
        </xdr:cNvPr>
        <xdr:cNvSpPr>
          <a:spLocks noChangeAspect="1" noChangeArrowheads="1"/>
        </xdr:cNvSpPr>
      </xdr:nvSpPr>
      <xdr:spPr bwMode="auto">
        <a:xfrm>
          <a:off x="9048750" y="721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7" name="AutoShape 1" descr="Profile picture of Bonar, Craig.">
          <a:extLst>
            <a:ext uri="{FF2B5EF4-FFF2-40B4-BE49-F238E27FC236}">
              <a16:creationId xmlns:a16="http://schemas.microsoft.com/office/drawing/2014/main" id="{4A6B340C-63CC-4B69-A8A7-016F6CC37745}"/>
            </a:ext>
            <a:ext uri="{147F2762-F138-4A5C-976F-8EAC2B608ADB}">
              <a16:predDERef xmlns:a16="http://schemas.microsoft.com/office/drawing/2014/main" pred="{8D7D3223-29EA-4A48-B693-FFBA7DAD3EFD}"/>
            </a:ext>
          </a:extLst>
        </xdr:cNvPr>
        <xdr:cNvSpPr>
          <a:spLocks noChangeAspect="1" noChangeArrowheads="1"/>
        </xdr:cNvSpPr>
      </xdr:nvSpPr>
      <xdr:spPr bwMode="auto">
        <a:xfrm>
          <a:off x="9048750" y="702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8" name="AutoShape 1" descr="Profile picture of Bonar, Craig.">
          <a:extLst>
            <a:ext uri="{FF2B5EF4-FFF2-40B4-BE49-F238E27FC236}">
              <a16:creationId xmlns:a16="http://schemas.microsoft.com/office/drawing/2014/main" id="{C7922914-07EE-4497-B275-44E297A7D0BD}"/>
            </a:ext>
            <a:ext uri="{147F2762-F138-4A5C-976F-8EAC2B608ADB}">
              <a16:predDERef xmlns:a16="http://schemas.microsoft.com/office/drawing/2014/main" pred="{6EF44340-22B0-4E25-A1E2-2394DF2E0DBA}"/>
            </a:ext>
          </a:extLst>
        </xdr:cNvPr>
        <xdr:cNvSpPr>
          <a:spLocks noChangeAspect="1" noChangeArrowheads="1"/>
        </xdr:cNvSpPr>
      </xdr:nvSpPr>
      <xdr:spPr bwMode="auto">
        <a:xfrm>
          <a:off x="9048750" y="721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9" name="AutoShape 1" descr="Profile picture of Bonar, Craig.">
          <a:extLst>
            <a:ext uri="{FF2B5EF4-FFF2-40B4-BE49-F238E27FC236}">
              <a16:creationId xmlns:a16="http://schemas.microsoft.com/office/drawing/2014/main" id="{2D089E82-A678-494A-B1F9-2AA35B51FEB5}"/>
            </a:ext>
            <a:ext uri="{147F2762-F138-4A5C-976F-8EAC2B608ADB}">
              <a16:predDERef xmlns:a16="http://schemas.microsoft.com/office/drawing/2014/main" pred="{78CFAB14-CEA2-452C-9F85-FB2EBFEF9DE0}"/>
            </a:ext>
          </a:extLst>
        </xdr:cNvPr>
        <xdr:cNvSpPr>
          <a:spLocks noChangeAspect="1" noChangeArrowheads="1"/>
        </xdr:cNvSpPr>
      </xdr:nvSpPr>
      <xdr:spPr bwMode="auto">
        <a:xfrm>
          <a:off x="9048750" y="721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0" name="AutoShape 1" descr="Profile picture of Bonar, Craig.">
          <a:extLst>
            <a:ext uri="{FF2B5EF4-FFF2-40B4-BE49-F238E27FC236}">
              <a16:creationId xmlns:a16="http://schemas.microsoft.com/office/drawing/2014/main" id="{94D2292B-503E-4424-ADAE-625642A48C76}"/>
            </a:ext>
            <a:ext uri="{147F2762-F138-4A5C-976F-8EAC2B608ADB}">
              <a16:predDERef xmlns:a16="http://schemas.microsoft.com/office/drawing/2014/main" pred="{723D6576-E220-4DC4-B428-EDC1CA73C6FB}"/>
            </a:ext>
          </a:extLst>
        </xdr:cNvPr>
        <xdr:cNvSpPr>
          <a:spLocks noChangeAspect="1" noChangeArrowheads="1"/>
        </xdr:cNvSpPr>
      </xdr:nvSpPr>
      <xdr:spPr bwMode="auto">
        <a:xfrm>
          <a:off x="9048750" y="721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1" name="AutoShape 1" descr="Profile picture of Bonar, Craig.">
          <a:extLst>
            <a:ext uri="{FF2B5EF4-FFF2-40B4-BE49-F238E27FC236}">
              <a16:creationId xmlns:a16="http://schemas.microsoft.com/office/drawing/2014/main" id="{288B8ACC-4374-4355-A65F-AAE821F84D2C}"/>
            </a:ext>
            <a:ext uri="{147F2762-F138-4A5C-976F-8EAC2B608ADB}">
              <a16:predDERef xmlns:a16="http://schemas.microsoft.com/office/drawing/2014/main" pred="{8262248F-3462-438F-ACEE-8FE2999B0A50}"/>
            </a:ext>
          </a:extLst>
        </xdr:cNvPr>
        <xdr:cNvSpPr>
          <a:spLocks noChangeAspect="1" noChangeArrowheads="1"/>
        </xdr:cNvSpPr>
      </xdr:nvSpPr>
      <xdr:spPr bwMode="auto">
        <a:xfrm>
          <a:off x="9048750" y="721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2" name="AutoShape 1" descr="Profile picture of Bonar, Craig.">
          <a:extLst>
            <a:ext uri="{FF2B5EF4-FFF2-40B4-BE49-F238E27FC236}">
              <a16:creationId xmlns:a16="http://schemas.microsoft.com/office/drawing/2014/main" id="{7F1B4B71-973F-4C67-BC49-120F943DC79D}"/>
            </a:ext>
            <a:ext uri="{147F2762-F138-4A5C-976F-8EAC2B608ADB}">
              <a16:predDERef xmlns:a16="http://schemas.microsoft.com/office/drawing/2014/main" pred="{63F17601-F81A-4117-B22A-470CFE194A77}"/>
            </a:ext>
          </a:extLst>
        </xdr:cNvPr>
        <xdr:cNvSpPr>
          <a:spLocks noChangeAspect="1" noChangeArrowheads="1"/>
        </xdr:cNvSpPr>
      </xdr:nvSpPr>
      <xdr:spPr bwMode="auto">
        <a:xfrm>
          <a:off x="9048750" y="7934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3" name="AutoShape 1" descr="Profile picture of Bonar, Craig.">
          <a:extLst>
            <a:ext uri="{FF2B5EF4-FFF2-40B4-BE49-F238E27FC236}">
              <a16:creationId xmlns:a16="http://schemas.microsoft.com/office/drawing/2014/main" id="{2B985F9D-24D6-4B35-9735-E0EE4BA017F1}"/>
            </a:ext>
            <a:ext uri="{147F2762-F138-4A5C-976F-8EAC2B608ADB}">
              <a16:predDERef xmlns:a16="http://schemas.microsoft.com/office/drawing/2014/main" pred="{89CD731D-A30B-4CA2-982C-C4E7249D0F29}"/>
            </a:ext>
          </a:extLst>
        </xdr:cNvPr>
        <xdr:cNvSpPr>
          <a:spLocks noChangeAspect="1" noChangeArrowheads="1"/>
        </xdr:cNvSpPr>
      </xdr:nvSpPr>
      <xdr:spPr bwMode="auto">
        <a:xfrm>
          <a:off x="9048750" y="7934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4" name="AutoShape 1" descr="Profile picture of Bonar, Craig.">
          <a:extLst>
            <a:ext uri="{FF2B5EF4-FFF2-40B4-BE49-F238E27FC236}">
              <a16:creationId xmlns:a16="http://schemas.microsoft.com/office/drawing/2014/main" id="{27F8BEB8-8872-4203-9AE5-49AFB4A06E4C}"/>
            </a:ext>
            <a:ext uri="{147F2762-F138-4A5C-976F-8EAC2B608ADB}">
              <a16:predDERef xmlns:a16="http://schemas.microsoft.com/office/drawing/2014/main" pred="{5066D610-98E8-474E-B344-69BEDDA75D2D}"/>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5" name="AutoShape 1" descr="Profile picture of Bonar, Craig.">
          <a:extLst>
            <a:ext uri="{FF2B5EF4-FFF2-40B4-BE49-F238E27FC236}">
              <a16:creationId xmlns:a16="http://schemas.microsoft.com/office/drawing/2014/main" id="{544B6CE8-6DFB-4519-B09A-3B33FC38815B}"/>
            </a:ext>
            <a:ext uri="{147F2762-F138-4A5C-976F-8EAC2B608ADB}">
              <a16:predDERef xmlns:a16="http://schemas.microsoft.com/office/drawing/2014/main" pred="{F120BFF9-B107-4FA0-9A9A-79F553D3E9BD}"/>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6" name="AutoShape 1" descr="Profile picture of Bonar, Craig.">
          <a:extLst>
            <a:ext uri="{FF2B5EF4-FFF2-40B4-BE49-F238E27FC236}">
              <a16:creationId xmlns:a16="http://schemas.microsoft.com/office/drawing/2014/main" id="{38B4AC64-98E6-4A73-A5D0-1C03D89DFD62}"/>
            </a:ext>
            <a:ext uri="{147F2762-F138-4A5C-976F-8EAC2B608ADB}">
              <a16:predDERef xmlns:a16="http://schemas.microsoft.com/office/drawing/2014/main" pred="{9CEE4CAE-F43B-4160-9462-71781524E636}"/>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7" name="AutoShape 1" descr="Profile picture of Bonar, Craig.">
          <a:extLst>
            <a:ext uri="{FF2B5EF4-FFF2-40B4-BE49-F238E27FC236}">
              <a16:creationId xmlns:a16="http://schemas.microsoft.com/office/drawing/2014/main" id="{05AB031B-36FD-4CD1-B479-B98C5EF6382C}"/>
            </a:ext>
            <a:ext uri="{147F2762-F138-4A5C-976F-8EAC2B608ADB}">
              <a16:predDERef xmlns:a16="http://schemas.microsoft.com/office/drawing/2014/main" pred="{92697BCC-026E-4D2E-AC2D-BE9B8F1B3AD4}"/>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8" name="AutoShape 1" descr="Profile picture of Bonar, Craig.">
          <a:extLst>
            <a:ext uri="{FF2B5EF4-FFF2-40B4-BE49-F238E27FC236}">
              <a16:creationId xmlns:a16="http://schemas.microsoft.com/office/drawing/2014/main" id="{88BAC86D-66E8-466E-979B-0C811C8C3B6E}"/>
            </a:ext>
            <a:ext uri="{147F2762-F138-4A5C-976F-8EAC2B608ADB}">
              <a16:predDERef xmlns:a16="http://schemas.microsoft.com/office/drawing/2014/main" pred="{3C9CE594-7406-44E9-A048-F1D71FDAB07B}"/>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9" name="AutoShape 1" descr="Profile picture of Bonar, Craig.">
          <a:extLst>
            <a:ext uri="{FF2B5EF4-FFF2-40B4-BE49-F238E27FC236}">
              <a16:creationId xmlns:a16="http://schemas.microsoft.com/office/drawing/2014/main" id="{FC4C0A6D-53DE-4094-91C7-17A87CAF44EA}"/>
            </a:ext>
            <a:ext uri="{147F2762-F138-4A5C-976F-8EAC2B608ADB}">
              <a16:predDERef xmlns:a16="http://schemas.microsoft.com/office/drawing/2014/main" pred="{97D95D8C-0203-4A6B-8B8A-956C6E2C0C3F}"/>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0" name="AutoShape 1" descr="Profile picture of Bonar, Craig.">
          <a:extLst>
            <a:ext uri="{FF2B5EF4-FFF2-40B4-BE49-F238E27FC236}">
              <a16:creationId xmlns:a16="http://schemas.microsoft.com/office/drawing/2014/main" id="{AF0B325D-D994-41D0-990A-224A9FEDA0C6}"/>
            </a:ext>
            <a:ext uri="{147F2762-F138-4A5C-976F-8EAC2B608ADB}">
              <a16:predDERef xmlns:a16="http://schemas.microsoft.com/office/drawing/2014/main" pred="{6D81507E-B8E5-4442-AADE-1A89BFAAA01B}"/>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1" name="AutoShape 1" descr="Profile picture of Bonar, Craig.">
          <a:extLst>
            <a:ext uri="{FF2B5EF4-FFF2-40B4-BE49-F238E27FC236}">
              <a16:creationId xmlns:a16="http://schemas.microsoft.com/office/drawing/2014/main" id="{30E438F4-5A08-4363-99D3-4642EF23C945}"/>
            </a:ext>
            <a:ext uri="{147F2762-F138-4A5C-976F-8EAC2B608ADB}">
              <a16:predDERef xmlns:a16="http://schemas.microsoft.com/office/drawing/2014/main" pred="{69A46267-21E9-4441-B3D8-8BB8275E5314}"/>
            </a:ext>
          </a:extLst>
        </xdr:cNvPr>
        <xdr:cNvSpPr>
          <a:spLocks noChangeAspect="1" noChangeArrowheads="1"/>
        </xdr:cNvSpPr>
      </xdr:nvSpPr>
      <xdr:spPr bwMode="auto">
        <a:xfrm>
          <a:off x="9048750"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2" name="AutoShape 1" descr="Profile picture of Bonar, Craig.">
          <a:extLst>
            <a:ext uri="{FF2B5EF4-FFF2-40B4-BE49-F238E27FC236}">
              <a16:creationId xmlns:a16="http://schemas.microsoft.com/office/drawing/2014/main" id="{BA3D5535-C5C8-4C08-9D5C-28029CCBFFB7}"/>
            </a:ext>
            <a:ext uri="{147F2762-F138-4A5C-976F-8EAC2B608ADB}">
              <a16:predDERef xmlns:a16="http://schemas.microsoft.com/office/drawing/2014/main" pred="{100EBC04-F5CF-45F3-BDEF-201308A02532}"/>
            </a:ext>
          </a:extLst>
        </xdr:cNvPr>
        <xdr:cNvSpPr>
          <a:spLocks noChangeAspect="1" noChangeArrowheads="1"/>
        </xdr:cNvSpPr>
      </xdr:nvSpPr>
      <xdr:spPr bwMode="auto">
        <a:xfrm>
          <a:off x="9048750"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3" name="AutoShape 1" descr="Profile picture of Bonar, Craig.">
          <a:extLst>
            <a:ext uri="{FF2B5EF4-FFF2-40B4-BE49-F238E27FC236}">
              <a16:creationId xmlns:a16="http://schemas.microsoft.com/office/drawing/2014/main" id="{B0D6C232-BFF5-4703-AE54-1587A0D96FCB}"/>
            </a:ext>
            <a:ext uri="{147F2762-F138-4A5C-976F-8EAC2B608ADB}">
              <a16:predDERef xmlns:a16="http://schemas.microsoft.com/office/drawing/2014/main" pred="{83E864B7-7575-4C21-A87A-FC82563C612F}"/>
            </a:ext>
          </a:extLst>
        </xdr:cNvPr>
        <xdr:cNvSpPr>
          <a:spLocks noChangeAspect="1" noChangeArrowheads="1"/>
        </xdr:cNvSpPr>
      </xdr:nvSpPr>
      <xdr:spPr bwMode="auto">
        <a:xfrm>
          <a:off x="9048750"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4" name="AutoShape 1" descr="Profile picture of Bonar, Craig.">
          <a:extLst>
            <a:ext uri="{FF2B5EF4-FFF2-40B4-BE49-F238E27FC236}">
              <a16:creationId xmlns:a16="http://schemas.microsoft.com/office/drawing/2014/main" id="{B50C0AF9-E6A7-405D-85A8-BCF5B5FACE9F}"/>
            </a:ext>
            <a:ext uri="{147F2762-F138-4A5C-976F-8EAC2B608ADB}">
              <a16:predDERef xmlns:a16="http://schemas.microsoft.com/office/drawing/2014/main" pred="{A5E164FF-1DF9-4A35-AA0A-8B80707F5071}"/>
            </a:ext>
          </a:extLst>
        </xdr:cNvPr>
        <xdr:cNvSpPr>
          <a:spLocks noChangeAspect="1" noChangeArrowheads="1"/>
        </xdr:cNvSpPr>
      </xdr:nvSpPr>
      <xdr:spPr bwMode="auto">
        <a:xfrm>
          <a:off x="9048750"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5" name="AutoShape 1" descr="Profile picture of Bonar, Craig.">
          <a:extLst>
            <a:ext uri="{FF2B5EF4-FFF2-40B4-BE49-F238E27FC236}">
              <a16:creationId xmlns:a16="http://schemas.microsoft.com/office/drawing/2014/main" id="{6AE187C5-9F2C-4B7A-9523-FFD459A4F476}"/>
            </a:ext>
            <a:ext uri="{147F2762-F138-4A5C-976F-8EAC2B608ADB}">
              <a16:predDERef xmlns:a16="http://schemas.microsoft.com/office/drawing/2014/main" pred="{5167F6DF-1216-4C0A-BDAF-3CE336A01EE5}"/>
            </a:ext>
          </a:extLst>
        </xdr:cNvPr>
        <xdr:cNvSpPr>
          <a:spLocks noChangeAspect="1" noChangeArrowheads="1"/>
        </xdr:cNvSpPr>
      </xdr:nvSpPr>
      <xdr:spPr bwMode="auto">
        <a:xfrm>
          <a:off x="9048750"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6" name="AutoShape 1" descr="Profile picture of Bonar, Craig.">
          <a:extLst>
            <a:ext uri="{FF2B5EF4-FFF2-40B4-BE49-F238E27FC236}">
              <a16:creationId xmlns:a16="http://schemas.microsoft.com/office/drawing/2014/main" id="{08955806-93C9-4360-AA88-9393E917B98F}"/>
            </a:ext>
            <a:ext uri="{147F2762-F138-4A5C-976F-8EAC2B608ADB}">
              <a16:predDERef xmlns:a16="http://schemas.microsoft.com/office/drawing/2014/main" pred="{AEC4DAC8-BE04-4CFA-98C1-73827698EDFE}"/>
            </a:ext>
          </a:extLst>
        </xdr:cNvPr>
        <xdr:cNvSpPr>
          <a:spLocks noChangeAspect="1" noChangeArrowheads="1"/>
        </xdr:cNvSpPr>
      </xdr:nvSpPr>
      <xdr:spPr bwMode="auto">
        <a:xfrm>
          <a:off x="9048750"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7" name="AutoShape 1" descr="Profile picture of Bonar, Craig.">
          <a:extLst>
            <a:ext uri="{FF2B5EF4-FFF2-40B4-BE49-F238E27FC236}">
              <a16:creationId xmlns:a16="http://schemas.microsoft.com/office/drawing/2014/main" id="{682267AB-2754-478A-B3C5-54613B8470B0}"/>
            </a:ext>
            <a:ext uri="{147F2762-F138-4A5C-976F-8EAC2B608ADB}">
              <a16:predDERef xmlns:a16="http://schemas.microsoft.com/office/drawing/2014/main" pred="{D6835200-3ECB-46A4-A8EE-CFEDF9DF5E9A}"/>
            </a:ext>
          </a:extLst>
        </xdr:cNvPr>
        <xdr:cNvSpPr>
          <a:spLocks noChangeAspect="1" noChangeArrowheads="1"/>
        </xdr:cNvSpPr>
      </xdr:nvSpPr>
      <xdr:spPr bwMode="auto">
        <a:xfrm>
          <a:off x="9048750"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69</xdr:col>
      <xdr:colOff>3174999</xdr:colOff>
      <xdr:row>109</xdr:row>
      <xdr:rowOff>0</xdr:rowOff>
    </xdr:from>
    <xdr:ext cx="304800" cy="304800"/>
    <xdr:sp macro="" textlink="">
      <xdr:nvSpPr>
        <xdr:cNvPr id="78" name="AutoShape 1" descr="Profile picture of Bonar, Craig.">
          <a:extLst>
            <a:ext uri="{FF2B5EF4-FFF2-40B4-BE49-F238E27FC236}">
              <a16:creationId xmlns:a16="http://schemas.microsoft.com/office/drawing/2014/main" id="{37AD0F29-F589-4F26-9C4A-5E55FF9A7A92}"/>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69</xdr:col>
      <xdr:colOff>3174999</xdr:colOff>
      <xdr:row>109</xdr:row>
      <xdr:rowOff>0</xdr:rowOff>
    </xdr:from>
    <xdr:ext cx="304800" cy="304800"/>
    <xdr:sp macro="" textlink="">
      <xdr:nvSpPr>
        <xdr:cNvPr id="79" name="AutoShape 1" descr="Profile picture of Bonar, Craig.">
          <a:extLst>
            <a:ext uri="{FF2B5EF4-FFF2-40B4-BE49-F238E27FC236}">
              <a16:creationId xmlns:a16="http://schemas.microsoft.com/office/drawing/2014/main" id="{94B2B734-D32D-4458-AFB4-8D4C160675CA}"/>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69</xdr:col>
      <xdr:colOff>3174999</xdr:colOff>
      <xdr:row>109</xdr:row>
      <xdr:rowOff>0</xdr:rowOff>
    </xdr:from>
    <xdr:ext cx="304800" cy="304800"/>
    <xdr:sp macro="" textlink="">
      <xdr:nvSpPr>
        <xdr:cNvPr id="80" name="AutoShape 1" descr="Profile picture of Bonar, Craig.">
          <a:extLst>
            <a:ext uri="{FF2B5EF4-FFF2-40B4-BE49-F238E27FC236}">
              <a16:creationId xmlns:a16="http://schemas.microsoft.com/office/drawing/2014/main" id="{1C285FB4-09ED-4ED4-B564-A23CFAECCFF9}"/>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69</xdr:col>
      <xdr:colOff>3174999</xdr:colOff>
      <xdr:row>109</xdr:row>
      <xdr:rowOff>0</xdr:rowOff>
    </xdr:from>
    <xdr:ext cx="304800" cy="304800"/>
    <xdr:sp macro="" textlink="">
      <xdr:nvSpPr>
        <xdr:cNvPr id="81" name="AutoShape 1" descr="Profile picture of Bonar, Craig.">
          <a:extLst>
            <a:ext uri="{FF2B5EF4-FFF2-40B4-BE49-F238E27FC236}">
              <a16:creationId xmlns:a16="http://schemas.microsoft.com/office/drawing/2014/main" id="{135E82A8-B1E2-4E41-8E9B-084892D9BF85}"/>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69</xdr:col>
      <xdr:colOff>3174999</xdr:colOff>
      <xdr:row>109</xdr:row>
      <xdr:rowOff>0</xdr:rowOff>
    </xdr:from>
    <xdr:ext cx="304800" cy="304800"/>
    <xdr:sp macro="" textlink="">
      <xdr:nvSpPr>
        <xdr:cNvPr id="82" name="AutoShape 1" descr="Profile picture of Bonar, Craig.">
          <a:extLst>
            <a:ext uri="{FF2B5EF4-FFF2-40B4-BE49-F238E27FC236}">
              <a16:creationId xmlns:a16="http://schemas.microsoft.com/office/drawing/2014/main" id="{3590F22E-30B6-461D-A8B9-A0ABA5677D49}"/>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69</xdr:col>
      <xdr:colOff>3174999</xdr:colOff>
      <xdr:row>109</xdr:row>
      <xdr:rowOff>0</xdr:rowOff>
    </xdr:from>
    <xdr:ext cx="304800" cy="304800"/>
    <xdr:sp macro="" textlink="">
      <xdr:nvSpPr>
        <xdr:cNvPr id="83" name="AutoShape 1" descr="Profile picture of Bonar, Craig.">
          <a:extLst>
            <a:ext uri="{FF2B5EF4-FFF2-40B4-BE49-F238E27FC236}">
              <a16:creationId xmlns:a16="http://schemas.microsoft.com/office/drawing/2014/main" id="{E92935E2-52C0-444D-A2FD-78D6B9B44720}"/>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69</xdr:col>
      <xdr:colOff>3174999</xdr:colOff>
      <xdr:row>109</xdr:row>
      <xdr:rowOff>0</xdr:rowOff>
    </xdr:from>
    <xdr:ext cx="304800" cy="304800"/>
    <xdr:sp macro="" textlink="">
      <xdr:nvSpPr>
        <xdr:cNvPr id="84" name="AutoShape 1" descr="Profile picture of Bonar, Craig.">
          <a:extLst>
            <a:ext uri="{FF2B5EF4-FFF2-40B4-BE49-F238E27FC236}">
              <a16:creationId xmlns:a16="http://schemas.microsoft.com/office/drawing/2014/main" id="{B7493594-365D-479A-A87C-025C79768D1A}"/>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69</xdr:col>
      <xdr:colOff>3174999</xdr:colOff>
      <xdr:row>109</xdr:row>
      <xdr:rowOff>0</xdr:rowOff>
    </xdr:from>
    <xdr:ext cx="304800" cy="304800"/>
    <xdr:sp macro="" textlink="">
      <xdr:nvSpPr>
        <xdr:cNvPr id="85" name="AutoShape 1" descr="Profile picture of Bonar, Craig.">
          <a:extLst>
            <a:ext uri="{FF2B5EF4-FFF2-40B4-BE49-F238E27FC236}">
              <a16:creationId xmlns:a16="http://schemas.microsoft.com/office/drawing/2014/main" id="{F0E33FFE-71F4-4414-A662-441F175EB36F}"/>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69</xdr:col>
      <xdr:colOff>3174999</xdr:colOff>
      <xdr:row>109</xdr:row>
      <xdr:rowOff>0</xdr:rowOff>
    </xdr:from>
    <xdr:ext cx="304800" cy="304800"/>
    <xdr:sp macro="" textlink="">
      <xdr:nvSpPr>
        <xdr:cNvPr id="86" name="AutoShape 1" descr="Profile picture of Bonar, Craig.">
          <a:extLst>
            <a:ext uri="{FF2B5EF4-FFF2-40B4-BE49-F238E27FC236}">
              <a16:creationId xmlns:a16="http://schemas.microsoft.com/office/drawing/2014/main" id="{AB904EC7-1145-4235-B6B6-2A92CC21EBCA}"/>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69</xdr:col>
      <xdr:colOff>3174999</xdr:colOff>
      <xdr:row>109</xdr:row>
      <xdr:rowOff>0</xdr:rowOff>
    </xdr:from>
    <xdr:ext cx="304800" cy="304800"/>
    <xdr:sp macro="" textlink="">
      <xdr:nvSpPr>
        <xdr:cNvPr id="87" name="AutoShape 1" descr="Profile picture of Bonar, Craig.">
          <a:extLst>
            <a:ext uri="{FF2B5EF4-FFF2-40B4-BE49-F238E27FC236}">
              <a16:creationId xmlns:a16="http://schemas.microsoft.com/office/drawing/2014/main" id="{CC8FBBE7-E433-4CBE-A5EA-475647096902}"/>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69</xdr:col>
      <xdr:colOff>3174999</xdr:colOff>
      <xdr:row>109</xdr:row>
      <xdr:rowOff>0</xdr:rowOff>
    </xdr:from>
    <xdr:ext cx="304800" cy="304800"/>
    <xdr:sp macro="" textlink="">
      <xdr:nvSpPr>
        <xdr:cNvPr id="88" name="AutoShape 1" descr="Profile picture of Bonar, Craig.">
          <a:extLst>
            <a:ext uri="{FF2B5EF4-FFF2-40B4-BE49-F238E27FC236}">
              <a16:creationId xmlns:a16="http://schemas.microsoft.com/office/drawing/2014/main" id="{02A3A7C1-6646-419A-9450-AC616F4BD01D}"/>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69</xdr:col>
      <xdr:colOff>3174999</xdr:colOff>
      <xdr:row>109</xdr:row>
      <xdr:rowOff>0</xdr:rowOff>
    </xdr:from>
    <xdr:ext cx="304800" cy="304800"/>
    <xdr:sp macro="" textlink="">
      <xdr:nvSpPr>
        <xdr:cNvPr id="89" name="AutoShape 1" descr="Profile picture of Bonar, Craig.">
          <a:extLst>
            <a:ext uri="{FF2B5EF4-FFF2-40B4-BE49-F238E27FC236}">
              <a16:creationId xmlns:a16="http://schemas.microsoft.com/office/drawing/2014/main" id="{BFF62690-C62B-4898-B41B-1E660428CD10}"/>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twoCellAnchor>
    <xdr:from>
      <xdr:col>12</xdr:col>
      <xdr:colOff>28575</xdr:colOff>
      <xdr:row>18</xdr:row>
      <xdr:rowOff>114299</xdr:rowOff>
    </xdr:from>
    <xdr:to>
      <xdr:col>18</xdr:col>
      <xdr:colOff>664952</xdr:colOff>
      <xdr:row>34</xdr:row>
      <xdr:rowOff>228600</xdr:rowOff>
    </xdr:to>
    <xdr:graphicFrame macro="">
      <xdr:nvGraphicFramePr>
        <xdr:cNvPr id="2" name="Chart 1">
          <a:extLst>
            <a:ext uri="{FF2B5EF4-FFF2-40B4-BE49-F238E27FC236}">
              <a16:creationId xmlns:a16="http://schemas.microsoft.com/office/drawing/2014/main" id="{E61012A1-4C2E-2C85-AF69-EE04C810C6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47626</xdr:colOff>
      <xdr:row>0</xdr:row>
      <xdr:rowOff>152401</xdr:rowOff>
    </xdr:from>
    <xdr:to>
      <xdr:col>18</xdr:col>
      <xdr:colOff>657226</xdr:colOff>
      <xdr:row>17</xdr:row>
      <xdr:rowOff>95250</xdr:rowOff>
    </xdr:to>
    <xdr:graphicFrame macro="">
      <xdr:nvGraphicFramePr>
        <xdr:cNvPr id="3" name="Chart 2">
          <a:extLst>
            <a:ext uri="{FF2B5EF4-FFF2-40B4-BE49-F238E27FC236}">
              <a16:creationId xmlns:a16="http://schemas.microsoft.com/office/drawing/2014/main" id="{4E2CCD9E-1999-AADE-6301-43E933AD08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209550</xdr:colOff>
      <xdr:row>28</xdr:row>
      <xdr:rowOff>8783</xdr:rowOff>
    </xdr:from>
    <xdr:to>
      <xdr:col>9</xdr:col>
      <xdr:colOff>46144</xdr:colOff>
      <xdr:row>52</xdr:row>
      <xdr:rowOff>31750</xdr:rowOff>
    </xdr:to>
    <xdr:graphicFrame macro="">
      <xdr:nvGraphicFramePr>
        <xdr:cNvPr id="5" name="Chart 3">
          <a:extLst>
            <a:ext uri="{FF2B5EF4-FFF2-40B4-BE49-F238E27FC236}">
              <a16:creationId xmlns:a16="http://schemas.microsoft.com/office/drawing/2014/main" id="{4F281560-ADAA-7925-F567-E1CA32AABA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Will%20Chivell\SA%20AA%2026\Capex\Capex%20Model\AER%20-%20Final%20decision%20-%20AGN(SA)%20Revised%20Final%20Proposal%20Attachment%208.7A%20-%20Revised%20Capex%20Forecast%20Model%20-%20CONFIDENTIAL.xlsx" TargetMode="External"/><Relationship Id="rId1" Type="http://schemas.openxmlformats.org/officeDocument/2006/relationships/externalLinkPath" Target="file:///C:\Will%20Chivell\SA%20AA%2026\Capex\Capex%20Model\AER%20-%20Final%20decision%20-%20AGN(SA)%20Revised%20Final%20Proposal%20Attachment%208.7A%20-%20Revised%20Capex%20Forecast%20Model%20-%20CONFIDENT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Contents"/>
      <sheetName val="Category Index"/>
      <sheetName val="Mapping"/>
      <sheetName val="Inputs &gt;&gt;&gt;"/>
      <sheetName val="CPI"/>
      <sheetName val="Real Cost Escalation"/>
      <sheetName val="New Growth Volumes"/>
      <sheetName val="Unit rate categories"/>
      <sheetName val="IT Changes from AGN IR23"/>
      <sheetName val="Non Unit rate categories"/>
      <sheetName val="Overheads"/>
      <sheetName val="Calculations &gt;&gt;&gt;"/>
      <sheetName val="Category Summary"/>
      <sheetName val="+Overheads"/>
      <sheetName val="Consolidated Summary"/>
      <sheetName val="Outputs &gt;&gt;&gt;"/>
      <sheetName val="PTRM Input"/>
      <sheetName val="Business Case input"/>
      <sheetName val="Cap Cons (via PTRM)"/>
      <sheetName val="AER Summary"/>
    </sheetNames>
    <sheetDataSet>
      <sheetData sheetId="0"/>
      <sheetData sheetId="1"/>
      <sheetData sheetId="2"/>
      <sheetData sheetId="3"/>
      <sheetData sheetId="4"/>
      <sheetData sheetId="5">
        <row r="21">
          <cell r="F21">
            <v>1.0339391377760105</v>
          </cell>
        </row>
      </sheetData>
      <sheetData sheetId="6"/>
      <sheetData sheetId="7"/>
      <sheetData sheetId="8"/>
      <sheetData sheetId="9"/>
      <sheetData sheetId="10"/>
      <sheetData sheetId="11"/>
      <sheetData sheetId="12"/>
      <sheetData sheetId="13"/>
      <sheetData sheetId="14">
        <row r="10">
          <cell r="AN10">
            <v>2.9021413551601327</v>
          </cell>
        </row>
      </sheetData>
      <sheetData sheetId="15">
        <row r="29">
          <cell r="O29">
            <v>48.950425372739964</v>
          </cell>
        </row>
      </sheetData>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AGN SA">
      <a:dk1>
        <a:sysClr val="windowText" lastClr="000000"/>
      </a:dk1>
      <a:lt1>
        <a:sysClr val="window" lastClr="FFFFFF"/>
      </a:lt1>
      <a:dk2>
        <a:srgbClr val="003C71"/>
      </a:dk2>
      <a:lt2>
        <a:srgbClr val="00A3E0"/>
      </a:lt2>
      <a:accent1>
        <a:srgbClr val="E35205"/>
      </a:accent1>
      <a:accent2>
        <a:srgbClr val="F2A900"/>
      </a:accent2>
      <a:accent3>
        <a:srgbClr val="43B02A"/>
      </a:accent3>
      <a:accent4>
        <a:srgbClr val="008C95"/>
      </a:accent4>
      <a:accent5>
        <a:srgbClr val="9E007E"/>
      </a:accent5>
      <a:accent6>
        <a:srgbClr val="615E9B"/>
      </a:accent6>
      <a:hlink>
        <a:srgbClr val="B4B5DF"/>
      </a:hlink>
      <a:folHlink>
        <a:srgbClr val="9CDBD9"/>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988AB-1101-43F4-A029-537BC49ADA4B}">
  <dimension ref="A1:AM97"/>
  <sheetViews>
    <sheetView zoomScaleNormal="100" workbookViewId="0"/>
  </sheetViews>
  <sheetFormatPr defaultColWidth="9.140625" defaultRowHeight="14.25" x14ac:dyDescent="0.2"/>
  <cols>
    <col min="1" max="11" width="9.140625" style="526"/>
    <col min="12" max="12" width="10.28515625" style="526" customWidth="1"/>
    <col min="13" max="16384" width="9.140625" style="526"/>
  </cols>
  <sheetData>
    <row r="1" spans="1:39" x14ac:dyDescent="0.2">
      <c r="A1" s="525"/>
      <c r="B1" s="525"/>
      <c r="C1" s="525"/>
      <c r="D1" s="525"/>
      <c r="E1" s="525"/>
      <c r="F1" s="525"/>
      <c r="G1" s="525"/>
      <c r="H1" s="525"/>
      <c r="I1" s="525"/>
      <c r="J1" s="525"/>
      <c r="K1" s="525"/>
      <c r="L1" s="525"/>
      <c r="M1" s="525"/>
      <c r="N1" s="525"/>
      <c r="O1" s="525"/>
      <c r="P1" s="525"/>
      <c r="Q1" s="525"/>
      <c r="R1" s="525"/>
      <c r="S1" s="525"/>
      <c r="T1" s="525"/>
      <c r="U1" s="525"/>
      <c r="V1" s="525"/>
      <c r="W1" s="525"/>
      <c r="X1" s="525"/>
      <c r="Y1" s="525"/>
      <c r="Z1" s="525"/>
      <c r="AA1" s="525"/>
      <c r="AB1" s="525"/>
      <c r="AC1" s="525"/>
      <c r="AD1" s="525"/>
      <c r="AE1" s="525"/>
      <c r="AF1" s="525"/>
      <c r="AG1" s="525"/>
      <c r="AH1" s="525"/>
      <c r="AI1" s="525"/>
      <c r="AJ1" s="525"/>
      <c r="AK1" s="525"/>
      <c r="AL1" s="525"/>
      <c r="AM1" s="525"/>
    </row>
    <row r="2" spans="1:39" x14ac:dyDescent="0.2">
      <c r="A2" s="525"/>
      <c r="B2" s="525"/>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c r="AK2" s="525"/>
      <c r="AL2" s="525"/>
      <c r="AM2" s="525"/>
    </row>
    <row r="3" spans="1:39" x14ac:dyDescent="0.2">
      <c r="A3" s="525"/>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c r="AK3" s="525"/>
      <c r="AL3" s="525"/>
      <c r="AM3" s="525"/>
    </row>
    <row r="4" spans="1:39" x14ac:dyDescent="0.2">
      <c r="A4" s="525"/>
      <c r="B4" s="525"/>
      <c r="C4" s="525"/>
      <c r="D4" s="525"/>
      <c r="E4" s="525"/>
      <c r="F4" s="525"/>
      <c r="G4" s="525"/>
      <c r="H4" s="525"/>
      <c r="I4" s="525"/>
      <c r="J4" s="525"/>
      <c r="K4" s="525"/>
      <c r="L4" s="525"/>
      <c r="M4" s="525"/>
      <c r="N4" s="525"/>
      <c r="O4" s="525"/>
      <c r="P4" s="525"/>
      <c r="Q4" s="525"/>
      <c r="R4" s="525"/>
      <c r="S4" s="525"/>
      <c r="T4" s="525"/>
      <c r="U4" s="525"/>
      <c r="V4" s="525"/>
      <c r="W4" s="525"/>
      <c r="X4" s="525"/>
      <c r="Y4" s="525"/>
      <c r="Z4" s="525"/>
      <c r="AA4" s="525"/>
      <c r="AB4" s="525"/>
      <c r="AC4" s="525"/>
      <c r="AD4" s="525"/>
      <c r="AE4" s="525"/>
      <c r="AF4" s="525"/>
      <c r="AG4" s="525"/>
      <c r="AH4" s="525"/>
      <c r="AI4" s="525"/>
      <c r="AJ4" s="525"/>
      <c r="AK4" s="525"/>
      <c r="AL4" s="525"/>
      <c r="AM4" s="525"/>
    </row>
    <row r="5" spans="1:39" x14ac:dyDescent="0.2">
      <c r="A5" s="525"/>
      <c r="B5" s="525"/>
      <c r="C5" s="525"/>
      <c r="D5" s="525"/>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c r="AE5" s="525"/>
      <c r="AF5" s="525"/>
      <c r="AG5" s="525"/>
      <c r="AH5" s="525"/>
      <c r="AI5" s="525"/>
      <c r="AJ5" s="525"/>
      <c r="AK5" s="525"/>
      <c r="AL5" s="525"/>
      <c r="AM5" s="525"/>
    </row>
    <row r="6" spans="1:39" x14ac:dyDescent="0.2">
      <c r="A6" s="525"/>
      <c r="B6" s="525"/>
      <c r="C6" s="525"/>
      <c r="D6" s="525"/>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525"/>
      <c r="AJ6" s="525"/>
      <c r="AK6" s="525"/>
      <c r="AL6" s="525"/>
      <c r="AM6" s="525"/>
    </row>
    <row r="7" spans="1:39" x14ac:dyDescent="0.2">
      <c r="A7" s="525"/>
      <c r="B7" s="525"/>
      <c r="C7" s="525"/>
      <c r="D7" s="525"/>
      <c r="E7" s="525"/>
      <c r="F7" s="525"/>
      <c r="G7" s="525"/>
      <c r="H7" s="525"/>
      <c r="I7" s="525"/>
      <c r="J7" s="525"/>
      <c r="K7" s="525"/>
      <c r="L7" s="525"/>
      <c r="M7" s="525"/>
      <c r="N7" s="525"/>
      <c r="O7" s="525"/>
      <c r="P7" s="525"/>
      <c r="Q7" s="525"/>
      <c r="R7" s="525"/>
      <c r="S7" s="525"/>
      <c r="T7" s="525"/>
      <c r="U7" s="525"/>
      <c r="V7" s="525"/>
      <c r="W7" s="525"/>
      <c r="X7" s="525"/>
      <c r="Y7" s="525"/>
      <c r="Z7" s="525"/>
      <c r="AA7" s="525"/>
      <c r="AB7" s="525"/>
      <c r="AC7" s="525"/>
      <c r="AD7" s="525"/>
      <c r="AE7" s="525"/>
      <c r="AF7" s="525"/>
      <c r="AG7" s="525"/>
      <c r="AH7" s="525"/>
      <c r="AI7" s="525"/>
      <c r="AJ7" s="525"/>
      <c r="AK7" s="525"/>
      <c r="AL7" s="525"/>
      <c r="AM7" s="525"/>
    </row>
    <row r="8" spans="1:39" x14ac:dyDescent="0.2">
      <c r="A8" s="525"/>
      <c r="B8" s="525"/>
      <c r="C8" s="525"/>
      <c r="D8" s="525"/>
      <c r="E8" s="525"/>
      <c r="F8" s="525"/>
      <c r="G8" s="525"/>
      <c r="H8" s="525"/>
      <c r="I8" s="525"/>
      <c r="J8" s="525"/>
      <c r="K8" s="525"/>
      <c r="L8" s="525"/>
      <c r="M8" s="525"/>
      <c r="N8" s="525"/>
      <c r="O8" s="525"/>
      <c r="P8" s="525"/>
      <c r="Q8" s="525"/>
      <c r="R8" s="525"/>
      <c r="S8" s="525"/>
      <c r="T8" s="525"/>
      <c r="U8" s="525"/>
      <c r="V8" s="525"/>
      <c r="W8" s="525"/>
      <c r="X8" s="525"/>
      <c r="Y8" s="525"/>
      <c r="Z8" s="525"/>
      <c r="AA8" s="525"/>
      <c r="AB8" s="525"/>
      <c r="AC8" s="525"/>
      <c r="AD8" s="525"/>
      <c r="AE8" s="525"/>
      <c r="AF8" s="525"/>
      <c r="AG8" s="525"/>
      <c r="AH8" s="525"/>
      <c r="AI8" s="525"/>
      <c r="AJ8" s="525"/>
      <c r="AK8" s="525"/>
      <c r="AL8" s="525"/>
      <c r="AM8" s="525"/>
    </row>
    <row r="9" spans="1:39" x14ac:dyDescent="0.2">
      <c r="A9" s="525"/>
      <c r="B9" s="525"/>
      <c r="C9" s="525"/>
      <c r="D9" s="525"/>
      <c r="E9" s="525"/>
      <c r="F9" s="525"/>
      <c r="G9" s="525"/>
      <c r="H9" s="525"/>
      <c r="I9" s="525"/>
      <c r="J9" s="525"/>
      <c r="K9" s="525"/>
      <c r="L9" s="525"/>
      <c r="M9" s="525"/>
      <c r="N9" s="525"/>
      <c r="O9" s="525"/>
      <c r="P9" s="525"/>
      <c r="Q9" s="525"/>
      <c r="R9" s="525"/>
      <c r="S9" s="525"/>
      <c r="T9" s="525"/>
      <c r="U9" s="525"/>
      <c r="V9" s="525"/>
      <c r="W9" s="525"/>
      <c r="X9" s="525"/>
      <c r="Y9" s="525"/>
      <c r="Z9" s="525"/>
      <c r="AA9" s="525"/>
      <c r="AB9" s="525"/>
      <c r="AC9" s="525"/>
      <c r="AD9" s="525"/>
      <c r="AE9" s="525"/>
      <c r="AF9" s="525"/>
      <c r="AG9" s="525"/>
      <c r="AH9" s="525"/>
      <c r="AI9" s="525"/>
      <c r="AJ9" s="525"/>
      <c r="AK9" s="525"/>
      <c r="AL9" s="525"/>
      <c r="AM9" s="525"/>
    </row>
    <row r="10" spans="1:39" x14ac:dyDescent="0.2">
      <c r="A10" s="525"/>
      <c r="B10" s="525"/>
      <c r="C10" s="525"/>
      <c r="D10" s="525"/>
      <c r="E10" s="525"/>
      <c r="F10" s="525"/>
      <c r="G10" s="525"/>
      <c r="H10" s="525"/>
      <c r="I10" s="525"/>
      <c r="J10" s="525"/>
      <c r="K10" s="525"/>
      <c r="L10" s="525"/>
      <c r="M10" s="525"/>
      <c r="N10" s="525"/>
      <c r="O10" s="525"/>
      <c r="P10" s="525"/>
      <c r="Q10" s="525"/>
      <c r="R10" s="525"/>
      <c r="S10" s="525"/>
      <c r="T10" s="525"/>
      <c r="U10" s="525"/>
      <c r="V10" s="525"/>
      <c r="W10" s="525"/>
      <c r="X10" s="525"/>
      <c r="Y10" s="525"/>
      <c r="Z10" s="525"/>
      <c r="AA10" s="525"/>
      <c r="AB10" s="525"/>
      <c r="AC10" s="525"/>
      <c r="AD10" s="525"/>
      <c r="AE10" s="525"/>
      <c r="AF10" s="525"/>
      <c r="AG10" s="525"/>
      <c r="AH10" s="525"/>
      <c r="AI10" s="525"/>
      <c r="AJ10" s="525"/>
      <c r="AK10" s="525"/>
      <c r="AL10" s="525"/>
      <c r="AM10" s="525"/>
    </row>
    <row r="11" spans="1:39" x14ac:dyDescent="0.2">
      <c r="A11" s="525"/>
      <c r="B11" s="525"/>
      <c r="C11" s="525"/>
      <c r="D11" s="525"/>
      <c r="E11" s="525"/>
      <c r="F11" s="525"/>
      <c r="G11" s="525"/>
      <c r="H11" s="525"/>
      <c r="I11" s="525"/>
      <c r="J11" s="525"/>
      <c r="K11" s="525"/>
      <c r="L11" s="525"/>
      <c r="M11" s="525"/>
      <c r="N11" s="525"/>
      <c r="O11" s="525"/>
      <c r="P11" s="525"/>
      <c r="Q11" s="525"/>
      <c r="R11" s="525"/>
      <c r="S11" s="525"/>
      <c r="T11" s="525"/>
      <c r="U11" s="525"/>
      <c r="V11" s="525"/>
      <c r="W11" s="525"/>
      <c r="X11" s="525"/>
      <c r="Y11" s="525"/>
      <c r="Z11" s="525"/>
      <c r="AA11" s="525"/>
      <c r="AB11" s="525"/>
      <c r="AC11" s="525"/>
      <c r="AD11" s="525"/>
      <c r="AE11" s="525"/>
      <c r="AF11" s="525"/>
      <c r="AG11" s="525"/>
      <c r="AH11" s="525"/>
      <c r="AI11" s="525"/>
      <c r="AJ11" s="525"/>
      <c r="AK11" s="525"/>
      <c r="AL11" s="525"/>
      <c r="AM11" s="525"/>
    </row>
    <row r="12" spans="1:39" x14ac:dyDescent="0.2">
      <c r="A12" s="525"/>
      <c r="B12" s="525"/>
      <c r="C12" s="525"/>
      <c r="D12" s="525"/>
      <c r="E12" s="525"/>
      <c r="F12" s="525"/>
      <c r="G12" s="525"/>
      <c r="H12" s="525"/>
      <c r="I12" s="525"/>
      <c r="J12" s="525"/>
      <c r="K12" s="525"/>
      <c r="L12" s="525"/>
      <c r="M12" s="525"/>
      <c r="N12" s="525"/>
      <c r="O12" s="525"/>
      <c r="P12" s="525"/>
      <c r="Q12" s="525"/>
      <c r="R12" s="525"/>
      <c r="S12" s="525"/>
      <c r="T12" s="525"/>
      <c r="U12" s="525"/>
      <c r="V12" s="525"/>
      <c r="W12" s="525"/>
      <c r="X12" s="525"/>
      <c r="Y12" s="525"/>
      <c r="Z12" s="525"/>
      <c r="AA12" s="525"/>
      <c r="AB12" s="525"/>
      <c r="AC12" s="525"/>
      <c r="AD12" s="525"/>
      <c r="AE12" s="525"/>
      <c r="AF12" s="525"/>
      <c r="AG12" s="525"/>
      <c r="AH12" s="525"/>
      <c r="AI12" s="525"/>
      <c r="AJ12" s="525"/>
      <c r="AK12" s="525"/>
      <c r="AL12" s="525"/>
      <c r="AM12" s="525"/>
    </row>
    <row r="13" spans="1:39" x14ac:dyDescent="0.2">
      <c r="A13" s="525"/>
      <c r="B13" s="525"/>
      <c r="C13" s="525"/>
      <c r="D13" s="525"/>
      <c r="E13" s="525"/>
      <c r="F13" s="525"/>
      <c r="G13" s="525"/>
      <c r="H13" s="525"/>
      <c r="I13" s="525"/>
      <c r="J13" s="525"/>
      <c r="K13" s="525"/>
      <c r="L13" s="525"/>
      <c r="M13" s="525"/>
      <c r="N13" s="525"/>
      <c r="O13" s="525"/>
      <c r="P13" s="525"/>
      <c r="Q13" s="525"/>
      <c r="R13" s="525"/>
      <c r="S13" s="525"/>
      <c r="T13" s="525"/>
      <c r="U13" s="525"/>
      <c r="V13" s="525"/>
      <c r="W13" s="525"/>
      <c r="X13" s="525"/>
      <c r="Y13" s="525"/>
      <c r="Z13" s="525"/>
      <c r="AA13" s="525"/>
      <c r="AB13" s="525"/>
      <c r="AC13" s="525"/>
      <c r="AD13" s="525"/>
      <c r="AE13" s="525"/>
      <c r="AF13" s="525"/>
      <c r="AG13" s="525"/>
      <c r="AH13" s="525"/>
      <c r="AI13" s="525"/>
      <c r="AJ13" s="525"/>
      <c r="AK13" s="525"/>
      <c r="AL13" s="525"/>
      <c r="AM13" s="525"/>
    </row>
    <row r="14" spans="1:39" x14ac:dyDescent="0.2">
      <c r="A14" s="525"/>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525"/>
      <c r="AL14" s="525"/>
      <c r="AM14" s="525"/>
    </row>
    <row r="15" spans="1:39" x14ac:dyDescent="0.2">
      <c r="A15" s="525"/>
      <c r="B15" s="525"/>
      <c r="C15" s="525"/>
      <c r="D15" s="525"/>
      <c r="E15" s="525"/>
      <c r="F15" s="525"/>
      <c r="G15" s="525"/>
      <c r="H15" s="525"/>
      <c r="I15" s="525"/>
      <c r="J15" s="525"/>
      <c r="K15" s="525"/>
      <c r="L15" s="525"/>
      <c r="M15" s="525"/>
      <c r="N15" s="525"/>
      <c r="O15" s="525"/>
      <c r="P15" s="525"/>
      <c r="Q15" s="525"/>
      <c r="R15" s="525"/>
      <c r="S15" s="525"/>
      <c r="T15" s="525"/>
      <c r="U15" s="525"/>
      <c r="V15" s="525"/>
      <c r="W15" s="525"/>
      <c r="X15" s="525"/>
      <c r="Y15" s="525"/>
      <c r="Z15" s="525"/>
      <c r="AA15" s="525"/>
      <c r="AB15" s="525"/>
      <c r="AC15" s="525"/>
      <c r="AD15" s="525"/>
      <c r="AE15" s="525"/>
      <c r="AF15" s="525"/>
      <c r="AG15" s="525"/>
      <c r="AH15" s="525"/>
      <c r="AI15" s="525"/>
      <c r="AJ15" s="525"/>
      <c r="AK15" s="525"/>
      <c r="AL15" s="525"/>
      <c r="AM15" s="525"/>
    </row>
    <row r="16" spans="1:39" x14ac:dyDescent="0.2">
      <c r="A16" s="525"/>
      <c r="B16" s="525"/>
      <c r="C16" s="525"/>
      <c r="D16" s="525"/>
      <c r="E16" s="525"/>
      <c r="F16" s="525"/>
      <c r="G16" s="525"/>
      <c r="H16" s="525"/>
      <c r="I16" s="525"/>
      <c r="J16" s="525"/>
      <c r="K16" s="525"/>
      <c r="L16" s="525"/>
      <c r="M16" s="525"/>
      <c r="N16" s="525"/>
      <c r="O16" s="525"/>
      <c r="P16" s="525"/>
      <c r="Q16" s="525"/>
      <c r="R16" s="525"/>
      <c r="S16" s="525"/>
      <c r="T16" s="525"/>
      <c r="U16" s="525"/>
      <c r="V16" s="525"/>
      <c r="W16" s="525"/>
      <c r="X16" s="525"/>
      <c r="Y16" s="525"/>
      <c r="Z16" s="525"/>
      <c r="AA16" s="525"/>
      <c r="AB16" s="525"/>
      <c r="AC16" s="525"/>
      <c r="AD16" s="525"/>
      <c r="AE16" s="525"/>
      <c r="AF16" s="525"/>
      <c r="AG16" s="525"/>
      <c r="AH16" s="525"/>
      <c r="AI16" s="525"/>
      <c r="AJ16" s="525"/>
      <c r="AK16" s="525"/>
      <c r="AL16" s="525"/>
      <c r="AM16" s="525"/>
    </row>
    <row r="17" spans="1:39" x14ac:dyDescent="0.2">
      <c r="A17" s="525"/>
      <c r="B17" s="525"/>
      <c r="C17" s="525"/>
      <c r="D17" s="525"/>
      <c r="E17" s="525"/>
      <c r="F17" s="525"/>
      <c r="G17" s="525"/>
      <c r="H17" s="525"/>
      <c r="I17" s="525"/>
      <c r="J17" s="525"/>
      <c r="K17" s="525"/>
      <c r="L17" s="525"/>
      <c r="M17" s="525"/>
      <c r="N17" s="525"/>
      <c r="O17" s="525"/>
      <c r="P17" s="525"/>
      <c r="Q17" s="525"/>
      <c r="R17" s="525"/>
      <c r="S17" s="525"/>
      <c r="T17" s="525"/>
      <c r="U17" s="525"/>
      <c r="V17" s="525"/>
      <c r="W17" s="525"/>
      <c r="X17" s="525"/>
      <c r="Y17" s="525"/>
      <c r="Z17" s="525"/>
      <c r="AA17" s="525"/>
      <c r="AB17" s="525"/>
      <c r="AC17" s="525"/>
      <c r="AD17" s="525"/>
      <c r="AE17" s="525"/>
      <c r="AF17" s="525"/>
      <c r="AG17" s="525"/>
      <c r="AH17" s="525"/>
      <c r="AI17" s="525"/>
      <c r="AJ17" s="525"/>
      <c r="AK17" s="525"/>
      <c r="AL17" s="525"/>
      <c r="AM17" s="525"/>
    </row>
    <row r="18" spans="1:39" x14ac:dyDescent="0.2">
      <c r="A18" s="525"/>
      <c r="B18" s="525"/>
      <c r="C18" s="525"/>
      <c r="D18" s="525"/>
      <c r="E18" s="525"/>
      <c r="F18" s="525"/>
      <c r="G18" s="525"/>
      <c r="H18" s="525"/>
      <c r="I18" s="525"/>
      <c r="J18" s="525"/>
      <c r="K18" s="525"/>
      <c r="L18" s="525"/>
      <c r="M18" s="525"/>
      <c r="N18" s="525"/>
      <c r="O18" s="525"/>
      <c r="P18" s="525"/>
      <c r="Q18" s="525"/>
      <c r="R18" s="525"/>
      <c r="S18" s="525"/>
      <c r="T18" s="525"/>
      <c r="U18" s="525"/>
      <c r="V18" s="525"/>
      <c r="W18" s="525"/>
      <c r="X18" s="525"/>
      <c r="Y18" s="525"/>
      <c r="Z18" s="525"/>
      <c r="AA18" s="525"/>
      <c r="AB18" s="525"/>
      <c r="AC18" s="525"/>
      <c r="AD18" s="525"/>
      <c r="AE18" s="525"/>
      <c r="AF18" s="525"/>
      <c r="AG18" s="525"/>
      <c r="AH18" s="525"/>
      <c r="AI18" s="525"/>
      <c r="AJ18" s="525"/>
      <c r="AK18" s="525"/>
      <c r="AL18" s="525"/>
      <c r="AM18" s="525"/>
    </row>
    <row r="19" spans="1:39" x14ac:dyDescent="0.2">
      <c r="A19" s="525"/>
      <c r="B19" s="525"/>
      <c r="C19" s="525"/>
      <c r="D19" s="525"/>
      <c r="E19" s="525"/>
      <c r="F19" s="525"/>
      <c r="G19" s="525"/>
      <c r="H19" s="525"/>
      <c r="I19" s="525"/>
      <c r="J19" s="525"/>
      <c r="K19" s="525"/>
      <c r="L19" s="525"/>
      <c r="M19" s="525"/>
      <c r="N19" s="525"/>
      <c r="O19" s="525"/>
      <c r="P19" s="525"/>
      <c r="Q19" s="525"/>
      <c r="R19" s="525"/>
      <c r="S19" s="525"/>
      <c r="T19" s="525"/>
      <c r="U19" s="525"/>
      <c r="V19" s="525"/>
      <c r="W19" s="525"/>
      <c r="X19" s="525"/>
      <c r="Y19" s="525"/>
      <c r="Z19" s="525"/>
      <c r="AA19" s="525"/>
      <c r="AB19" s="525"/>
      <c r="AC19" s="525"/>
      <c r="AD19" s="525"/>
      <c r="AE19" s="525"/>
      <c r="AF19" s="525"/>
      <c r="AG19" s="525"/>
      <c r="AH19" s="525"/>
      <c r="AI19" s="525"/>
      <c r="AJ19" s="525"/>
      <c r="AK19" s="525"/>
      <c r="AL19" s="525"/>
      <c r="AM19" s="525"/>
    </row>
    <row r="20" spans="1:39" x14ac:dyDescent="0.2">
      <c r="A20" s="525"/>
      <c r="B20" s="525"/>
      <c r="C20" s="525"/>
      <c r="D20" s="525"/>
      <c r="E20" s="525"/>
      <c r="F20" s="525"/>
      <c r="G20" s="525"/>
      <c r="H20" s="525"/>
      <c r="I20" s="525"/>
      <c r="J20" s="525"/>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5"/>
      <c r="AK20" s="525"/>
      <c r="AL20" s="525"/>
      <c r="AM20" s="525"/>
    </row>
    <row r="21" spans="1:39" x14ac:dyDescent="0.2">
      <c r="A21" s="525"/>
      <c r="B21" s="525"/>
      <c r="C21" s="525"/>
      <c r="D21" s="525"/>
      <c r="E21" s="525"/>
      <c r="F21" s="525"/>
      <c r="G21" s="525"/>
      <c r="H21" s="525"/>
      <c r="I21" s="525"/>
      <c r="J21" s="525"/>
      <c r="K21" s="525"/>
      <c r="L21" s="525"/>
      <c r="M21" s="525"/>
      <c r="N21" s="525"/>
      <c r="O21" s="525"/>
      <c r="P21" s="525"/>
      <c r="Q21" s="525"/>
      <c r="R21" s="525"/>
      <c r="S21" s="525"/>
      <c r="T21" s="525"/>
      <c r="U21" s="525"/>
      <c r="V21" s="525"/>
      <c r="W21" s="525"/>
      <c r="X21" s="525"/>
      <c r="Y21" s="525"/>
      <c r="Z21" s="525"/>
      <c r="AA21" s="525"/>
      <c r="AB21" s="525"/>
      <c r="AC21" s="525"/>
      <c r="AD21" s="525"/>
      <c r="AE21" s="525"/>
      <c r="AF21" s="525"/>
      <c r="AG21" s="525"/>
      <c r="AH21" s="525"/>
      <c r="AI21" s="525"/>
      <c r="AJ21" s="525"/>
      <c r="AK21" s="525"/>
      <c r="AL21" s="525"/>
      <c r="AM21" s="525"/>
    </row>
    <row r="22" spans="1:39" x14ac:dyDescent="0.2">
      <c r="A22" s="525"/>
      <c r="B22" s="525"/>
      <c r="C22" s="525"/>
      <c r="D22" s="525"/>
      <c r="E22" s="525"/>
      <c r="F22" s="525"/>
      <c r="G22" s="525"/>
      <c r="H22" s="525"/>
      <c r="I22" s="525"/>
      <c r="J22" s="525"/>
      <c r="K22" s="525"/>
      <c r="L22" s="525"/>
      <c r="M22" s="525"/>
      <c r="N22" s="525"/>
      <c r="O22" s="525"/>
      <c r="P22" s="525"/>
      <c r="Q22" s="525"/>
      <c r="R22" s="525"/>
      <c r="S22" s="525"/>
      <c r="T22" s="525"/>
      <c r="U22" s="525"/>
      <c r="V22" s="525"/>
      <c r="W22" s="525"/>
      <c r="X22" s="525"/>
      <c r="Y22" s="525"/>
      <c r="Z22" s="525"/>
      <c r="AA22" s="525"/>
      <c r="AB22" s="525"/>
      <c r="AC22" s="525"/>
      <c r="AD22" s="525"/>
      <c r="AE22" s="525"/>
      <c r="AF22" s="525"/>
      <c r="AG22" s="525"/>
      <c r="AH22" s="525"/>
      <c r="AI22" s="525"/>
      <c r="AJ22" s="525"/>
      <c r="AK22" s="525"/>
      <c r="AL22" s="525"/>
      <c r="AM22" s="525"/>
    </row>
    <row r="23" spans="1:39" x14ac:dyDescent="0.2">
      <c r="A23" s="525"/>
      <c r="B23" s="525"/>
      <c r="C23" s="525"/>
      <c r="D23" s="525"/>
      <c r="E23" s="525"/>
      <c r="F23" s="525"/>
      <c r="G23" s="525"/>
      <c r="H23" s="525"/>
      <c r="I23" s="525"/>
      <c r="J23" s="525"/>
      <c r="K23" s="525"/>
      <c r="L23" s="525"/>
      <c r="M23" s="525"/>
      <c r="N23" s="525"/>
      <c r="O23" s="525"/>
      <c r="P23" s="525"/>
      <c r="Q23" s="525"/>
      <c r="R23" s="525"/>
      <c r="S23" s="525"/>
      <c r="T23" s="525"/>
      <c r="U23" s="525"/>
      <c r="V23" s="525"/>
      <c r="W23" s="525"/>
      <c r="X23" s="525"/>
      <c r="Y23" s="525"/>
      <c r="Z23" s="525"/>
      <c r="AA23" s="525"/>
      <c r="AB23" s="525"/>
      <c r="AC23" s="525"/>
      <c r="AD23" s="525"/>
      <c r="AE23" s="525"/>
      <c r="AF23" s="525"/>
      <c r="AG23" s="525"/>
      <c r="AH23" s="525"/>
      <c r="AI23" s="525"/>
      <c r="AJ23" s="525"/>
      <c r="AK23" s="525"/>
      <c r="AL23" s="525"/>
      <c r="AM23" s="525"/>
    </row>
    <row r="24" spans="1:39" x14ac:dyDescent="0.2">
      <c r="A24" s="525"/>
      <c r="B24" s="525"/>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525"/>
      <c r="AF24" s="525"/>
      <c r="AG24" s="525"/>
      <c r="AH24" s="525"/>
      <c r="AI24" s="525"/>
      <c r="AJ24" s="525"/>
      <c r="AK24" s="525"/>
      <c r="AL24" s="525"/>
      <c r="AM24" s="525"/>
    </row>
    <row r="25" spans="1:39" x14ac:dyDescent="0.2">
      <c r="A25" s="525"/>
      <c r="B25" s="525"/>
      <c r="C25" s="525"/>
      <c r="D25" s="525"/>
      <c r="E25" s="525"/>
      <c r="F25" s="525"/>
      <c r="G25" s="525"/>
      <c r="H25" s="525"/>
      <c r="I25" s="525"/>
      <c r="J25" s="525"/>
      <c r="K25" s="525"/>
      <c r="L25" s="525"/>
      <c r="M25" s="525"/>
      <c r="N25" s="525"/>
      <c r="O25" s="525"/>
      <c r="P25" s="525"/>
      <c r="Q25" s="525"/>
      <c r="R25" s="525"/>
      <c r="S25" s="525"/>
      <c r="T25" s="525"/>
      <c r="U25" s="525"/>
      <c r="V25" s="525"/>
      <c r="W25" s="525"/>
      <c r="X25" s="525"/>
      <c r="Y25" s="525"/>
      <c r="Z25" s="525"/>
      <c r="AA25" s="525"/>
      <c r="AB25" s="525"/>
      <c r="AC25" s="525"/>
      <c r="AD25" s="525"/>
      <c r="AE25" s="525"/>
      <c r="AF25" s="525"/>
      <c r="AG25" s="525"/>
      <c r="AH25" s="525"/>
      <c r="AI25" s="525"/>
      <c r="AJ25" s="525"/>
      <c r="AK25" s="525"/>
      <c r="AL25" s="525"/>
      <c r="AM25" s="525"/>
    </row>
    <row r="26" spans="1:39" x14ac:dyDescent="0.2">
      <c r="A26" s="525"/>
      <c r="B26" s="525"/>
      <c r="C26" s="525"/>
      <c r="D26" s="525"/>
      <c r="E26" s="525"/>
      <c r="F26" s="525"/>
      <c r="G26" s="525"/>
      <c r="H26" s="525"/>
      <c r="I26" s="525"/>
      <c r="J26" s="525"/>
      <c r="K26" s="525"/>
      <c r="L26" s="525"/>
      <c r="M26" s="525"/>
      <c r="N26" s="525"/>
      <c r="O26" s="525"/>
      <c r="P26" s="525"/>
      <c r="Q26" s="525"/>
      <c r="R26" s="525"/>
      <c r="S26" s="525"/>
      <c r="T26" s="525"/>
      <c r="U26" s="525"/>
      <c r="V26" s="525"/>
      <c r="W26" s="525"/>
      <c r="X26" s="525"/>
      <c r="Y26" s="525"/>
      <c r="Z26" s="525"/>
      <c r="AA26" s="525"/>
      <c r="AB26" s="525"/>
      <c r="AC26" s="525"/>
      <c r="AD26" s="525"/>
      <c r="AE26" s="525"/>
      <c r="AF26" s="525"/>
      <c r="AG26" s="525"/>
      <c r="AH26" s="525"/>
      <c r="AI26" s="525"/>
      <c r="AJ26" s="525"/>
      <c r="AK26" s="525"/>
      <c r="AL26" s="525"/>
      <c r="AM26" s="525"/>
    </row>
    <row r="27" spans="1:39" x14ac:dyDescent="0.2">
      <c r="A27" s="525"/>
      <c r="B27" s="525"/>
      <c r="C27" s="525"/>
      <c r="D27" s="525"/>
      <c r="E27" s="525"/>
      <c r="F27" s="525"/>
      <c r="G27" s="525"/>
      <c r="H27" s="525"/>
      <c r="I27" s="525"/>
      <c r="J27" s="525"/>
      <c r="K27" s="525"/>
      <c r="L27" s="525"/>
      <c r="M27" s="525"/>
      <c r="N27" s="525"/>
      <c r="O27" s="525"/>
      <c r="P27" s="525"/>
      <c r="Q27" s="525"/>
      <c r="R27" s="525"/>
      <c r="S27" s="525"/>
      <c r="T27" s="525"/>
      <c r="U27" s="525"/>
      <c r="V27" s="525"/>
      <c r="W27" s="525"/>
      <c r="X27" s="525"/>
      <c r="Y27" s="525"/>
      <c r="Z27" s="525"/>
      <c r="AA27" s="525"/>
      <c r="AB27" s="525"/>
      <c r="AC27" s="525"/>
      <c r="AD27" s="525"/>
      <c r="AE27" s="525"/>
      <c r="AF27" s="525"/>
      <c r="AG27" s="525"/>
      <c r="AH27" s="525"/>
      <c r="AI27" s="525"/>
      <c r="AJ27" s="525"/>
      <c r="AK27" s="525"/>
      <c r="AL27" s="525"/>
      <c r="AM27" s="525"/>
    </row>
    <row r="28" spans="1:39" x14ac:dyDescent="0.2">
      <c r="A28" s="525"/>
      <c r="B28" s="525"/>
      <c r="C28" s="525"/>
      <c r="D28" s="525"/>
      <c r="E28" s="525"/>
      <c r="F28" s="525"/>
      <c r="G28" s="525"/>
      <c r="H28" s="525"/>
      <c r="I28" s="525"/>
      <c r="J28" s="525"/>
      <c r="K28" s="525"/>
      <c r="L28" s="525"/>
      <c r="M28" s="525"/>
      <c r="N28" s="525"/>
      <c r="O28" s="525"/>
      <c r="P28" s="525"/>
      <c r="Q28" s="525"/>
      <c r="R28" s="525"/>
      <c r="S28" s="525"/>
      <c r="T28" s="525"/>
      <c r="U28" s="525"/>
      <c r="V28" s="525"/>
      <c r="W28" s="525"/>
      <c r="X28" s="525"/>
      <c r="Y28" s="525"/>
      <c r="Z28" s="525"/>
      <c r="AA28" s="525"/>
      <c r="AB28" s="525"/>
      <c r="AC28" s="525"/>
      <c r="AD28" s="525"/>
      <c r="AE28" s="525"/>
      <c r="AF28" s="525"/>
      <c r="AG28" s="525"/>
      <c r="AH28" s="525"/>
      <c r="AI28" s="525"/>
      <c r="AJ28" s="525"/>
      <c r="AK28" s="525"/>
      <c r="AL28" s="525"/>
      <c r="AM28" s="525"/>
    </row>
    <row r="29" spans="1:39" x14ac:dyDescent="0.2">
      <c r="A29" s="525"/>
      <c r="B29" s="525"/>
      <c r="C29" s="525"/>
      <c r="D29" s="525"/>
      <c r="E29" s="525"/>
      <c r="F29" s="525"/>
      <c r="G29" s="525"/>
      <c r="H29" s="525"/>
      <c r="I29" s="525"/>
      <c r="J29" s="525"/>
      <c r="K29" s="525"/>
      <c r="L29" s="525"/>
      <c r="M29" s="525"/>
      <c r="N29" s="525"/>
      <c r="O29" s="525"/>
      <c r="P29" s="525"/>
      <c r="Q29" s="525"/>
      <c r="R29" s="525"/>
      <c r="S29" s="525"/>
      <c r="T29" s="525"/>
      <c r="U29" s="525"/>
      <c r="V29" s="525"/>
      <c r="W29" s="525"/>
      <c r="X29" s="525"/>
      <c r="Y29" s="525"/>
      <c r="Z29" s="525"/>
      <c r="AA29" s="525"/>
      <c r="AB29" s="525"/>
      <c r="AC29" s="525"/>
      <c r="AD29" s="525"/>
      <c r="AE29" s="525"/>
      <c r="AF29" s="525"/>
      <c r="AG29" s="525"/>
      <c r="AH29" s="525"/>
      <c r="AI29" s="525"/>
      <c r="AJ29" s="525"/>
      <c r="AK29" s="525"/>
      <c r="AL29" s="525"/>
      <c r="AM29" s="525"/>
    </row>
    <row r="30" spans="1:39" x14ac:dyDescent="0.2">
      <c r="A30" s="525"/>
      <c r="B30" s="525"/>
      <c r="C30" s="525"/>
      <c r="D30" s="525"/>
      <c r="E30" s="525"/>
      <c r="F30" s="525"/>
      <c r="G30" s="525"/>
      <c r="H30" s="525"/>
      <c r="I30" s="525"/>
      <c r="J30" s="525"/>
      <c r="K30" s="525"/>
      <c r="L30" s="525"/>
      <c r="M30" s="525"/>
      <c r="N30" s="525"/>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525"/>
      <c r="AL30" s="525"/>
      <c r="AM30" s="525"/>
    </row>
    <row r="31" spans="1:39" x14ac:dyDescent="0.2">
      <c r="A31" s="525"/>
      <c r="B31" s="525"/>
      <c r="C31" s="525"/>
      <c r="D31" s="525"/>
      <c r="E31" s="525"/>
      <c r="F31" s="525"/>
      <c r="G31" s="525"/>
      <c r="H31" s="525"/>
      <c r="I31" s="525"/>
      <c r="J31" s="525"/>
      <c r="K31" s="525"/>
      <c r="L31" s="525"/>
      <c r="M31" s="525"/>
      <c r="N31" s="525"/>
      <c r="O31" s="525"/>
      <c r="P31" s="525"/>
      <c r="Q31" s="525"/>
      <c r="R31" s="525"/>
      <c r="S31" s="525"/>
      <c r="T31" s="525"/>
      <c r="U31" s="525"/>
      <c r="V31" s="525"/>
      <c r="W31" s="525"/>
      <c r="X31" s="525"/>
      <c r="Y31" s="525"/>
      <c r="Z31" s="525"/>
      <c r="AA31" s="525"/>
      <c r="AB31" s="525"/>
      <c r="AC31" s="525"/>
      <c r="AD31" s="525"/>
      <c r="AE31" s="525"/>
      <c r="AF31" s="525"/>
      <c r="AG31" s="525"/>
      <c r="AH31" s="525"/>
      <c r="AI31" s="525"/>
      <c r="AJ31" s="525"/>
      <c r="AK31" s="525"/>
      <c r="AL31" s="525"/>
      <c r="AM31" s="525"/>
    </row>
    <row r="32" spans="1:39" x14ac:dyDescent="0.2">
      <c r="A32" s="525"/>
      <c r="B32" s="525"/>
      <c r="C32" s="525"/>
      <c r="D32" s="525"/>
      <c r="E32" s="525"/>
      <c r="F32" s="525"/>
      <c r="G32" s="525"/>
      <c r="H32" s="525"/>
      <c r="I32" s="525"/>
      <c r="J32" s="525"/>
      <c r="K32" s="525"/>
      <c r="L32" s="525"/>
      <c r="M32" s="525"/>
      <c r="N32" s="525"/>
      <c r="O32" s="525"/>
      <c r="P32" s="525"/>
      <c r="Q32" s="525"/>
      <c r="R32" s="525"/>
      <c r="S32" s="525"/>
      <c r="T32" s="525"/>
      <c r="U32" s="525"/>
      <c r="V32" s="525"/>
      <c r="W32" s="525"/>
      <c r="X32" s="525"/>
      <c r="Y32" s="525"/>
      <c r="Z32" s="525"/>
      <c r="AA32" s="525"/>
      <c r="AB32" s="525"/>
      <c r="AC32" s="525"/>
      <c r="AD32" s="525"/>
      <c r="AE32" s="525"/>
      <c r="AF32" s="525"/>
      <c r="AG32" s="525"/>
      <c r="AH32" s="525"/>
      <c r="AI32" s="525"/>
      <c r="AJ32" s="525"/>
      <c r="AK32" s="525"/>
      <c r="AL32" s="525"/>
      <c r="AM32" s="525"/>
    </row>
    <row r="33" spans="1:39" x14ac:dyDescent="0.2">
      <c r="A33" s="525"/>
      <c r="B33" s="525"/>
      <c r="C33" s="525"/>
      <c r="D33" s="525"/>
      <c r="E33" s="525"/>
      <c r="F33" s="525"/>
      <c r="G33" s="525"/>
      <c r="H33" s="525"/>
      <c r="I33" s="525"/>
      <c r="J33" s="525"/>
      <c r="K33" s="525"/>
      <c r="L33" s="525"/>
      <c r="M33" s="525"/>
      <c r="N33" s="525"/>
      <c r="O33" s="525"/>
      <c r="P33" s="525"/>
      <c r="Q33" s="525"/>
      <c r="R33" s="525"/>
      <c r="S33" s="525"/>
      <c r="T33" s="525"/>
      <c r="U33" s="525"/>
      <c r="V33" s="525"/>
      <c r="W33" s="525"/>
      <c r="X33" s="525"/>
      <c r="Y33" s="525"/>
      <c r="Z33" s="525"/>
      <c r="AA33" s="525"/>
      <c r="AB33" s="525"/>
      <c r="AC33" s="525"/>
      <c r="AD33" s="525"/>
      <c r="AE33" s="525"/>
      <c r="AF33" s="525"/>
      <c r="AG33" s="525"/>
      <c r="AH33" s="525"/>
      <c r="AI33" s="525"/>
      <c r="AJ33" s="525"/>
      <c r="AK33" s="525"/>
      <c r="AL33" s="525"/>
      <c r="AM33" s="525"/>
    </row>
    <row r="34" spans="1:39" x14ac:dyDescent="0.2">
      <c r="A34" s="525"/>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row r="35" spans="1:39" x14ac:dyDescent="0.2">
      <c r="A35" s="525"/>
      <c r="B35" s="525"/>
      <c r="C35" s="525"/>
      <c r="D35" s="525"/>
      <c r="E35" s="525"/>
      <c r="F35" s="525"/>
      <c r="G35" s="525"/>
      <c r="H35" s="525"/>
      <c r="I35" s="525"/>
      <c r="J35" s="525"/>
      <c r="K35" s="525"/>
      <c r="L35" s="525"/>
      <c r="M35" s="525"/>
      <c r="N35" s="525"/>
      <c r="O35" s="525"/>
      <c r="P35" s="525"/>
      <c r="Q35" s="525"/>
      <c r="R35" s="525"/>
      <c r="S35" s="525"/>
      <c r="T35" s="525"/>
      <c r="U35" s="525"/>
      <c r="V35" s="525"/>
      <c r="W35" s="525"/>
      <c r="X35" s="525"/>
      <c r="Y35" s="525"/>
      <c r="Z35" s="525"/>
      <c r="AA35" s="525"/>
      <c r="AB35" s="525"/>
      <c r="AC35" s="525"/>
      <c r="AD35" s="525"/>
      <c r="AE35" s="525"/>
      <c r="AF35" s="525"/>
      <c r="AG35" s="525"/>
      <c r="AH35" s="525"/>
      <c r="AI35" s="525"/>
      <c r="AJ35" s="525"/>
      <c r="AK35" s="525"/>
      <c r="AL35" s="525"/>
      <c r="AM35" s="525"/>
    </row>
    <row r="36" spans="1:39" x14ac:dyDescent="0.2">
      <c r="A36" s="525"/>
      <c r="B36" s="525"/>
      <c r="C36" s="525"/>
      <c r="D36" s="525"/>
      <c r="E36" s="525"/>
      <c r="F36" s="525"/>
      <c r="G36" s="525"/>
      <c r="H36" s="525"/>
      <c r="I36" s="525"/>
      <c r="J36" s="525"/>
      <c r="K36" s="525"/>
      <c r="L36" s="525"/>
      <c r="M36" s="525"/>
      <c r="N36" s="525"/>
      <c r="O36" s="525"/>
      <c r="P36" s="525"/>
      <c r="Q36" s="525"/>
      <c r="R36" s="525"/>
      <c r="S36" s="525"/>
      <c r="T36" s="525"/>
      <c r="U36" s="525"/>
      <c r="V36" s="525"/>
      <c r="W36" s="525"/>
      <c r="X36" s="525"/>
      <c r="Y36" s="525"/>
      <c r="Z36" s="525"/>
      <c r="AA36" s="525"/>
      <c r="AB36" s="525"/>
      <c r="AC36" s="525"/>
      <c r="AD36" s="525"/>
      <c r="AE36" s="525"/>
      <c r="AF36" s="525"/>
      <c r="AG36" s="525"/>
      <c r="AH36" s="525"/>
      <c r="AI36" s="525"/>
      <c r="AJ36" s="525"/>
      <c r="AK36" s="525"/>
      <c r="AL36" s="525"/>
      <c r="AM36" s="525"/>
    </row>
    <row r="37" spans="1:39" x14ac:dyDescent="0.2">
      <c r="A37" s="525"/>
      <c r="B37" s="525"/>
      <c r="C37" s="525"/>
      <c r="D37" s="525"/>
      <c r="E37" s="525"/>
      <c r="F37" s="525"/>
      <c r="G37" s="525"/>
      <c r="H37" s="525"/>
      <c r="I37" s="525"/>
      <c r="J37" s="525"/>
      <c r="K37" s="525"/>
      <c r="L37" s="525"/>
      <c r="M37" s="525"/>
      <c r="N37" s="525"/>
      <c r="O37" s="525"/>
      <c r="P37" s="525"/>
      <c r="Q37" s="525"/>
      <c r="R37" s="525"/>
      <c r="S37" s="525"/>
      <c r="T37" s="525"/>
      <c r="U37" s="525"/>
      <c r="V37" s="525"/>
      <c r="W37" s="525"/>
      <c r="X37" s="525"/>
      <c r="Y37" s="525"/>
      <c r="Z37" s="525"/>
      <c r="AA37" s="525"/>
      <c r="AB37" s="525"/>
      <c r="AC37" s="525"/>
      <c r="AD37" s="525"/>
      <c r="AE37" s="525"/>
      <c r="AF37" s="525"/>
      <c r="AG37" s="525"/>
      <c r="AH37" s="525"/>
      <c r="AI37" s="525"/>
      <c r="AJ37" s="525"/>
      <c r="AK37" s="525"/>
      <c r="AL37" s="525"/>
      <c r="AM37" s="525"/>
    </row>
    <row r="38" spans="1:39" x14ac:dyDescent="0.2">
      <c r="A38" s="525"/>
      <c r="B38" s="525"/>
      <c r="C38" s="525"/>
      <c r="D38" s="525"/>
      <c r="E38" s="525"/>
      <c r="F38" s="525"/>
      <c r="G38" s="525"/>
      <c r="H38" s="525"/>
      <c r="I38" s="525"/>
      <c r="J38" s="525"/>
      <c r="K38" s="525"/>
      <c r="L38" s="525"/>
      <c r="M38" s="525"/>
      <c r="N38" s="525"/>
      <c r="O38" s="525"/>
      <c r="P38" s="525"/>
      <c r="Q38" s="525"/>
      <c r="R38" s="525"/>
      <c r="S38" s="525"/>
      <c r="T38" s="525"/>
      <c r="U38" s="525"/>
      <c r="V38" s="525"/>
      <c r="W38" s="525"/>
      <c r="X38" s="525"/>
      <c r="Y38" s="525"/>
      <c r="Z38" s="525"/>
      <c r="AA38" s="525"/>
      <c r="AB38" s="525"/>
      <c r="AC38" s="525"/>
      <c r="AD38" s="525"/>
      <c r="AE38" s="525"/>
      <c r="AF38" s="525"/>
      <c r="AG38" s="525"/>
      <c r="AH38" s="525"/>
      <c r="AI38" s="525"/>
      <c r="AJ38" s="525"/>
      <c r="AK38" s="525"/>
      <c r="AL38" s="525"/>
      <c r="AM38" s="525"/>
    </row>
    <row r="39" spans="1:39" x14ac:dyDescent="0.2">
      <c r="A39" s="525"/>
      <c r="B39" s="525"/>
      <c r="C39" s="525"/>
      <c r="D39" s="525"/>
      <c r="E39" s="525"/>
      <c r="F39" s="525"/>
      <c r="G39" s="525"/>
      <c r="H39" s="525"/>
      <c r="I39" s="525"/>
      <c r="J39" s="525"/>
      <c r="K39" s="525"/>
      <c r="L39" s="525"/>
      <c r="M39" s="525"/>
      <c r="N39" s="525"/>
      <c r="O39" s="525"/>
      <c r="P39" s="525"/>
      <c r="Q39" s="525"/>
      <c r="R39" s="525"/>
      <c r="S39" s="525"/>
      <c r="T39" s="525"/>
      <c r="U39" s="525"/>
      <c r="V39" s="525"/>
      <c r="W39" s="525"/>
      <c r="X39" s="525"/>
      <c r="Y39" s="525"/>
      <c r="Z39" s="525"/>
      <c r="AA39" s="525"/>
      <c r="AB39" s="525"/>
      <c r="AC39" s="525"/>
      <c r="AD39" s="525"/>
      <c r="AE39" s="525"/>
      <c r="AF39" s="525"/>
      <c r="AG39" s="525"/>
      <c r="AH39" s="525"/>
      <c r="AI39" s="525"/>
      <c r="AJ39" s="525"/>
      <c r="AK39" s="525"/>
      <c r="AL39" s="525"/>
      <c r="AM39" s="525"/>
    </row>
    <row r="40" spans="1:39" x14ac:dyDescent="0.2">
      <c r="A40" s="525"/>
      <c r="B40" s="525"/>
      <c r="C40" s="525"/>
      <c r="D40" s="525"/>
      <c r="E40" s="525"/>
      <c r="F40" s="525"/>
      <c r="G40" s="525"/>
      <c r="H40" s="525"/>
      <c r="I40" s="525"/>
      <c r="J40" s="525"/>
      <c r="K40" s="525"/>
      <c r="L40" s="525"/>
      <c r="M40" s="525"/>
      <c r="N40" s="525"/>
      <c r="O40" s="525"/>
      <c r="P40" s="525"/>
      <c r="Q40" s="525"/>
      <c r="R40" s="525"/>
      <c r="S40" s="525"/>
      <c r="T40" s="525"/>
      <c r="U40" s="525"/>
      <c r="V40" s="525"/>
      <c r="W40" s="525"/>
      <c r="X40" s="525"/>
      <c r="Y40" s="525"/>
      <c r="Z40" s="525"/>
      <c r="AA40" s="525"/>
      <c r="AB40" s="525"/>
      <c r="AC40" s="525"/>
      <c r="AD40" s="525"/>
      <c r="AE40" s="525"/>
      <c r="AF40" s="525"/>
      <c r="AG40" s="525"/>
      <c r="AH40" s="525"/>
      <c r="AI40" s="525"/>
      <c r="AJ40" s="525"/>
      <c r="AK40" s="525"/>
      <c r="AL40" s="525"/>
      <c r="AM40" s="525"/>
    </row>
    <row r="41" spans="1:39" x14ac:dyDescent="0.2">
      <c r="A41" s="525"/>
      <c r="B41" s="525"/>
      <c r="C41" s="525"/>
      <c r="D41" s="525"/>
      <c r="E41" s="525"/>
      <c r="F41" s="525"/>
      <c r="G41" s="525"/>
      <c r="H41" s="525"/>
      <c r="I41" s="525"/>
      <c r="J41" s="525"/>
      <c r="K41" s="525"/>
      <c r="L41" s="525"/>
      <c r="M41" s="525"/>
      <c r="N41" s="525"/>
      <c r="O41" s="525"/>
      <c r="P41" s="525"/>
      <c r="Q41" s="525"/>
      <c r="R41" s="525"/>
      <c r="S41" s="525"/>
      <c r="T41" s="525"/>
      <c r="U41" s="525"/>
      <c r="V41" s="525"/>
      <c r="W41" s="525"/>
      <c r="X41" s="525"/>
      <c r="Y41" s="525"/>
      <c r="Z41" s="525"/>
      <c r="AA41" s="525"/>
      <c r="AB41" s="525"/>
      <c r="AC41" s="525"/>
      <c r="AD41" s="525"/>
      <c r="AE41" s="525"/>
      <c r="AF41" s="525"/>
      <c r="AG41" s="525"/>
      <c r="AH41" s="525"/>
      <c r="AI41" s="525"/>
      <c r="AJ41" s="525"/>
      <c r="AK41" s="525"/>
      <c r="AL41" s="525"/>
      <c r="AM41" s="525"/>
    </row>
    <row r="42" spans="1:39" x14ac:dyDescent="0.2">
      <c r="A42" s="525"/>
      <c r="B42" s="525"/>
      <c r="C42" s="525"/>
      <c r="D42" s="525"/>
      <c r="E42" s="525"/>
      <c r="F42" s="525"/>
      <c r="G42" s="525"/>
      <c r="H42" s="525"/>
      <c r="I42" s="525"/>
      <c r="J42" s="525"/>
      <c r="K42" s="525"/>
      <c r="L42" s="525"/>
      <c r="M42" s="525"/>
      <c r="N42" s="525"/>
      <c r="O42" s="525"/>
      <c r="P42" s="525"/>
      <c r="Q42" s="525"/>
      <c r="R42" s="525"/>
      <c r="S42" s="525"/>
      <c r="T42" s="525"/>
      <c r="U42" s="525"/>
      <c r="V42" s="525"/>
      <c r="W42" s="525"/>
      <c r="X42" s="525"/>
      <c r="Y42" s="525"/>
      <c r="Z42" s="525"/>
      <c r="AA42" s="525"/>
      <c r="AB42" s="525"/>
      <c r="AC42" s="525"/>
      <c r="AD42" s="525"/>
      <c r="AE42" s="525"/>
      <c r="AF42" s="525"/>
      <c r="AG42" s="525"/>
      <c r="AH42" s="525"/>
      <c r="AI42" s="525"/>
      <c r="AJ42" s="525"/>
      <c r="AK42" s="525"/>
      <c r="AL42" s="525"/>
      <c r="AM42" s="525"/>
    </row>
    <row r="43" spans="1:39" x14ac:dyDescent="0.2">
      <c r="A43" s="525"/>
      <c r="B43" s="525"/>
      <c r="C43" s="525"/>
      <c r="D43" s="525"/>
      <c r="E43" s="525"/>
      <c r="F43" s="525"/>
      <c r="G43" s="525"/>
      <c r="H43" s="525"/>
      <c r="I43" s="525"/>
      <c r="J43" s="525"/>
      <c r="K43" s="525"/>
      <c r="L43" s="525"/>
      <c r="M43" s="525"/>
      <c r="N43" s="525"/>
      <c r="O43" s="525"/>
      <c r="P43" s="525"/>
      <c r="Q43" s="525"/>
      <c r="R43" s="525"/>
      <c r="S43" s="525"/>
      <c r="T43" s="525"/>
      <c r="U43" s="525"/>
      <c r="V43" s="525"/>
      <c r="W43" s="525"/>
      <c r="X43" s="525"/>
      <c r="Y43" s="525"/>
      <c r="Z43" s="525"/>
      <c r="AA43" s="525"/>
      <c r="AB43" s="525"/>
      <c r="AC43" s="525"/>
      <c r="AD43" s="525"/>
      <c r="AE43" s="525"/>
      <c r="AF43" s="525"/>
      <c r="AG43" s="525"/>
      <c r="AH43" s="525"/>
      <c r="AI43" s="525"/>
      <c r="AJ43" s="525"/>
      <c r="AK43" s="525"/>
      <c r="AL43" s="525"/>
      <c r="AM43" s="525"/>
    </row>
    <row r="44" spans="1:39" x14ac:dyDescent="0.2">
      <c r="A44" s="525"/>
      <c r="B44" s="525"/>
      <c r="C44" s="525"/>
      <c r="D44" s="525"/>
      <c r="E44" s="525"/>
      <c r="F44" s="525"/>
      <c r="G44" s="525"/>
      <c r="H44" s="525"/>
      <c r="I44" s="525"/>
      <c r="J44" s="525"/>
      <c r="K44" s="525"/>
      <c r="L44" s="525"/>
      <c r="M44" s="525"/>
      <c r="N44" s="525"/>
      <c r="O44" s="525"/>
      <c r="P44" s="525"/>
      <c r="Q44" s="525"/>
      <c r="R44" s="525"/>
      <c r="S44" s="525"/>
      <c r="T44" s="525"/>
      <c r="U44" s="525"/>
      <c r="V44" s="525"/>
      <c r="W44" s="525"/>
      <c r="X44" s="525"/>
      <c r="Y44" s="525"/>
      <c r="Z44" s="525"/>
      <c r="AA44" s="525"/>
      <c r="AB44" s="525"/>
      <c r="AC44" s="525"/>
      <c r="AD44" s="525"/>
      <c r="AE44" s="525"/>
      <c r="AF44" s="525"/>
      <c r="AG44" s="525"/>
      <c r="AH44" s="525"/>
      <c r="AI44" s="525"/>
      <c r="AJ44" s="525"/>
      <c r="AK44" s="525"/>
      <c r="AL44" s="525"/>
      <c r="AM44" s="525"/>
    </row>
    <row r="45" spans="1:39" x14ac:dyDescent="0.2">
      <c r="A45" s="525"/>
      <c r="B45" s="525"/>
      <c r="C45" s="525"/>
      <c r="D45" s="525"/>
      <c r="E45" s="525"/>
      <c r="F45" s="525"/>
      <c r="G45" s="525"/>
      <c r="H45" s="525"/>
      <c r="I45" s="525"/>
      <c r="J45" s="525"/>
      <c r="K45" s="525"/>
      <c r="L45" s="525"/>
      <c r="M45" s="525"/>
      <c r="N45" s="525"/>
      <c r="O45" s="525"/>
      <c r="P45" s="525"/>
      <c r="Q45" s="525"/>
      <c r="R45" s="525"/>
      <c r="S45" s="525"/>
      <c r="T45" s="525"/>
      <c r="U45" s="525"/>
      <c r="V45" s="525"/>
      <c r="W45" s="525"/>
      <c r="X45" s="525"/>
      <c r="Y45" s="525"/>
      <c r="Z45" s="525"/>
      <c r="AA45" s="525"/>
      <c r="AB45" s="525"/>
      <c r="AC45" s="525"/>
      <c r="AD45" s="525"/>
      <c r="AE45" s="525"/>
      <c r="AF45" s="525"/>
      <c r="AG45" s="525"/>
      <c r="AH45" s="525"/>
      <c r="AI45" s="525"/>
      <c r="AJ45" s="525"/>
      <c r="AK45" s="525"/>
      <c r="AL45" s="525"/>
      <c r="AM45" s="525"/>
    </row>
    <row r="46" spans="1:39" x14ac:dyDescent="0.2">
      <c r="A46" s="525"/>
      <c r="B46" s="525"/>
      <c r="C46" s="525"/>
      <c r="D46" s="525"/>
      <c r="E46" s="525"/>
      <c r="F46" s="525"/>
      <c r="G46" s="525"/>
      <c r="H46" s="525"/>
      <c r="I46" s="525"/>
      <c r="J46" s="525"/>
      <c r="K46" s="525"/>
      <c r="L46" s="525"/>
      <c r="M46" s="525"/>
      <c r="N46" s="525"/>
      <c r="O46" s="525"/>
      <c r="P46" s="525"/>
      <c r="Q46" s="525"/>
      <c r="R46" s="525"/>
      <c r="S46" s="525"/>
      <c r="T46" s="525"/>
      <c r="U46" s="525"/>
      <c r="V46" s="525"/>
      <c r="W46" s="525"/>
      <c r="X46" s="525"/>
      <c r="Y46" s="525"/>
      <c r="Z46" s="525"/>
      <c r="AA46" s="525"/>
      <c r="AB46" s="525"/>
      <c r="AC46" s="525"/>
      <c r="AD46" s="525"/>
      <c r="AE46" s="525"/>
      <c r="AF46" s="525"/>
      <c r="AG46" s="525"/>
      <c r="AH46" s="525"/>
      <c r="AI46" s="525"/>
      <c r="AJ46" s="525"/>
      <c r="AK46" s="525"/>
      <c r="AL46" s="525"/>
      <c r="AM46" s="525"/>
    </row>
    <row r="47" spans="1:39" x14ac:dyDescent="0.2">
      <c r="A47" s="525"/>
      <c r="B47" s="525"/>
      <c r="C47" s="525"/>
      <c r="D47" s="525"/>
      <c r="E47" s="525"/>
      <c r="F47" s="525"/>
      <c r="G47" s="525"/>
      <c r="H47" s="525"/>
      <c r="I47" s="525"/>
      <c r="J47" s="525"/>
      <c r="K47" s="525"/>
      <c r="L47" s="525"/>
      <c r="M47" s="525"/>
      <c r="N47" s="525"/>
      <c r="O47" s="525"/>
      <c r="P47" s="525"/>
      <c r="Q47" s="525"/>
      <c r="R47" s="525"/>
      <c r="S47" s="525"/>
      <c r="T47" s="525"/>
      <c r="U47" s="525"/>
      <c r="V47" s="525"/>
      <c r="W47" s="525"/>
      <c r="X47" s="525"/>
      <c r="Y47" s="525"/>
      <c r="Z47" s="525"/>
      <c r="AA47" s="525"/>
      <c r="AB47" s="525"/>
      <c r="AC47" s="525"/>
      <c r="AD47" s="525"/>
      <c r="AE47" s="525"/>
      <c r="AF47" s="525"/>
      <c r="AG47" s="525"/>
      <c r="AH47" s="525"/>
      <c r="AI47" s="525"/>
      <c r="AJ47" s="525"/>
      <c r="AK47" s="525"/>
      <c r="AL47" s="525"/>
      <c r="AM47" s="525"/>
    </row>
    <row r="48" spans="1:39" x14ac:dyDescent="0.2">
      <c r="A48" s="525"/>
      <c r="B48" s="525"/>
      <c r="C48" s="525"/>
      <c r="D48" s="525"/>
      <c r="E48" s="525"/>
      <c r="F48" s="525"/>
      <c r="G48" s="525"/>
      <c r="H48" s="525"/>
      <c r="I48" s="525"/>
      <c r="J48" s="525"/>
      <c r="K48" s="525"/>
      <c r="L48" s="525"/>
      <c r="M48" s="525"/>
      <c r="N48" s="525"/>
      <c r="O48" s="525"/>
      <c r="P48" s="525"/>
      <c r="Q48" s="525"/>
      <c r="R48" s="525"/>
      <c r="S48" s="525"/>
      <c r="T48" s="525"/>
      <c r="U48" s="525"/>
      <c r="V48" s="525"/>
      <c r="W48" s="525"/>
      <c r="X48" s="525"/>
      <c r="Y48" s="525"/>
      <c r="Z48" s="525"/>
      <c r="AA48" s="525"/>
      <c r="AB48" s="525"/>
      <c r="AC48" s="525"/>
      <c r="AD48" s="525"/>
      <c r="AE48" s="525"/>
      <c r="AF48" s="525"/>
      <c r="AG48" s="525"/>
      <c r="AH48" s="525"/>
      <c r="AI48" s="525"/>
      <c r="AJ48" s="525"/>
      <c r="AK48" s="525"/>
      <c r="AL48" s="525"/>
      <c r="AM48" s="525"/>
    </row>
    <row r="49" spans="1:39" x14ac:dyDescent="0.2">
      <c r="A49" s="525"/>
      <c r="B49" s="525"/>
      <c r="C49" s="525"/>
      <c r="D49" s="525"/>
      <c r="E49" s="525"/>
      <c r="F49" s="525"/>
      <c r="G49" s="525"/>
      <c r="H49" s="525"/>
      <c r="I49" s="525"/>
      <c r="J49" s="525"/>
      <c r="K49" s="525"/>
      <c r="L49" s="525"/>
      <c r="M49" s="525"/>
      <c r="N49" s="525"/>
      <c r="O49" s="525"/>
      <c r="P49" s="525"/>
      <c r="Q49" s="525"/>
      <c r="R49" s="525"/>
      <c r="S49" s="525"/>
      <c r="T49" s="525"/>
      <c r="U49" s="525"/>
      <c r="V49" s="525"/>
      <c r="W49" s="525"/>
      <c r="X49" s="525"/>
      <c r="Y49" s="525"/>
      <c r="Z49" s="525"/>
      <c r="AA49" s="525"/>
      <c r="AB49" s="525"/>
      <c r="AC49" s="525"/>
      <c r="AD49" s="525"/>
      <c r="AE49" s="525"/>
      <c r="AF49" s="525"/>
      <c r="AG49" s="525"/>
      <c r="AH49" s="525"/>
      <c r="AI49" s="525"/>
      <c r="AJ49" s="525"/>
      <c r="AK49" s="525"/>
      <c r="AL49" s="525"/>
      <c r="AM49" s="525"/>
    </row>
    <row r="50" spans="1:39" x14ac:dyDescent="0.2">
      <c r="A50" s="525"/>
      <c r="B50" s="525"/>
      <c r="C50" s="525"/>
      <c r="D50" s="525"/>
      <c r="E50" s="525"/>
      <c r="F50" s="525"/>
      <c r="G50" s="525"/>
      <c r="H50" s="525"/>
      <c r="I50" s="525"/>
      <c r="J50" s="525"/>
      <c r="K50" s="525"/>
      <c r="L50" s="525"/>
      <c r="M50" s="525"/>
      <c r="N50" s="525"/>
      <c r="O50" s="525"/>
      <c r="P50" s="525"/>
      <c r="Q50" s="525"/>
      <c r="R50" s="525"/>
      <c r="S50" s="525"/>
      <c r="T50" s="525"/>
      <c r="U50" s="525"/>
      <c r="V50" s="525"/>
      <c r="W50" s="525"/>
      <c r="X50" s="525"/>
      <c r="Y50" s="525"/>
      <c r="Z50" s="525"/>
      <c r="AA50" s="525"/>
      <c r="AB50" s="525"/>
      <c r="AC50" s="525"/>
      <c r="AD50" s="525"/>
      <c r="AE50" s="525"/>
      <c r="AF50" s="525"/>
      <c r="AG50" s="525"/>
      <c r="AH50" s="525"/>
      <c r="AI50" s="525"/>
      <c r="AJ50" s="525"/>
      <c r="AK50" s="525"/>
      <c r="AL50" s="525"/>
      <c r="AM50" s="525"/>
    </row>
    <row r="51" spans="1:39" x14ac:dyDescent="0.2">
      <c r="A51" s="525"/>
      <c r="B51" s="525"/>
      <c r="C51" s="525"/>
      <c r="D51" s="525"/>
      <c r="E51" s="525"/>
      <c r="F51" s="525"/>
      <c r="G51" s="525"/>
      <c r="H51" s="525"/>
      <c r="I51" s="525"/>
      <c r="J51" s="525"/>
      <c r="K51" s="525"/>
      <c r="L51" s="525"/>
      <c r="M51" s="525"/>
      <c r="N51" s="525"/>
      <c r="O51" s="525"/>
      <c r="P51" s="525"/>
      <c r="Q51" s="525"/>
      <c r="R51" s="525"/>
      <c r="S51" s="525"/>
      <c r="T51" s="525"/>
      <c r="U51" s="525"/>
      <c r="V51" s="525"/>
      <c r="W51" s="525"/>
      <c r="X51" s="525"/>
      <c r="Y51" s="525"/>
      <c r="Z51" s="525"/>
      <c r="AA51" s="525"/>
      <c r="AB51" s="525"/>
      <c r="AC51" s="525"/>
      <c r="AD51" s="525"/>
      <c r="AE51" s="525"/>
      <c r="AF51" s="525"/>
      <c r="AG51" s="525"/>
      <c r="AH51" s="525"/>
      <c r="AI51" s="525"/>
      <c r="AJ51" s="525"/>
      <c r="AK51" s="525"/>
      <c r="AL51" s="525"/>
      <c r="AM51" s="525"/>
    </row>
    <row r="52" spans="1:39" x14ac:dyDescent="0.2">
      <c r="A52" s="525"/>
      <c r="B52" s="525"/>
      <c r="C52" s="525"/>
      <c r="D52" s="525"/>
      <c r="E52" s="525"/>
      <c r="F52" s="525"/>
      <c r="G52" s="525"/>
      <c r="H52" s="525"/>
      <c r="I52" s="525"/>
      <c r="J52" s="525"/>
      <c r="K52" s="525"/>
      <c r="L52" s="525"/>
      <c r="M52" s="525"/>
      <c r="N52" s="525"/>
      <c r="O52" s="525"/>
      <c r="P52" s="525"/>
      <c r="Q52" s="525"/>
      <c r="R52" s="525"/>
      <c r="S52" s="525"/>
      <c r="T52" s="525"/>
      <c r="U52" s="525"/>
      <c r="V52" s="525"/>
      <c r="W52" s="525"/>
      <c r="X52" s="525"/>
      <c r="Y52" s="525"/>
      <c r="Z52" s="525"/>
      <c r="AA52" s="525"/>
      <c r="AB52" s="525"/>
      <c r="AC52" s="525"/>
      <c r="AD52" s="525"/>
      <c r="AE52" s="525"/>
      <c r="AF52" s="525"/>
      <c r="AG52" s="525"/>
      <c r="AH52" s="525"/>
      <c r="AI52" s="525"/>
      <c r="AJ52" s="525"/>
      <c r="AK52" s="525"/>
      <c r="AL52" s="525"/>
      <c r="AM52" s="525"/>
    </row>
    <row r="53" spans="1:39" x14ac:dyDescent="0.2">
      <c r="A53" s="525"/>
      <c r="B53" s="525"/>
      <c r="C53" s="525"/>
      <c r="D53" s="525"/>
      <c r="E53" s="525"/>
      <c r="F53" s="525"/>
      <c r="G53" s="525"/>
      <c r="H53" s="525"/>
      <c r="I53" s="525"/>
      <c r="J53" s="525"/>
      <c r="K53" s="525"/>
      <c r="L53" s="525"/>
      <c r="M53" s="525"/>
      <c r="N53" s="525"/>
      <c r="O53" s="525"/>
      <c r="P53" s="525"/>
      <c r="Q53" s="525"/>
      <c r="R53" s="525"/>
      <c r="S53" s="525"/>
      <c r="T53" s="525"/>
      <c r="U53" s="525"/>
      <c r="V53" s="525"/>
      <c r="W53" s="525"/>
      <c r="X53" s="525"/>
      <c r="Y53" s="525"/>
      <c r="Z53" s="525"/>
      <c r="AA53" s="525"/>
      <c r="AB53" s="525"/>
      <c r="AC53" s="525"/>
      <c r="AD53" s="525"/>
      <c r="AE53" s="525"/>
      <c r="AF53" s="525"/>
      <c r="AG53" s="525"/>
      <c r="AH53" s="525"/>
      <c r="AI53" s="525"/>
      <c r="AJ53" s="525"/>
      <c r="AK53" s="525"/>
      <c r="AL53" s="525"/>
      <c r="AM53" s="525"/>
    </row>
    <row r="54" spans="1:39" x14ac:dyDescent="0.2">
      <c r="A54" s="525"/>
      <c r="B54" s="525"/>
      <c r="C54" s="525"/>
      <c r="D54" s="525"/>
      <c r="E54" s="525"/>
      <c r="F54" s="525"/>
      <c r="G54" s="525"/>
      <c r="H54" s="525"/>
      <c r="I54" s="525"/>
      <c r="J54" s="525"/>
      <c r="K54" s="525"/>
      <c r="L54" s="525"/>
      <c r="M54" s="525"/>
      <c r="N54" s="525"/>
      <c r="O54" s="525"/>
      <c r="P54" s="525"/>
      <c r="Q54" s="525"/>
      <c r="R54" s="525"/>
      <c r="S54" s="525"/>
      <c r="T54" s="525"/>
      <c r="U54" s="525"/>
      <c r="V54" s="525"/>
      <c r="W54" s="525"/>
      <c r="X54" s="525"/>
      <c r="Y54" s="525"/>
      <c r="Z54" s="525"/>
      <c r="AA54" s="525"/>
      <c r="AB54" s="525"/>
      <c r="AC54" s="525"/>
      <c r="AD54" s="525"/>
      <c r="AE54" s="525"/>
      <c r="AF54" s="525"/>
      <c r="AG54" s="525"/>
      <c r="AH54" s="525"/>
      <c r="AI54" s="525"/>
      <c r="AJ54" s="525"/>
      <c r="AK54" s="525"/>
      <c r="AL54" s="525"/>
      <c r="AM54" s="525"/>
    </row>
    <row r="55" spans="1:39" x14ac:dyDescent="0.2">
      <c r="A55" s="525"/>
      <c r="B55" s="525"/>
      <c r="C55" s="525"/>
      <c r="D55" s="525"/>
      <c r="E55" s="525"/>
      <c r="F55" s="525"/>
      <c r="G55" s="525"/>
      <c r="H55" s="525"/>
      <c r="I55" s="525"/>
      <c r="J55" s="525"/>
      <c r="K55" s="525"/>
      <c r="L55" s="525"/>
      <c r="M55" s="525"/>
      <c r="N55" s="525"/>
      <c r="O55" s="525"/>
      <c r="P55" s="525"/>
      <c r="Q55" s="525"/>
      <c r="R55" s="525"/>
      <c r="S55" s="525"/>
      <c r="T55" s="525"/>
      <c r="U55" s="525"/>
      <c r="V55" s="525"/>
      <c r="W55" s="525"/>
      <c r="X55" s="525"/>
      <c r="Y55" s="525"/>
      <c r="Z55" s="525"/>
      <c r="AA55" s="525"/>
      <c r="AB55" s="525"/>
      <c r="AC55" s="525"/>
      <c r="AD55" s="525"/>
      <c r="AE55" s="525"/>
      <c r="AF55" s="525"/>
      <c r="AG55" s="525"/>
      <c r="AH55" s="525"/>
      <c r="AI55" s="525"/>
      <c r="AJ55" s="525"/>
      <c r="AK55" s="525"/>
      <c r="AL55" s="525"/>
      <c r="AM55" s="525"/>
    </row>
    <row r="56" spans="1:39" x14ac:dyDescent="0.2">
      <c r="A56" s="525"/>
      <c r="B56" s="525"/>
      <c r="C56" s="525"/>
      <c r="D56" s="525"/>
      <c r="E56" s="525"/>
      <c r="F56" s="525"/>
      <c r="G56" s="525"/>
      <c r="H56" s="525"/>
      <c r="I56" s="525"/>
      <c r="J56" s="525"/>
      <c r="K56" s="525"/>
      <c r="L56" s="525"/>
      <c r="M56" s="525"/>
      <c r="N56" s="525"/>
      <c r="O56" s="525"/>
      <c r="P56" s="525"/>
      <c r="Q56" s="525"/>
      <c r="R56" s="525"/>
      <c r="S56" s="525"/>
      <c r="T56" s="525"/>
      <c r="U56" s="525"/>
      <c r="V56" s="525"/>
      <c r="W56" s="525"/>
      <c r="X56" s="525"/>
      <c r="Y56" s="525"/>
      <c r="Z56" s="525"/>
      <c r="AA56" s="525"/>
      <c r="AB56" s="525"/>
      <c r="AC56" s="525"/>
      <c r="AD56" s="525"/>
      <c r="AE56" s="525"/>
      <c r="AF56" s="525"/>
      <c r="AG56" s="525"/>
      <c r="AH56" s="525"/>
      <c r="AI56" s="525"/>
      <c r="AJ56" s="525"/>
      <c r="AK56" s="525"/>
      <c r="AL56" s="525"/>
      <c r="AM56" s="525"/>
    </row>
    <row r="57" spans="1:39" x14ac:dyDescent="0.2">
      <c r="A57" s="525"/>
      <c r="B57" s="525"/>
      <c r="C57" s="525"/>
      <c r="D57" s="525"/>
      <c r="E57" s="525"/>
      <c r="F57" s="525"/>
      <c r="G57" s="525"/>
      <c r="H57" s="525"/>
      <c r="I57" s="525"/>
      <c r="J57" s="525"/>
      <c r="K57" s="525"/>
      <c r="L57" s="525"/>
      <c r="M57" s="525"/>
      <c r="N57" s="525"/>
      <c r="O57" s="525"/>
      <c r="P57" s="525"/>
      <c r="Q57" s="525"/>
      <c r="R57" s="525"/>
      <c r="S57" s="525"/>
      <c r="T57" s="525"/>
      <c r="U57" s="525"/>
      <c r="V57" s="525"/>
      <c r="W57" s="525"/>
      <c r="X57" s="525"/>
      <c r="Y57" s="525"/>
      <c r="Z57" s="525"/>
      <c r="AA57" s="525"/>
      <c r="AB57" s="525"/>
      <c r="AC57" s="525"/>
      <c r="AD57" s="525"/>
      <c r="AE57" s="525"/>
      <c r="AF57" s="525"/>
      <c r="AG57" s="525"/>
      <c r="AH57" s="525"/>
      <c r="AI57" s="525"/>
      <c r="AJ57" s="525"/>
      <c r="AK57" s="525"/>
      <c r="AL57" s="525"/>
      <c r="AM57" s="525"/>
    </row>
    <row r="58" spans="1:39" x14ac:dyDescent="0.2">
      <c r="A58" s="525"/>
      <c r="B58" s="525"/>
      <c r="C58" s="525"/>
      <c r="D58" s="525"/>
      <c r="E58" s="525"/>
      <c r="F58" s="525"/>
      <c r="G58" s="525"/>
      <c r="H58" s="525"/>
      <c r="I58" s="525"/>
      <c r="J58" s="525"/>
      <c r="K58" s="525"/>
      <c r="L58" s="525"/>
      <c r="M58" s="525"/>
      <c r="N58" s="525"/>
      <c r="O58" s="525"/>
      <c r="P58" s="525"/>
      <c r="Q58" s="525"/>
      <c r="R58" s="525"/>
      <c r="S58" s="525"/>
      <c r="T58" s="525"/>
      <c r="U58" s="525"/>
      <c r="V58" s="525"/>
      <c r="W58" s="525"/>
      <c r="X58" s="525"/>
      <c r="Y58" s="525"/>
      <c r="Z58" s="525"/>
      <c r="AA58" s="525"/>
      <c r="AB58" s="525"/>
      <c r="AC58" s="525"/>
      <c r="AD58" s="525"/>
      <c r="AE58" s="525"/>
      <c r="AF58" s="525"/>
      <c r="AG58" s="525"/>
      <c r="AH58" s="525"/>
      <c r="AI58" s="525"/>
      <c r="AJ58" s="525"/>
      <c r="AK58" s="525"/>
      <c r="AL58" s="525"/>
      <c r="AM58" s="525"/>
    </row>
    <row r="59" spans="1:39" x14ac:dyDescent="0.2">
      <c r="A59" s="525"/>
      <c r="B59" s="525"/>
      <c r="C59" s="525"/>
      <c r="D59" s="525"/>
      <c r="E59" s="525"/>
      <c r="F59" s="525"/>
      <c r="G59" s="525"/>
      <c r="H59" s="525"/>
      <c r="I59" s="525"/>
      <c r="J59" s="525"/>
      <c r="K59" s="525"/>
      <c r="L59" s="525"/>
      <c r="M59" s="525"/>
      <c r="N59" s="525"/>
      <c r="O59" s="525"/>
      <c r="P59" s="525"/>
      <c r="Q59" s="525"/>
      <c r="R59" s="525"/>
      <c r="S59" s="525"/>
      <c r="T59" s="525"/>
      <c r="U59" s="525"/>
      <c r="V59" s="525"/>
      <c r="W59" s="525"/>
      <c r="X59" s="525"/>
      <c r="Y59" s="525"/>
      <c r="Z59" s="525"/>
      <c r="AA59" s="525"/>
      <c r="AB59" s="525"/>
      <c r="AC59" s="525"/>
      <c r="AD59" s="525"/>
      <c r="AE59" s="525"/>
      <c r="AF59" s="525"/>
      <c r="AG59" s="525"/>
      <c r="AH59" s="525"/>
      <c r="AI59" s="525"/>
      <c r="AJ59" s="525"/>
      <c r="AK59" s="525"/>
      <c r="AL59" s="525"/>
      <c r="AM59" s="525"/>
    </row>
    <row r="60" spans="1:39" x14ac:dyDescent="0.2">
      <c r="A60" s="525"/>
      <c r="B60" s="525"/>
      <c r="C60" s="525"/>
      <c r="D60" s="525"/>
      <c r="E60" s="525"/>
      <c r="F60" s="525"/>
      <c r="G60" s="525"/>
      <c r="H60" s="525"/>
      <c r="I60" s="525"/>
      <c r="J60" s="525"/>
      <c r="K60" s="525"/>
      <c r="L60" s="525"/>
      <c r="M60" s="525"/>
      <c r="N60" s="525"/>
      <c r="O60" s="525"/>
      <c r="P60" s="525"/>
      <c r="Q60" s="525"/>
      <c r="R60" s="525"/>
      <c r="S60" s="525"/>
      <c r="T60" s="525"/>
      <c r="U60" s="525"/>
      <c r="V60" s="525"/>
      <c r="W60" s="525"/>
      <c r="X60" s="525"/>
      <c r="Y60" s="525"/>
      <c r="Z60" s="525"/>
      <c r="AA60" s="525"/>
      <c r="AB60" s="525"/>
      <c r="AC60" s="525"/>
      <c r="AD60" s="525"/>
      <c r="AE60" s="525"/>
      <c r="AF60" s="525"/>
      <c r="AG60" s="525"/>
      <c r="AH60" s="525"/>
      <c r="AI60" s="525"/>
      <c r="AJ60" s="525"/>
      <c r="AK60" s="525"/>
      <c r="AL60" s="525"/>
      <c r="AM60" s="525"/>
    </row>
    <row r="61" spans="1:39" x14ac:dyDescent="0.2">
      <c r="A61" s="525"/>
      <c r="B61" s="525"/>
      <c r="C61" s="525"/>
      <c r="D61" s="525"/>
      <c r="E61" s="525"/>
      <c r="F61" s="525"/>
      <c r="G61" s="525"/>
      <c r="H61" s="525"/>
      <c r="I61" s="525"/>
      <c r="J61" s="525"/>
      <c r="K61" s="525"/>
      <c r="L61" s="525"/>
      <c r="M61" s="525"/>
      <c r="N61" s="525"/>
      <c r="O61" s="525"/>
      <c r="P61" s="525"/>
      <c r="Q61" s="525"/>
      <c r="R61" s="525"/>
      <c r="S61" s="525"/>
      <c r="T61" s="525"/>
      <c r="U61" s="525"/>
      <c r="V61" s="525"/>
      <c r="W61" s="525"/>
      <c r="X61" s="525"/>
      <c r="Y61" s="525"/>
      <c r="Z61" s="525"/>
      <c r="AA61" s="525"/>
      <c r="AB61" s="525"/>
      <c r="AC61" s="525"/>
      <c r="AD61" s="525"/>
      <c r="AE61" s="525"/>
      <c r="AF61" s="525"/>
      <c r="AG61" s="525"/>
      <c r="AH61" s="525"/>
      <c r="AI61" s="525"/>
      <c r="AJ61" s="525"/>
      <c r="AK61" s="525"/>
      <c r="AL61" s="525"/>
      <c r="AM61" s="525"/>
    </row>
    <row r="62" spans="1:39" x14ac:dyDescent="0.2">
      <c r="A62" s="525"/>
      <c r="B62" s="525"/>
      <c r="C62" s="525"/>
      <c r="D62" s="525"/>
      <c r="E62" s="525"/>
      <c r="F62" s="525"/>
      <c r="G62" s="525"/>
      <c r="H62" s="525"/>
      <c r="I62" s="525"/>
      <c r="J62" s="525"/>
      <c r="K62" s="525"/>
      <c r="L62" s="525"/>
      <c r="M62" s="525"/>
      <c r="N62" s="525"/>
      <c r="O62" s="525"/>
      <c r="P62" s="525"/>
      <c r="Q62" s="525"/>
      <c r="R62" s="525"/>
      <c r="S62" s="525"/>
      <c r="T62" s="525"/>
      <c r="U62" s="525"/>
      <c r="V62" s="525"/>
      <c r="W62" s="525"/>
      <c r="X62" s="525"/>
      <c r="Y62" s="525"/>
      <c r="Z62" s="525"/>
      <c r="AA62" s="525"/>
      <c r="AB62" s="525"/>
      <c r="AC62" s="525"/>
      <c r="AD62" s="525"/>
      <c r="AE62" s="525"/>
      <c r="AF62" s="525"/>
      <c r="AG62" s="525"/>
      <c r="AH62" s="525"/>
      <c r="AI62" s="525"/>
      <c r="AJ62" s="525"/>
      <c r="AK62" s="525"/>
      <c r="AL62" s="525"/>
      <c r="AM62" s="525"/>
    </row>
    <row r="63" spans="1:39" x14ac:dyDescent="0.2">
      <c r="A63" s="525"/>
      <c r="B63" s="525"/>
      <c r="C63" s="525"/>
      <c r="D63" s="525"/>
      <c r="E63" s="525"/>
      <c r="F63" s="525"/>
      <c r="G63" s="525"/>
      <c r="H63" s="525"/>
      <c r="I63" s="525"/>
      <c r="J63" s="525"/>
      <c r="K63" s="525"/>
      <c r="L63" s="525"/>
      <c r="M63" s="525"/>
      <c r="N63" s="525"/>
      <c r="O63" s="525"/>
      <c r="P63" s="525"/>
      <c r="Q63" s="525"/>
      <c r="R63" s="525"/>
      <c r="S63" s="525"/>
      <c r="T63" s="525"/>
      <c r="U63" s="525"/>
      <c r="V63" s="525"/>
      <c r="W63" s="525"/>
      <c r="X63" s="525"/>
      <c r="Y63" s="525"/>
      <c r="Z63" s="525"/>
      <c r="AA63" s="525"/>
      <c r="AB63" s="525"/>
      <c r="AC63" s="525"/>
      <c r="AD63" s="525"/>
      <c r="AE63" s="525"/>
      <c r="AF63" s="525"/>
      <c r="AG63" s="525"/>
      <c r="AH63" s="525"/>
      <c r="AI63" s="525"/>
      <c r="AJ63" s="525"/>
      <c r="AK63" s="525"/>
      <c r="AL63" s="525"/>
      <c r="AM63" s="525"/>
    </row>
    <row r="64" spans="1:39" x14ac:dyDescent="0.2">
      <c r="A64" s="525"/>
      <c r="B64" s="525"/>
      <c r="C64" s="525"/>
      <c r="D64" s="525"/>
      <c r="E64" s="525"/>
      <c r="F64" s="525"/>
      <c r="G64" s="525"/>
      <c r="H64" s="525"/>
      <c r="I64" s="525"/>
      <c r="J64" s="525"/>
      <c r="K64" s="525"/>
      <c r="L64" s="525"/>
      <c r="M64" s="525"/>
      <c r="N64" s="525"/>
      <c r="O64" s="525"/>
      <c r="P64" s="525"/>
      <c r="Q64" s="525"/>
      <c r="R64" s="525"/>
      <c r="S64" s="525"/>
      <c r="T64" s="525"/>
      <c r="U64" s="525"/>
      <c r="V64" s="525"/>
      <c r="W64" s="525"/>
      <c r="X64" s="525"/>
      <c r="Y64" s="525"/>
      <c r="Z64" s="525"/>
      <c r="AA64" s="525"/>
      <c r="AB64" s="525"/>
      <c r="AC64" s="525"/>
      <c r="AD64" s="525"/>
      <c r="AE64" s="525"/>
      <c r="AF64" s="525"/>
      <c r="AG64" s="525"/>
      <c r="AH64" s="525"/>
      <c r="AI64" s="525"/>
      <c r="AJ64" s="525"/>
      <c r="AK64" s="525"/>
      <c r="AL64" s="525"/>
      <c r="AM64" s="525"/>
    </row>
    <row r="65" spans="1:39" x14ac:dyDescent="0.2">
      <c r="A65" s="525"/>
      <c r="B65" s="525"/>
      <c r="C65" s="525"/>
      <c r="D65" s="525"/>
      <c r="E65" s="525"/>
      <c r="F65" s="525"/>
      <c r="G65" s="525"/>
      <c r="H65" s="525"/>
      <c r="I65" s="525"/>
      <c r="J65" s="525"/>
      <c r="K65" s="525"/>
      <c r="L65" s="525"/>
      <c r="M65" s="525"/>
      <c r="N65" s="525"/>
      <c r="O65" s="525"/>
      <c r="P65" s="525"/>
      <c r="Q65" s="525"/>
      <c r="R65" s="525"/>
      <c r="S65" s="525"/>
      <c r="T65" s="525"/>
      <c r="U65" s="525"/>
      <c r="V65" s="525"/>
      <c r="W65" s="525"/>
      <c r="X65" s="525"/>
      <c r="Y65" s="525"/>
      <c r="Z65" s="525"/>
      <c r="AA65" s="525"/>
      <c r="AB65" s="525"/>
      <c r="AC65" s="525"/>
      <c r="AD65" s="525"/>
      <c r="AE65" s="525"/>
      <c r="AF65" s="525"/>
      <c r="AG65" s="525"/>
      <c r="AH65" s="525"/>
      <c r="AI65" s="525"/>
      <c r="AJ65" s="525"/>
      <c r="AK65" s="525"/>
      <c r="AL65" s="525"/>
      <c r="AM65" s="525"/>
    </row>
    <row r="66" spans="1:39" x14ac:dyDescent="0.2">
      <c r="A66" s="525"/>
      <c r="B66" s="525"/>
      <c r="C66" s="525"/>
      <c r="D66" s="525"/>
      <c r="E66" s="525"/>
      <c r="F66" s="525"/>
      <c r="G66" s="525"/>
      <c r="H66" s="525"/>
      <c r="I66" s="525"/>
      <c r="J66" s="525"/>
      <c r="K66" s="525"/>
      <c r="L66" s="525"/>
      <c r="M66" s="525"/>
      <c r="N66" s="525"/>
      <c r="O66" s="525"/>
      <c r="P66" s="525"/>
      <c r="Q66" s="525"/>
      <c r="R66" s="525"/>
      <c r="S66" s="525"/>
      <c r="T66" s="525"/>
      <c r="U66" s="525"/>
      <c r="V66" s="525"/>
      <c r="W66" s="525"/>
      <c r="X66" s="525"/>
      <c r="Y66" s="525"/>
      <c r="Z66" s="525"/>
      <c r="AA66" s="525"/>
      <c r="AB66" s="525"/>
      <c r="AC66" s="525"/>
      <c r="AD66" s="525"/>
      <c r="AE66" s="525"/>
      <c r="AF66" s="525"/>
      <c r="AG66" s="525"/>
      <c r="AH66" s="525"/>
      <c r="AI66" s="525"/>
      <c r="AJ66" s="525"/>
      <c r="AK66" s="525"/>
      <c r="AL66" s="525"/>
      <c r="AM66" s="525"/>
    </row>
    <row r="67" spans="1:39" x14ac:dyDescent="0.2">
      <c r="A67" s="525"/>
      <c r="B67" s="525"/>
      <c r="C67" s="525"/>
      <c r="D67" s="525"/>
      <c r="E67" s="525"/>
      <c r="F67" s="525"/>
      <c r="G67" s="525"/>
      <c r="H67" s="525"/>
      <c r="I67" s="525"/>
      <c r="J67" s="525"/>
      <c r="K67" s="525"/>
      <c r="L67" s="525"/>
      <c r="M67" s="525"/>
      <c r="N67" s="525"/>
      <c r="O67" s="525"/>
      <c r="P67" s="525"/>
      <c r="Q67" s="525"/>
      <c r="R67" s="525"/>
      <c r="S67" s="525"/>
      <c r="T67" s="525"/>
      <c r="U67" s="525"/>
      <c r="V67" s="525"/>
      <c r="W67" s="525"/>
      <c r="X67" s="525"/>
      <c r="Y67" s="525"/>
      <c r="Z67" s="525"/>
      <c r="AA67" s="525"/>
      <c r="AB67" s="525"/>
      <c r="AC67" s="525"/>
      <c r="AD67" s="525"/>
      <c r="AE67" s="525"/>
      <c r="AF67" s="525"/>
      <c r="AG67" s="525"/>
      <c r="AH67" s="525"/>
      <c r="AI67" s="525"/>
      <c r="AJ67" s="525"/>
      <c r="AK67" s="525"/>
      <c r="AL67" s="525"/>
      <c r="AM67" s="525"/>
    </row>
    <row r="68" spans="1:39" x14ac:dyDescent="0.2">
      <c r="A68" s="525"/>
      <c r="B68" s="525"/>
      <c r="C68" s="525"/>
      <c r="D68" s="525"/>
      <c r="E68" s="525"/>
      <c r="F68" s="525"/>
      <c r="G68" s="525"/>
      <c r="H68" s="525"/>
      <c r="I68" s="525"/>
      <c r="J68" s="525"/>
      <c r="K68" s="525"/>
      <c r="L68" s="525"/>
      <c r="M68" s="525"/>
      <c r="N68" s="525"/>
      <c r="O68" s="525"/>
      <c r="P68" s="525"/>
      <c r="Q68" s="525"/>
      <c r="R68" s="525"/>
      <c r="S68" s="525"/>
      <c r="T68" s="525"/>
      <c r="U68" s="525"/>
      <c r="V68" s="525"/>
      <c r="W68" s="525"/>
      <c r="X68" s="525"/>
      <c r="Y68" s="525"/>
      <c r="Z68" s="525"/>
      <c r="AA68" s="525"/>
      <c r="AB68" s="525"/>
      <c r="AC68" s="525"/>
      <c r="AD68" s="525"/>
      <c r="AE68" s="525"/>
      <c r="AF68" s="525"/>
      <c r="AG68" s="525"/>
      <c r="AH68" s="525"/>
      <c r="AI68" s="525"/>
      <c r="AJ68" s="525"/>
      <c r="AK68" s="525"/>
      <c r="AL68" s="525"/>
      <c r="AM68" s="525"/>
    </row>
    <row r="69" spans="1:39" x14ac:dyDescent="0.2">
      <c r="A69" s="525"/>
      <c r="B69" s="525"/>
      <c r="C69" s="525"/>
      <c r="D69" s="525"/>
      <c r="E69" s="525"/>
      <c r="F69" s="525"/>
      <c r="G69" s="525"/>
      <c r="H69" s="525"/>
      <c r="I69" s="525"/>
      <c r="J69" s="525"/>
      <c r="K69" s="525"/>
      <c r="L69" s="525"/>
      <c r="M69" s="525"/>
      <c r="N69" s="525"/>
      <c r="O69" s="525"/>
      <c r="P69" s="525"/>
      <c r="Q69" s="525"/>
      <c r="R69" s="525"/>
      <c r="S69" s="525"/>
      <c r="T69" s="525"/>
      <c r="U69" s="525"/>
      <c r="V69" s="525"/>
      <c r="W69" s="525"/>
      <c r="X69" s="525"/>
      <c r="Y69" s="525"/>
      <c r="Z69" s="525"/>
      <c r="AA69" s="525"/>
      <c r="AB69" s="525"/>
      <c r="AC69" s="525"/>
      <c r="AD69" s="525"/>
      <c r="AE69" s="525"/>
      <c r="AF69" s="525"/>
      <c r="AG69" s="525"/>
      <c r="AH69" s="525"/>
      <c r="AI69" s="525"/>
      <c r="AJ69" s="525"/>
      <c r="AK69" s="525"/>
      <c r="AL69" s="525"/>
      <c r="AM69" s="525"/>
    </row>
    <row r="70" spans="1:39" x14ac:dyDescent="0.2">
      <c r="A70" s="525"/>
      <c r="B70" s="525"/>
      <c r="C70" s="525"/>
      <c r="D70" s="525"/>
      <c r="E70" s="525"/>
      <c r="F70" s="525"/>
      <c r="G70" s="525"/>
      <c r="H70" s="525"/>
      <c r="I70" s="525"/>
      <c r="J70" s="525"/>
      <c r="K70" s="525"/>
      <c r="L70" s="525"/>
      <c r="M70" s="525"/>
      <c r="N70" s="525"/>
      <c r="O70" s="525"/>
      <c r="P70" s="525"/>
      <c r="Q70" s="525"/>
      <c r="R70" s="525"/>
      <c r="S70" s="525"/>
      <c r="T70" s="525"/>
      <c r="U70" s="525"/>
      <c r="V70" s="525"/>
      <c r="W70" s="525"/>
      <c r="X70" s="525"/>
      <c r="Y70" s="525"/>
      <c r="Z70" s="525"/>
      <c r="AA70" s="525"/>
      <c r="AB70" s="525"/>
      <c r="AC70" s="525"/>
      <c r="AD70" s="525"/>
      <c r="AE70" s="525"/>
      <c r="AF70" s="525"/>
      <c r="AG70" s="525"/>
      <c r="AH70" s="525"/>
      <c r="AI70" s="525"/>
      <c r="AJ70" s="525"/>
      <c r="AK70" s="525"/>
      <c r="AL70" s="525"/>
      <c r="AM70" s="525"/>
    </row>
    <row r="71" spans="1:39" x14ac:dyDescent="0.2">
      <c r="A71" s="525"/>
      <c r="B71" s="525"/>
      <c r="C71" s="525"/>
      <c r="D71" s="525"/>
      <c r="E71" s="525"/>
      <c r="F71" s="525"/>
      <c r="G71" s="525"/>
      <c r="H71" s="525"/>
      <c r="I71" s="525"/>
      <c r="J71" s="525"/>
      <c r="K71" s="525"/>
      <c r="L71" s="525"/>
      <c r="M71" s="525"/>
      <c r="N71" s="525"/>
      <c r="O71" s="525"/>
      <c r="P71" s="525"/>
      <c r="Q71" s="525"/>
      <c r="R71" s="525"/>
      <c r="S71" s="525"/>
      <c r="T71" s="525"/>
      <c r="U71" s="525"/>
      <c r="V71" s="525"/>
      <c r="W71" s="525"/>
      <c r="X71" s="525"/>
      <c r="Y71" s="525"/>
      <c r="Z71" s="525"/>
      <c r="AA71" s="525"/>
      <c r="AB71" s="525"/>
      <c r="AC71" s="525"/>
      <c r="AD71" s="525"/>
      <c r="AE71" s="525"/>
      <c r="AF71" s="525"/>
      <c r="AG71" s="525"/>
      <c r="AH71" s="525"/>
      <c r="AI71" s="525"/>
      <c r="AJ71" s="525"/>
      <c r="AK71" s="525"/>
      <c r="AL71" s="525"/>
      <c r="AM71" s="525"/>
    </row>
    <row r="72" spans="1:39" x14ac:dyDescent="0.2">
      <c r="A72" s="525"/>
      <c r="B72" s="525"/>
      <c r="C72" s="525"/>
      <c r="D72" s="525"/>
      <c r="E72" s="525"/>
      <c r="F72" s="525"/>
      <c r="G72" s="525"/>
      <c r="H72" s="525"/>
      <c r="I72" s="525"/>
      <c r="J72" s="525"/>
      <c r="K72" s="525"/>
      <c r="L72" s="525"/>
      <c r="M72" s="525"/>
      <c r="N72" s="525"/>
      <c r="O72" s="525"/>
      <c r="P72" s="525"/>
      <c r="Q72" s="525"/>
      <c r="R72" s="525"/>
      <c r="S72" s="525"/>
      <c r="T72" s="525"/>
      <c r="U72" s="525"/>
      <c r="V72" s="525"/>
      <c r="W72" s="525"/>
      <c r="X72" s="525"/>
      <c r="Y72" s="525"/>
      <c r="Z72" s="525"/>
      <c r="AA72" s="525"/>
      <c r="AB72" s="525"/>
      <c r="AC72" s="525"/>
      <c r="AD72" s="525"/>
      <c r="AE72" s="525"/>
      <c r="AF72" s="525"/>
      <c r="AG72" s="525"/>
      <c r="AH72" s="525"/>
      <c r="AI72" s="525"/>
      <c r="AJ72" s="525"/>
      <c r="AK72" s="525"/>
      <c r="AL72" s="525"/>
      <c r="AM72" s="525"/>
    </row>
    <row r="73" spans="1:39" x14ac:dyDescent="0.2">
      <c r="A73" s="525"/>
      <c r="B73" s="525"/>
      <c r="C73" s="525"/>
      <c r="D73" s="525"/>
      <c r="E73" s="525"/>
      <c r="F73" s="525"/>
      <c r="G73" s="525"/>
      <c r="H73" s="525"/>
      <c r="I73" s="525"/>
      <c r="J73" s="525"/>
      <c r="K73" s="525"/>
      <c r="L73" s="525"/>
      <c r="M73" s="525"/>
      <c r="N73" s="525"/>
      <c r="O73" s="525"/>
      <c r="P73" s="525"/>
      <c r="Q73" s="525"/>
      <c r="R73" s="525"/>
      <c r="S73" s="525"/>
      <c r="T73" s="525"/>
      <c r="U73" s="525"/>
      <c r="V73" s="525"/>
      <c r="W73" s="525"/>
      <c r="X73" s="525"/>
      <c r="Y73" s="525"/>
      <c r="Z73" s="525"/>
      <c r="AA73" s="525"/>
      <c r="AB73" s="525"/>
      <c r="AC73" s="525"/>
      <c r="AD73" s="525"/>
      <c r="AE73" s="525"/>
      <c r="AF73" s="525"/>
      <c r="AG73" s="525"/>
      <c r="AH73" s="525"/>
      <c r="AI73" s="525"/>
      <c r="AJ73" s="525"/>
      <c r="AK73" s="525"/>
      <c r="AL73" s="525"/>
      <c r="AM73" s="525"/>
    </row>
    <row r="74" spans="1:39" x14ac:dyDescent="0.2">
      <c r="A74" s="525"/>
      <c r="B74" s="525"/>
      <c r="C74" s="525"/>
      <c r="D74" s="525"/>
      <c r="E74" s="525"/>
      <c r="F74" s="525"/>
      <c r="G74" s="525"/>
      <c r="H74" s="525"/>
      <c r="I74" s="525"/>
      <c r="J74" s="525"/>
      <c r="K74" s="525"/>
      <c r="L74" s="525"/>
      <c r="M74" s="525"/>
      <c r="N74" s="525"/>
      <c r="O74" s="525"/>
      <c r="P74" s="525"/>
      <c r="Q74" s="525"/>
      <c r="R74" s="525"/>
      <c r="S74" s="525"/>
      <c r="T74" s="525"/>
      <c r="U74" s="525"/>
      <c r="V74" s="525"/>
      <c r="W74" s="525"/>
      <c r="X74" s="525"/>
      <c r="Y74" s="525"/>
      <c r="Z74" s="525"/>
      <c r="AA74" s="525"/>
      <c r="AB74" s="525"/>
      <c r="AC74" s="525"/>
      <c r="AD74" s="525"/>
      <c r="AE74" s="525"/>
      <c r="AF74" s="525"/>
      <c r="AG74" s="525"/>
      <c r="AH74" s="525"/>
      <c r="AI74" s="525"/>
      <c r="AJ74" s="525"/>
      <c r="AK74" s="525"/>
      <c r="AL74" s="525"/>
      <c r="AM74" s="525"/>
    </row>
    <row r="75" spans="1:39" x14ac:dyDescent="0.2">
      <c r="A75" s="525"/>
      <c r="B75" s="525"/>
      <c r="C75" s="525"/>
      <c r="D75" s="525"/>
      <c r="E75" s="525"/>
      <c r="F75" s="525"/>
      <c r="G75" s="525"/>
      <c r="H75" s="525"/>
      <c r="I75" s="525"/>
      <c r="J75" s="525"/>
      <c r="K75" s="525"/>
      <c r="L75" s="525"/>
      <c r="M75" s="525"/>
      <c r="N75" s="525"/>
      <c r="O75" s="525"/>
      <c r="P75" s="525"/>
      <c r="Q75" s="525"/>
      <c r="R75" s="525"/>
      <c r="S75" s="525"/>
      <c r="T75" s="525"/>
      <c r="U75" s="525"/>
      <c r="V75" s="525"/>
      <c r="W75" s="525"/>
      <c r="X75" s="525"/>
      <c r="Y75" s="525"/>
      <c r="Z75" s="525"/>
      <c r="AA75" s="525"/>
      <c r="AB75" s="525"/>
      <c r="AC75" s="525"/>
      <c r="AD75" s="525"/>
      <c r="AE75" s="525"/>
      <c r="AF75" s="525"/>
      <c r="AG75" s="525"/>
      <c r="AH75" s="525"/>
      <c r="AI75" s="525"/>
      <c r="AJ75" s="525"/>
      <c r="AK75" s="525"/>
      <c r="AL75" s="525"/>
      <c r="AM75" s="525"/>
    </row>
    <row r="76" spans="1:39" x14ac:dyDescent="0.2">
      <c r="A76" s="525"/>
      <c r="B76" s="525"/>
      <c r="C76" s="525"/>
      <c r="D76" s="525"/>
      <c r="E76" s="525"/>
      <c r="F76" s="525"/>
      <c r="G76" s="525"/>
      <c r="H76" s="525"/>
      <c r="I76" s="525"/>
      <c r="J76" s="525"/>
      <c r="K76" s="525"/>
      <c r="L76" s="525"/>
      <c r="M76" s="525"/>
      <c r="N76" s="525"/>
      <c r="O76" s="525"/>
      <c r="P76" s="525"/>
      <c r="Q76" s="525"/>
      <c r="R76" s="525"/>
      <c r="S76" s="525"/>
      <c r="T76" s="525"/>
      <c r="U76" s="525"/>
      <c r="V76" s="525"/>
      <c r="W76" s="525"/>
      <c r="X76" s="525"/>
      <c r="Y76" s="525"/>
      <c r="Z76" s="525"/>
      <c r="AA76" s="525"/>
      <c r="AB76" s="525"/>
      <c r="AC76" s="525"/>
      <c r="AD76" s="525"/>
      <c r="AE76" s="525"/>
      <c r="AF76" s="525"/>
      <c r="AG76" s="525"/>
      <c r="AH76" s="525"/>
      <c r="AI76" s="525"/>
      <c r="AJ76" s="525"/>
      <c r="AK76" s="525"/>
      <c r="AL76" s="525"/>
      <c r="AM76" s="525"/>
    </row>
    <row r="77" spans="1:39" x14ac:dyDescent="0.2">
      <c r="A77" s="525"/>
      <c r="B77" s="525"/>
      <c r="C77" s="525"/>
      <c r="D77" s="525"/>
      <c r="E77" s="525"/>
      <c r="F77" s="525"/>
      <c r="G77" s="525"/>
      <c r="H77" s="525"/>
      <c r="I77" s="525"/>
      <c r="J77" s="525"/>
      <c r="K77" s="525"/>
      <c r="L77" s="525"/>
      <c r="M77" s="525"/>
      <c r="N77" s="525"/>
      <c r="O77" s="525"/>
      <c r="P77" s="525"/>
      <c r="Q77" s="525"/>
      <c r="R77" s="525"/>
      <c r="S77" s="525"/>
      <c r="T77" s="525"/>
      <c r="U77" s="525"/>
      <c r="V77" s="525"/>
      <c r="W77" s="525"/>
      <c r="X77" s="525"/>
      <c r="Y77" s="525"/>
      <c r="Z77" s="525"/>
      <c r="AA77" s="525"/>
      <c r="AB77" s="525"/>
      <c r="AC77" s="525"/>
      <c r="AD77" s="525"/>
      <c r="AE77" s="525"/>
      <c r="AF77" s="525"/>
      <c r="AG77" s="525"/>
      <c r="AH77" s="525"/>
      <c r="AI77" s="525"/>
      <c r="AJ77" s="525"/>
      <c r="AK77" s="525"/>
      <c r="AL77" s="525"/>
      <c r="AM77" s="525"/>
    </row>
    <row r="78" spans="1:39" x14ac:dyDescent="0.2">
      <c r="A78" s="525"/>
      <c r="B78" s="525"/>
      <c r="C78" s="525"/>
      <c r="D78" s="525"/>
      <c r="E78" s="525"/>
      <c r="F78" s="525"/>
      <c r="G78" s="525"/>
      <c r="H78" s="525"/>
      <c r="I78" s="525"/>
      <c r="J78" s="525"/>
      <c r="K78" s="525"/>
      <c r="L78" s="525"/>
      <c r="M78" s="525"/>
      <c r="N78" s="525"/>
      <c r="O78" s="525"/>
      <c r="P78" s="525"/>
      <c r="Q78" s="525"/>
      <c r="R78" s="525"/>
      <c r="S78" s="525"/>
      <c r="T78" s="525"/>
      <c r="U78" s="525"/>
      <c r="V78" s="525"/>
      <c r="W78" s="525"/>
      <c r="X78" s="525"/>
      <c r="Y78" s="525"/>
      <c r="Z78" s="525"/>
      <c r="AA78" s="525"/>
      <c r="AB78" s="525"/>
      <c r="AC78" s="525"/>
      <c r="AD78" s="525"/>
      <c r="AE78" s="525"/>
      <c r="AF78" s="525"/>
      <c r="AG78" s="525"/>
      <c r="AH78" s="525"/>
      <c r="AI78" s="525"/>
      <c r="AJ78" s="525"/>
      <c r="AK78" s="525"/>
      <c r="AL78" s="525"/>
      <c r="AM78" s="525"/>
    </row>
    <row r="79" spans="1:39" x14ac:dyDescent="0.2">
      <c r="A79" s="525"/>
      <c r="B79" s="525"/>
      <c r="C79" s="525"/>
      <c r="D79" s="525"/>
      <c r="E79" s="525"/>
      <c r="F79" s="525"/>
      <c r="G79" s="525"/>
      <c r="H79" s="525"/>
      <c r="I79" s="525"/>
      <c r="J79" s="525"/>
      <c r="K79" s="525"/>
      <c r="L79" s="525"/>
      <c r="M79" s="525"/>
      <c r="N79" s="525"/>
      <c r="O79" s="525"/>
      <c r="P79" s="525"/>
      <c r="Q79" s="525"/>
      <c r="R79" s="525"/>
      <c r="S79" s="525"/>
      <c r="T79" s="525"/>
      <c r="U79" s="525"/>
      <c r="V79" s="525"/>
      <c r="W79" s="525"/>
      <c r="X79" s="525"/>
      <c r="Y79" s="525"/>
      <c r="Z79" s="525"/>
      <c r="AA79" s="525"/>
      <c r="AB79" s="525"/>
      <c r="AC79" s="525"/>
      <c r="AD79" s="525"/>
      <c r="AE79" s="525"/>
      <c r="AF79" s="525"/>
      <c r="AG79" s="525"/>
      <c r="AH79" s="525"/>
      <c r="AI79" s="525"/>
      <c r="AJ79" s="525"/>
      <c r="AK79" s="525"/>
      <c r="AL79" s="525"/>
      <c r="AM79" s="525"/>
    </row>
    <row r="80" spans="1:39" x14ac:dyDescent="0.2">
      <c r="A80" s="525"/>
      <c r="B80" s="525"/>
      <c r="C80" s="525"/>
      <c r="D80" s="525"/>
      <c r="E80" s="525"/>
      <c r="F80" s="525"/>
      <c r="G80" s="525"/>
      <c r="H80" s="525"/>
      <c r="I80" s="525"/>
      <c r="J80" s="525"/>
      <c r="K80" s="525"/>
      <c r="L80" s="525"/>
      <c r="M80" s="525"/>
      <c r="N80" s="525"/>
      <c r="O80" s="525"/>
      <c r="P80" s="525"/>
      <c r="Q80" s="525"/>
      <c r="R80" s="525"/>
      <c r="S80" s="525"/>
      <c r="T80" s="525"/>
      <c r="U80" s="525"/>
      <c r="V80" s="525"/>
      <c r="W80" s="525"/>
      <c r="X80" s="525"/>
      <c r="Y80" s="525"/>
      <c r="Z80" s="525"/>
      <c r="AA80" s="525"/>
      <c r="AB80" s="525"/>
      <c r="AC80" s="525"/>
      <c r="AD80" s="525"/>
      <c r="AE80" s="525"/>
      <c r="AF80" s="525"/>
      <c r="AG80" s="525"/>
      <c r="AH80" s="525"/>
      <c r="AI80" s="525"/>
      <c r="AJ80" s="525"/>
      <c r="AK80" s="525"/>
      <c r="AL80" s="525"/>
      <c r="AM80" s="525"/>
    </row>
    <row r="81" spans="1:39" x14ac:dyDescent="0.2">
      <c r="A81" s="525"/>
      <c r="B81" s="525"/>
      <c r="C81" s="525"/>
      <c r="D81" s="525"/>
      <c r="E81" s="525"/>
      <c r="F81" s="525"/>
      <c r="G81" s="525"/>
      <c r="H81" s="525"/>
      <c r="I81" s="525"/>
      <c r="J81" s="525"/>
      <c r="K81" s="525"/>
      <c r="L81" s="525"/>
      <c r="M81" s="525"/>
      <c r="N81" s="525"/>
      <c r="O81" s="525"/>
      <c r="P81" s="525"/>
      <c r="Q81" s="525"/>
      <c r="R81" s="525"/>
      <c r="S81" s="525"/>
      <c r="T81" s="525"/>
      <c r="U81" s="525"/>
      <c r="V81" s="525"/>
      <c r="W81" s="525"/>
      <c r="X81" s="525"/>
      <c r="Y81" s="525"/>
      <c r="Z81" s="525"/>
      <c r="AA81" s="525"/>
      <c r="AB81" s="525"/>
      <c r="AC81" s="525"/>
      <c r="AD81" s="525"/>
      <c r="AE81" s="525"/>
      <c r="AF81" s="525"/>
      <c r="AG81" s="525"/>
      <c r="AH81" s="525"/>
      <c r="AI81" s="525"/>
      <c r="AJ81" s="525"/>
      <c r="AK81" s="525"/>
      <c r="AL81" s="525"/>
      <c r="AM81" s="525"/>
    </row>
    <row r="82" spans="1:39" x14ac:dyDescent="0.2">
      <c r="A82" s="525"/>
      <c r="B82" s="525"/>
      <c r="C82" s="525"/>
      <c r="D82" s="525"/>
      <c r="E82" s="525"/>
      <c r="F82" s="525"/>
      <c r="G82" s="525"/>
      <c r="H82" s="525"/>
      <c r="I82" s="525"/>
      <c r="J82" s="525"/>
      <c r="K82" s="525"/>
      <c r="L82" s="525"/>
      <c r="M82" s="525"/>
      <c r="N82" s="525"/>
      <c r="O82" s="525"/>
      <c r="P82" s="525"/>
      <c r="Q82" s="525"/>
      <c r="R82" s="525"/>
      <c r="S82" s="525"/>
      <c r="T82" s="525"/>
      <c r="U82" s="525"/>
      <c r="V82" s="525"/>
      <c r="W82" s="525"/>
      <c r="X82" s="525"/>
      <c r="Y82" s="525"/>
      <c r="Z82" s="525"/>
      <c r="AA82" s="525"/>
      <c r="AB82" s="525"/>
      <c r="AC82" s="525"/>
      <c r="AD82" s="525"/>
      <c r="AE82" s="525"/>
      <c r="AF82" s="525"/>
      <c r="AG82" s="525"/>
      <c r="AH82" s="525"/>
      <c r="AI82" s="525"/>
      <c r="AJ82" s="525"/>
      <c r="AK82" s="525"/>
      <c r="AL82" s="525"/>
      <c r="AM82" s="525"/>
    </row>
    <row r="83" spans="1:39" x14ac:dyDescent="0.2">
      <c r="A83" s="525"/>
      <c r="B83" s="525"/>
      <c r="C83" s="525"/>
      <c r="D83" s="525"/>
      <c r="E83" s="525"/>
      <c r="F83" s="525"/>
      <c r="G83" s="525"/>
      <c r="H83" s="525"/>
      <c r="I83" s="525"/>
      <c r="J83" s="525"/>
      <c r="K83" s="525"/>
      <c r="L83" s="525"/>
      <c r="M83" s="525"/>
      <c r="N83" s="525"/>
      <c r="O83" s="525"/>
      <c r="P83" s="525"/>
      <c r="Q83" s="525"/>
      <c r="R83" s="525"/>
      <c r="S83" s="525"/>
      <c r="T83" s="525"/>
      <c r="U83" s="525"/>
      <c r="V83" s="525"/>
      <c r="W83" s="525"/>
      <c r="X83" s="525"/>
      <c r="Y83" s="525"/>
      <c r="Z83" s="525"/>
      <c r="AA83" s="525"/>
      <c r="AB83" s="525"/>
      <c r="AC83" s="525"/>
      <c r="AD83" s="525"/>
      <c r="AE83" s="525"/>
      <c r="AF83" s="525"/>
      <c r="AG83" s="525"/>
      <c r="AH83" s="525"/>
      <c r="AI83" s="525"/>
      <c r="AJ83" s="525"/>
      <c r="AK83" s="525"/>
      <c r="AL83" s="525"/>
      <c r="AM83" s="525"/>
    </row>
    <row r="84" spans="1:39" x14ac:dyDescent="0.2">
      <c r="A84" s="525"/>
      <c r="B84" s="525"/>
      <c r="C84" s="525"/>
      <c r="D84" s="525"/>
      <c r="E84" s="525"/>
      <c r="F84" s="525"/>
      <c r="G84" s="525"/>
      <c r="H84" s="525"/>
      <c r="I84" s="525"/>
      <c r="J84" s="525"/>
      <c r="K84" s="525"/>
      <c r="L84" s="525"/>
      <c r="M84" s="525"/>
      <c r="N84" s="525"/>
      <c r="O84" s="525"/>
      <c r="P84" s="525"/>
      <c r="Q84" s="525"/>
      <c r="R84" s="525"/>
      <c r="S84" s="525"/>
      <c r="T84" s="525"/>
      <c r="U84" s="525"/>
      <c r="V84" s="525"/>
      <c r="W84" s="525"/>
      <c r="X84" s="525"/>
      <c r="Y84" s="525"/>
      <c r="Z84" s="525"/>
      <c r="AA84" s="525"/>
      <c r="AB84" s="525"/>
      <c r="AC84" s="525"/>
      <c r="AD84" s="525"/>
      <c r="AE84" s="525"/>
      <c r="AF84" s="525"/>
      <c r="AG84" s="525"/>
      <c r="AH84" s="525"/>
      <c r="AI84" s="525"/>
      <c r="AJ84" s="525"/>
      <c r="AK84" s="525"/>
      <c r="AL84" s="525"/>
      <c r="AM84" s="525"/>
    </row>
    <row r="85" spans="1:39" x14ac:dyDescent="0.2">
      <c r="A85" s="525"/>
      <c r="B85" s="525"/>
      <c r="C85" s="525"/>
      <c r="D85" s="525"/>
      <c r="E85" s="525"/>
      <c r="F85" s="525"/>
      <c r="G85" s="525"/>
      <c r="H85" s="525"/>
      <c r="I85" s="525"/>
      <c r="J85" s="525"/>
      <c r="K85" s="525"/>
      <c r="L85" s="525"/>
      <c r="M85" s="525"/>
      <c r="N85" s="525"/>
      <c r="O85" s="525"/>
      <c r="P85" s="525"/>
      <c r="Q85" s="525"/>
      <c r="R85" s="525"/>
      <c r="S85" s="525"/>
      <c r="T85" s="525"/>
      <c r="U85" s="525"/>
      <c r="V85" s="525"/>
      <c r="W85" s="525"/>
      <c r="X85" s="525"/>
      <c r="Y85" s="525"/>
      <c r="Z85" s="525"/>
      <c r="AA85" s="525"/>
      <c r="AB85" s="525"/>
      <c r="AC85" s="525"/>
      <c r="AD85" s="525"/>
      <c r="AE85" s="525"/>
      <c r="AF85" s="525"/>
      <c r="AG85" s="525"/>
      <c r="AH85" s="525"/>
      <c r="AI85" s="525"/>
      <c r="AJ85" s="525"/>
      <c r="AK85" s="525"/>
      <c r="AL85" s="525"/>
      <c r="AM85" s="525"/>
    </row>
    <row r="86" spans="1:39" x14ac:dyDescent="0.2">
      <c r="A86" s="525"/>
      <c r="B86" s="525"/>
      <c r="C86" s="525"/>
      <c r="D86" s="525"/>
      <c r="E86" s="525"/>
      <c r="F86" s="525"/>
      <c r="G86" s="525"/>
      <c r="H86" s="525"/>
      <c r="I86" s="525"/>
      <c r="J86" s="525"/>
      <c r="K86" s="525"/>
      <c r="L86" s="525"/>
      <c r="M86" s="525"/>
      <c r="N86" s="525"/>
      <c r="O86" s="525"/>
      <c r="P86" s="525"/>
      <c r="Q86" s="525"/>
      <c r="R86" s="525"/>
      <c r="S86" s="525"/>
      <c r="T86" s="525"/>
      <c r="U86" s="525"/>
      <c r="V86" s="525"/>
      <c r="W86" s="525"/>
      <c r="X86" s="525"/>
      <c r="Y86" s="525"/>
      <c r="Z86" s="525"/>
      <c r="AA86" s="525"/>
      <c r="AB86" s="525"/>
      <c r="AC86" s="525"/>
      <c r="AD86" s="525"/>
      <c r="AE86" s="525"/>
      <c r="AF86" s="525"/>
      <c r="AG86" s="525"/>
      <c r="AH86" s="525"/>
      <c r="AI86" s="525"/>
      <c r="AJ86" s="525"/>
      <c r="AK86" s="525"/>
      <c r="AL86" s="525"/>
      <c r="AM86" s="525"/>
    </row>
    <row r="87" spans="1:39" x14ac:dyDescent="0.2">
      <c r="A87" s="525"/>
      <c r="B87" s="525"/>
      <c r="C87" s="525"/>
      <c r="D87" s="525"/>
      <c r="E87" s="525"/>
      <c r="F87" s="525"/>
      <c r="G87" s="525"/>
      <c r="H87" s="525"/>
      <c r="I87" s="525"/>
      <c r="J87" s="525"/>
      <c r="K87" s="525"/>
      <c r="L87" s="525"/>
      <c r="M87" s="525"/>
      <c r="N87" s="525"/>
      <c r="O87" s="525"/>
      <c r="P87" s="525"/>
      <c r="Q87" s="525"/>
      <c r="R87" s="525"/>
      <c r="S87" s="525"/>
      <c r="T87" s="525"/>
      <c r="U87" s="525"/>
      <c r="V87" s="525"/>
      <c r="W87" s="525"/>
      <c r="X87" s="525"/>
      <c r="Y87" s="525"/>
      <c r="Z87" s="525"/>
      <c r="AA87" s="525"/>
      <c r="AB87" s="525"/>
      <c r="AC87" s="525"/>
      <c r="AD87" s="525"/>
      <c r="AE87" s="525"/>
      <c r="AF87" s="525"/>
      <c r="AG87" s="525"/>
      <c r="AH87" s="525"/>
      <c r="AI87" s="525"/>
      <c r="AJ87" s="525"/>
      <c r="AK87" s="525"/>
      <c r="AL87" s="525"/>
      <c r="AM87" s="525"/>
    </row>
    <row r="88" spans="1:39" x14ac:dyDescent="0.2">
      <c r="A88" s="525"/>
      <c r="B88" s="525"/>
      <c r="C88" s="525"/>
      <c r="D88" s="525"/>
      <c r="E88" s="525"/>
      <c r="F88" s="525"/>
      <c r="G88" s="525"/>
      <c r="H88" s="525"/>
      <c r="I88" s="525"/>
      <c r="J88" s="525"/>
      <c r="K88" s="525"/>
      <c r="L88" s="525"/>
      <c r="M88" s="525"/>
      <c r="N88" s="525"/>
      <c r="O88" s="525"/>
      <c r="P88" s="525"/>
      <c r="Q88" s="525"/>
      <c r="R88" s="525"/>
      <c r="S88" s="525"/>
      <c r="T88" s="525"/>
      <c r="U88" s="525"/>
      <c r="V88" s="525"/>
      <c r="W88" s="525"/>
      <c r="X88" s="525"/>
      <c r="Y88" s="525"/>
      <c r="Z88" s="525"/>
      <c r="AA88" s="525"/>
      <c r="AB88" s="525"/>
      <c r="AC88" s="525"/>
      <c r="AD88" s="525"/>
      <c r="AE88" s="525"/>
      <c r="AF88" s="525"/>
      <c r="AG88" s="525"/>
      <c r="AH88" s="525"/>
      <c r="AI88" s="525"/>
      <c r="AJ88" s="525"/>
      <c r="AK88" s="525"/>
      <c r="AL88" s="525"/>
      <c r="AM88" s="525"/>
    </row>
    <row r="89" spans="1:39" x14ac:dyDescent="0.2">
      <c r="A89" s="525"/>
      <c r="B89" s="525"/>
      <c r="C89" s="525"/>
      <c r="D89" s="525"/>
      <c r="E89" s="525"/>
      <c r="F89" s="525"/>
      <c r="G89" s="525"/>
      <c r="H89" s="525"/>
      <c r="I89" s="525"/>
      <c r="J89" s="525"/>
      <c r="K89" s="525"/>
      <c r="L89" s="525"/>
      <c r="M89" s="525"/>
      <c r="N89" s="525"/>
      <c r="O89" s="525"/>
      <c r="P89" s="525"/>
      <c r="Q89" s="525"/>
      <c r="R89" s="525"/>
      <c r="S89" s="525"/>
      <c r="T89" s="525"/>
      <c r="U89" s="525"/>
      <c r="V89" s="525"/>
      <c r="W89" s="525"/>
      <c r="X89" s="525"/>
      <c r="Y89" s="525"/>
      <c r="Z89" s="525"/>
      <c r="AA89" s="525"/>
      <c r="AB89" s="525"/>
      <c r="AC89" s="525"/>
      <c r="AD89" s="525"/>
      <c r="AE89" s="525"/>
      <c r="AF89" s="525"/>
      <c r="AG89" s="525"/>
      <c r="AH89" s="525"/>
      <c r="AI89" s="525"/>
      <c r="AJ89" s="525"/>
      <c r="AK89" s="525"/>
      <c r="AL89" s="525"/>
      <c r="AM89" s="525"/>
    </row>
    <row r="90" spans="1:39" x14ac:dyDescent="0.2">
      <c r="A90" s="525"/>
      <c r="B90" s="525"/>
      <c r="C90" s="525"/>
      <c r="D90" s="525"/>
      <c r="E90" s="525"/>
      <c r="F90" s="525"/>
      <c r="G90" s="525"/>
      <c r="H90" s="525"/>
      <c r="I90" s="525"/>
      <c r="J90" s="525"/>
      <c r="K90" s="525"/>
      <c r="L90" s="525"/>
      <c r="M90" s="525"/>
      <c r="N90" s="525"/>
      <c r="O90" s="525"/>
      <c r="P90" s="525"/>
      <c r="Q90" s="525"/>
      <c r="R90" s="525"/>
      <c r="S90" s="525"/>
      <c r="T90" s="525"/>
      <c r="U90" s="525"/>
      <c r="V90" s="525"/>
      <c r="W90" s="525"/>
      <c r="X90" s="525"/>
      <c r="Y90" s="525"/>
      <c r="Z90" s="525"/>
      <c r="AA90" s="525"/>
      <c r="AB90" s="525"/>
      <c r="AC90" s="525"/>
      <c r="AD90" s="525"/>
      <c r="AE90" s="525"/>
      <c r="AF90" s="525"/>
      <c r="AG90" s="525"/>
      <c r="AH90" s="525"/>
      <c r="AI90" s="525"/>
      <c r="AJ90" s="525"/>
      <c r="AK90" s="525"/>
      <c r="AL90" s="525"/>
      <c r="AM90" s="525"/>
    </row>
    <row r="91" spans="1:39" x14ac:dyDescent="0.2">
      <c r="A91" s="525"/>
      <c r="B91" s="525"/>
      <c r="C91" s="525"/>
      <c r="D91" s="525"/>
      <c r="E91" s="525"/>
      <c r="F91" s="525"/>
      <c r="G91" s="525"/>
      <c r="H91" s="525"/>
      <c r="I91" s="525"/>
      <c r="J91" s="525"/>
      <c r="K91" s="525"/>
      <c r="L91" s="525"/>
      <c r="M91" s="525"/>
      <c r="N91" s="525"/>
      <c r="O91" s="525"/>
      <c r="P91" s="525"/>
      <c r="Q91" s="525"/>
      <c r="R91" s="525"/>
      <c r="S91" s="525"/>
      <c r="T91" s="525"/>
      <c r="U91" s="525"/>
      <c r="V91" s="525"/>
      <c r="W91" s="525"/>
      <c r="X91" s="525"/>
      <c r="Y91" s="525"/>
      <c r="Z91" s="525"/>
      <c r="AA91" s="525"/>
      <c r="AB91" s="525"/>
      <c r="AC91" s="525"/>
      <c r="AD91" s="525"/>
      <c r="AE91" s="525"/>
      <c r="AF91" s="525"/>
      <c r="AG91" s="525"/>
      <c r="AH91" s="525"/>
      <c r="AI91" s="525"/>
      <c r="AJ91" s="525"/>
      <c r="AK91" s="525"/>
      <c r="AL91" s="525"/>
      <c r="AM91" s="525"/>
    </row>
    <row r="92" spans="1:39" x14ac:dyDescent="0.2">
      <c r="A92" s="525"/>
      <c r="B92" s="525"/>
      <c r="C92" s="525"/>
      <c r="D92" s="525"/>
      <c r="E92" s="525"/>
      <c r="F92" s="525"/>
      <c r="G92" s="525"/>
      <c r="H92" s="525"/>
      <c r="I92" s="525"/>
      <c r="J92" s="525"/>
      <c r="K92" s="525"/>
      <c r="L92" s="525"/>
      <c r="M92" s="525"/>
      <c r="N92" s="525"/>
      <c r="O92" s="525"/>
      <c r="P92" s="525"/>
      <c r="Q92" s="525"/>
      <c r="R92" s="525"/>
      <c r="S92" s="525"/>
      <c r="T92" s="525"/>
      <c r="U92" s="525"/>
      <c r="V92" s="525"/>
      <c r="W92" s="525"/>
      <c r="X92" s="525"/>
      <c r="Y92" s="525"/>
      <c r="Z92" s="525"/>
      <c r="AA92" s="525"/>
      <c r="AB92" s="525"/>
      <c r="AC92" s="525"/>
      <c r="AD92" s="525"/>
      <c r="AE92" s="525"/>
      <c r="AF92" s="525"/>
      <c r="AG92" s="525"/>
      <c r="AH92" s="525"/>
      <c r="AI92" s="525"/>
      <c r="AJ92" s="525"/>
      <c r="AK92" s="525"/>
      <c r="AL92" s="525"/>
      <c r="AM92" s="525"/>
    </row>
    <row r="93" spans="1:39" x14ac:dyDescent="0.2">
      <c r="A93" s="525"/>
      <c r="B93" s="525"/>
      <c r="C93" s="525"/>
      <c r="D93" s="525"/>
      <c r="E93" s="525"/>
      <c r="F93" s="525"/>
      <c r="G93" s="525"/>
      <c r="H93" s="525"/>
      <c r="I93" s="525"/>
      <c r="J93" s="525"/>
      <c r="K93" s="525"/>
      <c r="L93" s="525"/>
      <c r="M93" s="525"/>
      <c r="N93" s="525"/>
      <c r="O93" s="525"/>
      <c r="P93" s="525"/>
      <c r="Q93" s="525"/>
      <c r="R93" s="525"/>
      <c r="S93" s="525"/>
      <c r="T93" s="525"/>
      <c r="U93" s="525"/>
      <c r="V93" s="525"/>
      <c r="W93" s="525"/>
      <c r="X93" s="525"/>
      <c r="Y93" s="525"/>
      <c r="Z93" s="525"/>
      <c r="AA93" s="525"/>
      <c r="AB93" s="525"/>
      <c r="AC93" s="525"/>
      <c r="AD93" s="525"/>
      <c r="AE93" s="525"/>
      <c r="AF93" s="525"/>
      <c r="AG93" s="525"/>
      <c r="AH93" s="525"/>
      <c r="AI93" s="525"/>
      <c r="AJ93" s="525"/>
      <c r="AK93" s="525"/>
      <c r="AL93" s="525"/>
      <c r="AM93" s="525"/>
    </row>
    <row r="94" spans="1:39" x14ac:dyDescent="0.2">
      <c r="A94" s="525"/>
      <c r="B94" s="525"/>
      <c r="C94" s="525"/>
      <c r="D94" s="525"/>
      <c r="E94" s="525"/>
      <c r="F94" s="525"/>
      <c r="G94" s="525"/>
      <c r="H94" s="525"/>
      <c r="I94" s="525"/>
      <c r="J94" s="525"/>
      <c r="K94" s="525"/>
      <c r="L94" s="525"/>
      <c r="M94" s="525"/>
      <c r="N94" s="525"/>
      <c r="O94" s="525"/>
      <c r="P94" s="525"/>
      <c r="Q94" s="525"/>
      <c r="R94" s="525"/>
      <c r="S94" s="525"/>
      <c r="T94" s="525"/>
      <c r="U94" s="525"/>
      <c r="V94" s="525"/>
      <c r="W94" s="525"/>
      <c r="X94" s="525"/>
      <c r="Y94" s="525"/>
      <c r="Z94" s="525"/>
      <c r="AA94" s="525"/>
      <c r="AB94" s="525"/>
      <c r="AC94" s="525"/>
      <c r="AD94" s="525"/>
      <c r="AE94" s="525"/>
      <c r="AF94" s="525"/>
      <c r="AG94" s="525"/>
      <c r="AH94" s="525"/>
      <c r="AI94" s="525"/>
      <c r="AJ94" s="525"/>
      <c r="AK94" s="525"/>
      <c r="AL94" s="525"/>
      <c r="AM94" s="525"/>
    </row>
    <row r="95" spans="1:39" x14ac:dyDescent="0.2">
      <c r="A95" s="525"/>
      <c r="B95" s="525"/>
      <c r="C95" s="525"/>
      <c r="D95" s="525"/>
      <c r="E95" s="525"/>
      <c r="F95" s="525"/>
      <c r="G95" s="525"/>
      <c r="H95" s="525"/>
      <c r="I95" s="525"/>
      <c r="J95" s="525"/>
      <c r="K95" s="525"/>
      <c r="L95" s="525"/>
      <c r="M95" s="525"/>
      <c r="N95" s="525"/>
      <c r="O95" s="525"/>
      <c r="P95" s="525"/>
      <c r="Q95" s="525"/>
      <c r="R95" s="525"/>
      <c r="S95" s="525"/>
      <c r="T95" s="525"/>
      <c r="U95" s="525"/>
      <c r="V95" s="525"/>
      <c r="W95" s="525"/>
      <c r="X95" s="525"/>
      <c r="Y95" s="525"/>
      <c r="Z95" s="525"/>
      <c r="AA95" s="525"/>
      <c r="AB95" s="525"/>
      <c r="AC95" s="525"/>
      <c r="AD95" s="525"/>
      <c r="AE95" s="525"/>
      <c r="AF95" s="525"/>
      <c r="AG95" s="525"/>
      <c r="AH95" s="525"/>
      <c r="AI95" s="525"/>
      <c r="AJ95" s="525"/>
      <c r="AK95" s="525"/>
      <c r="AL95" s="525"/>
      <c r="AM95" s="525"/>
    </row>
    <row r="96" spans="1:39" x14ac:dyDescent="0.2">
      <c r="A96" s="525"/>
      <c r="B96" s="525"/>
      <c r="C96" s="525"/>
      <c r="D96" s="525"/>
      <c r="E96" s="525"/>
      <c r="F96" s="525"/>
      <c r="G96" s="525"/>
      <c r="H96" s="525"/>
      <c r="I96" s="525"/>
      <c r="J96" s="525"/>
      <c r="K96" s="525"/>
      <c r="L96" s="525"/>
      <c r="M96" s="525"/>
      <c r="N96" s="525"/>
      <c r="O96" s="525"/>
      <c r="P96" s="525"/>
      <c r="Q96" s="525"/>
      <c r="R96" s="525"/>
      <c r="S96" s="525"/>
      <c r="T96" s="525"/>
      <c r="U96" s="525"/>
      <c r="V96" s="525"/>
      <c r="W96" s="525"/>
      <c r="X96" s="525"/>
      <c r="Y96" s="525"/>
      <c r="Z96" s="525"/>
      <c r="AA96" s="525"/>
      <c r="AB96" s="525"/>
      <c r="AC96" s="525"/>
      <c r="AD96" s="525"/>
      <c r="AE96" s="525"/>
      <c r="AF96" s="525"/>
      <c r="AG96" s="525"/>
      <c r="AH96" s="525"/>
      <c r="AI96" s="525"/>
      <c r="AJ96" s="525"/>
      <c r="AK96" s="525"/>
      <c r="AL96" s="525"/>
      <c r="AM96" s="525"/>
    </row>
    <row r="97" spans="1:39" x14ac:dyDescent="0.2">
      <c r="A97" s="525"/>
      <c r="B97" s="525"/>
      <c r="C97" s="525"/>
      <c r="D97" s="525"/>
      <c r="E97" s="525"/>
      <c r="F97" s="525"/>
      <c r="G97" s="525"/>
      <c r="H97" s="525"/>
      <c r="I97" s="525"/>
      <c r="J97" s="525"/>
      <c r="K97" s="525"/>
      <c r="L97" s="525"/>
      <c r="M97" s="525"/>
      <c r="N97" s="525"/>
      <c r="O97" s="525"/>
      <c r="P97" s="525"/>
      <c r="Q97" s="525"/>
      <c r="R97" s="525"/>
      <c r="S97" s="525"/>
      <c r="T97" s="525"/>
      <c r="U97" s="525"/>
      <c r="V97" s="525"/>
      <c r="W97" s="525"/>
      <c r="X97" s="525"/>
      <c r="Y97" s="525"/>
      <c r="Z97" s="525"/>
      <c r="AA97" s="525"/>
      <c r="AB97" s="525"/>
      <c r="AC97" s="525"/>
      <c r="AD97" s="525"/>
      <c r="AE97" s="525"/>
      <c r="AF97" s="525"/>
      <c r="AG97" s="525"/>
      <c r="AH97" s="525"/>
      <c r="AI97" s="525"/>
      <c r="AJ97" s="525"/>
      <c r="AK97" s="525"/>
      <c r="AL97" s="525"/>
      <c r="AM97" s="52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3C71"/>
  </sheetPr>
  <dimension ref="B2:O16"/>
  <sheetViews>
    <sheetView zoomScaleNormal="100" workbookViewId="0">
      <pane xSplit="5" ySplit="7" topLeftCell="F8" activePane="bottomRight" state="frozen"/>
      <selection pane="topRight" activeCell="C11" sqref="C11"/>
      <selection pane="bottomLeft" activeCell="C11" sqref="C11"/>
      <selection pane="bottomRight" activeCell="S11" sqref="S11"/>
    </sheetView>
  </sheetViews>
  <sheetFormatPr defaultColWidth="9.140625" defaultRowHeight="14.25" x14ac:dyDescent="0.2"/>
  <cols>
    <col min="1" max="1" width="2.85546875" style="25" customWidth="1"/>
    <col min="2" max="2" width="3.85546875" style="25" customWidth="1"/>
    <col min="3" max="3" width="32.5703125" style="25" customWidth="1"/>
    <col min="4" max="4" width="9.140625" style="25"/>
    <col min="5" max="5" width="11.140625" style="25" bestFit="1" customWidth="1"/>
    <col min="6" max="10" width="11.85546875" style="25" customWidth="1"/>
    <col min="11" max="11" width="11.7109375" style="25" customWidth="1"/>
    <col min="12" max="12" width="4" style="25" customWidth="1"/>
    <col min="13" max="16384" width="9.140625" style="25"/>
  </cols>
  <sheetData>
    <row r="2" spans="2:15" ht="24" customHeight="1" x14ac:dyDescent="0.25">
      <c r="B2" s="2" t="s">
        <v>384</v>
      </c>
      <c r="C2" s="3"/>
      <c r="D2" s="3"/>
      <c r="E2" s="4"/>
      <c r="F2" s="4"/>
      <c r="G2" s="4"/>
      <c r="H2" s="4"/>
      <c r="I2" s="4"/>
      <c r="J2" s="4"/>
      <c r="K2" s="362"/>
      <c r="L2" s="360"/>
      <c r="M2" s="361"/>
      <c r="N2" s="361"/>
      <c r="O2" s="361"/>
    </row>
    <row r="3" spans="2:15" x14ac:dyDescent="0.2">
      <c r="B3" s="5" t="s">
        <v>46</v>
      </c>
      <c r="C3" s="5"/>
      <c r="D3" s="360"/>
      <c r="E3" s="360"/>
      <c r="F3" s="360"/>
      <c r="G3" s="360"/>
      <c r="H3" s="360"/>
      <c r="I3" s="360"/>
      <c r="J3" s="360"/>
      <c r="K3" s="360"/>
      <c r="L3" s="360"/>
      <c r="M3" s="361"/>
      <c r="N3" s="361"/>
      <c r="O3" s="361"/>
    </row>
    <row r="4" spans="2:15" x14ac:dyDescent="0.2">
      <c r="B4" s="360"/>
      <c r="C4" s="5"/>
      <c r="D4" s="360"/>
      <c r="E4" s="360"/>
      <c r="F4" s="360"/>
      <c r="G4" s="360"/>
      <c r="H4" s="360"/>
      <c r="I4" s="360"/>
      <c r="J4" s="360"/>
      <c r="K4" s="360"/>
      <c r="L4" s="360"/>
      <c r="M4" s="361"/>
      <c r="N4" s="361"/>
      <c r="O4" s="361"/>
    </row>
    <row r="5" spans="2:15" ht="24" customHeight="1" x14ac:dyDescent="0.2">
      <c r="B5" s="9" t="s">
        <v>385</v>
      </c>
      <c r="C5" s="9"/>
      <c r="D5" s="9"/>
      <c r="E5" s="9"/>
      <c r="F5" s="9"/>
      <c r="G5" s="9"/>
      <c r="H5" s="9"/>
      <c r="I5" s="9"/>
      <c r="J5" s="9"/>
      <c r="K5" s="9"/>
      <c r="L5" s="360"/>
      <c r="M5" s="361"/>
      <c r="N5" s="361"/>
      <c r="O5" s="361"/>
    </row>
    <row r="6" spans="2:15" x14ac:dyDescent="0.2">
      <c r="B6" s="360"/>
      <c r="C6" s="8"/>
      <c r="D6" s="8"/>
      <c r="E6" s="8"/>
      <c r="F6" s="8"/>
      <c r="G6" s="8"/>
      <c r="H6" s="8"/>
      <c r="I6" s="8"/>
      <c r="J6" s="8"/>
      <c r="K6" s="8"/>
      <c r="L6" s="360"/>
      <c r="M6" s="361"/>
      <c r="N6" s="361"/>
      <c r="O6" s="361"/>
    </row>
    <row r="7" spans="2:15" s="42" customFormat="1" ht="33.75" x14ac:dyDescent="0.2">
      <c r="B7" s="364"/>
      <c r="C7" s="37"/>
      <c r="D7" s="38"/>
      <c r="E7" s="38" t="s">
        <v>133</v>
      </c>
      <c r="F7" s="224" t="s">
        <v>136</v>
      </c>
      <c r="G7" s="147" t="s">
        <v>137</v>
      </c>
      <c r="H7" s="147" t="s">
        <v>138</v>
      </c>
      <c r="I7" s="147" t="s">
        <v>139</v>
      </c>
      <c r="J7" s="254" t="s">
        <v>140</v>
      </c>
      <c r="K7" s="210" t="s">
        <v>386</v>
      </c>
      <c r="L7" s="363"/>
      <c r="M7" s="365"/>
      <c r="N7" s="365"/>
      <c r="O7" s="365"/>
    </row>
    <row r="8" spans="2:15" ht="20.100000000000001" customHeight="1" x14ac:dyDescent="0.2">
      <c r="B8" s="8" t="s">
        <v>50</v>
      </c>
      <c r="C8" s="363"/>
      <c r="D8" s="27"/>
      <c r="E8" s="43"/>
      <c r="F8" s="45">
        <f>SUMIFS('Calc| Project Costs '!AU$7:AU$102,'Calc| Project Costs '!$BS$7:$BS$102,'Output| PTRM'!$B8)</f>
        <v>24.389480359727212</v>
      </c>
      <c r="G8" s="45">
        <f>SUMIFS('Calc| Project Costs '!AV$7:AV$102,'Calc| Project Costs '!$BS$7:$BS$102,'Output| PTRM'!$B8)</f>
        <v>33.452411054466374</v>
      </c>
      <c r="H8" s="45">
        <f>SUMIFS('Calc| Project Costs '!AW$7:AW$102,'Calc| Project Costs '!$BS$7:$BS$102,'Output| PTRM'!$B8)</f>
        <v>25.144512422002933</v>
      </c>
      <c r="I8" s="45">
        <f>SUMIFS('Calc| Project Costs '!AX$7:AX$102,'Calc| Project Costs '!$BS$7:$BS$102,'Output| PTRM'!$B8)</f>
        <v>27.582315018396677</v>
      </c>
      <c r="J8" s="46">
        <f>SUMIFS('Calc| Project Costs '!AY$7:AY$102,'Calc| Project Costs '!$BS$7:$BS$102,'Output| PTRM'!$B8)</f>
        <v>24.802518552135659</v>
      </c>
      <c r="K8" s="45">
        <f t="shared" ref="K8:K15" si="0">SUM(F8:J8)</f>
        <v>135.37123740672885</v>
      </c>
      <c r="L8" s="360"/>
      <c r="M8" s="361"/>
      <c r="N8" s="361"/>
      <c r="O8" s="361"/>
    </row>
    <row r="9" spans="2:15" ht="20.100000000000001" customHeight="1" x14ac:dyDescent="0.2">
      <c r="B9" s="8" t="s">
        <v>59</v>
      </c>
      <c r="C9" s="363"/>
      <c r="D9" s="27"/>
      <c r="E9" s="27"/>
      <c r="F9" s="45">
        <f>SUMIFS('Calc| Project Costs '!AU$7:AU$102,'Calc| Project Costs '!$BS$7:$BS$102,'Output| PTRM'!$B9)</f>
        <v>21.479598831926609</v>
      </c>
      <c r="G9" s="45">
        <f>SUMIFS('Calc| Project Costs '!AV$7:AV$102,'Calc| Project Costs '!$BS$7:$BS$102,'Output| PTRM'!$B9)</f>
        <v>21.498406284704778</v>
      </c>
      <c r="H9" s="45">
        <f>SUMIFS('Calc| Project Costs '!AW$7:AW$102,'Calc| Project Costs '!$BS$7:$BS$102,'Output| PTRM'!$B9)</f>
        <v>22.158211529492192</v>
      </c>
      <c r="I9" s="45">
        <f>SUMIFS('Calc| Project Costs '!AX$7:AX$102,'Calc| Project Costs '!$BS$7:$BS$102,'Output| PTRM'!$B9)</f>
        <v>21.578562688958016</v>
      </c>
      <c r="J9" s="46">
        <f>SUMIFS('Calc| Project Costs '!AY$7:AY$102,'Calc| Project Costs '!$BS$7:$BS$102,'Output| PTRM'!$B9)</f>
        <v>20.496221605516112</v>
      </c>
      <c r="K9" s="45">
        <f t="shared" si="0"/>
        <v>107.21100094059771</v>
      </c>
      <c r="L9" s="360"/>
      <c r="M9" s="361"/>
      <c r="N9" s="361"/>
      <c r="O9" s="361"/>
    </row>
    <row r="10" spans="2:15" ht="20.100000000000001" customHeight="1" x14ac:dyDescent="0.2">
      <c r="B10" s="47" t="s">
        <v>65</v>
      </c>
      <c r="C10" s="363"/>
      <c r="D10" s="48"/>
      <c r="E10" s="27"/>
      <c r="F10" s="45">
        <f>SUMIFS('Calc| Project Costs '!AU$7:AU$102,'Calc| Project Costs '!$BS$7:$BS$102,'Output| PTRM'!$B10)</f>
        <v>11.793334587926637</v>
      </c>
      <c r="G10" s="45">
        <f>SUMIFS('Calc| Project Costs '!AV$7:AV$102,'Calc| Project Costs '!$BS$7:$BS$102,'Output| PTRM'!$B10)</f>
        <v>10.299266064438703</v>
      </c>
      <c r="H10" s="45">
        <f>SUMIFS('Calc| Project Costs '!AW$7:AW$102,'Calc| Project Costs '!$BS$7:$BS$102,'Output| PTRM'!$B10)</f>
        <v>10.13279462529276</v>
      </c>
      <c r="I10" s="45">
        <f>SUMIFS('Calc| Project Costs '!AX$7:AX$102,'Calc| Project Costs '!$BS$7:$BS$102,'Output| PTRM'!$B10)</f>
        <v>11.260016140863637</v>
      </c>
      <c r="J10" s="46">
        <f>SUMIFS('Calc| Project Costs '!AY$7:AY$102,'Calc| Project Costs '!$BS$7:$BS$102,'Output| PTRM'!$B10)</f>
        <v>12.067494007761866</v>
      </c>
      <c r="K10" s="45">
        <f t="shared" si="0"/>
        <v>55.552905426283601</v>
      </c>
      <c r="L10" s="360"/>
      <c r="M10" s="361"/>
      <c r="N10" s="361"/>
      <c r="O10" s="361"/>
    </row>
    <row r="11" spans="2:15" ht="20.100000000000001" customHeight="1" x14ac:dyDescent="0.2">
      <c r="B11" s="47" t="s">
        <v>76</v>
      </c>
      <c r="C11" s="363"/>
      <c r="D11" s="27"/>
      <c r="E11" s="27"/>
      <c r="F11" s="45">
        <f>SUMIFS('Calc| Project Costs '!AU$7:AU$102,'Calc| Project Costs '!$BS$7:$BS$102,'Output| PTRM'!$B11)</f>
        <v>1.2797191276797033</v>
      </c>
      <c r="G11" s="45">
        <f>SUMIFS('Calc| Project Costs '!AV$7:AV$102,'Calc| Project Costs '!$BS$7:$BS$102,'Output| PTRM'!$B11)</f>
        <v>0.72122467459336137</v>
      </c>
      <c r="H11" s="45">
        <f>SUMIFS('Calc| Project Costs '!AW$7:AW$102,'Calc| Project Costs '!$BS$7:$BS$102,'Output| PTRM'!$B11)</f>
        <v>0.68230013828687253</v>
      </c>
      <c r="I11" s="45">
        <f>SUMIFS('Calc| Project Costs '!AX$7:AX$102,'Calc| Project Costs '!$BS$7:$BS$102,'Output| PTRM'!$B11)</f>
        <v>0.64840955623850749</v>
      </c>
      <c r="J11" s="46">
        <f>SUMIFS('Calc| Project Costs '!AY$7:AY$102,'Calc| Project Costs '!$BS$7:$BS$102,'Output| PTRM'!$B11)</f>
        <v>0.65789650205699202</v>
      </c>
      <c r="K11" s="45">
        <f t="shared" si="0"/>
        <v>3.9895499988554373</v>
      </c>
      <c r="L11" s="360"/>
      <c r="M11" s="361"/>
      <c r="N11" s="361"/>
      <c r="O11" s="361"/>
    </row>
    <row r="12" spans="2:15" ht="20.100000000000001" customHeight="1" x14ac:dyDescent="0.2">
      <c r="B12" s="47" t="s">
        <v>96</v>
      </c>
      <c r="C12" s="363"/>
      <c r="D12" s="27"/>
      <c r="E12" s="27"/>
      <c r="F12" s="45">
        <f>SUMIFS('Calc| Project Costs '!AU$7:AU$102,'Calc| Project Costs '!$BS$7:$BS$102,'Output| PTRM'!$B12)</f>
        <v>12.332197228094131</v>
      </c>
      <c r="G12" s="45">
        <f>SUMIFS('Calc| Project Costs '!AV$7:AV$102,'Calc| Project Costs '!$BS$7:$BS$102,'Output| PTRM'!$B12)</f>
        <v>39.521558551544622</v>
      </c>
      <c r="H12" s="45">
        <f>SUMIFS('Calc| Project Costs '!AW$7:AW$102,'Calc| Project Costs '!$BS$7:$BS$102,'Output| PTRM'!$B12)</f>
        <v>12.672441879995572</v>
      </c>
      <c r="I12" s="45">
        <f>SUMIFS('Calc| Project Costs '!AX$7:AX$102,'Calc| Project Costs '!$BS$7:$BS$102,'Output| PTRM'!$B12)</f>
        <v>22.540066907109086</v>
      </c>
      <c r="J12" s="46">
        <f>SUMIFS('Calc| Project Costs '!AY$7:AY$102,'Calc| Project Costs '!$BS$7:$BS$102,'Output| PTRM'!$B12)</f>
        <v>9.4405968118700976</v>
      </c>
      <c r="K12" s="45">
        <f t="shared" si="0"/>
        <v>96.506861378613493</v>
      </c>
      <c r="L12" s="360"/>
      <c r="M12" s="361"/>
      <c r="N12" s="361"/>
      <c r="O12" s="361"/>
    </row>
    <row r="13" spans="2:15" ht="20.100000000000001" customHeight="1" x14ac:dyDescent="0.2">
      <c r="B13" s="47" t="s">
        <v>79</v>
      </c>
      <c r="C13" s="363"/>
      <c r="D13" s="27"/>
      <c r="E13" s="27"/>
      <c r="F13" s="45">
        <f>SUMIFS('Calc| Project Costs '!AU$7:AU$102,'Calc| Project Costs '!$BS$7:$BS$102,'Output| PTRM'!$B13)</f>
        <v>18.036855173640976</v>
      </c>
      <c r="G13" s="45">
        <f>SUMIFS('Calc| Project Costs '!AV$7:AV$102,'Calc| Project Costs '!$BS$7:$BS$102,'Output| PTRM'!$B13)</f>
        <v>19.601973059576412</v>
      </c>
      <c r="H13" s="45">
        <f>SUMIFS('Calc| Project Costs '!AW$7:AW$102,'Calc| Project Costs '!$BS$7:$BS$102,'Output| PTRM'!$B13)</f>
        <v>19.329107473947868</v>
      </c>
      <c r="I13" s="45">
        <f>SUMIFS('Calc| Project Costs '!AX$7:AX$102,'Calc| Project Costs '!$BS$7:$BS$102,'Output| PTRM'!$B13)</f>
        <v>20.268808129400465</v>
      </c>
      <c r="J13" s="46">
        <f>SUMIFS('Calc| Project Costs '!AY$7:AY$102,'Calc| Project Costs '!$BS$7:$BS$102,'Output| PTRM'!$B13)</f>
        <v>19.064621632835586</v>
      </c>
      <c r="K13" s="45">
        <f t="shared" si="0"/>
        <v>96.301365469401304</v>
      </c>
      <c r="L13" s="360"/>
      <c r="M13" s="361"/>
      <c r="N13" s="361"/>
      <c r="O13" s="361"/>
    </row>
    <row r="14" spans="2:15" ht="20.100000000000001" customHeight="1" x14ac:dyDescent="0.2">
      <c r="B14" s="47" t="s">
        <v>92</v>
      </c>
      <c r="C14" s="363"/>
      <c r="D14" s="27"/>
      <c r="E14" s="27"/>
      <c r="F14" s="45">
        <f>SUMIFS('Calc| Project Costs '!AU$7:AU$102,'Calc| Project Costs '!$BS$7:$BS$102,'Output| PTRM'!$B14)</f>
        <v>3.5265332114748973</v>
      </c>
      <c r="G14" s="45">
        <f>SUMIFS('Calc| Project Costs '!AV$7:AV$102,'Calc| Project Costs '!$BS$7:$BS$102,'Output| PTRM'!$B14)</f>
        <v>1.0808056173857745</v>
      </c>
      <c r="H14" s="45">
        <f>SUMIFS('Calc| Project Costs '!AW$7:AW$102,'Calc| Project Costs '!$BS$7:$BS$102,'Output| PTRM'!$B14)</f>
        <v>1.3637847682378563</v>
      </c>
      <c r="I14" s="45">
        <f>SUMIFS('Calc| Project Costs '!AX$7:AX$102,'Calc| Project Costs '!$BS$7:$BS$102,'Output| PTRM'!$B14)</f>
        <v>1.5901060963386617</v>
      </c>
      <c r="J14" s="46">
        <f>SUMIFS('Calc| Project Costs '!AY$7:AY$102,'Calc| Project Costs '!$BS$7:$BS$102,'Output| PTRM'!$B14)</f>
        <v>0.4752375566735309</v>
      </c>
      <c r="K14" s="45">
        <f t="shared" si="0"/>
        <v>8.0364672501107215</v>
      </c>
      <c r="L14" s="360"/>
      <c r="M14" s="361"/>
      <c r="N14" s="361"/>
      <c r="O14" s="361"/>
    </row>
    <row r="15" spans="2:15" s="36" customFormat="1" ht="20.100000000000001" customHeight="1" thickBot="1" x14ac:dyDescent="0.25">
      <c r="B15" s="49" t="s">
        <v>379</v>
      </c>
      <c r="C15" s="50"/>
      <c r="D15" s="33"/>
      <c r="E15" s="33">
        <f t="shared" ref="E15" si="1">SUM(E8:E14)</f>
        <v>0</v>
      </c>
      <c r="F15" s="51">
        <f>SUM(F8:F14)</f>
        <v>92.837718520470162</v>
      </c>
      <c r="G15" s="52">
        <f>SUM(G8:G14)</f>
        <v>126.17564530671001</v>
      </c>
      <c r="H15" s="52">
        <f>SUM(H8:H14)</f>
        <v>91.483152837256057</v>
      </c>
      <c r="I15" s="52">
        <f>SUM(I8:I14)</f>
        <v>105.46828453730505</v>
      </c>
      <c r="J15" s="53">
        <f>SUM(J8:J14)</f>
        <v>87.004586668849839</v>
      </c>
      <c r="K15" s="51">
        <f t="shared" si="0"/>
        <v>502.96938787059116</v>
      </c>
      <c r="L15" s="360"/>
      <c r="O15" s="36" t="s">
        <v>387</v>
      </c>
    </row>
    <row r="16" spans="2:15" ht="20.100000000000001" customHeight="1" x14ac:dyDescent="0.2">
      <c r="B16" s="54" t="s">
        <v>173</v>
      </c>
      <c r="C16" s="55"/>
      <c r="D16" s="56"/>
      <c r="E16" s="54"/>
      <c r="F16" s="54">
        <f>F15-'Output| Consolidated Summary'!E63</f>
        <v>0</v>
      </c>
      <c r="G16" s="54">
        <f>G15-'Output| Consolidated Summary'!F63</f>
        <v>0</v>
      </c>
      <c r="H16" s="54">
        <f>H15-'Output| Consolidated Summary'!G63</f>
        <v>0</v>
      </c>
      <c r="I16" s="54">
        <f>I15-'Output| Consolidated Summary'!H63</f>
        <v>0</v>
      </c>
      <c r="J16" s="54">
        <f>J15-'Output| Consolidated Summary'!I63</f>
        <v>0</v>
      </c>
      <c r="K16" s="54">
        <f>K15-'Output| Consolidated Summary'!J63</f>
        <v>0</v>
      </c>
      <c r="L16" s="360"/>
      <c r="M16" s="361"/>
      <c r="N16" s="361"/>
      <c r="O16" s="361"/>
    </row>
  </sheetData>
  <hyperlinks>
    <hyperlink ref="B3" location="Contents!A1" display="Contents!A1" xr:uid="{00000000-0004-0000-10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FA650-4BDA-48E9-BCE0-31434C727AC5}">
  <sheetPr>
    <tabColor rgb="FF003C71"/>
  </sheetPr>
  <dimension ref="B1:Y56"/>
  <sheetViews>
    <sheetView zoomScaleNormal="100" workbookViewId="0">
      <selection activeCell="T11" sqref="T11"/>
    </sheetView>
  </sheetViews>
  <sheetFormatPr defaultColWidth="9.140625" defaultRowHeight="14.25" x14ac:dyDescent="0.2"/>
  <cols>
    <col min="1" max="1" width="2.85546875" style="361" customWidth="1"/>
    <col min="2" max="2" width="3.85546875" style="361" customWidth="1"/>
    <col min="3" max="3" width="32.5703125" style="361" customWidth="1"/>
    <col min="4" max="4" width="9.140625" style="361"/>
    <col min="5" max="5" width="11.140625" style="361" bestFit="1" customWidth="1"/>
    <col min="6" max="10" width="11.85546875" style="361" customWidth="1"/>
    <col min="11" max="21" width="11.7109375" style="361" customWidth="1"/>
    <col min="22" max="22" width="4" style="361" customWidth="1"/>
    <col min="23" max="16384" width="9.140625" style="361"/>
  </cols>
  <sheetData>
    <row r="1" spans="2:22" x14ac:dyDescent="0.2">
      <c r="B1" s="360"/>
      <c r="C1" s="360"/>
      <c r="D1" s="360"/>
      <c r="E1" s="360"/>
      <c r="F1" s="360"/>
      <c r="G1" s="360"/>
      <c r="H1" s="360"/>
      <c r="I1" s="360"/>
      <c r="J1" s="360"/>
      <c r="K1" s="360"/>
      <c r="L1" s="360"/>
      <c r="M1" s="360"/>
      <c r="N1" s="360"/>
      <c r="O1" s="360"/>
      <c r="P1" s="360"/>
      <c r="Q1" s="360"/>
      <c r="R1" s="360"/>
      <c r="S1" s="360"/>
      <c r="T1" s="360"/>
      <c r="U1" s="360"/>
      <c r="V1" s="360"/>
    </row>
    <row r="2" spans="2:22" ht="24" customHeight="1" x14ac:dyDescent="0.25">
      <c r="B2" s="2" t="s">
        <v>384</v>
      </c>
      <c r="C2" s="3"/>
      <c r="D2" s="3"/>
      <c r="E2" s="4"/>
      <c r="F2" s="4"/>
      <c r="G2" s="4"/>
      <c r="H2" s="4"/>
      <c r="I2" s="4"/>
      <c r="J2" s="4"/>
      <c r="K2" s="544"/>
      <c r="L2" s="360"/>
      <c r="M2" s="360"/>
      <c r="N2" s="360"/>
      <c r="O2" s="360"/>
      <c r="P2" s="360"/>
      <c r="Q2" s="360"/>
      <c r="R2" s="360"/>
      <c r="S2" s="360"/>
      <c r="T2" s="360"/>
      <c r="U2" s="360"/>
      <c r="V2" s="360"/>
    </row>
    <row r="3" spans="2:22" x14ac:dyDescent="0.2">
      <c r="B3" s="5" t="s">
        <v>46</v>
      </c>
      <c r="C3" s="5"/>
      <c r="D3" s="360"/>
      <c r="E3" s="360"/>
      <c r="F3" s="360"/>
      <c r="G3" s="360"/>
      <c r="H3" s="360"/>
      <c r="I3" s="360"/>
      <c r="J3" s="360"/>
      <c r="K3" s="360"/>
      <c r="L3" s="360"/>
      <c r="M3" s="360"/>
      <c r="N3" s="360"/>
      <c r="O3" s="360"/>
      <c r="P3" s="360"/>
      <c r="Q3" s="360"/>
      <c r="R3" s="360"/>
      <c r="S3" s="360"/>
      <c r="T3" s="360"/>
      <c r="U3" s="360"/>
      <c r="V3" s="360"/>
    </row>
    <row r="4" spans="2:22" x14ac:dyDescent="0.2">
      <c r="B4" s="360"/>
      <c r="C4" s="5"/>
      <c r="D4" s="360"/>
      <c r="E4" s="360"/>
      <c r="F4" s="360"/>
      <c r="G4" s="360"/>
      <c r="H4" s="360"/>
      <c r="I4" s="360"/>
      <c r="J4" s="360"/>
      <c r="K4" s="360"/>
      <c r="L4" s="360"/>
      <c r="M4" s="360"/>
      <c r="N4" s="360"/>
      <c r="O4" s="360"/>
      <c r="P4" s="360"/>
      <c r="Q4" s="360"/>
      <c r="R4" s="360"/>
      <c r="S4" s="360"/>
      <c r="T4" s="360"/>
      <c r="U4" s="360"/>
      <c r="V4" s="360"/>
    </row>
    <row r="5" spans="2:22" ht="24" customHeight="1" x14ac:dyDescent="0.2">
      <c r="B5" s="9" t="s">
        <v>388</v>
      </c>
      <c r="C5" s="9"/>
      <c r="D5" s="9"/>
      <c r="E5" s="9"/>
      <c r="F5" s="9"/>
      <c r="G5" s="9"/>
      <c r="H5" s="9"/>
      <c r="I5" s="9"/>
      <c r="J5" s="9"/>
      <c r="K5" s="9"/>
      <c r="L5" s="360"/>
      <c r="M5" s="360"/>
      <c r="N5" s="360"/>
      <c r="O5" s="360"/>
      <c r="P5" s="360"/>
      <c r="Q5" s="360"/>
      <c r="R5" s="360"/>
      <c r="S5" s="360"/>
      <c r="T5" s="360"/>
      <c r="U5" s="360"/>
      <c r="V5" s="360"/>
    </row>
    <row r="6" spans="2:22" x14ac:dyDescent="0.2">
      <c r="B6" s="360"/>
      <c r="C6" s="8"/>
      <c r="D6" s="8"/>
      <c r="E6" s="8"/>
      <c r="F6" s="8"/>
      <c r="G6" s="8"/>
      <c r="H6" s="8"/>
      <c r="I6" s="8"/>
      <c r="J6" s="8"/>
      <c r="K6" s="8"/>
      <c r="L6" s="360"/>
      <c r="M6" s="360"/>
      <c r="N6" s="360"/>
      <c r="O6" s="360"/>
      <c r="P6" s="360"/>
      <c r="Q6" s="360"/>
      <c r="R6" s="360"/>
      <c r="S6" s="360"/>
      <c r="T6" s="360"/>
      <c r="U6" s="360"/>
      <c r="V6" s="360"/>
    </row>
    <row r="7" spans="2:22" s="365" customFormat="1" ht="33.75" x14ac:dyDescent="0.2">
      <c r="B7" s="364"/>
      <c r="C7" s="37"/>
      <c r="D7" s="38"/>
      <c r="E7" s="40"/>
      <c r="F7" s="38" t="s">
        <v>136</v>
      </c>
      <c r="G7" s="38" t="s">
        <v>137</v>
      </c>
      <c r="H7" s="38" t="s">
        <v>138</v>
      </c>
      <c r="I7" s="38" t="s">
        <v>139</v>
      </c>
      <c r="J7" s="40" t="s">
        <v>140</v>
      </c>
      <c r="K7" s="210" t="s">
        <v>386</v>
      </c>
      <c r="L7" s="363"/>
      <c r="M7" s="363"/>
      <c r="N7" s="363"/>
      <c r="O7" s="363"/>
      <c r="P7" s="363"/>
      <c r="Q7" s="363"/>
      <c r="R7" s="363"/>
      <c r="S7" s="363"/>
      <c r="T7" s="363"/>
      <c r="U7" s="363"/>
      <c r="V7" s="363"/>
    </row>
    <row r="8" spans="2:22" ht="20.100000000000001" customHeight="1" x14ac:dyDescent="0.2">
      <c r="B8" s="8" t="s">
        <v>279</v>
      </c>
      <c r="C8" s="363"/>
      <c r="D8" s="27"/>
      <c r="E8" s="458"/>
      <c r="F8" s="45">
        <f>SUMIFS('Output| Consolidated Summary'!E$29:E$42,'Output| Consolidated Summary'!$B$29:$B$42,'Output| Charts &amp; Tables'!$B8)</f>
        <v>30.055256631225113</v>
      </c>
      <c r="G8" s="45">
        <f>SUMIFS('Output| Consolidated Summary'!F$29:F$42,'Output| Consolidated Summary'!$B$29:$B$42,'Output| Charts &amp; Tables'!$B8)</f>
        <v>35.097099247117036</v>
      </c>
      <c r="H8" s="45">
        <f>SUMIFS('Output| Consolidated Summary'!G$29:G$42,'Output| Consolidated Summary'!$B$29:$B$42,'Output| Charts &amp; Tables'!$B8)</f>
        <v>30.945491787000723</v>
      </c>
      <c r="I8" s="45">
        <f>SUMIFS('Output| Consolidated Summary'!H$29:H$42,'Output| Consolidated Summary'!$B$29:$B$42,'Output| Charts &amp; Tables'!$B8)</f>
        <v>30.27723473197733</v>
      </c>
      <c r="J8" s="45">
        <f>SUMIFS('Output| Consolidated Summary'!I$29:I$42,'Output| Consolidated Summary'!$B$29:$B$42,'Output| Charts &amp; Tables'!$B8)</f>
        <v>28.590094356472431</v>
      </c>
      <c r="K8" s="45">
        <f>SUM(F8:J8)</f>
        <v>154.96517675379263</v>
      </c>
      <c r="L8" s="360"/>
      <c r="M8" s="360"/>
      <c r="N8" s="360"/>
      <c r="O8" s="360"/>
      <c r="P8" s="360"/>
      <c r="Q8" s="360"/>
      <c r="R8" s="360"/>
      <c r="S8" s="360"/>
      <c r="T8" s="360"/>
      <c r="U8" s="360"/>
      <c r="V8" s="360"/>
    </row>
    <row r="9" spans="2:22" ht="20.100000000000001" customHeight="1" x14ac:dyDescent="0.2">
      <c r="B9" s="8" t="s">
        <v>57</v>
      </c>
      <c r="C9" s="363"/>
      <c r="D9" s="27"/>
      <c r="E9" s="30"/>
      <c r="F9" s="45">
        <f>SUMIFS('Output| Consolidated Summary'!E$29:E$42,'Output| Consolidated Summary'!$B$29:$B$42,'Output| Charts &amp; Tables'!$B9)</f>
        <v>16.611725654187214</v>
      </c>
      <c r="G9" s="45">
        <f>SUMIFS('Output| Consolidated Summary'!F$29:F$42,'Output| Consolidated Summary'!$B$29:$B$42,'Output| Charts &amp; Tables'!$B9)</f>
        <v>16.735520392704355</v>
      </c>
      <c r="H9" s="45">
        <f>SUMIFS('Output| Consolidated Summary'!G$29:G$42,'Output| Consolidated Summary'!$B$29:$B$42,'Output| Charts &amp; Tables'!$B9)</f>
        <v>17.091858228165513</v>
      </c>
      <c r="I9" s="45">
        <f>SUMIFS('Output| Consolidated Summary'!H$29:H$42,'Output| Consolidated Summary'!$B$29:$B$42,'Output| Charts &amp; Tables'!$B9)</f>
        <v>17.272311528288732</v>
      </c>
      <c r="J9" s="45">
        <f>SUMIFS('Output| Consolidated Summary'!I$29:I$42,'Output| Consolidated Summary'!$B$29:$B$42,'Output| Charts &amp; Tables'!$B9)</f>
        <v>17.220174877955976</v>
      </c>
      <c r="K9" s="45">
        <f t="shared" ref="K9:K16" si="0">SUM(F9:J9)</f>
        <v>84.931590681301799</v>
      </c>
      <c r="L9" s="360"/>
      <c r="M9" s="360"/>
      <c r="N9" s="360"/>
      <c r="O9" s="360"/>
      <c r="P9" s="360"/>
      <c r="Q9" s="360"/>
      <c r="R9" s="360"/>
      <c r="S9" s="360"/>
      <c r="T9" s="360"/>
      <c r="U9" s="360"/>
      <c r="V9" s="360"/>
    </row>
    <row r="10" spans="2:22" ht="20.100000000000001" customHeight="1" x14ac:dyDescent="0.2">
      <c r="B10" s="47" t="s">
        <v>56</v>
      </c>
      <c r="C10" s="363"/>
      <c r="D10" s="27"/>
      <c r="E10" s="30"/>
      <c r="F10" s="45">
        <f>SUMIFS('Output| Consolidated Summary'!E$29:E$42,'Output| Consolidated Summary'!$B$29:$B$42,'Output| Charts &amp; Tables'!$B10)</f>
        <v>0</v>
      </c>
      <c r="G10" s="45">
        <f>SUMIFS('Output| Consolidated Summary'!F$29:F$42,'Output| Consolidated Summary'!$B$29:$B$42,'Output| Charts &amp; Tables'!$B10)</f>
        <v>3.9819160208123177</v>
      </c>
      <c r="H10" s="45">
        <f>SUMIFS('Output| Consolidated Summary'!G$29:G$42,'Output| Consolidated Summary'!$B$29:$B$42,'Output| Charts &amp; Tables'!$B10)</f>
        <v>0</v>
      </c>
      <c r="I10" s="45">
        <f>SUMIFS('Output| Consolidated Summary'!H$29:H$42,'Output| Consolidated Summary'!$B$29:$B$42,'Output| Charts &amp; Tables'!$B10)</f>
        <v>2.3972434682528978</v>
      </c>
      <c r="J10" s="45">
        <f>SUMIFS('Output| Consolidated Summary'!I$29:I$42,'Output| Consolidated Summary'!$B$29:$B$42,'Output| Charts &amp; Tables'!$B10)</f>
        <v>0</v>
      </c>
      <c r="K10" s="45">
        <f t="shared" si="0"/>
        <v>6.3791594890652155</v>
      </c>
      <c r="L10" s="360"/>
      <c r="M10" s="360"/>
      <c r="N10" s="360"/>
      <c r="O10" s="360"/>
      <c r="P10" s="360"/>
      <c r="Q10" s="360"/>
      <c r="R10" s="360"/>
      <c r="S10" s="360"/>
      <c r="T10" s="360"/>
      <c r="U10" s="360"/>
      <c r="V10" s="360"/>
    </row>
    <row r="11" spans="2:22" ht="20.100000000000001" customHeight="1" x14ac:dyDescent="0.2">
      <c r="B11" s="47" t="s">
        <v>76</v>
      </c>
      <c r="C11" s="363"/>
      <c r="D11" s="27"/>
      <c r="E11" s="30"/>
      <c r="F11" s="45">
        <f>SUMIFS('Output| Consolidated Summary'!E$29:E$42,'Output| Consolidated Summary'!$B$29:$B$42,'Output| Charts &amp; Tables'!$B11)</f>
        <v>1.2189153175886145</v>
      </c>
      <c r="G11" s="45">
        <f>SUMIFS('Output| Consolidated Summary'!F$29:F$42,'Output| Consolidated Summary'!$B$29:$B$42,'Output| Charts &amp; Tables'!$B11)</f>
        <v>0.69337025148487308</v>
      </c>
      <c r="H11" s="45">
        <f>SUMIFS('Output| Consolidated Summary'!G$29:G$42,'Output| Consolidated Summary'!$B$29:$B$42,'Output| Charts &amp; Tables'!$B11)</f>
        <v>0.64954172836297674</v>
      </c>
      <c r="I11" s="45">
        <f>SUMIFS('Output| Consolidated Summary'!H$29:H$42,'Output| Consolidated Summary'!$B$29:$B$42,'Output| Charts &amp; Tables'!$B11)</f>
        <v>0.62021481302956971</v>
      </c>
      <c r="J11" s="45">
        <f>SUMIFS('Output| Consolidated Summary'!I$29:I$42,'Output| Consolidated Summary'!$B$29:$B$42,'Output| Charts &amp; Tables'!$B11)</f>
        <v>0.62515312549715274</v>
      </c>
      <c r="K11" s="45">
        <f t="shared" si="0"/>
        <v>3.8071952359631869</v>
      </c>
      <c r="L11" s="360"/>
      <c r="M11" s="360"/>
      <c r="N11" s="360"/>
      <c r="O11" s="360"/>
      <c r="P11" s="360"/>
      <c r="Q11" s="360"/>
      <c r="R11" s="360"/>
      <c r="S11" s="360"/>
      <c r="T11" s="360"/>
      <c r="U11" s="360"/>
      <c r="V11" s="360"/>
    </row>
    <row r="12" spans="2:22" ht="20.100000000000001" customHeight="1" x14ac:dyDescent="0.2">
      <c r="B12" s="47" t="s">
        <v>69</v>
      </c>
      <c r="C12" s="363"/>
      <c r="D12" s="27"/>
      <c r="E12" s="30"/>
      <c r="F12" s="45">
        <f>SUMIFS('Output| Consolidated Summary'!E$29:E$42,'Output| Consolidated Summary'!$B$29:$B$42,'Output| Charts &amp; Tables'!$B12)</f>
        <v>8.2556940150508229</v>
      </c>
      <c r="G12" s="45">
        <f>SUMIFS('Output| Consolidated Summary'!F$29:F$42,'Output| Consolidated Summary'!$B$29:$B$42,'Output| Charts &amp; Tables'!$B12)</f>
        <v>6.9155238239206387</v>
      </c>
      <c r="H12" s="45">
        <f>SUMIFS('Output| Consolidated Summary'!G$29:G$42,'Output| Consolidated Summary'!$B$29:$B$42,'Output| Charts &amp; Tables'!$B12)</f>
        <v>6.6405899592575466</v>
      </c>
      <c r="I12" s="45">
        <f>SUMIFS('Output| Consolidated Summary'!H$29:H$42,'Output| Consolidated Summary'!$B$29:$B$42,'Output| Charts &amp; Tables'!$B12)</f>
        <v>7.8468270073947926</v>
      </c>
      <c r="J12" s="45">
        <f>SUMIFS('Output| Consolidated Summary'!I$29:I$42,'Output| Consolidated Summary'!$B$29:$B$42,'Output| Charts &amp; Tables'!$B12)</f>
        <v>8.7008589968069341</v>
      </c>
      <c r="K12" s="45">
        <f t="shared" si="0"/>
        <v>38.359493802430734</v>
      </c>
      <c r="L12" s="360"/>
      <c r="M12" s="360"/>
      <c r="N12" s="360"/>
      <c r="O12" s="360"/>
      <c r="P12" s="360"/>
      <c r="Q12" s="360"/>
      <c r="R12" s="360"/>
      <c r="S12" s="360"/>
      <c r="T12" s="360"/>
      <c r="U12" s="360"/>
      <c r="V12" s="360"/>
    </row>
    <row r="13" spans="2:22" ht="20.100000000000001" customHeight="1" x14ac:dyDescent="0.2">
      <c r="B13" s="47" t="s">
        <v>319</v>
      </c>
      <c r="C13" s="363"/>
      <c r="D13" s="27"/>
      <c r="E13" s="30"/>
      <c r="F13" s="45">
        <f>SUMIFS('Output| Consolidated Summary'!E$29:E$42,'Output| Consolidated Summary'!$B$29:$B$42,'Output| Charts &amp; Tables'!$B13)</f>
        <v>11.746252576612324</v>
      </c>
      <c r="G13" s="45">
        <f>SUMIFS('Output| Consolidated Summary'!F$29:F$42,'Output| Consolidated Summary'!$B$29:$B$42,'Output| Charts &amp; Tables'!$B13)</f>
        <v>37.995196167420289</v>
      </c>
      <c r="H13" s="45">
        <f>SUMIFS('Output| Consolidated Summary'!G$29:G$42,'Output| Consolidated Summary'!$B$29:$B$42,'Output| Charts &amp; Tables'!$B13)</f>
        <v>12.064016023767625</v>
      </c>
      <c r="I13" s="45">
        <f>SUMIFS('Output| Consolidated Summary'!H$29:H$42,'Output| Consolidated Summary'!$B$29:$B$42,'Output| Charts &amp; Tables'!$B13)</f>
        <v>21.559958899378778</v>
      </c>
      <c r="J13" s="45">
        <f>SUMIFS('Output| Consolidated Summary'!I$29:I$42,'Output| Consolidated Summary'!$B$29:$B$42,'Output| Charts &amp; Tables'!$B13)</f>
        <v>8.9707402076866281</v>
      </c>
      <c r="K13" s="45">
        <f t="shared" si="0"/>
        <v>92.336163874865647</v>
      </c>
      <c r="L13" s="360"/>
      <c r="M13" s="360"/>
      <c r="N13" s="360"/>
      <c r="O13" s="360"/>
      <c r="P13" s="360"/>
      <c r="Q13" s="360"/>
      <c r="R13" s="360"/>
      <c r="S13" s="360"/>
      <c r="T13" s="360"/>
      <c r="U13" s="360"/>
      <c r="V13" s="360"/>
    </row>
    <row r="14" spans="2:22" ht="20.100000000000001" customHeight="1" x14ac:dyDescent="0.2">
      <c r="B14" s="47" t="s">
        <v>80</v>
      </c>
      <c r="C14" s="363"/>
      <c r="D14" s="27"/>
      <c r="E14" s="30"/>
      <c r="F14" s="45">
        <f>SUMIFS('Output| Consolidated Summary'!E$29:E$42,'Output| Consolidated Summary'!$B$29:$B$42,'Output| Charts &amp; Tables'!$B14)+SUMIFS('Output| Consolidated Summary'!E$29:E$42,'Output| Consolidated Summary'!$B$29:$B$42,"Regulator")</f>
        <v>17.179862812663291</v>
      </c>
      <c r="G14" s="45">
        <f>SUMIFS('Output| Consolidated Summary'!F$29:F$42,'Output| Consolidated Summary'!$B$29:$B$42,'Output| Charts &amp; Tables'!$B14)+SUMIFS('Output| Consolidated Summary'!F$29:F$42,'Output| Consolidated Summary'!$B$29:$B$42,"Regulator")</f>
        <v>18.844925123480113</v>
      </c>
      <c r="H14" s="45">
        <f>SUMIFS('Output| Consolidated Summary'!G$29:G$42,'Output| Consolidated Summary'!$B$29:$B$42,'Output| Charts &amp; Tables'!$B14)+SUMIFS('Output| Consolidated Summary'!G$29:G$42,'Output| Consolidated Summary'!$B$29:$B$42,"Regulator")</f>
        <v>18.401083587444717</v>
      </c>
      <c r="I14" s="45">
        <f>SUMIFS('Output| Consolidated Summary'!H$29:H$42,'Output| Consolidated Summary'!$B$29:$B$42,'Output| Charts &amp; Tables'!$B14)+SUMIFS('Output| Consolidated Summary'!H$29:H$42,'Output| Consolidated Summary'!$B$29:$B$42,"Regulator")</f>
        <v>19.38746109362441</v>
      </c>
      <c r="J14" s="45">
        <f>SUMIFS('Output| Consolidated Summary'!I$29:I$42,'Output| Consolidated Summary'!$B$29:$B$42,'Output| Charts &amp; Tables'!$B14)+SUMIFS('Output| Consolidated Summary'!I$29:I$42,'Output| Consolidated Summary'!$B$29:$B$42,"Regulator")</f>
        <v>18.115779249355764</v>
      </c>
      <c r="K14" s="45">
        <f t="shared" si="0"/>
        <v>91.929111866568292</v>
      </c>
      <c r="L14" s="360"/>
      <c r="M14" s="360"/>
      <c r="N14" s="360"/>
      <c r="O14" s="360"/>
      <c r="P14" s="360"/>
      <c r="Q14" s="360"/>
      <c r="R14" s="360"/>
      <c r="S14" s="360"/>
      <c r="T14" s="360"/>
      <c r="U14" s="360"/>
      <c r="V14" s="360"/>
    </row>
    <row r="15" spans="2:22" ht="20.100000000000001" customHeight="1" x14ac:dyDescent="0.2">
      <c r="B15" s="47" t="s">
        <v>93</v>
      </c>
      <c r="C15" s="363"/>
      <c r="D15" s="27"/>
      <c r="E15" s="30"/>
      <c r="F15" s="45">
        <f>SUMIFS('Output| Consolidated Summary'!E$29:E$42,'Output| Consolidated Summary'!$B$29:$B$42,'Output| Charts &amp; Tables'!$B15)</f>
        <v>3.3589756193185463</v>
      </c>
      <c r="G15" s="45">
        <f>SUMIFS('Output| Consolidated Summary'!F$29:F$42,'Output| Consolidated Summary'!$B$29:$B$42,'Output| Charts &amp; Tables'!$B15)</f>
        <v>1.0390638162172716</v>
      </c>
      <c r="H15" s="45">
        <f>SUMIFS('Output| Consolidated Summary'!G$29:G$42,'Output| Consolidated Summary'!$B$29:$B$42,'Output| Charts &amp; Tables'!$B15)</f>
        <v>1.2983071023559873</v>
      </c>
      <c r="I15" s="45">
        <f>SUMIFS('Output| Consolidated Summary'!H$29:H$42,'Output| Consolidated Summary'!$B$29:$B$42,'Output| Charts &amp; Tables'!$B15)</f>
        <v>1.5209636344025457</v>
      </c>
      <c r="J15" s="45">
        <f>SUMIFS('Output| Consolidated Summary'!I$29:I$42,'Output| Consolidated Summary'!$B$29:$B$42,'Output| Charts &amp; Tables'!$B15)</f>
        <v>0.45158507908034345</v>
      </c>
      <c r="K15" s="45">
        <f t="shared" si="0"/>
        <v>7.6688952513746944</v>
      </c>
      <c r="L15" s="360"/>
      <c r="M15" s="360"/>
      <c r="N15" s="360"/>
      <c r="O15" s="360"/>
      <c r="P15" s="360"/>
      <c r="Q15" s="360"/>
      <c r="R15" s="360"/>
      <c r="S15" s="360"/>
      <c r="T15" s="360"/>
      <c r="U15" s="360"/>
      <c r="V15" s="360"/>
    </row>
    <row r="16" spans="2:22" ht="20.100000000000001" customHeight="1" x14ac:dyDescent="0.2">
      <c r="B16" s="47" t="s">
        <v>32</v>
      </c>
      <c r="C16" s="363"/>
      <c r="D16" s="27"/>
      <c r="E16" s="30"/>
      <c r="F16" s="45">
        <f>'Output| Consolidated Summary'!E103</f>
        <v>4.4110358938242387</v>
      </c>
      <c r="G16" s="45">
        <f>'Output| Consolidated Summary'!F103</f>
        <v>4.8730304635531381</v>
      </c>
      <c r="H16" s="45">
        <f>'Output| Consolidated Summary'!G103</f>
        <v>4.3922644209009638</v>
      </c>
      <c r="I16" s="45">
        <f>'Output| Consolidated Summary'!H103</f>
        <v>4.5860693609559897</v>
      </c>
      <c r="J16" s="45">
        <f>'Output| Consolidated Summary'!I103</f>
        <v>4.3302007759946086</v>
      </c>
      <c r="K16" s="45">
        <f t="shared" si="0"/>
        <v>22.592600915228939</v>
      </c>
      <c r="L16" s="360"/>
      <c r="M16" s="360"/>
      <c r="N16" s="360"/>
      <c r="O16" s="360"/>
      <c r="P16" s="360"/>
      <c r="Q16" s="360"/>
      <c r="R16" s="360"/>
      <c r="S16" s="360"/>
      <c r="T16" s="360"/>
      <c r="U16" s="360"/>
      <c r="V16" s="360"/>
    </row>
    <row r="17" spans="2:25" s="36" customFormat="1" ht="20.100000000000001" customHeight="1" thickBot="1" x14ac:dyDescent="0.25">
      <c r="B17" s="49" t="s">
        <v>379</v>
      </c>
      <c r="C17" s="50"/>
      <c r="D17" s="33"/>
      <c r="E17" s="34"/>
      <c r="F17" s="52">
        <f>SUM(F8:F16)</f>
        <v>92.837718520470162</v>
      </c>
      <c r="G17" s="52">
        <f t="shared" ref="G17:J17" si="1">SUM(G8:G16)</f>
        <v>126.17564530671002</v>
      </c>
      <c r="H17" s="52">
        <f t="shared" si="1"/>
        <v>91.483152837256057</v>
      </c>
      <c r="I17" s="52">
        <f t="shared" si="1"/>
        <v>105.46828453730504</v>
      </c>
      <c r="J17" s="52">
        <f t="shared" si="1"/>
        <v>87.004586668849839</v>
      </c>
      <c r="K17" s="52">
        <f t="shared" ref="K17" si="2">SUM(F17:J17)</f>
        <v>502.96938787059105</v>
      </c>
      <c r="L17" s="360"/>
      <c r="M17" s="360"/>
      <c r="N17" s="360"/>
      <c r="O17" s="360"/>
      <c r="P17" s="360"/>
      <c r="Q17" s="360"/>
      <c r="R17" s="360"/>
      <c r="S17" s="360"/>
      <c r="T17" s="360"/>
      <c r="U17" s="360"/>
      <c r="V17" s="360"/>
      <c r="Y17" s="36" t="s">
        <v>387</v>
      </c>
    </row>
    <row r="18" spans="2:25" ht="20.100000000000001" customHeight="1" x14ac:dyDescent="0.2">
      <c r="B18" s="54" t="s">
        <v>173</v>
      </c>
      <c r="C18" s="55"/>
      <c r="D18" s="56"/>
      <c r="E18" s="54"/>
      <c r="F18" s="455">
        <f>'Output| Consolidated Summary'!E63-'Output| Charts &amp; Tables'!F17</f>
        <v>0</v>
      </c>
      <c r="G18" s="455">
        <f>'Output| Consolidated Summary'!F63-'Output| Charts &amp; Tables'!G17</f>
        <v>0</v>
      </c>
      <c r="H18" s="455">
        <f>'Output| Consolidated Summary'!G63-'Output| Charts &amp; Tables'!H17</f>
        <v>0</v>
      </c>
      <c r="I18" s="455">
        <f>'Output| Consolidated Summary'!H63-'Output| Charts &amp; Tables'!I17</f>
        <v>0</v>
      </c>
      <c r="J18" s="455">
        <f>'Output| Consolidated Summary'!I63-'Output| Charts &amp; Tables'!J17</f>
        <v>0</v>
      </c>
      <c r="K18" s="455">
        <f>'Output| Consolidated Summary'!J63-'Output| Charts &amp; Tables'!K17</f>
        <v>0</v>
      </c>
      <c r="L18" s="360"/>
      <c r="M18" s="360"/>
      <c r="N18" s="360"/>
      <c r="O18" s="360"/>
      <c r="P18" s="360"/>
      <c r="Q18" s="360"/>
      <c r="R18" s="360"/>
      <c r="S18" s="360"/>
      <c r="T18" s="360"/>
      <c r="U18" s="360"/>
      <c r="V18" s="360"/>
    </row>
    <row r="19" spans="2:25" ht="20.100000000000001" customHeight="1" x14ac:dyDescent="0.2">
      <c r="B19" s="360"/>
      <c r="C19" s="5"/>
      <c r="D19" s="360"/>
      <c r="E19" s="360"/>
      <c r="F19" s="360"/>
      <c r="G19" s="360"/>
      <c r="H19" s="360"/>
      <c r="I19" s="360"/>
      <c r="J19" s="360"/>
      <c r="K19" s="360"/>
      <c r="L19" s="360"/>
      <c r="M19" s="360"/>
      <c r="N19" s="360"/>
      <c r="O19" s="360"/>
      <c r="P19" s="360"/>
      <c r="Q19" s="360"/>
      <c r="R19" s="360"/>
      <c r="S19" s="360"/>
      <c r="T19" s="360"/>
      <c r="U19" s="360"/>
      <c r="V19" s="360"/>
    </row>
    <row r="20" spans="2:25" ht="20.100000000000001" customHeight="1" x14ac:dyDescent="0.2">
      <c r="B20" s="9" t="s">
        <v>389</v>
      </c>
      <c r="C20" s="9"/>
      <c r="D20" s="9"/>
      <c r="E20" s="9"/>
      <c r="F20" s="9"/>
      <c r="G20" s="9"/>
      <c r="H20" s="9"/>
      <c r="I20" s="9"/>
      <c r="J20" s="9"/>
      <c r="K20" s="9"/>
      <c r="L20" s="360"/>
      <c r="M20" s="360"/>
      <c r="N20" s="360"/>
      <c r="O20" s="360"/>
      <c r="P20" s="360"/>
      <c r="Q20" s="360"/>
      <c r="R20" s="360"/>
      <c r="S20" s="360"/>
      <c r="T20" s="360"/>
      <c r="U20" s="360"/>
      <c r="V20" s="360"/>
    </row>
    <row r="21" spans="2:25" s="365" customFormat="1" ht="36.6" customHeight="1" x14ac:dyDescent="0.2">
      <c r="B21" s="364"/>
      <c r="C21" s="37"/>
      <c r="D21" s="38"/>
      <c r="E21" s="459"/>
      <c r="F21" s="210" t="s">
        <v>160</v>
      </c>
      <c r="G21" s="210" t="s">
        <v>390</v>
      </c>
      <c r="H21" s="147"/>
      <c r="I21" s="147"/>
      <c r="J21" s="147"/>
      <c r="K21" s="366"/>
      <c r="L21" s="360"/>
      <c r="M21" s="360"/>
      <c r="N21" s="360"/>
      <c r="O21" s="360"/>
      <c r="P21" s="360"/>
      <c r="Q21" s="360"/>
      <c r="R21" s="360"/>
      <c r="S21" s="360"/>
      <c r="T21" s="360"/>
      <c r="U21" s="360"/>
      <c r="V21" s="360"/>
      <c r="Y21" s="361"/>
    </row>
    <row r="22" spans="2:25" ht="20.100000000000001" customHeight="1" x14ac:dyDescent="0.2">
      <c r="B22" s="47" t="s">
        <v>280</v>
      </c>
      <c r="C22" s="47"/>
      <c r="D22" s="360"/>
      <c r="E22" s="460"/>
      <c r="F22" s="45">
        <f>SUMIFS('Calc| Project Costs '!$AZ$7:$AZ$102,'Calc| Project Costs '!$BT$7:$BT$102,'Output| Charts &amp; Tables'!$B22)</f>
        <v>215.12541155462787</v>
      </c>
      <c r="G22" s="217">
        <f>F22/$F$26</f>
        <v>0.42771074491312261</v>
      </c>
      <c r="H22" s="360"/>
      <c r="I22" s="360"/>
      <c r="J22" s="360"/>
      <c r="K22" s="360"/>
      <c r="L22" s="360"/>
      <c r="M22" s="360"/>
      <c r="N22" s="360"/>
      <c r="O22" s="360"/>
      <c r="P22" s="360"/>
      <c r="Q22" s="360"/>
      <c r="R22" s="360"/>
      <c r="S22" s="360"/>
      <c r="T22" s="360"/>
      <c r="U22" s="360"/>
      <c r="V22" s="360"/>
    </row>
    <row r="23" spans="2:25" ht="20.100000000000001" customHeight="1" x14ac:dyDescent="0.2">
      <c r="B23" s="47" t="s">
        <v>315</v>
      </c>
      <c r="C23" s="47"/>
      <c r="D23" s="360"/>
      <c r="E23" s="460"/>
      <c r="F23" s="45">
        <f>SUMIFS('Calc| Project Costs '!$AZ$7:$AZ$102,'Calc| Project Costs '!$BT$7:$BT$102,'Output| Charts &amp; Tables'!$B23)</f>
        <v>14.511625809013513</v>
      </c>
      <c r="G23" s="217">
        <f t="shared" ref="G23:G26" si="3">F23/$F$26</f>
        <v>2.8851906614935387E-2</v>
      </c>
      <c r="H23" s="360"/>
      <c r="I23" s="360"/>
      <c r="J23" s="360"/>
      <c r="K23" s="360"/>
      <c r="L23" s="360"/>
      <c r="M23" s="360"/>
      <c r="N23" s="360"/>
      <c r="O23" s="360"/>
      <c r="P23" s="360"/>
      <c r="Q23" s="360"/>
      <c r="R23" s="360"/>
      <c r="S23" s="360"/>
      <c r="T23" s="360"/>
      <c r="U23" s="360"/>
      <c r="V23" s="360"/>
    </row>
    <row r="24" spans="2:25" ht="20.100000000000001" customHeight="1" x14ac:dyDescent="0.2">
      <c r="B24" s="47" t="s">
        <v>283</v>
      </c>
      <c r="C24" s="47"/>
      <c r="D24" s="360"/>
      <c r="E24" s="460"/>
      <c r="F24" s="45">
        <f>SUMIFS('Calc| Project Costs '!$AZ$7:$AZ$102,'Calc| Project Costs '!$BT$7:$BT$102,'Output| Charts &amp; Tables'!$B24)</f>
        <v>240.85331046195915</v>
      </c>
      <c r="G24" s="217">
        <f t="shared" si="3"/>
        <v>0.4788627623674151</v>
      </c>
      <c r="H24" s="360"/>
      <c r="I24" s="360"/>
      <c r="J24" s="360"/>
      <c r="K24" s="360"/>
      <c r="L24" s="360"/>
      <c r="M24" s="360"/>
      <c r="N24" s="360"/>
      <c r="O24" s="360"/>
      <c r="P24" s="360"/>
      <c r="Q24" s="360"/>
      <c r="R24" s="360"/>
      <c r="S24" s="360"/>
      <c r="T24" s="360"/>
      <c r="U24" s="360"/>
      <c r="V24" s="360"/>
    </row>
    <row r="25" spans="2:25" ht="20.100000000000001" customHeight="1" x14ac:dyDescent="0.2">
      <c r="B25" s="47" t="s">
        <v>285</v>
      </c>
      <c r="C25" s="47"/>
      <c r="D25" s="360"/>
      <c r="E25" s="460"/>
      <c r="F25" s="45">
        <f>SUMIFS('Calc| Project Costs '!$AZ$7:$AZ$102,'Calc| Project Costs '!$BT$7:$BT$102,'Output| Charts &amp; Tables'!$B25)</f>
        <v>32.47904004499064</v>
      </c>
      <c r="G25" s="217">
        <f t="shared" si="3"/>
        <v>6.4574586104526821E-2</v>
      </c>
      <c r="H25" s="360"/>
      <c r="I25" s="360"/>
      <c r="J25" s="360"/>
      <c r="K25" s="360"/>
      <c r="L25" s="360"/>
      <c r="M25" s="360"/>
      <c r="N25" s="360"/>
      <c r="O25" s="360"/>
      <c r="P25" s="360"/>
      <c r="Q25" s="360"/>
      <c r="R25" s="360"/>
      <c r="S25" s="360"/>
      <c r="T25" s="360"/>
      <c r="U25" s="360"/>
      <c r="V25" s="360"/>
    </row>
    <row r="26" spans="2:25" ht="20.100000000000001" customHeight="1" thickBot="1" x14ac:dyDescent="0.25">
      <c r="B26" s="49" t="s">
        <v>379</v>
      </c>
      <c r="C26" s="49"/>
      <c r="D26" s="49"/>
      <c r="E26" s="461"/>
      <c r="F26" s="52">
        <f>SUM(F22:F25)</f>
        <v>502.96938787059122</v>
      </c>
      <c r="G26" s="367">
        <f t="shared" si="3"/>
        <v>1</v>
      </c>
      <c r="H26" s="360"/>
      <c r="I26" s="360"/>
      <c r="J26" s="360"/>
      <c r="K26" s="360"/>
      <c r="L26" s="360"/>
      <c r="M26" s="360"/>
      <c r="N26" s="360"/>
      <c r="O26" s="360"/>
      <c r="P26" s="360"/>
      <c r="Q26" s="360"/>
      <c r="R26" s="360"/>
      <c r="S26" s="360"/>
      <c r="T26" s="360"/>
      <c r="U26" s="360"/>
      <c r="V26" s="360"/>
    </row>
    <row r="27" spans="2:25" x14ac:dyDescent="0.2">
      <c r="B27" s="360"/>
      <c r="C27" s="360"/>
      <c r="D27" s="360"/>
      <c r="E27" s="360"/>
      <c r="F27" s="360"/>
      <c r="G27" s="360"/>
      <c r="H27" s="360"/>
      <c r="I27" s="360"/>
      <c r="J27" s="360"/>
      <c r="K27" s="360"/>
      <c r="L27" s="360"/>
      <c r="M27" s="360"/>
      <c r="N27" s="360"/>
      <c r="O27" s="360"/>
      <c r="P27" s="360"/>
      <c r="Q27" s="360"/>
      <c r="R27" s="360"/>
      <c r="S27" s="360"/>
      <c r="T27" s="360"/>
      <c r="U27" s="360"/>
      <c r="V27" s="360"/>
    </row>
    <row r="28" spans="2:25" x14ac:dyDescent="0.2">
      <c r="B28" s="360"/>
      <c r="C28" s="360"/>
      <c r="D28" s="360"/>
      <c r="E28" s="360"/>
      <c r="F28" s="360"/>
      <c r="G28" s="360"/>
      <c r="H28" s="360"/>
      <c r="I28" s="360"/>
      <c r="J28" s="360"/>
      <c r="K28" s="360"/>
      <c r="L28" s="360"/>
      <c r="M28" s="360"/>
      <c r="N28" s="360"/>
      <c r="O28" s="360"/>
      <c r="P28" s="360"/>
      <c r="Q28" s="360"/>
      <c r="R28" s="360"/>
      <c r="S28" s="360"/>
      <c r="T28" s="360"/>
      <c r="U28" s="360"/>
      <c r="V28" s="360"/>
    </row>
    <row r="29" spans="2:25" x14ac:dyDescent="0.2">
      <c r="B29" s="360"/>
      <c r="C29" s="360"/>
      <c r="D29" s="360"/>
      <c r="E29" s="360"/>
      <c r="F29" s="360"/>
      <c r="G29" s="360"/>
      <c r="H29" s="360"/>
      <c r="I29" s="360"/>
      <c r="J29" s="360"/>
      <c r="K29" s="360"/>
      <c r="L29" s="360"/>
      <c r="M29" s="360"/>
      <c r="N29" s="360"/>
      <c r="O29" s="360"/>
      <c r="P29" s="360"/>
      <c r="Q29" s="360"/>
      <c r="R29" s="360"/>
      <c r="S29" s="360"/>
      <c r="T29" s="360"/>
      <c r="U29" s="360"/>
      <c r="V29" s="360"/>
    </row>
    <row r="30" spans="2:25" x14ac:dyDescent="0.2">
      <c r="B30" s="360"/>
      <c r="C30" s="360"/>
      <c r="D30" s="360"/>
      <c r="E30" s="360"/>
      <c r="F30" s="360"/>
      <c r="G30" s="360"/>
      <c r="H30" s="360"/>
      <c r="I30" s="360"/>
      <c r="J30" s="360"/>
      <c r="K30" s="360"/>
      <c r="L30" s="360"/>
      <c r="M30" s="360"/>
      <c r="N30" s="360"/>
      <c r="O30" s="360"/>
      <c r="P30" s="360"/>
      <c r="Q30" s="360"/>
      <c r="R30" s="360"/>
      <c r="S30" s="360"/>
      <c r="T30" s="360"/>
      <c r="U30" s="360"/>
      <c r="V30" s="360"/>
    </row>
    <row r="31" spans="2:25" x14ac:dyDescent="0.2">
      <c r="B31" s="360"/>
      <c r="C31" s="360"/>
      <c r="D31" s="360"/>
      <c r="E31" s="360"/>
      <c r="F31" s="360"/>
      <c r="G31" s="360"/>
      <c r="H31" s="360"/>
      <c r="I31" s="360"/>
      <c r="J31" s="360"/>
      <c r="K31" s="360"/>
      <c r="L31" s="360"/>
      <c r="M31" s="360"/>
      <c r="N31" s="360"/>
      <c r="O31" s="360"/>
      <c r="P31" s="360"/>
      <c r="Q31" s="360"/>
      <c r="R31" s="360"/>
      <c r="S31" s="360"/>
      <c r="T31" s="360"/>
      <c r="U31" s="360"/>
      <c r="V31" s="360"/>
    </row>
    <row r="32" spans="2:25" x14ac:dyDescent="0.2">
      <c r="B32" s="360"/>
      <c r="C32" s="360"/>
      <c r="D32" s="360"/>
      <c r="E32" s="360"/>
      <c r="F32" s="360"/>
      <c r="G32" s="360"/>
      <c r="H32" s="360"/>
      <c r="I32" s="360"/>
      <c r="J32" s="360"/>
      <c r="K32" s="360"/>
      <c r="L32" s="360"/>
      <c r="M32" s="360"/>
      <c r="N32" s="360"/>
      <c r="O32" s="360"/>
      <c r="P32" s="360"/>
      <c r="Q32" s="360"/>
      <c r="R32" s="360"/>
      <c r="S32" s="360"/>
      <c r="T32" s="360"/>
      <c r="U32" s="360"/>
      <c r="V32" s="360"/>
    </row>
    <row r="33" spans="2:22" x14ac:dyDescent="0.2">
      <c r="B33" s="360"/>
      <c r="C33" s="360"/>
      <c r="D33" s="360"/>
      <c r="E33" s="360"/>
      <c r="F33" s="360"/>
      <c r="G33" s="360"/>
      <c r="H33" s="360"/>
      <c r="I33" s="360"/>
      <c r="J33" s="360"/>
      <c r="K33" s="360"/>
      <c r="L33" s="360"/>
      <c r="M33" s="360"/>
      <c r="N33" s="360"/>
      <c r="O33" s="360"/>
      <c r="P33" s="360"/>
      <c r="Q33" s="360"/>
      <c r="R33" s="360"/>
      <c r="S33" s="360"/>
      <c r="T33" s="360"/>
      <c r="U33" s="360"/>
      <c r="V33" s="360"/>
    </row>
    <row r="34" spans="2:22" x14ac:dyDescent="0.2">
      <c r="B34" s="360"/>
      <c r="C34" s="360"/>
      <c r="D34" s="360"/>
      <c r="E34" s="360"/>
      <c r="F34" s="360"/>
      <c r="G34" s="360"/>
      <c r="H34" s="360"/>
      <c r="I34" s="360"/>
      <c r="J34" s="360"/>
      <c r="K34" s="360"/>
      <c r="L34" s="360"/>
      <c r="M34" s="360"/>
      <c r="N34" s="360"/>
      <c r="O34" s="360"/>
      <c r="P34" s="360"/>
      <c r="Q34" s="360"/>
      <c r="R34" s="360"/>
      <c r="S34" s="360"/>
      <c r="T34" s="360"/>
      <c r="U34" s="360"/>
      <c r="V34" s="360"/>
    </row>
    <row r="35" spans="2:22" x14ac:dyDescent="0.2">
      <c r="B35" s="360"/>
      <c r="C35" s="360"/>
      <c r="D35" s="360"/>
      <c r="E35" s="360"/>
      <c r="F35" s="360"/>
      <c r="G35" s="360"/>
      <c r="H35" s="360"/>
      <c r="I35" s="360"/>
      <c r="J35" s="360"/>
      <c r="K35" s="360"/>
      <c r="L35" s="360"/>
      <c r="M35" s="360"/>
      <c r="N35" s="360"/>
      <c r="O35" s="360"/>
      <c r="P35" s="360"/>
      <c r="Q35" s="360"/>
      <c r="R35" s="360"/>
      <c r="S35" s="360"/>
      <c r="T35" s="360"/>
      <c r="U35" s="360"/>
      <c r="V35" s="360"/>
    </row>
    <row r="36" spans="2:22" x14ac:dyDescent="0.2">
      <c r="B36" s="360"/>
      <c r="C36" s="360"/>
      <c r="D36" s="360"/>
      <c r="E36" s="360"/>
      <c r="F36" s="360"/>
      <c r="G36" s="360"/>
      <c r="H36" s="360"/>
      <c r="I36" s="360"/>
      <c r="J36" s="360"/>
      <c r="K36" s="360"/>
      <c r="L36" s="360"/>
      <c r="M36" s="360"/>
      <c r="N36" s="360"/>
      <c r="O36" s="360"/>
      <c r="P36" s="360"/>
      <c r="Q36" s="360"/>
      <c r="R36" s="360"/>
      <c r="S36" s="360"/>
      <c r="T36" s="360"/>
      <c r="U36" s="360"/>
      <c r="V36" s="360"/>
    </row>
    <row r="37" spans="2:22" x14ac:dyDescent="0.2">
      <c r="B37" s="360"/>
      <c r="C37" s="360"/>
      <c r="D37" s="360"/>
      <c r="E37" s="360"/>
      <c r="F37" s="360"/>
      <c r="G37" s="360"/>
      <c r="H37" s="360"/>
      <c r="I37" s="360"/>
      <c r="J37" s="360"/>
      <c r="K37" s="360"/>
      <c r="L37" s="360"/>
      <c r="M37" s="360"/>
      <c r="N37" s="360"/>
      <c r="O37" s="360"/>
      <c r="P37" s="360"/>
      <c r="Q37" s="360"/>
      <c r="R37" s="360"/>
      <c r="S37" s="360"/>
      <c r="T37" s="360"/>
      <c r="U37" s="360"/>
      <c r="V37" s="360"/>
    </row>
    <row r="38" spans="2:22" x14ac:dyDescent="0.2">
      <c r="B38" s="360"/>
      <c r="C38" s="360"/>
      <c r="D38" s="360"/>
      <c r="E38" s="360"/>
      <c r="F38" s="360"/>
      <c r="G38" s="360"/>
      <c r="H38" s="360"/>
      <c r="I38" s="360"/>
      <c r="J38" s="360"/>
      <c r="K38" s="360"/>
      <c r="L38" s="360"/>
      <c r="M38" s="360"/>
      <c r="N38" s="360"/>
      <c r="O38" s="360"/>
      <c r="P38" s="360"/>
      <c r="Q38" s="360"/>
      <c r="R38" s="360"/>
      <c r="S38" s="360"/>
      <c r="T38" s="360"/>
      <c r="U38" s="360"/>
      <c r="V38" s="360"/>
    </row>
    <row r="39" spans="2:22" x14ac:dyDescent="0.2">
      <c r="B39" s="360"/>
      <c r="C39" s="360"/>
      <c r="D39" s="360"/>
      <c r="E39" s="360"/>
      <c r="F39" s="360"/>
      <c r="G39" s="360"/>
      <c r="H39" s="360"/>
      <c r="I39" s="360"/>
      <c r="J39" s="360"/>
      <c r="K39" s="360"/>
      <c r="L39" s="360"/>
      <c r="M39" s="360"/>
      <c r="N39" s="360"/>
      <c r="O39" s="360"/>
      <c r="P39" s="360"/>
      <c r="Q39" s="360"/>
      <c r="R39" s="360"/>
      <c r="S39" s="360"/>
      <c r="T39" s="360"/>
      <c r="U39" s="360"/>
      <c r="V39" s="360"/>
    </row>
    <row r="40" spans="2:22" x14ac:dyDescent="0.2">
      <c r="B40" s="360"/>
      <c r="C40" s="360"/>
      <c r="D40" s="360"/>
      <c r="E40" s="360"/>
      <c r="F40" s="360"/>
      <c r="G40" s="360"/>
      <c r="H40" s="360"/>
      <c r="I40" s="360"/>
      <c r="J40" s="360"/>
      <c r="K40" s="360"/>
      <c r="L40" s="360"/>
      <c r="M40" s="360"/>
      <c r="N40" s="360"/>
      <c r="O40" s="360"/>
      <c r="P40" s="360"/>
      <c r="Q40" s="360"/>
      <c r="R40" s="360"/>
      <c r="S40" s="360"/>
      <c r="T40" s="360"/>
      <c r="U40" s="360"/>
      <c r="V40" s="360"/>
    </row>
    <row r="41" spans="2:22" x14ac:dyDescent="0.2">
      <c r="B41" s="360"/>
      <c r="C41" s="360"/>
      <c r="D41" s="360"/>
      <c r="E41" s="360"/>
      <c r="F41" s="360"/>
      <c r="G41" s="360"/>
      <c r="H41" s="360"/>
      <c r="I41" s="360"/>
      <c r="J41" s="360"/>
      <c r="K41" s="360"/>
      <c r="L41" s="360"/>
      <c r="M41" s="360"/>
      <c r="N41" s="360"/>
      <c r="O41" s="360"/>
      <c r="P41" s="360"/>
      <c r="Q41" s="360"/>
      <c r="R41" s="360"/>
      <c r="S41" s="360"/>
      <c r="T41" s="360"/>
      <c r="U41" s="360"/>
      <c r="V41" s="360"/>
    </row>
    <row r="42" spans="2:22" x14ac:dyDescent="0.2">
      <c r="B42" s="360"/>
      <c r="C42" s="360"/>
      <c r="D42" s="360"/>
      <c r="E42" s="360"/>
      <c r="F42" s="360"/>
      <c r="G42" s="360"/>
      <c r="H42" s="360"/>
      <c r="I42" s="360"/>
      <c r="J42" s="360"/>
      <c r="K42" s="360"/>
      <c r="L42" s="360"/>
      <c r="M42" s="360"/>
      <c r="N42" s="360"/>
      <c r="O42" s="360"/>
      <c r="P42" s="360"/>
      <c r="Q42" s="360"/>
      <c r="R42" s="360"/>
      <c r="S42" s="360"/>
      <c r="T42" s="360"/>
      <c r="U42" s="360"/>
      <c r="V42" s="360"/>
    </row>
    <row r="43" spans="2:22" x14ac:dyDescent="0.2">
      <c r="B43" s="360"/>
      <c r="C43" s="360"/>
      <c r="D43" s="360"/>
      <c r="E43" s="360"/>
      <c r="F43" s="360"/>
      <c r="G43" s="360"/>
      <c r="H43" s="360"/>
      <c r="I43" s="360"/>
      <c r="J43" s="360"/>
      <c r="K43" s="360"/>
      <c r="L43" s="360"/>
      <c r="M43" s="360"/>
      <c r="N43" s="360"/>
      <c r="O43" s="360"/>
      <c r="P43" s="360"/>
      <c r="Q43" s="360"/>
      <c r="R43" s="360"/>
      <c r="S43" s="360"/>
      <c r="T43" s="360"/>
      <c r="U43" s="360"/>
      <c r="V43" s="360"/>
    </row>
    <row r="44" spans="2:22" x14ac:dyDescent="0.2">
      <c r="B44" s="360"/>
      <c r="C44" s="360"/>
      <c r="D44" s="360"/>
      <c r="E44" s="360"/>
      <c r="F44" s="360"/>
      <c r="G44" s="360"/>
      <c r="H44" s="360"/>
      <c r="I44" s="360"/>
      <c r="J44" s="360"/>
      <c r="K44" s="360"/>
      <c r="L44" s="360"/>
      <c r="M44" s="360"/>
      <c r="N44" s="360"/>
      <c r="O44" s="360"/>
      <c r="P44" s="360"/>
      <c r="Q44" s="360"/>
      <c r="R44" s="360"/>
      <c r="S44" s="360"/>
      <c r="T44" s="360"/>
      <c r="U44" s="360"/>
      <c r="V44" s="360"/>
    </row>
    <row r="45" spans="2:22" x14ac:dyDescent="0.2">
      <c r="B45" s="360"/>
      <c r="C45" s="360"/>
      <c r="D45" s="360"/>
      <c r="E45" s="360"/>
      <c r="F45" s="360"/>
      <c r="G45" s="360"/>
      <c r="H45" s="360"/>
      <c r="I45" s="360"/>
      <c r="J45" s="360"/>
      <c r="K45" s="360"/>
      <c r="L45" s="360"/>
      <c r="M45" s="360"/>
      <c r="N45" s="360"/>
      <c r="O45" s="360"/>
      <c r="P45" s="360"/>
      <c r="Q45" s="360"/>
      <c r="R45" s="360"/>
      <c r="S45" s="360"/>
      <c r="T45" s="360"/>
      <c r="U45" s="360"/>
      <c r="V45" s="360"/>
    </row>
    <row r="46" spans="2:22" x14ac:dyDescent="0.2">
      <c r="B46" s="360"/>
      <c r="C46" s="360"/>
      <c r="D46" s="360"/>
      <c r="E46" s="360"/>
      <c r="F46" s="360"/>
      <c r="G46" s="360"/>
      <c r="H46" s="360"/>
      <c r="I46" s="360"/>
      <c r="J46" s="360"/>
      <c r="K46" s="360"/>
      <c r="L46" s="360"/>
      <c r="M46" s="360"/>
      <c r="N46" s="360"/>
      <c r="O46" s="360"/>
      <c r="P46" s="360"/>
      <c r="Q46" s="360"/>
      <c r="R46" s="360"/>
      <c r="S46" s="360"/>
      <c r="T46" s="360"/>
      <c r="U46" s="360"/>
      <c r="V46" s="360"/>
    </row>
    <row r="47" spans="2:22" x14ac:dyDescent="0.2">
      <c r="B47" s="360"/>
      <c r="C47" s="360"/>
      <c r="D47" s="360"/>
      <c r="E47" s="360"/>
      <c r="F47" s="360"/>
      <c r="G47" s="360"/>
      <c r="H47" s="360"/>
      <c r="I47" s="360"/>
      <c r="J47" s="360"/>
      <c r="K47" s="360"/>
      <c r="L47" s="360"/>
      <c r="M47" s="360"/>
      <c r="N47" s="360"/>
      <c r="O47" s="360"/>
      <c r="P47" s="360"/>
      <c r="Q47" s="360"/>
      <c r="R47" s="360"/>
      <c r="S47" s="360"/>
      <c r="T47" s="360"/>
      <c r="U47" s="360"/>
      <c r="V47" s="360"/>
    </row>
    <row r="48" spans="2:22" x14ac:dyDescent="0.2">
      <c r="B48" s="360"/>
      <c r="C48" s="360"/>
      <c r="D48" s="360"/>
      <c r="E48" s="360"/>
      <c r="F48" s="360"/>
      <c r="G48" s="360"/>
      <c r="H48" s="360"/>
      <c r="I48" s="360"/>
      <c r="J48" s="360"/>
      <c r="K48" s="360"/>
      <c r="L48" s="360"/>
      <c r="M48" s="360"/>
      <c r="N48" s="360"/>
      <c r="O48" s="360"/>
      <c r="P48" s="360"/>
      <c r="Q48" s="360"/>
      <c r="R48" s="360"/>
      <c r="S48" s="360"/>
      <c r="T48" s="360"/>
      <c r="U48" s="360"/>
      <c r="V48" s="360"/>
    </row>
    <row r="49" spans="2:22" x14ac:dyDescent="0.2">
      <c r="B49" s="360"/>
      <c r="C49" s="360"/>
      <c r="D49" s="360"/>
      <c r="E49" s="360"/>
      <c r="F49" s="360"/>
      <c r="G49" s="360"/>
      <c r="H49" s="360"/>
      <c r="I49" s="360"/>
      <c r="J49" s="360"/>
      <c r="K49" s="360"/>
      <c r="L49" s="360"/>
      <c r="M49" s="360"/>
      <c r="N49" s="360"/>
      <c r="O49" s="360"/>
      <c r="P49" s="360"/>
      <c r="Q49" s="360"/>
      <c r="R49" s="360"/>
      <c r="S49" s="360"/>
      <c r="T49" s="360"/>
      <c r="U49" s="360"/>
      <c r="V49" s="360"/>
    </row>
    <row r="50" spans="2:22" x14ac:dyDescent="0.2">
      <c r="B50" s="360"/>
      <c r="C50" s="360"/>
      <c r="D50" s="360"/>
      <c r="E50" s="360"/>
      <c r="F50" s="360"/>
      <c r="G50" s="360"/>
      <c r="H50" s="360"/>
      <c r="I50" s="360"/>
      <c r="J50" s="360"/>
      <c r="K50" s="360"/>
      <c r="L50" s="360"/>
      <c r="M50" s="360"/>
      <c r="N50" s="360"/>
      <c r="O50" s="360"/>
      <c r="P50" s="360"/>
      <c r="Q50" s="360"/>
      <c r="R50" s="360"/>
      <c r="S50" s="360"/>
      <c r="T50" s="360"/>
      <c r="U50" s="360"/>
      <c r="V50" s="360"/>
    </row>
    <row r="51" spans="2:22" x14ac:dyDescent="0.2">
      <c r="B51" s="360"/>
      <c r="C51" s="360"/>
      <c r="D51" s="360"/>
      <c r="E51" s="360"/>
      <c r="F51" s="360"/>
      <c r="G51" s="360"/>
      <c r="H51" s="360"/>
      <c r="I51" s="360"/>
      <c r="J51" s="360"/>
      <c r="K51" s="360"/>
      <c r="L51" s="360"/>
      <c r="M51" s="360"/>
      <c r="N51" s="360"/>
      <c r="O51" s="360"/>
      <c r="P51" s="360"/>
      <c r="Q51" s="360"/>
      <c r="R51" s="360"/>
      <c r="S51" s="360"/>
      <c r="T51" s="360"/>
      <c r="U51" s="360"/>
      <c r="V51" s="360"/>
    </row>
    <row r="52" spans="2:22" x14ac:dyDescent="0.2">
      <c r="B52" s="360"/>
      <c r="C52" s="360"/>
      <c r="D52" s="360"/>
      <c r="E52" s="360"/>
      <c r="F52" s="360"/>
      <c r="G52" s="360"/>
      <c r="H52" s="360"/>
      <c r="I52" s="360"/>
      <c r="J52" s="360"/>
      <c r="K52" s="360"/>
      <c r="L52" s="360"/>
      <c r="M52" s="360"/>
      <c r="N52" s="360"/>
      <c r="O52" s="360"/>
      <c r="P52" s="360"/>
      <c r="Q52" s="360"/>
      <c r="R52" s="360"/>
      <c r="S52" s="360"/>
      <c r="T52" s="360"/>
      <c r="U52" s="360"/>
      <c r="V52" s="360"/>
    </row>
    <row r="53" spans="2:22" x14ac:dyDescent="0.2">
      <c r="B53" s="360"/>
      <c r="C53" s="360"/>
      <c r="D53" s="360"/>
      <c r="E53" s="360"/>
      <c r="F53" s="360"/>
      <c r="G53" s="360"/>
      <c r="H53" s="360"/>
      <c r="I53" s="360"/>
      <c r="J53" s="360"/>
      <c r="K53" s="360"/>
      <c r="L53" s="360"/>
      <c r="M53" s="360"/>
      <c r="N53" s="360"/>
      <c r="O53" s="360"/>
      <c r="P53" s="360"/>
      <c r="Q53" s="360"/>
      <c r="R53" s="360"/>
      <c r="S53" s="360"/>
      <c r="T53" s="360"/>
      <c r="U53" s="360"/>
      <c r="V53" s="360"/>
    </row>
    <row r="54" spans="2:22" x14ac:dyDescent="0.2">
      <c r="B54" s="360"/>
      <c r="C54" s="360"/>
      <c r="D54" s="360"/>
      <c r="E54" s="360"/>
      <c r="F54" s="360"/>
      <c r="G54" s="360"/>
      <c r="H54" s="360"/>
      <c r="I54" s="360"/>
      <c r="J54" s="360"/>
      <c r="K54" s="360"/>
      <c r="L54" s="360"/>
      <c r="M54" s="360"/>
      <c r="N54" s="360"/>
      <c r="O54" s="360"/>
      <c r="P54" s="360"/>
      <c r="Q54" s="360"/>
      <c r="R54" s="360"/>
      <c r="S54" s="360"/>
      <c r="T54" s="360"/>
      <c r="U54" s="360"/>
      <c r="V54" s="360"/>
    </row>
    <row r="55" spans="2:22" x14ac:dyDescent="0.2">
      <c r="B55" s="360"/>
      <c r="C55" s="360"/>
      <c r="D55" s="360"/>
      <c r="E55" s="360"/>
      <c r="F55" s="360"/>
      <c r="G55" s="360"/>
      <c r="H55" s="360"/>
      <c r="I55" s="360"/>
      <c r="J55" s="360"/>
      <c r="K55" s="360"/>
      <c r="L55" s="360"/>
      <c r="M55" s="360"/>
      <c r="N55" s="360"/>
      <c r="O55" s="360"/>
      <c r="P55" s="360"/>
      <c r="Q55" s="360"/>
      <c r="R55" s="360"/>
      <c r="S55" s="360"/>
      <c r="T55" s="360"/>
      <c r="U55" s="360"/>
      <c r="V55" s="360"/>
    </row>
    <row r="56" spans="2:22" x14ac:dyDescent="0.2">
      <c r="B56" s="360"/>
      <c r="C56" s="360"/>
      <c r="D56" s="360"/>
      <c r="E56" s="360"/>
      <c r="F56" s="360"/>
      <c r="G56" s="360"/>
      <c r="H56" s="360"/>
      <c r="I56" s="360"/>
      <c r="J56" s="360"/>
      <c r="K56" s="360"/>
      <c r="L56" s="360"/>
      <c r="M56" s="360"/>
      <c r="N56" s="360"/>
      <c r="O56" s="360"/>
      <c r="P56" s="360"/>
      <c r="Q56" s="360"/>
      <c r="R56" s="360"/>
      <c r="S56" s="360"/>
      <c r="T56" s="360"/>
      <c r="U56" s="360"/>
      <c r="V56" s="360"/>
    </row>
  </sheetData>
  <hyperlinks>
    <hyperlink ref="B3" location="Contents!A1" display="Contents!A1" xr:uid="{82D3B621-0331-42E5-8D3C-0F84F13A7D8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E30"/>
  <sheetViews>
    <sheetView zoomScale="90" zoomScaleNormal="90" workbookViewId="0">
      <selection activeCell="E30" sqref="E30"/>
    </sheetView>
  </sheetViews>
  <sheetFormatPr defaultColWidth="9.140625" defaultRowHeight="14.25" x14ac:dyDescent="0.2"/>
  <cols>
    <col min="1" max="1" width="2.28515625" style="148" customWidth="1"/>
    <col min="2" max="2" width="24.7109375" style="148" customWidth="1"/>
    <col min="3" max="3" width="12.42578125" style="148" bestFit="1" customWidth="1"/>
    <col min="4" max="4" width="75.7109375" style="148" customWidth="1"/>
    <col min="5" max="5" width="39.28515625" style="148" bestFit="1" customWidth="1"/>
    <col min="6" max="6" width="2.42578125" style="148" customWidth="1"/>
    <col min="7" max="16384" width="9.140625" style="148"/>
  </cols>
  <sheetData>
    <row r="2" spans="2:5" ht="69" customHeight="1" x14ac:dyDescent="0.2">
      <c r="B2" s="465"/>
      <c r="C2" s="465"/>
      <c r="D2" s="176" t="s">
        <v>0</v>
      </c>
      <c r="E2" s="176"/>
    </row>
    <row r="3" spans="2:5" x14ac:dyDescent="0.2">
      <c r="B3" s="360"/>
      <c r="C3" s="360"/>
      <c r="D3" s="360"/>
      <c r="E3" s="360"/>
    </row>
    <row r="4" spans="2:5" ht="28.5" customHeight="1" x14ac:dyDescent="0.2">
      <c r="B4" s="178" t="s">
        <v>1</v>
      </c>
      <c r="C4" s="178"/>
      <c r="D4" s="570" t="s">
        <v>2</v>
      </c>
      <c r="E4" s="570"/>
    </row>
    <row r="5" spans="2:5" x14ac:dyDescent="0.2">
      <c r="B5" s="177"/>
      <c r="C5" s="177"/>
      <c r="D5" s="360"/>
      <c r="E5" s="360"/>
    </row>
    <row r="6" spans="2:5" ht="21.75" customHeight="1" x14ac:dyDescent="0.2">
      <c r="B6" s="179" t="s">
        <v>3</v>
      </c>
      <c r="C6" s="179"/>
      <c r="D6" s="180" t="s">
        <v>4</v>
      </c>
      <c r="E6" s="181" t="s">
        <v>5</v>
      </c>
    </row>
    <row r="7" spans="2:5" x14ac:dyDescent="0.2">
      <c r="B7" s="360"/>
      <c r="C7" s="360"/>
      <c r="D7" s="360"/>
      <c r="E7" s="360"/>
    </row>
    <row r="8" spans="2:5" ht="21.75" customHeight="1" x14ac:dyDescent="0.2">
      <c r="B8" s="571" t="s">
        <v>6</v>
      </c>
      <c r="C8" s="571"/>
      <c r="D8" s="571"/>
      <c r="E8" s="571"/>
    </row>
    <row r="9" spans="2:5" x14ac:dyDescent="0.2">
      <c r="B9" s="360"/>
      <c r="C9" s="360"/>
      <c r="D9" s="360"/>
      <c r="E9" s="360"/>
    </row>
    <row r="10" spans="2:5" s="185" customFormat="1" ht="21.95" customHeight="1" x14ac:dyDescent="0.2">
      <c r="B10" s="182" t="s">
        <v>7</v>
      </c>
      <c r="C10" s="182"/>
      <c r="D10" s="183" t="s">
        <v>8</v>
      </c>
      <c r="E10" s="184" t="s">
        <v>9</v>
      </c>
    </row>
    <row r="11" spans="2:5" s="185" customFormat="1" ht="21.95" hidden="1" customHeight="1" x14ac:dyDescent="0.2">
      <c r="B11" s="186" t="s">
        <v>10</v>
      </c>
      <c r="C11" s="186"/>
      <c r="D11" s="187" t="s">
        <v>11</v>
      </c>
      <c r="E11" s="188" t="s">
        <v>12</v>
      </c>
    </row>
    <row r="12" spans="2:5" s="185" customFormat="1" ht="21.95" customHeight="1" x14ac:dyDescent="0.2">
      <c r="B12" s="189" t="s">
        <v>13</v>
      </c>
      <c r="C12" s="189"/>
      <c r="D12" s="190" t="s">
        <v>14</v>
      </c>
      <c r="E12" s="191" t="s">
        <v>15</v>
      </c>
    </row>
    <row r="13" spans="2:5" ht="21.75" customHeight="1" x14ac:dyDescent="0.2">
      <c r="B13" s="360"/>
      <c r="C13" s="360"/>
      <c r="D13" s="360"/>
      <c r="E13" s="360"/>
    </row>
    <row r="14" spans="2:5" ht="21.75" customHeight="1" x14ac:dyDescent="0.2">
      <c r="B14" s="572" t="s">
        <v>16</v>
      </c>
      <c r="C14" s="572"/>
      <c r="D14" s="572"/>
      <c r="E14" s="572"/>
    </row>
    <row r="15" spans="2:5" x14ac:dyDescent="0.2">
      <c r="B15" s="360"/>
      <c r="C15" s="360"/>
      <c r="D15" s="360"/>
      <c r="E15" s="360"/>
    </row>
    <row r="16" spans="2:5" s="185" customFormat="1" ht="21.95" customHeight="1" x14ac:dyDescent="0.2">
      <c r="B16" s="182" t="s">
        <v>17</v>
      </c>
      <c r="C16" s="182"/>
      <c r="D16" s="183" t="s">
        <v>18</v>
      </c>
      <c r="E16" s="296" t="s">
        <v>19</v>
      </c>
    </row>
    <row r="17" spans="2:5" s="185" customFormat="1" ht="21.95" customHeight="1" x14ac:dyDescent="0.2">
      <c r="B17" s="186" t="s">
        <v>20</v>
      </c>
      <c r="C17" s="186"/>
      <c r="D17" s="187" t="s">
        <v>21</v>
      </c>
      <c r="E17" s="297" t="s">
        <v>22</v>
      </c>
    </row>
    <row r="18" spans="2:5" s="185" customFormat="1" ht="21.95" customHeight="1" x14ac:dyDescent="0.2">
      <c r="B18" s="186" t="s">
        <v>23</v>
      </c>
      <c r="C18" s="186"/>
      <c r="D18" s="187" t="s">
        <v>24</v>
      </c>
      <c r="E18" s="297" t="s">
        <v>25</v>
      </c>
    </row>
    <row r="19" spans="2:5" s="185" customFormat="1" ht="21.95" hidden="1" customHeight="1" x14ac:dyDescent="0.2">
      <c r="B19" s="186" t="s">
        <v>26</v>
      </c>
      <c r="C19" s="186"/>
      <c r="D19" s="187" t="s">
        <v>27</v>
      </c>
      <c r="E19" s="188" t="s">
        <v>28</v>
      </c>
    </row>
    <row r="20" spans="2:5" s="185" customFormat="1" ht="21.95" hidden="1" customHeight="1" x14ac:dyDescent="0.2">
      <c r="B20" s="186" t="s">
        <v>29</v>
      </c>
      <c r="C20" s="182"/>
      <c r="D20" s="183" t="s">
        <v>30</v>
      </c>
      <c r="E20" s="192" t="s">
        <v>31</v>
      </c>
    </row>
    <row r="21" spans="2:5" s="185" customFormat="1" ht="21.95" customHeight="1" x14ac:dyDescent="0.2">
      <c r="B21" s="186" t="s">
        <v>32</v>
      </c>
      <c r="C21" s="193"/>
      <c r="D21" s="187" t="s">
        <v>33</v>
      </c>
      <c r="E21" s="297" t="s">
        <v>34</v>
      </c>
    </row>
    <row r="22" spans="2:5" ht="18" customHeight="1" x14ac:dyDescent="0.2">
      <c r="B22" s="360"/>
      <c r="C22" s="360"/>
      <c r="D22" s="360"/>
      <c r="E22" s="360"/>
    </row>
    <row r="23" spans="2:5" ht="24.75" customHeight="1" x14ac:dyDescent="0.2">
      <c r="B23" s="572" t="s">
        <v>35</v>
      </c>
      <c r="C23" s="572"/>
      <c r="D23" s="572"/>
      <c r="E23" s="572"/>
    </row>
    <row r="24" spans="2:5" x14ac:dyDescent="0.2">
      <c r="B24" s="360"/>
      <c r="C24" s="360"/>
      <c r="D24" s="360"/>
      <c r="E24" s="360"/>
    </row>
    <row r="25" spans="2:5" s="185" customFormat="1" ht="38.25" x14ac:dyDescent="0.2">
      <c r="B25" s="299" t="s">
        <v>36</v>
      </c>
      <c r="C25" s="182"/>
      <c r="D25" s="194" t="s">
        <v>37</v>
      </c>
      <c r="E25" s="296" t="s">
        <v>430</v>
      </c>
    </row>
    <row r="26" spans="2:5" ht="18" customHeight="1" x14ac:dyDescent="0.2">
      <c r="B26" s="360"/>
      <c r="C26" s="195"/>
      <c r="D26" s="196"/>
      <c r="E26" s="197"/>
    </row>
    <row r="27" spans="2:5" ht="22.5" customHeight="1" x14ac:dyDescent="0.2">
      <c r="B27" s="572" t="s">
        <v>38</v>
      </c>
      <c r="C27" s="572"/>
      <c r="D27" s="572"/>
      <c r="E27" s="572"/>
    </row>
    <row r="28" spans="2:5" x14ac:dyDescent="0.2">
      <c r="B28" s="360"/>
      <c r="C28" s="360"/>
      <c r="D28" s="360"/>
      <c r="E28" s="360"/>
    </row>
    <row r="29" spans="2:5" s="185" customFormat="1" ht="30.75" customHeight="1" x14ac:dyDescent="0.2">
      <c r="B29" s="300" t="s">
        <v>39</v>
      </c>
      <c r="C29" s="189"/>
      <c r="D29" s="198" t="s">
        <v>40</v>
      </c>
      <c r="E29" s="298" t="s">
        <v>41</v>
      </c>
    </row>
    <row r="30" spans="2:5" s="185" customFormat="1" ht="30.75" customHeight="1" x14ac:dyDescent="0.2">
      <c r="B30" s="189" t="s">
        <v>42</v>
      </c>
      <c r="C30" s="189"/>
      <c r="D30" s="198" t="s">
        <v>43</v>
      </c>
      <c r="E30" s="298" t="s">
        <v>44</v>
      </c>
    </row>
  </sheetData>
  <mergeCells count="5">
    <mergeCell ref="D4:E4"/>
    <mergeCell ref="B8:E8"/>
    <mergeCell ref="B14:E14"/>
    <mergeCell ref="B23:E23"/>
    <mergeCell ref="B27:E27"/>
  </mergeCells>
  <hyperlinks>
    <hyperlink ref="E17" location="'Input| Real Cost Escalation'!A1" display="Real Cost Escalation'!A1" xr:uid="{00000000-0004-0000-0100-000000000000}"/>
    <hyperlink ref="E11" location="'Category Index'!A1" display="Category Index'!A1" xr:uid="{00000000-0004-0000-0100-000002000000}"/>
    <hyperlink ref="E12" location="Mapping!A1" display="Mapping!A1" xr:uid="{00000000-0004-0000-0100-000003000000}"/>
    <hyperlink ref="E16" location="'Input| CPI'!A1" display="'Input| CPI'!A1" xr:uid="{00000000-0004-0000-0100-000004000000}"/>
    <hyperlink ref="E18" location="'Input| Growth Capex Volumes'!A1" display="New Growth Volumes'!A1" xr:uid="{00000000-0004-0000-0100-000005000000}"/>
    <hyperlink ref="E19" location="'Unit rate categories'!A1" display="Unit Rate Categories'!A1" xr:uid="{00000000-0004-0000-0100-000006000000}"/>
    <hyperlink ref="E21" location="'Input| Overheads'!A1" display="'Input| Overheads'!A1" xr:uid="{00000000-0004-0000-0100-000007000000}"/>
    <hyperlink ref="E20" location="'Non Unit rate categories'!A1" display="Non Unit Rate Categories'!A1" xr:uid="{00000000-0004-0000-0100-00000B000000}"/>
    <hyperlink ref="E29" location="'Output| Consolidated Summary'!A1" display="'Output| Consolidated Summary'!A1" xr:uid="{89C22118-0371-42EE-B491-2A77D60E9FE1}"/>
    <hyperlink ref="E30" location="'Output| PTRM'!A1" display="'Output| PTRM'!A1" xr:uid="{9DF78AC3-560C-4A58-9E0D-28D492AB58A8}"/>
    <hyperlink ref="E25" location="'Calc| Project Costs '!A1" display="'Calc| Project Costs '!A1" xr:uid="{DE5927B5-4E69-47CD-BA6C-7CFA8D36B846}"/>
  </hyperlinks>
  <pageMargins left="0.7" right="0.7" top="0.75" bottom="0.75" header="0.3" footer="0.3"/>
  <pageSetup paperSize="9" scale="4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3925C-D2DB-4150-9CA0-114EE7CD95AE}">
  <sheetPr>
    <tabColor theme="0"/>
    <pageSetUpPr fitToPage="1"/>
  </sheetPr>
  <dimension ref="B1:E51"/>
  <sheetViews>
    <sheetView showGridLines="0" zoomScaleNormal="100" workbookViewId="0">
      <pane xSplit="3" ySplit="5" topLeftCell="D6" activePane="bottomRight" state="frozen"/>
      <selection pane="topRight" activeCell="C11" sqref="C11"/>
      <selection pane="bottomLeft" activeCell="C11" sqref="C11"/>
      <selection pane="bottomRight" activeCell="E9" sqref="E9"/>
    </sheetView>
  </sheetViews>
  <sheetFormatPr defaultColWidth="9.140625" defaultRowHeight="14.25" x14ac:dyDescent="0.2"/>
  <cols>
    <col min="1" max="1" width="2.28515625" style="358" customWidth="1"/>
    <col min="2" max="2" width="20" style="358" customWidth="1"/>
    <col min="3" max="3" width="31.140625" style="358" customWidth="1"/>
    <col min="4" max="4" width="38.42578125" style="358" customWidth="1"/>
    <col min="5" max="5" width="81.140625" style="26" bestFit="1" customWidth="1"/>
    <col min="6" max="6" width="4" style="358" customWidth="1"/>
    <col min="7" max="11" width="10.7109375" style="358" customWidth="1"/>
    <col min="12" max="16384" width="9.140625" style="358"/>
  </cols>
  <sheetData>
    <row r="1" spans="2:5" x14ac:dyDescent="0.2">
      <c r="B1" s="360"/>
      <c r="C1" s="360"/>
      <c r="D1" s="360"/>
      <c r="E1" s="6"/>
    </row>
    <row r="2" spans="2:5" ht="27.95" customHeight="1" x14ac:dyDescent="0.2">
      <c r="B2" s="2" t="s">
        <v>45</v>
      </c>
      <c r="C2" s="2"/>
      <c r="D2" s="4"/>
      <c r="E2" s="163"/>
    </row>
    <row r="3" spans="2:5" s="26" customFormat="1" ht="17.25" customHeight="1" x14ac:dyDescent="0.15">
      <c r="B3" s="5" t="s">
        <v>46</v>
      </c>
      <c r="C3" s="5"/>
      <c r="D3" s="6"/>
      <c r="E3" s="6"/>
    </row>
    <row r="4" spans="2:5" s="26" customFormat="1" ht="7.15" customHeight="1" x14ac:dyDescent="0.15">
      <c r="B4" s="5"/>
      <c r="C4" s="5"/>
      <c r="D4" s="6"/>
      <c r="E4" s="6"/>
    </row>
    <row r="5" spans="2:5" s="165" customFormat="1" ht="21.75" customHeight="1" x14ac:dyDescent="0.15">
      <c r="B5" s="9" t="s">
        <v>47</v>
      </c>
      <c r="C5" s="164" t="s">
        <v>48</v>
      </c>
      <c r="D5" s="288" t="s">
        <v>435</v>
      </c>
      <c r="E5" s="164" t="s">
        <v>436</v>
      </c>
    </row>
    <row r="6" spans="2:5" s="165" customFormat="1" ht="19.149999999999999" customHeight="1" x14ac:dyDescent="0.15">
      <c r="B6" s="126" t="s">
        <v>50</v>
      </c>
      <c r="C6" s="94" t="s">
        <v>51</v>
      </c>
      <c r="D6" s="285" t="s">
        <v>52</v>
      </c>
      <c r="E6" s="531" t="s">
        <v>441</v>
      </c>
    </row>
    <row r="7" spans="2:5" s="165" customFormat="1" ht="19.149999999999999" customHeight="1" x14ac:dyDescent="0.15">
      <c r="B7" s="266"/>
      <c r="C7" s="284"/>
      <c r="D7" s="286" t="s">
        <v>54</v>
      </c>
      <c r="E7" s="531" t="s">
        <v>441</v>
      </c>
    </row>
    <row r="8" spans="2:5" s="165" customFormat="1" ht="19.149999999999999" customHeight="1" x14ac:dyDescent="0.15">
      <c r="B8" s="266"/>
      <c r="C8" s="284"/>
      <c r="D8" s="289" t="s">
        <v>55</v>
      </c>
      <c r="E8" s="532" t="s">
        <v>441</v>
      </c>
    </row>
    <row r="9" spans="2:5" s="165" customFormat="1" ht="19.149999999999999" customHeight="1" x14ac:dyDescent="0.15">
      <c r="B9" s="266"/>
      <c r="C9" s="530"/>
      <c r="D9" s="534" t="s">
        <v>256</v>
      </c>
      <c r="E9" s="535" t="s">
        <v>442</v>
      </c>
    </row>
    <row r="10" spans="2:5" s="165" customFormat="1" ht="19.149999999999999" customHeight="1" x14ac:dyDescent="0.15">
      <c r="B10" s="266"/>
      <c r="C10" s="264" t="s">
        <v>56</v>
      </c>
      <c r="D10" s="287" t="s">
        <v>288</v>
      </c>
      <c r="E10" s="536" t="s">
        <v>445</v>
      </c>
    </row>
    <row r="11" spans="2:5" s="165" customFormat="1" ht="19.149999999999999" customHeight="1" x14ac:dyDescent="0.15">
      <c r="B11" s="266"/>
      <c r="C11" s="290"/>
      <c r="D11" s="291" t="s">
        <v>290</v>
      </c>
      <c r="E11" s="537" t="s">
        <v>445</v>
      </c>
    </row>
    <row r="12" spans="2:5" s="26" customFormat="1" ht="19.149999999999999" customHeight="1" x14ac:dyDescent="0.15">
      <c r="B12" s="126"/>
      <c r="C12" s="94" t="s">
        <v>57</v>
      </c>
      <c r="D12" s="166" t="s">
        <v>422</v>
      </c>
      <c r="E12" s="533" t="s">
        <v>446</v>
      </c>
    </row>
    <row r="13" spans="2:5" s="26" customFormat="1" ht="19.149999999999999" customHeight="1" x14ac:dyDescent="0.15">
      <c r="B13" s="126"/>
      <c r="C13" s="94"/>
      <c r="D13" s="166" t="s">
        <v>423</v>
      </c>
      <c r="E13" s="533" t="s">
        <v>446</v>
      </c>
    </row>
    <row r="14" spans="2:5" s="26" customFormat="1" ht="19.149999999999999" customHeight="1" x14ac:dyDescent="0.15">
      <c r="B14" s="126"/>
      <c r="C14" s="94"/>
      <c r="D14" s="166" t="s">
        <v>424</v>
      </c>
      <c r="E14" s="533" t="s">
        <v>446</v>
      </c>
    </row>
    <row r="15" spans="2:5" s="26" customFormat="1" ht="19.149999999999999" customHeight="1" x14ac:dyDescent="0.15">
      <c r="B15" s="126"/>
      <c r="C15" s="94"/>
      <c r="D15" s="166" t="s">
        <v>58</v>
      </c>
      <c r="E15" s="533" t="s">
        <v>446</v>
      </c>
    </row>
    <row r="16" spans="2:5" s="26" customFormat="1" ht="19.149999999999999" customHeight="1" x14ac:dyDescent="0.15">
      <c r="B16" s="28"/>
      <c r="C16" s="170"/>
      <c r="D16" s="171" t="s">
        <v>420</v>
      </c>
      <c r="E16" s="172" t="s">
        <v>446</v>
      </c>
    </row>
    <row r="17" spans="2:5" s="26" customFormat="1" ht="19.149999999999999" customHeight="1" x14ac:dyDescent="0.15">
      <c r="B17" s="173" t="s">
        <v>59</v>
      </c>
      <c r="C17" s="167" t="s">
        <v>60</v>
      </c>
      <c r="D17" s="166" t="s">
        <v>61</v>
      </c>
      <c r="E17" s="531" t="s">
        <v>441</v>
      </c>
    </row>
    <row r="18" spans="2:5" s="26" customFormat="1" ht="19.149999999999999" customHeight="1" x14ac:dyDescent="0.15">
      <c r="B18" s="126"/>
      <c r="C18" s="94"/>
      <c r="D18" s="166" t="s">
        <v>62</v>
      </c>
      <c r="E18" s="531" t="s">
        <v>441</v>
      </c>
    </row>
    <row r="19" spans="2:5" s="26" customFormat="1" ht="19.149999999999999" customHeight="1" x14ac:dyDescent="0.15">
      <c r="B19" s="126"/>
      <c r="C19" s="94"/>
      <c r="D19" s="166" t="s">
        <v>63</v>
      </c>
      <c r="E19" s="531" t="s">
        <v>441</v>
      </c>
    </row>
    <row r="20" spans="2:5" s="26" customFormat="1" ht="19.149999999999999" customHeight="1" x14ac:dyDescent="0.15">
      <c r="B20" s="126"/>
      <c r="C20" s="170"/>
      <c r="D20" s="171" t="s">
        <v>64</v>
      </c>
      <c r="E20" s="532" t="s">
        <v>441</v>
      </c>
    </row>
    <row r="21" spans="2:5" s="26" customFormat="1" ht="19.149999999999999" customHeight="1" x14ac:dyDescent="0.15">
      <c r="B21" s="173" t="s">
        <v>65</v>
      </c>
      <c r="C21" s="94" t="s">
        <v>66</v>
      </c>
      <c r="D21" s="168" t="s">
        <v>67</v>
      </c>
      <c r="E21" s="531" t="s">
        <v>441</v>
      </c>
    </row>
    <row r="22" spans="2:5" s="26" customFormat="1" ht="19.149999999999999" customHeight="1" x14ac:dyDescent="0.15">
      <c r="B22" s="126"/>
      <c r="C22" s="170"/>
      <c r="D22" s="171" t="s">
        <v>68</v>
      </c>
      <c r="E22" s="532" t="s">
        <v>441</v>
      </c>
    </row>
    <row r="23" spans="2:5" s="26" customFormat="1" ht="19.149999999999999" customHeight="1" x14ac:dyDescent="0.15">
      <c r="B23" s="126"/>
      <c r="C23" s="94" t="s">
        <v>69</v>
      </c>
      <c r="D23" s="166" t="s">
        <v>70</v>
      </c>
      <c r="E23" s="533" t="s">
        <v>447</v>
      </c>
    </row>
    <row r="24" spans="2:5" s="26" customFormat="1" ht="19.149999999999999" customHeight="1" x14ac:dyDescent="0.15">
      <c r="B24" s="126"/>
      <c r="C24" s="94"/>
      <c r="D24" s="166" t="s">
        <v>72</v>
      </c>
      <c r="E24" s="533" t="s">
        <v>447</v>
      </c>
    </row>
    <row r="25" spans="2:5" s="26" customFormat="1" ht="19.149999999999999" customHeight="1" x14ac:dyDescent="0.15">
      <c r="B25" s="126"/>
      <c r="C25" s="94"/>
      <c r="D25" s="166" t="s">
        <v>73</v>
      </c>
      <c r="E25" s="533" t="s">
        <v>447</v>
      </c>
    </row>
    <row r="26" spans="2:5" s="26" customFormat="1" ht="19.149999999999999" customHeight="1" x14ac:dyDescent="0.15">
      <c r="B26" s="126"/>
      <c r="C26" s="170"/>
      <c r="D26" s="171" t="s">
        <v>74</v>
      </c>
      <c r="E26" s="172" t="s">
        <v>320</v>
      </c>
    </row>
    <row r="27" spans="2:5" s="26" customFormat="1" ht="19.149999999999999" customHeight="1" x14ac:dyDescent="0.15">
      <c r="B27" s="126"/>
      <c r="C27" s="94" t="s">
        <v>75</v>
      </c>
      <c r="D27" s="168"/>
      <c r="E27" s="533"/>
    </row>
    <row r="28" spans="2:5" s="26" customFormat="1" ht="19.149999999999999" customHeight="1" x14ac:dyDescent="0.15">
      <c r="B28" s="173" t="s">
        <v>76</v>
      </c>
      <c r="C28" s="167" t="s">
        <v>76</v>
      </c>
      <c r="D28" s="168" t="s">
        <v>438</v>
      </c>
      <c r="E28" s="292" t="s">
        <v>77</v>
      </c>
    </row>
    <row r="29" spans="2:5" s="26" customFormat="1" ht="19.149999999999999" customHeight="1" x14ac:dyDescent="0.15">
      <c r="B29" s="28"/>
      <c r="C29" s="170"/>
      <c r="D29" s="171" t="s">
        <v>439</v>
      </c>
      <c r="E29" s="293" t="s">
        <v>78</v>
      </c>
    </row>
    <row r="30" spans="2:5" s="26" customFormat="1" ht="19.149999999999999" customHeight="1" x14ac:dyDescent="0.15">
      <c r="B30" s="573" t="s">
        <v>79</v>
      </c>
      <c r="C30" s="94" t="s">
        <v>80</v>
      </c>
      <c r="D30" s="166" t="s">
        <v>295</v>
      </c>
      <c r="E30" s="294" t="s">
        <v>81</v>
      </c>
    </row>
    <row r="31" spans="2:5" s="26" customFormat="1" ht="19.149999999999999" customHeight="1" x14ac:dyDescent="0.15">
      <c r="B31" s="573"/>
      <c r="C31" s="94"/>
      <c r="D31" s="166" t="s">
        <v>426</v>
      </c>
      <c r="E31" s="294" t="s">
        <v>89</v>
      </c>
    </row>
    <row r="32" spans="2:5" s="26" customFormat="1" ht="19.149999999999999" customHeight="1" x14ac:dyDescent="0.15">
      <c r="B32" s="573"/>
      <c r="C32" s="94"/>
      <c r="D32" s="166" t="s">
        <v>312</v>
      </c>
      <c r="E32" s="294" t="s">
        <v>88</v>
      </c>
    </row>
    <row r="33" spans="2:5" s="26" customFormat="1" ht="19.149999999999999" customHeight="1" x14ac:dyDescent="0.15">
      <c r="B33" s="573"/>
      <c r="C33" s="94"/>
      <c r="D33" s="166" t="s">
        <v>427</v>
      </c>
      <c r="E33" s="294" t="s">
        <v>86</v>
      </c>
    </row>
    <row r="34" spans="2:5" s="26" customFormat="1" ht="19.149999999999999" customHeight="1" x14ac:dyDescent="0.15">
      <c r="B34" s="573"/>
      <c r="C34" s="94"/>
      <c r="D34" s="166" t="s">
        <v>304</v>
      </c>
      <c r="E34" s="294" t="s">
        <v>87</v>
      </c>
    </row>
    <row r="35" spans="2:5" s="26" customFormat="1" ht="19.149999999999999" customHeight="1" x14ac:dyDescent="0.15">
      <c r="B35" s="573"/>
      <c r="C35" s="94"/>
      <c r="D35" s="166" t="s">
        <v>82</v>
      </c>
      <c r="E35" s="294" t="s">
        <v>81</v>
      </c>
    </row>
    <row r="36" spans="2:5" s="26" customFormat="1" ht="19.149999999999999" customHeight="1" x14ac:dyDescent="0.15">
      <c r="B36" s="573"/>
      <c r="C36" s="94"/>
      <c r="D36" s="166" t="s">
        <v>83</v>
      </c>
      <c r="E36" s="294" t="s">
        <v>84</v>
      </c>
    </row>
    <row r="37" spans="2:5" s="26" customFormat="1" ht="19.149999999999999" customHeight="1" x14ac:dyDescent="0.15">
      <c r="B37" s="573"/>
      <c r="C37" s="94"/>
      <c r="D37" s="166" t="s">
        <v>85</v>
      </c>
      <c r="E37" s="294" t="s">
        <v>86</v>
      </c>
    </row>
    <row r="38" spans="2:5" s="26" customFormat="1" ht="19.149999999999999" customHeight="1" x14ac:dyDescent="0.15">
      <c r="B38" s="573"/>
      <c r="C38" s="94"/>
      <c r="D38" s="166" t="s">
        <v>443</v>
      </c>
      <c r="E38" s="294" t="s">
        <v>404</v>
      </c>
    </row>
    <row r="39" spans="2:5" s="26" customFormat="1" ht="19.149999999999999" customHeight="1" x14ac:dyDescent="0.15">
      <c r="B39" s="573"/>
      <c r="C39" s="94"/>
      <c r="D39" s="166" t="s">
        <v>444</v>
      </c>
      <c r="E39" s="294" t="s">
        <v>403</v>
      </c>
    </row>
    <row r="40" spans="2:5" s="26" customFormat="1" ht="19.149999999999999" customHeight="1" x14ac:dyDescent="0.15">
      <c r="B40" s="573"/>
      <c r="C40" s="167" t="s">
        <v>90</v>
      </c>
      <c r="D40" s="529" t="s">
        <v>437</v>
      </c>
      <c r="E40" s="295" t="s">
        <v>91</v>
      </c>
    </row>
    <row r="41" spans="2:5" s="26" customFormat="1" ht="19.149999999999999" customHeight="1" x14ac:dyDescent="0.15">
      <c r="B41" s="173" t="s">
        <v>92</v>
      </c>
      <c r="C41" s="167" t="s">
        <v>93</v>
      </c>
      <c r="D41" s="166" t="s">
        <v>440</v>
      </c>
      <c r="E41" s="169" t="s">
        <v>95</v>
      </c>
    </row>
    <row r="42" spans="2:5" s="26" customFormat="1" ht="19.149999999999999" customHeight="1" x14ac:dyDescent="0.15">
      <c r="B42" s="28"/>
      <c r="C42" s="170"/>
      <c r="D42" s="171" t="s">
        <v>316</v>
      </c>
      <c r="E42" s="293" t="s">
        <v>284</v>
      </c>
    </row>
    <row r="43" spans="2:5" s="26" customFormat="1" ht="19.149999999999999" customHeight="1" x14ac:dyDescent="0.15">
      <c r="B43" s="173" t="s">
        <v>96</v>
      </c>
      <c r="C43" s="167" t="s">
        <v>97</v>
      </c>
      <c r="D43" s="166" t="s">
        <v>431</v>
      </c>
      <c r="E43" s="174" t="s">
        <v>401</v>
      </c>
    </row>
    <row r="44" spans="2:5" s="26" customFormat="1" ht="19.149999999999999" customHeight="1" x14ac:dyDescent="0.15">
      <c r="B44" s="126"/>
      <c r="C44" s="94"/>
      <c r="D44" s="166" t="s">
        <v>432</v>
      </c>
      <c r="E44" s="106" t="s">
        <v>402</v>
      </c>
    </row>
    <row r="45" spans="2:5" s="26" customFormat="1" ht="19.149999999999999" customHeight="1" x14ac:dyDescent="0.15">
      <c r="B45" s="126"/>
      <c r="C45" s="94"/>
      <c r="D45" s="166" t="s">
        <v>433</v>
      </c>
      <c r="E45" s="106" t="s">
        <v>335</v>
      </c>
    </row>
    <row r="46" spans="2:5" s="26" customFormat="1" ht="19.149999999999999" customHeight="1" x14ac:dyDescent="0.15">
      <c r="B46" s="126"/>
      <c r="C46" s="94"/>
      <c r="D46" s="166" t="s">
        <v>393</v>
      </c>
      <c r="E46" s="106" t="s">
        <v>320</v>
      </c>
    </row>
    <row r="47" spans="2:5" s="26" customFormat="1" ht="19.149999999999999" customHeight="1" x14ac:dyDescent="0.15">
      <c r="B47" s="28"/>
      <c r="C47" s="170"/>
      <c r="D47" s="171" t="s">
        <v>434</v>
      </c>
      <c r="E47" s="492" t="s">
        <v>311</v>
      </c>
    </row>
    <row r="48" spans="2:5" s="26" customFormat="1" ht="19.149999999999999" customHeight="1" x14ac:dyDescent="0.15">
      <c r="B48" s="28" t="s">
        <v>98</v>
      </c>
      <c r="C48" s="170" t="s">
        <v>9</v>
      </c>
      <c r="D48" s="170" t="s">
        <v>9</v>
      </c>
      <c r="E48" s="175" t="s">
        <v>9</v>
      </c>
    </row>
    <row r="49" spans="2:5" s="26" customFormat="1" ht="19.149999999999999" customHeight="1" x14ac:dyDescent="0.15">
      <c r="B49" s="28" t="s">
        <v>99</v>
      </c>
      <c r="C49" s="170" t="s">
        <v>9</v>
      </c>
      <c r="D49" s="170" t="s">
        <v>9</v>
      </c>
      <c r="E49" s="175" t="s">
        <v>9</v>
      </c>
    </row>
    <row r="50" spans="2:5" s="26" customFormat="1" ht="19.149999999999999" customHeight="1" x14ac:dyDescent="0.15">
      <c r="B50" s="28" t="s">
        <v>100</v>
      </c>
      <c r="C50" s="170" t="s">
        <v>9</v>
      </c>
      <c r="D50" s="170" t="s">
        <v>9</v>
      </c>
      <c r="E50" s="175" t="s">
        <v>9</v>
      </c>
    </row>
    <row r="51" spans="2:5" x14ac:dyDescent="0.2">
      <c r="E51" s="358"/>
    </row>
  </sheetData>
  <mergeCells count="1">
    <mergeCell ref="B30:B40"/>
  </mergeCells>
  <hyperlinks>
    <hyperlink ref="B3" location="Contents!A1" display="Contents!A1" xr:uid="{6D290540-11AA-441C-86E5-5B86190D6B08}"/>
  </hyperlinks>
  <pageMargins left="0.70866141732283472" right="0.70866141732283472" top="0.74803149606299213" bottom="0.74803149606299213" header="0.31496062992125984" footer="0.31496062992125984"/>
  <pageSetup paperSize="8" scale="6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B2:G21"/>
  <sheetViews>
    <sheetView showGridLines="0" zoomScaleNormal="100" workbookViewId="0">
      <selection activeCell="G14" sqref="G14"/>
    </sheetView>
  </sheetViews>
  <sheetFormatPr defaultColWidth="9.140625" defaultRowHeight="14.25" x14ac:dyDescent="0.2"/>
  <cols>
    <col min="1" max="1" width="2.28515625" style="1" customWidth="1"/>
    <col min="2" max="2" width="16" style="1" customWidth="1"/>
    <col min="3" max="3" width="20.5703125" style="1" customWidth="1"/>
    <col min="4" max="4" width="8.42578125" style="1" customWidth="1"/>
    <col min="5" max="5" width="12.42578125" style="1" customWidth="1"/>
    <col min="6" max="6" width="15.5703125" style="1" customWidth="1"/>
    <col min="7" max="7" width="14.42578125" style="1" customWidth="1"/>
    <col min="8" max="8" width="7" style="1" bestFit="1" customWidth="1"/>
    <col min="9" max="9" width="6.5703125" style="1" customWidth="1"/>
    <col min="10" max="10" width="52.7109375" style="1" bestFit="1" customWidth="1"/>
    <col min="11" max="11" width="26.42578125" style="1" bestFit="1" customWidth="1"/>
    <col min="12" max="16384" width="9.140625" style="1"/>
  </cols>
  <sheetData>
    <row r="2" spans="2:7" ht="23.25" customHeight="1" x14ac:dyDescent="0.25">
      <c r="B2" s="2" t="s">
        <v>102</v>
      </c>
      <c r="C2" s="3"/>
      <c r="D2" s="3"/>
      <c r="E2" s="3"/>
      <c r="F2" s="4"/>
      <c r="G2" s="4"/>
    </row>
    <row r="3" spans="2:7" x14ac:dyDescent="0.2">
      <c r="B3" s="5" t="s">
        <v>46</v>
      </c>
      <c r="C3" s="6"/>
      <c r="D3" s="6"/>
      <c r="E3" s="6"/>
      <c r="F3" s="6"/>
      <c r="G3" s="6"/>
    </row>
    <row r="4" spans="2:7" ht="3.75" customHeight="1" x14ac:dyDescent="0.2">
      <c r="B4" s="487"/>
      <c r="C4" s="487"/>
      <c r="D4" s="487"/>
      <c r="E4" s="487"/>
      <c r="F4" s="487"/>
      <c r="G4" s="487"/>
    </row>
    <row r="5" spans="2:7" ht="18" customHeight="1" x14ac:dyDescent="0.2">
      <c r="B5" s="9" t="s">
        <v>103</v>
      </c>
      <c r="C5" s="9"/>
      <c r="D5" s="9"/>
      <c r="E5" s="9"/>
      <c r="F5" s="10"/>
      <c r="G5" s="10"/>
    </row>
    <row r="6" spans="2:7" ht="3" customHeight="1" x14ac:dyDescent="0.2">
      <c r="B6" s="487"/>
      <c r="C6" s="487"/>
      <c r="D6" s="487"/>
      <c r="E6" s="487"/>
      <c r="F6" s="487"/>
      <c r="G6" s="487"/>
    </row>
    <row r="7" spans="2:7" ht="25.5" x14ac:dyDescent="0.2">
      <c r="B7" s="482" t="s">
        <v>104</v>
      </c>
      <c r="C7" s="483" t="s">
        <v>105</v>
      </c>
      <c r="D7" s="484" t="s">
        <v>49</v>
      </c>
      <c r="E7" s="485" t="s">
        <v>106</v>
      </c>
      <c r="F7" s="486" t="s">
        <v>107</v>
      </c>
      <c r="G7" s="486" t="s">
        <v>108</v>
      </c>
    </row>
    <row r="8" spans="2:7" ht="18" customHeight="1" x14ac:dyDescent="0.2">
      <c r="B8" s="13" t="s">
        <v>109</v>
      </c>
      <c r="C8" s="14" t="s">
        <v>110</v>
      </c>
      <c r="D8" s="15">
        <f>D9*(1+E8)</f>
        <v>139.39362</v>
      </c>
      <c r="E8" s="479">
        <v>2.4199999999999999E-2</v>
      </c>
      <c r="F8" s="255">
        <f>D$8/D9-1</f>
        <v>2.4199999999999999E-2</v>
      </c>
      <c r="G8" s="356">
        <f>$D$8/D8</f>
        <v>1</v>
      </c>
    </row>
    <row r="9" spans="2:7" ht="18" customHeight="1" x14ac:dyDescent="0.2">
      <c r="B9" s="13" t="s">
        <v>111</v>
      </c>
      <c r="C9" s="14" t="s">
        <v>112</v>
      </c>
      <c r="D9" s="15">
        <v>136.1</v>
      </c>
      <c r="E9" s="16">
        <f t="shared" ref="E9:E17" si="0">D9/D10-1</f>
        <v>4.0519877675840865E-2</v>
      </c>
      <c r="F9" s="16">
        <f>D$8/D10-1</f>
        <v>6.5700458715596266E-2</v>
      </c>
      <c r="G9" s="356">
        <f>$D$8/D9</f>
        <v>1.0242</v>
      </c>
    </row>
    <row r="10" spans="2:7" ht="18" customHeight="1" x14ac:dyDescent="0.2">
      <c r="B10" s="13" t="s">
        <v>113</v>
      </c>
      <c r="C10" s="14" t="s">
        <v>114</v>
      </c>
      <c r="D10" s="15">
        <v>130.80000000000001</v>
      </c>
      <c r="E10" s="16">
        <f t="shared" si="0"/>
        <v>7.8318219291014124E-2</v>
      </c>
      <c r="F10" s="16">
        <f>D$8/D11-1</f>
        <v>0.14916422093981874</v>
      </c>
      <c r="G10" s="356">
        <f>$D$8/D10</f>
        <v>1.0657004587155963</v>
      </c>
    </row>
    <row r="11" spans="2:7" ht="18" customHeight="1" x14ac:dyDescent="0.2">
      <c r="B11" s="13" t="s">
        <v>115</v>
      </c>
      <c r="C11" s="14" t="s">
        <v>116</v>
      </c>
      <c r="D11" s="15">
        <v>121.3</v>
      </c>
      <c r="E11" s="16">
        <f t="shared" si="0"/>
        <v>3.4982935153583528E-2</v>
      </c>
      <c r="F11" s="16">
        <f>D$8/D12-1</f>
        <v>0.1893653583617747</v>
      </c>
      <c r="G11" s="356">
        <f>$D$8/D11</f>
        <v>1.1491642209398187</v>
      </c>
    </row>
    <row r="12" spans="2:7" ht="18" customHeight="1" x14ac:dyDescent="0.2">
      <c r="B12" s="13" t="s">
        <v>117</v>
      </c>
      <c r="C12" s="14" t="s">
        <v>118</v>
      </c>
      <c r="D12" s="15">
        <v>117.2</v>
      </c>
      <c r="E12" s="16">
        <f t="shared" si="0"/>
        <v>8.6058519793459354E-3</v>
      </c>
      <c r="F12" s="16">
        <f t="shared" ref="F12:F14" si="1">D$8/D13-1</f>
        <v>0.19960086058519799</v>
      </c>
      <c r="G12" s="356">
        <f>$D$8/D12</f>
        <v>1.1893653583617747</v>
      </c>
    </row>
    <row r="13" spans="2:7" ht="18" customHeight="1" x14ac:dyDescent="0.2">
      <c r="B13" s="13" t="s">
        <v>119</v>
      </c>
      <c r="C13" s="14" t="s">
        <v>120</v>
      </c>
      <c r="D13" s="15">
        <v>116.2</v>
      </c>
      <c r="E13" s="16">
        <f t="shared" si="0"/>
        <v>1.8404907975460238E-2</v>
      </c>
      <c r="F13" s="16">
        <f t="shared" si="1"/>
        <v>0.22167940403155129</v>
      </c>
      <c r="G13" s="356">
        <f t="shared" ref="G13:G18" si="2">$D$8/D13</f>
        <v>1.199600860585198</v>
      </c>
    </row>
    <row r="14" spans="2:7" ht="18" customHeight="1" x14ac:dyDescent="0.2">
      <c r="B14" s="13" t="s">
        <v>121</v>
      </c>
      <c r="C14" s="14" t="s">
        <v>122</v>
      </c>
      <c r="D14" s="15">
        <v>114.1</v>
      </c>
      <c r="E14" s="16">
        <f t="shared" si="0"/>
        <v>1.7841213202497874E-2</v>
      </c>
      <c r="F14" s="16">
        <f t="shared" si="1"/>
        <v>0.2434756467439787</v>
      </c>
      <c r="G14" s="356">
        <f t="shared" si="2"/>
        <v>1.2216794040315513</v>
      </c>
    </row>
    <row r="15" spans="2:7" ht="18" customHeight="1" x14ac:dyDescent="0.2">
      <c r="B15" s="13" t="s">
        <v>123</v>
      </c>
      <c r="C15" s="14" t="s">
        <v>124</v>
      </c>
      <c r="D15" s="15">
        <v>112.1</v>
      </c>
      <c r="E15" s="16">
        <f t="shared" si="0"/>
        <v>1.9090909090909047E-2</v>
      </c>
      <c r="F15" s="256">
        <f>D$8/D16-1</f>
        <v>0.26721472727272721</v>
      </c>
      <c r="G15" s="356">
        <f t="shared" si="2"/>
        <v>1.2434756467439787</v>
      </c>
    </row>
    <row r="16" spans="2:7" ht="18" customHeight="1" x14ac:dyDescent="0.2">
      <c r="B16" s="13" t="s">
        <v>125</v>
      </c>
      <c r="C16" s="14" t="s">
        <v>126</v>
      </c>
      <c r="D16" s="15">
        <v>110</v>
      </c>
      <c r="E16" s="16">
        <f t="shared" si="0"/>
        <v>1.4760147601476037E-2</v>
      </c>
      <c r="F16" s="16">
        <f>D$8/D17-1</f>
        <v>0.28591900369003675</v>
      </c>
      <c r="G16" s="356">
        <f t="shared" si="2"/>
        <v>1.2672147272727272</v>
      </c>
    </row>
    <row r="17" spans="2:7" ht="18" customHeight="1" x14ac:dyDescent="0.2">
      <c r="B17" s="13" t="s">
        <v>127</v>
      </c>
      <c r="C17" s="17" t="s">
        <v>128</v>
      </c>
      <c r="D17" s="15">
        <v>108.4</v>
      </c>
      <c r="E17" s="16">
        <f t="shared" si="0"/>
        <v>1.6885553470919357E-2</v>
      </c>
      <c r="F17" s="16">
        <f>D$8/D18-1</f>
        <v>0.30763245778611648</v>
      </c>
      <c r="G17" s="356">
        <f t="shared" si="2"/>
        <v>1.2859190036900368</v>
      </c>
    </row>
    <row r="18" spans="2:7" ht="18" customHeight="1" x14ac:dyDescent="0.2">
      <c r="B18" s="18" t="s">
        <v>129</v>
      </c>
      <c r="C18" s="19" t="s">
        <v>130</v>
      </c>
      <c r="D18" s="20">
        <v>106.6</v>
      </c>
      <c r="E18" s="21" t="s">
        <v>131</v>
      </c>
      <c r="F18" s="21" t="s">
        <v>131</v>
      </c>
      <c r="G18" s="357">
        <f t="shared" si="2"/>
        <v>1.3076324577861165</v>
      </c>
    </row>
    <row r="19" spans="2:7" x14ac:dyDescent="0.2">
      <c r="B19" s="22"/>
      <c r="C19" s="23"/>
      <c r="D19" s="23"/>
      <c r="E19" s="23"/>
      <c r="F19" s="24"/>
      <c r="G19" s="360"/>
    </row>
    <row r="20" spans="2:7" x14ac:dyDescent="0.2">
      <c r="B20" s="8" t="s">
        <v>132</v>
      </c>
      <c r="C20" s="23"/>
      <c r="D20" s="23"/>
      <c r="E20" s="23"/>
      <c r="F20" s="490">
        <f>(1+C21)^1.5</f>
        <v>1.0453358312044987</v>
      </c>
      <c r="G20" s="360"/>
    </row>
    <row r="21" spans="2:7" ht="18" customHeight="1" x14ac:dyDescent="0.2">
      <c r="B21" s="218" t="s">
        <v>133</v>
      </c>
      <c r="C21" s="488">
        <v>0.03</v>
      </c>
      <c r="D21" s="489" t="s">
        <v>406</v>
      </c>
      <c r="E21" s="23"/>
      <c r="F21" s="23"/>
      <c r="G21" s="360"/>
    </row>
  </sheetData>
  <phoneticPr fontId="41" type="noConversion"/>
  <hyperlinks>
    <hyperlink ref="B3" location="Contents!A1" display="Contents!A1" xr:uid="{00000000-0004-0000-05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41E42-5416-46D8-8E31-8C6C40F2C28E}">
  <dimension ref="B2:I27"/>
  <sheetViews>
    <sheetView topLeftCell="A13" zoomScaleNormal="100" workbookViewId="0">
      <selection activeCell="C13" sqref="C13"/>
    </sheetView>
  </sheetViews>
  <sheetFormatPr defaultColWidth="9.140625" defaultRowHeight="14.25" x14ac:dyDescent="0.2"/>
  <cols>
    <col min="1" max="1" width="1.7109375" style="226" customWidth="1"/>
    <col min="2" max="2" width="26.5703125" style="226" customWidth="1"/>
    <col min="3" max="3" width="36.85546875" style="226" customWidth="1"/>
    <col min="4" max="4" width="8.7109375" style="226" bestFit="1" customWidth="1"/>
    <col min="5" max="5" width="8" style="226" customWidth="1"/>
    <col min="6" max="6" width="10.28515625" style="226" customWidth="1"/>
    <col min="7" max="9" width="8.7109375" style="226" bestFit="1" customWidth="1"/>
    <col min="10" max="10" width="4.7109375" style="226" customWidth="1"/>
    <col min="11" max="16384" width="9.140625" style="226"/>
  </cols>
  <sheetData>
    <row r="2" spans="2:9" ht="27.95" customHeight="1" x14ac:dyDescent="0.2">
      <c r="B2" s="2" t="s">
        <v>20</v>
      </c>
      <c r="C2" s="2"/>
      <c r="D2" s="4"/>
      <c r="E2" s="4"/>
      <c r="F2" s="4"/>
      <c r="G2" s="4"/>
      <c r="H2" s="4"/>
      <c r="I2" s="4"/>
    </row>
    <row r="3" spans="2:9" s="26" customFormat="1" ht="18" customHeight="1" x14ac:dyDescent="0.15">
      <c r="B3" s="7" t="s">
        <v>46</v>
      </c>
      <c r="C3" s="5"/>
      <c r="D3" s="6"/>
      <c r="E3" s="6"/>
      <c r="F3" s="6"/>
      <c r="G3" s="6"/>
      <c r="H3" s="6"/>
      <c r="I3" s="6"/>
    </row>
    <row r="4" spans="2:9" s="26" customFormat="1" ht="18" customHeight="1" x14ac:dyDescent="0.15">
      <c r="B4" s="7"/>
      <c r="C4" s="5"/>
      <c r="D4" s="6"/>
      <c r="E4" s="6"/>
      <c r="F4" s="6"/>
      <c r="G4" s="6"/>
      <c r="H4" s="6"/>
      <c r="I4" s="6"/>
    </row>
    <row r="5" spans="2:9" s="82" customFormat="1" ht="18" customHeight="1" x14ac:dyDescent="0.25">
      <c r="B5" s="9" t="s">
        <v>20</v>
      </c>
      <c r="C5" s="9"/>
      <c r="D5" s="10"/>
      <c r="E5" s="10"/>
      <c r="F5" s="10"/>
      <c r="G5" s="10"/>
      <c r="H5" s="10"/>
      <c r="I5" s="10"/>
    </row>
    <row r="6" spans="2:9" s="26" customFormat="1" ht="20.100000000000001" customHeight="1" x14ac:dyDescent="0.15">
      <c r="B6" s="8"/>
      <c r="C6" s="8"/>
      <c r="D6" s="8"/>
      <c r="E6" s="8"/>
      <c r="F6" s="8"/>
      <c r="G6" s="8"/>
      <c r="H6" s="8"/>
      <c r="I6" s="8"/>
    </row>
    <row r="7" spans="2:9" s="26" customFormat="1" ht="18" customHeight="1" x14ac:dyDescent="0.15">
      <c r="B7" s="199" t="s">
        <v>134</v>
      </c>
      <c r="C7" s="200" t="s">
        <v>135</v>
      </c>
      <c r="D7" s="236" t="s">
        <v>133</v>
      </c>
      <c r="E7" s="236" t="s">
        <v>136</v>
      </c>
      <c r="F7" s="237" t="s">
        <v>137</v>
      </c>
      <c r="G7" s="237" t="s">
        <v>138</v>
      </c>
      <c r="H7" s="237" t="s">
        <v>139</v>
      </c>
      <c r="I7" s="238" t="s">
        <v>140</v>
      </c>
    </row>
    <row r="8" spans="2:9" s="26" customFormat="1" ht="18" customHeight="1" x14ac:dyDescent="0.15">
      <c r="B8" s="204" t="s">
        <v>141</v>
      </c>
      <c r="C8" s="149"/>
      <c r="D8" s="318">
        <f t="shared" ref="D8:I8" si="0">AVERAGE(D9:D10)</f>
        <v>1.1734999999999999E-2</v>
      </c>
      <c r="E8" s="239">
        <f t="shared" si="0"/>
        <v>7.8150000000000008E-3</v>
      </c>
      <c r="F8" s="239">
        <f t="shared" si="0"/>
        <v>8.6950000000000013E-3</v>
      </c>
      <c r="G8" s="239">
        <f t="shared" si="0"/>
        <v>9.1000000000000004E-3</v>
      </c>
      <c r="H8" s="239">
        <f t="shared" si="0"/>
        <v>1.1495E-2</v>
      </c>
      <c r="I8" s="240">
        <f t="shared" si="0"/>
        <v>1.1229014013026844E-2</v>
      </c>
    </row>
    <row r="9" spans="2:9" s="26" customFormat="1" ht="18" customHeight="1" x14ac:dyDescent="0.15">
      <c r="B9" s="456" t="s">
        <v>394</v>
      </c>
      <c r="C9" s="150"/>
      <c r="D9" s="319">
        <v>1.6469999999999999E-2</v>
      </c>
      <c r="E9" s="151">
        <v>8.6300000000000005E-3</v>
      </c>
      <c r="F9" s="241">
        <v>9.3900000000000008E-3</v>
      </c>
      <c r="G9" s="241">
        <v>1.12E-2</v>
      </c>
      <c r="H9" s="241">
        <v>1.299E-2</v>
      </c>
      <c r="I9" s="152">
        <v>1.259E-2</v>
      </c>
    </row>
    <row r="10" spans="2:9" s="26" customFormat="1" ht="18" customHeight="1" x14ac:dyDescent="0.15">
      <c r="B10" s="456" t="s">
        <v>405</v>
      </c>
      <c r="C10" s="153"/>
      <c r="D10" s="319">
        <v>7.0000000000000001E-3</v>
      </c>
      <c r="E10" s="151">
        <v>7.0000000000000001E-3</v>
      </c>
      <c r="F10" s="151">
        <v>8.0000000000000002E-3</v>
      </c>
      <c r="G10" s="151">
        <v>7.0000000000000001E-3</v>
      </c>
      <c r="H10" s="151">
        <v>0.01</v>
      </c>
      <c r="I10" s="152">
        <v>9.8680280260536879E-3</v>
      </c>
    </row>
    <row r="11" spans="2:9" s="26" customFormat="1" ht="18" customHeight="1" x14ac:dyDescent="0.15">
      <c r="B11" s="204" t="s">
        <v>142</v>
      </c>
      <c r="C11" s="149"/>
      <c r="D11" s="320">
        <f t="shared" ref="D11:I11" si="1">AVERAGE(D12:D13)</f>
        <v>4.1549999999999998E-3</v>
      </c>
      <c r="E11" s="127">
        <f t="shared" si="1"/>
        <v>5.3699999999999998E-3</v>
      </c>
      <c r="F11" s="127">
        <f t="shared" si="1"/>
        <v>7.2499999999999995E-3</v>
      </c>
      <c r="G11" s="127">
        <f t="shared" si="1"/>
        <v>8.9750000000000003E-3</v>
      </c>
      <c r="H11" s="127">
        <f t="shared" si="1"/>
        <v>1.1390000000000001E-2</v>
      </c>
      <c r="I11" s="207">
        <f t="shared" si="1"/>
        <v>9.8050000000000012E-3</v>
      </c>
    </row>
    <row r="12" spans="2:9" s="26" customFormat="1" ht="18" customHeight="1" x14ac:dyDescent="0.15">
      <c r="B12" s="456" t="s">
        <v>394</v>
      </c>
      <c r="C12" s="150"/>
      <c r="D12" s="319">
        <v>4.3099999999999996E-3</v>
      </c>
      <c r="E12" s="151">
        <v>5.7400000000000003E-3</v>
      </c>
      <c r="F12" s="151">
        <v>7.4999999999999997E-3</v>
      </c>
      <c r="G12" s="151">
        <v>9.9500000000000005E-3</v>
      </c>
      <c r="H12" s="151">
        <v>1.278E-2</v>
      </c>
      <c r="I12" s="152">
        <v>9.6100000000000005E-3</v>
      </c>
    </row>
    <row r="13" spans="2:9" s="26" customFormat="1" ht="18" customHeight="1" x14ac:dyDescent="0.15">
      <c r="B13" s="456" t="s">
        <v>405</v>
      </c>
      <c r="C13" s="153"/>
      <c r="D13" s="319">
        <v>4.0000000000000001E-3</v>
      </c>
      <c r="E13" s="151">
        <f>E10-0.2%</f>
        <v>5.0000000000000001E-3</v>
      </c>
      <c r="F13" s="151">
        <v>7.0000000000000001E-3</v>
      </c>
      <c r="G13" s="151">
        <v>8.0000000000000002E-3</v>
      </c>
      <c r="H13" s="151">
        <v>0.01</v>
      </c>
      <c r="I13" s="152">
        <v>0.01</v>
      </c>
    </row>
    <row r="14" spans="2:9" s="26" customFormat="1" ht="18" customHeight="1" x14ac:dyDescent="0.15">
      <c r="B14" s="205" t="s">
        <v>143</v>
      </c>
      <c r="C14" s="206"/>
      <c r="D14" s="321">
        <v>0</v>
      </c>
      <c r="E14" s="242">
        <v>0</v>
      </c>
      <c r="F14" s="242">
        <v>0</v>
      </c>
      <c r="G14" s="242">
        <v>0</v>
      </c>
      <c r="H14" s="242">
        <v>0</v>
      </c>
      <c r="I14" s="243">
        <v>0</v>
      </c>
    </row>
    <row r="15" spans="2:9" ht="18" customHeight="1" x14ac:dyDescent="0.2">
      <c r="B15" s="466"/>
      <c r="C15" s="466"/>
      <c r="D15" s="467"/>
      <c r="E15" s="467"/>
      <c r="F15" s="467"/>
      <c r="G15" s="467"/>
      <c r="H15" s="467"/>
      <c r="I15" s="467"/>
    </row>
    <row r="16" spans="2:9" s="26" customFormat="1" ht="18" customHeight="1" x14ac:dyDescent="0.15">
      <c r="B16" s="199" t="s">
        <v>144</v>
      </c>
      <c r="C16" s="200"/>
      <c r="D16" s="236" t="s">
        <v>133</v>
      </c>
      <c r="E16" s="236" t="s">
        <v>136</v>
      </c>
      <c r="F16" s="237" t="s">
        <v>137</v>
      </c>
      <c r="G16" s="237" t="s">
        <v>138</v>
      </c>
      <c r="H16" s="237" t="s">
        <v>139</v>
      </c>
      <c r="I16" s="238" t="s">
        <v>140</v>
      </c>
    </row>
    <row r="17" spans="2:9" s="26" customFormat="1" ht="18" customHeight="1" x14ac:dyDescent="0.15">
      <c r="B17" s="208" t="s">
        <v>141</v>
      </c>
      <c r="C17" s="154"/>
      <c r="D17" s="155">
        <f t="shared" ref="D17:I17" si="2">D8</f>
        <v>1.1734999999999999E-2</v>
      </c>
      <c r="E17" s="156">
        <f>E8</f>
        <v>7.8150000000000008E-3</v>
      </c>
      <c r="F17" s="155">
        <f t="shared" si="2"/>
        <v>8.6950000000000013E-3</v>
      </c>
      <c r="G17" s="155">
        <f t="shared" si="2"/>
        <v>9.1000000000000004E-3</v>
      </c>
      <c r="H17" s="155">
        <f t="shared" si="2"/>
        <v>1.1495E-2</v>
      </c>
      <c r="I17" s="157">
        <f t="shared" si="2"/>
        <v>1.1229014013026844E-2</v>
      </c>
    </row>
    <row r="18" spans="2:9" s="26" customFormat="1" ht="18" customHeight="1" x14ac:dyDescent="0.15">
      <c r="B18" s="244" t="s">
        <v>142</v>
      </c>
      <c r="C18" s="245"/>
      <c r="D18" s="203">
        <f t="shared" ref="D18:I18" si="3">D11</f>
        <v>4.1549999999999998E-3</v>
      </c>
      <c r="E18" s="246">
        <f t="shared" si="3"/>
        <v>5.3699999999999998E-3</v>
      </c>
      <c r="F18" s="203">
        <f t="shared" si="3"/>
        <v>7.2499999999999995E-3</v>
      </c>
      <c r="G18" s="203">
        <f t="shared" si="3"/>
        <v>8.9750000000000003E-3</v>
      </c>
      <c r="H18" s="203">
        <f t="shared" si="3"/>
        <v>1.1390000000000001E-2</v>
      </c>
      <c r="I18" s="247">
        <f t="shared" si="3"/>
        <v>9.8050000000000012E-3</v>
      </c>
    </row>
    <row r="19" spans="2:9" s="26" customFormat="1" ht="18" customHeight="1" x14ac:dyDescent="0.15">
      <c r="B19" s="209" t="s">
        <v>143</v>
      </c>
      <c r="C19" s="158"/>
      <c r="D19" s="159">
        <f t="shared" ref="D19:I19" si="4">D14</f>
        <v>0</v>
      </c>
      <c r="E19" s="160">
        <f t="shared" si="4"/>
        <v>0</v>
      </c>
      <c r="F19" s="159">
        <f t="shared" si="4"/>
        <v>0</v>
      </c>
      <c r="G19" s="159">
        <f t="shared" si="4"/>
        <v>0</v>
      </c>
      <c r="H19" s="159">
        <f t="shared" si="4"/>
        <v>0</v>
      </c>
      <c r="I19" s="161">
        <f t="shared" si="4"/>
        <v>0</v>
      </c>
    </row>
    <row r="20" spans="2:9" s="26" customFormat="1" ht="18" customHeight="1" x14ac:dyDescent="0.15">
      <c r="B20" s="8"/>
      <c r="C20" s="8"/>
      <c r="D20" s="162"/>
      <c r="E20" s="162"/>
      <c r="F20" s="162"/>
      <c r="G20" s="162"/>
      <c r="H20" s="162"/>
      <c r="I20" s="162"/>
    </row>
    <row r="21" spans="2:9" s="26" customFormat="1" ht="18" customHeight="1" x14ac:dyDescent="0.15">
      <c r="B21" s="202" t="s">
        <v>145</v>
      </c>
      <c r="C21" s="200"/>
      <c r="D21" s="236" t="s">
        <v>133</v>
      </c>
      <c r="E21" s="236" t="s">
        <v>136</v>
      </c>
      <c r="F21" s="237" t="s">
        <v>137</v>
      </c>
      <c r="G21" s="237" t="s">
        <v>138</v>
      </c>
      <c r="H21" s="237" t="s">
        <v>139</v>
      </c>
      <c r="I21" s="238" t="s">
        <v>140</v>
      </c>
    </row>
    <row r="22" spans="2:9" s="26" customFormat="1" ht="18" customHeight="1" x14ac:dyDescent="0.15">
      <c r="B22" s="208" t="s">
        <v>141</v>
      </c>
      <c r="C22" s="154"/>
      <c r="D22" s="304">
        <f>D17</f>
        <v>1.1734999999999999E-2</v>
      </c>
      <c r="E22" s="203">
        <f>(1+D17)*(1+E17)-1</f>
        <v>1.9641709025000065E-2</v>
      </c>
      <c r="F22" s="203">
        <f>(1+D17)*(1+E17)*(1+F17)-1</f>
        <v>2.8507493684972296E-2</v>
      </c>
      <c r="G22" s="203">
        <f>(1+D17)*(1+E17)*(1+F17)*(1+G17)-1</f>
        <v>3.7866911877505682E-2</v>
      </c>
      <c r="H22" s="203">
        <f>(1+D17)*(1+E17)*(1+F17)*(1+G17)*(1+H17)-1</f>
        <v>4.9797192029537696E-2</v>
      </c>
      <c r="I22" s="157">
        <f>(1+D17)*(1+E17)*(1+F17)*(1+G17)*(1+H17)*(1+I17)-1</f>
        <v>6.158537940967368E-2</v>
      </c>
    </row>
    <row r="23" spans="2:9" s="26" customFormat="1" ht="18" customHeight="1" x14ac:dyDescent="0.15">
      <c r="B23" s="244" t="s">
        <v>142</v>
      </c>
      <c r="C23" s="245"/>
      <c r="D23" s="304">
        <f>D18</f>
        <v>4.1549999999999998E-3</v>
      </c>
      <c r="E23" s="203">
        <f>(1+D18)*(1+E18)-1</f>
        <v>9.547312350000059E-3</v>
      </c>
      <c r="F23" s="203">
        <f>(1+D18)*(1+E18)*(1+F18)-1</f>
        <v>1.6866530364537446E-2</v>
      </c>
      <c r="G23" s="203">
        <f>(1+D18)*(1+E18)*(1+F18)*(1+G18)-1</f>
        <v>2.5992907474559068E-2</v>
      </c>
      <c r="H23" s="203">
        <f>(1+D18)*(1+E18)*(1+F18)*(1+G18)*(1+H18)-1</f>
        <v>3.767896669069426E-2</v>
      </c>
      <c r="I23" s="247">
        <f>(1+D18)*(1+E18)*(1+F18)*(1+G18)*(1+H18)*(1+I18)-1</f>
        <v>4.7853408959096511E-2</v>
      </c>
    </row>
    <row r="24" spans="2:9" s="26" customFormat="1" ht="21.75" customHeight="1" x14ac:dyDescent="0.15">
      <c r="B24" s="209" t="s">
        <v>143</v>
      </c>
      <c r="C24" s="158"/>
      <c r="D24" s="248">
        <f>D14</f>
        <v>0</v>
      </c>
      <c r="E24" s="249">
        <f>(1+D14)*(1+E14)-1</f>
        <v>0</v>
      </c>
      <c r="F24" s="249">
        <f>(1+D14)*(1+E14)*(1+F14)-1</f>
        <v>0</v>
      </c>
      <c r="G24" s="249">
        <f>(1+D14)*(1+E14)*(1+F14)*(1+G14)-1</f>
        <v>0</v>
      </c>
      <c r="H24" s="249">
        <f>(1+D14)*(1+E14)*(1+F14)*(1+G14)*(1+H14)-1</f>
        <v>0</v>
      </c>
      <c r="I24" s="161">
        <f>(1+D14)*(1+E14)*(1+F14)*(1+G14)*(1+H14)*(1+I14)-1</f>
        <v>0</v>
      </c>
    </row>
    <row r="25" spans="2:9" s="26" customFormat="1" ht="10.5" x14ac:dyDescent="0.15">
      <c r="B25" s="8"/>
      <c r="C25" s="8"/>
      <c r="D25" s="162"/>
      <c r="E25" s="162"/>
      <c r="F25" s="162"/>
      <c r="G25" s="162"/>
      <c r="H25" s="162"/>
      <c r="I25" s="162"/>
    </row>
    <row r="26" spans="2:9" ht="18" customHeight="1" x14ac:dyDescent="0.2">
      <c r="B26" s="199" t="s">
        <v>146</v>
      </c>
      <c r="C26" s="201"/>
      <c r="D26" s="236" t="s">
        <v>133</v>
      </c>
      <c r="E26" s="236" t="s">
        <v>136</v>
      </c>
      <c r="F26" s="237" t="s">
        <v>137</v>
      </c>
      <c r="G26" s="237" t="s">
        <v>138</v>
      </c>
      <c r="H26" s="237" t="s">
        <v>139</v>
      </c>
      <c r="I26" s="238" t="s">
        <v>140</v>
      </c>
    </row>
    <row r="27" spans="2:9" ht="18" customHeight="1" x14ac:dyDescent="0.2">
      <c r="B27" s="209" t="s">
        <v>146</v>
      </c>
      <c r="C27" s="250"/>
      <c r="D27" s="251">
        <f>SUMPRODUCT($C22:$C24,D22:D24)</f>
        <v>0</v>
      </c>
      <c r="E27" s="159">
        <f>SUMPRODUCT($C22:$C24,E22:E24)</f>
        <v>0</v>
      </c>
      <c r="F27" s="159">
        <f>SUMPRODUCT($C22:$C24,F22:F24)</f>
        <v>0</v>
      </c>
      <c r="G27" s="159">
        <f t="shared" ref="G27:I27" si="5">SUMPRODUCT($C22:$C24,G22:G24)</f>
        <v>0</v>
      </c>
      <c r="H27" s="159">
        <f t="shared" si="5"/>
        <v>0</v>
      </c>
      <c r="I27" s="252">
        <f t="shared" si="5"/>
        <v>0</v>
      </c>
    </row>
  </sheetData>
  <hyperlinks>
    <hyperlink ref="B3" location="Contents!A1" display="Contents!A1" xr:uid="{9F78757C-75C1-4175-95E7-ED630C53A360}"/>
  </hyperlinks>
  <pageMargins left="0.7" right="0.7" top="0.75" bottom="0.75" header="0.3" footer="0.3"/>
  <pageSetup paperSize="9" orientation="portrait" r:id="rId1"/>
  <ignoredErrors>
    <ignoredError sqref="D11 F11:H1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B2:L63"/>
  <sheetViews>
    <sheetView showGridLines="0" zoomScaleNormal="100" workbookViewId="0">
      <pane xSplit="2" ySplit="3" topLeftCell="C4" activePane="bottomRight" state="frozen"/>
      <selection pane="topRight" activeCell="C11" sqref="C11"/>
      <selection pane="bottomLeft" activeCell="C11" sqref="C11"/>
      <selection pane="bottomRight" sqref="A1:A1048576"/>
    </sheetView>
  </sheetViews>
  <sheetFormatPr defaultColWidth="9.140625" defaultRowHeight="14.25" x14ac:dyDescent="0.2"/>
  <cols>
    <col min="1" max="1" width="2.28515625" style="1" customWidth="1"/>
    <col min="2" max="2" width="54.42578125" style="1" bestFit="1" customWidth="1"/>
    <col min="3" max="3" width="12.28515625" style="1" customWidth="1"/>
    <col min="4" max="5" width="11.5703125" style="1" bestFit="1" customWidth="1"/>
    <col min="6" max="6" width="12" style="1" bestFit="1" customWidth="1"/>
    <col min="7" max="7" width="12" style="1" customWidth="1"/>
    <col min="8" max="8" width="9.85546875" style="1" customWidth="1"/>
    <col min="9" max="10" width="9.140625" style="1" customWidth="1"/>
    <col min="11" max="12" width="9.140625" style="1"/>
    <col min="13" max="13" width="3.42578125" style="1" customWidth="1"/>
    <col min="14" max="14" width="9.140625" style="1"/>
    <col min="15" max="15" width="15.85546875" style="1" bestFit="1" customWidth="1"/>
    <col min="16" max="17" width="11.28515625" style="1" bestFit="1" customWidth="1"/>
    <col min="18" max="18" width="9.140625" style="1"/>
    <col min="19" max="21" width="15.7109375" style="1" bestFit="1" customWidth="1"/>
    <col min="22" max="16384" width="9.140625" style="1"/>
  </cols>
  <sheetData>
    <row r="2" spans="2:12" ht="29.25" customHeight="1" x14ac:dyDescent="0.25">
      <c r="B2" s="2" t="s">
        <v>32</v>
      </c>
      <c r="C2" s="3"/>
      <c r="D2" s="3"/>
      <c r="E2" s="4"/>
      <c r="F2" s="4"/>
      <c r="G2" s="4"/>
      <c r="H2" s="4"/>
      <c r="I2" s="4"/>
      <c r="J2" s="4"/>
      <c r="K2" s="4"/>
      <c r="L2" s="4"/>
    </row>
    <row r="3" spans="2:12" x14ac:dyDescent="0.2">
      <c r="B3" s="85" t="s">
        <v>46</v>
      </c>
      <c r="C3" s="6"/>
      <c r="D3" s="6"/>
      <c r="E3" s="6"/>
      <c r="F3" s="6"/>
      <c r="G3" s="360"/>
      <c r="H3" s="360"/>
      <c r="I3" s="360"/>
      <c r="J3" s="360"/>
      <c r="K3" s="360"/>
      <c r="L3" s="360"/>
    </row>
    <row r="4" spans="2:12" x14ac:dyDescent="0.2">
      <c r="B4" s="107"/>
      <c r="C4" s="8"/>
      <c r="D4" s="8"/>
      <c r="E4" s="8"/>
      <c r="F4" s="8"/>
      <c r="G4" s="360"/>
      <c r="H4" s="360"/>
      <c r="I4" s="360"/>
      <c r="J4" s="360"/>
      <c r="K4" s="360"/>
      <c r="L4" s="360"/>
    </row>
    <row r="5" spans="2:12" ht="24.75" customHeight="1" x14ac:dyDescent="0.2">
      <c r="B5" s="9" t="s">
        <v>216</v>
      </c>
      <c r="C5" s="9"/>
      <c r="D5" s="9"/>
      <c r="E5" s="10"/>
      <c r="F5" s="10"/>
      <c r="G5" s="10"/>
      <c r="H5" s="10"/>
      <c r="I5" s="10"/>
      <c r="J5" s="10"/>
      <c r="K5" s="10"/>
      <c r="L5" s="10"/>
    </row>
    <row r="6" spans="2:12" ht="18" customHeight="1" x14ac:dyDescent="0.2">
      <c r="B6" s="11"/>
      <c r="C6" s="258"/>
      <c r="D6" s="258"/>
      <c r="E6" s="258"/>
      <c r="F6" s="12"/>
      <c r="G6" s="12"/>
      <c r="H6" s="12"/>
      <c r="I6" s="12"/>
      <c r="J6" s="360"/>
      <c r="K6" s="360"/>
      <c r="L6" s="360"/>
    </row>
    <row r="7" spans="2:12" s="90" customFormat="1" ht="18" customHeight="1" x14ac:dyDescent="0.2">
      <c r="B7" s="86" t="s">
        <v>217</v>
      </c>
      <c r="C7" s="39" t="s">
        <v>115</v>
      </c>
      <c r="D7" s="38" t="s">
        <v>113</v>
      </c>
      <c r="E7" s="38" t="s">
        <v>111</v>
      </c>
      <c r="F7" s="87" t="s">
        <v>135</v>
      </c>
      <c r="G7" s="88"/>
      <c r="H7" s="88"/>
      <c r="I7" s="89"/>
      <c r="J7" s="360"/>
      <c r="K7" s="360"/>
      <c r="L7" s="360"/>
    </row>
    <row r="8" spans="2:12" s="95" customFormat="1" ht="18" customHeight="1" x14ac:dyDescent="0.2">
      <c r="B8" s="91" t="s">
        <v>218</v>
      </c>
      <c r="C8" s="305">
        <v>9.243027510539445</v>
      </c>
      <c r="D8" s="305">
        <v>9.4081924337042082</v>
      </c>
      <c r="E8" s="305">
        <v>10.921620803517039</v>
      </c>
      <c r="F8" s="92" t="s">
        <v>219</v>
      </c>
      <c r="G8" s="93"/>
      <c r="H8" s="93"/>
      <c r="I8" s="94"/>
      <c r="J8" s="360"/>
      <c r="K8" s="360"/>
      <c r="L8" s="360"/>
    </row>
    <row r="9" spans="2:12" s="98" customFormat="1" ht="18" customHeight="1" thickBot="1" x14ac:dyDescent="0.25">
      <c r="B9" s="96" t="s">
        <v>220</v>
      </c>
      <c r="C9" s="33">
        <f>C8*'Input| CPI'!$G11*Dec24Jun26CPI</f>
        <v>11.103302668428785</v>
      </c>
      <c r="D9" s="33">
        <f>D8*'Input| CPI'!$G10*Dec24Jun26CPI</f>
        <v>10.480866316376462</v>
      </c>
      <c r="E9" s="33">
        <f>E8*'Input| CPI'!$G9*Dec24Jun26CPI</f>
        <v>11.693047190514854</v>
      </c>
      <c r="F9" s="97">
        <f>AVERAGE(C9:E9)</f>
        <v>11.092405391773367</v>
      </c>
      <c r="G9" s="50"/>
      <c r="H9" s="32"/>
      <c r="I9" s="31"/>
      <c r="J9" s="360"/>
      <c r="K9" s="360"/>
      <c r="L9" s="360"/>
    </row>
    <row r="10" spans="2:12" s="95" customFormat="1" ht="18" customHeight="1" x14ac:dyDescent="0.2">
      <c r="B10" s="6"/>
      <c r="C10" s="99"/>
      <c r="D10" s="99"/>
      <c r="E10" s="99"/>
      <c r="F10" s="6"/>
      <c r="G10" s="100"/>
      <c r="H10" s="89"/>
      <c r="I10" s="89"/>
      <c r="J10" s="360"/>
      <c r="K10" s="360"/>
      <c r="L10" s="360"/>
    </row>
    <row r="11" spans="2:12" s="90" customFormat="1" ht="18" customHeight="1" x14ac:dyDescent="0.2">
      <c r="B11" s="28" t="s">
        <v>217</v>
      </c>
      <c r="C11" s="39" t="s">
        <v>115</v>
      </c>
      <c r="D11" s="38" t="s">
        <v>113</v>
      </c>
      <c r="E11" s="38" t="s">
        <v>111</v>
      </c>
      <c r="F11" s="39" t="s">
        <v>150</v>
      </c>
      <c r="G11" s="39" t="s">
        <v>221</v>
      </c>
      <c r="H11" s="28" t="s">
        <v>222</v>
      </c>
      <c r="I11" s="89"/>
      <c r="J11" s="360"/>
      <c r="K11" s="360"/>
      <c r="L11" s="360"/>
    </row>
    <row r="12" spans="2:12" s="95" customFormat="1" ht="18" customHeight="1" x14ac:dyDescent="0.2">
      <c r="B12" s="94" t="s">
        <v>223</v>
      </c>
      <c r="C12" s="306">
        <v>3.2150727175583769</v>
      </c>
      <c r="D12" s="307">
        <v>3.1956006471356595</v>
      </c>
      <c r="E12" s="308">
        <v>3.5488417367289893</v>
      </c>
      <c r="F12" s="101">
        <f t="shared" ref="F12:F20" si="0">AVERAGE(C12:E12)</f>
        <v>3.3198383671410086</v>
      </c>
      <c r="G12" s="349">
        <f t="shared" ref="G12:G18" si="1">F12/$F$18</f>
        <v>0.3367791138623431</v>
      </c>
      <c r="H12" s="89"/>
      <c r="I12" s="89"/>
      <c r="J12" s="360"/>
      <c r="K12" s="360"/>
      <c r="L12" s="360"/>
    </row>
    <row r="13" spans="2:12" s="95" customFormat="1" ht="18" customHeight="1" x14ac:dyDescent="0.2">
      <c r="B13" s="94" t="s">
        <v>224</v>
      </c>
      <c r="C13" s="309">
        <v>1.1166899642209394</v>
      </c>
      <c r="D13" s="310">
        <v>1.3229010773780925</v>
      </c>
      <c r="E13" s="311">
        <v>1.4800536237972843</v>
      </c>
      <c r="F13" s="101">
        <f t="shared" si="0"/>
        <v>1.3065482217987721</v>
      </c>
      <c r="G13" s="350">
        <f t="shared" si="1"/>
        <v>0.1325420408147</v>
      </c>
      <c r="H13" s="89"/>
      <c r="I13" s="89"/>
      <c r="J13" s="360"/>
      <c r="K13" s="360"/>
      <c r="L13" s="360"/>
    </row>
    <row r="14" spans="2:12" s="95" customFormat="1" ht="18" customHeight="1" x14ac:dyDescent="0.2">
      <c r="B14" s="94" t="s">
        <v>225</v>
      </c>
      <c r="C14" s="312">
        <v>0</v>
      </c>
      <c r="D14" s="313">
        <v>0</v>
      </c>
      <c r="E14" s="314">
        <v>0</v>
      </c>
      <c r="F14" s="101">
        <f t="shared" si="0"/>
        <v>0</v>
      </c>
      <c r="G14" s="349">
        <f t="shared" si="1"/>
        <v>0</v>
      </c>
      <c r="H14" s="89"/>
      <c r="I14" s="89"/>
      <c r="J14" s="360"/>
      <c r="K14" s="360"/>
      <c r="L14" s="360"/>
    </row>
    <row r="15" spans="2:12" s="95" customFormat="1" ht="18" customHeight="1" x14ac:dyDescent="0.2">
      <c r="B15" s="94" t="s">
        <v>226</v>
      </c>
      <c r="C15" s="315">
        <v>0.35735562473060839</v>
      </c>
      <c r="D15" s="316">
        <v>0.36795660123659985</v>
      </c>
      <c r="E15" s="317">
        <v>0.56732528512553793</v>
      </c>
      <c r="F15" s="101">
        <f t="shared" si="0"/>
        <v>0.43087917036424872</v>
      </c>
      <c r="G15" s="349">
        <f t="shared" si="1"/>
        <v>4.3710292227865474E-2</v>
      </c>
      <c r="H15" s="89"/>
      <c r="I15" s="89"/>
      <c r="J15" s="360"/>
      <c r="K15" s="360"/>
      <c r="L15" s="360"/>
    </row>
    <row r="16" spans="2:12" s="95" customFormat="1" ht="18" customHeight="1" x14ac:dyDescent="0.2">
      <c r="B16" s="94" t="s">
        <v>227</v>
      </c>
      <c r="C16" s="309">
        <v>1.9163716431998024</v>
      </c>
      <c r="D16" s="310">
        <v>2.1637922920638708</v>
      </c>
      <c r="E16" s="311">
        <v>2.9142538410960825</v>
      </c>
      <c r="F16" s="101">
        <f t="shared" si="0"/>
        <v>2.3314725921199186</v>
      </c>
      <c r="G16" s="349">
        <f t="shared" si="1"/>
        <v>0.23651491028603311</v>
      </c>
      <c r="H16" s="89"/>
      <c r="I16" s="89"/>
      <c r="J16" s="360"/>
      <c r="K16" s="360"/>
      <c r="L16" s="360"/>
    </row>
    <row r="17" spans="2:12" s="95" customFormat="1" ht="18" customHeight="1" x14ac:dyDescent="0.15">
      <c r="B17" s="94" t="s">
        <v>228</v>
      </c>
      <c r="C17" s="346">
        <v>2.63753756082972</v>
      </c>
      <c r="D17" s="347">
        <v>2.3579418158899532</v>
      </c>
      <c r="E17" s="348">
        <v>2.4111463167691425</v>
      </c>
      <c r="F17" s="101">
        <f t="shared" si="0"/>
        <v>2.4688752311629387</v>
      </c>
      <c r="G17" s="351">
        <f t="shared" si="1"/>
        <v>0.25045364280905841</v>
      </c>
      <c r="H17" s="89"/>
      <c r="I17" s="89"/>
      <c r="J17" s="89"/>
      <c r="K17" s="89"/>
      <c r="L17" s="89"/>
    </row>
    <row r="18" spans="2:12" s="95" customFormat="1" ht="18" customHeight="1" x14ac:dyDescent="0.15">
      <c r="B18" s="102" t="s">
        <v>229</v>
      </c>
      <c r="C18" s="260">
        <f>SUM(C12:C17)</f>
        <v>9.2430275105394468</v>
      </c>
      <c r="D18" s="260">
        <f>SUM(D12:D17)</f>
        <v>9.4081924337041762</v>
      </c>
      <c r="E18" s="260">
        <f>SUM(E12:E17)</f>
        <v>10.921620803517037</v>
      </c>
      <c r="F18" s="326">
        <f t="shared" si="0"/>
        <v>9.857613582586886</v>
      </c>
      <c r="G18" s="352">
        <f t="shared" si="1"/>
        <v>1</v>
      </c>
      <c r="H18" s="89"/>
      <c r="I18" s="89"/>
      <c r="J18" s="89"/>
      <c r="K18" s="89"/>
      <c r="L18" s="89"/>
    </row>
    <row r="19" spans="2:12" s="103" customFormat="1" ht="18" customHeight="1" x14ac:dyDescent="0.2">
      <c r="B19" s="102" t="s">
        <v>230</v>
      </c>
      <c r="C19" s="323">
        <f>SUM(C13,C15:C16)</f>
        <v>3.3904172321513499</v>
      </c>
      <c r="D19" s="324">
        <f>SUM(D13,D15:D16)</f>
        <v>3.8546499706785631</v>
      </c>
      <c r="E19" s="325">
        <f>SUM(E13,E15:E16)</f>
        <v>4.9616327500189055</v>
      </c>
      <c r="F19" s="325">
        <f>AVERAGE(C19:E19)</f>
        <v>4.0688999842829396</v>
      </c>
      <c r="G19" s="327"/>
      <c r="H19" s="146"/>
      <c r="I19" s="35"/>
      <c r="J19" s="35"/>
      <c r="K19" s="35"/>
      <c r="L19" s="35"/>
    </row>
    <row r="20" spans="2:12" s="103" customFormat="1" ht="18" customHeight="1" thickBot="1" x14ac:dyDescent="0.25">
      <c r="B20" s="96" t="s">
        <v>231</v>
      </c>
      <c r="C20" s="83">
        <f>C19*'Input| CPI'!G11*Dec24Jun26CPI</f>
        <v>4.0727812026858263</v>
      </c>
      <c r="D20" s="83">
        <f>D19*'Input| CPI'!G10*Dec24Jun26CPI</f>
        <v>4.2941374045853866</v>
      </c>
      <c r="E20" s="83">
        <f>E19*'Input| CPI'!G9*Dec24Jun26CPI</f>
        <v>5.312087549248389</v>
      </c>
      <c r="F20" s="104">
        <f t="shared" si="0"/>
        <v>4.559668718839867</v>
      </c>
      <c r="G20" s="105"/>
      <c r="H20" s="345">
        <f>F20/$F$9</f>
        <v>0.41106221399206389</v>
      </c>
      <c r="I20" s="35"/>
      <c r="J20" s="35"/>
      <c r="K20" s="35"/>
      <c r="L20" s="35"/>
    </row>
    <row r="21" spans="2:12" s="543" customFormat="1" ht="18" customHeight="1" x14ac:dyDescent="0.25">
      <c r="B21" s="538" t="s">
        <v>232</v>
      </c>
      <c r="C21" s="539">
        <f>C9-C20</f>
        <v>7.0305214657429591</v>
      </c>
      <c r="D21" s="539">
        <f>D9-D20</f>
        <v>6.1867289117910751</v>
      </c>
      <c r="E21" s="539">
        <f>E9-E20</f>
        <v>6.3809596412664646</v>
      </c>
      <c r="F21" s="539">
        <f>AVERAGE(C21:E21)</f>
        <v>6.5327366729334999</v>
      </c>
      <c r="G21" s="538"/>
      <c r="H21" s="540">
        <f>F21/$F$9</f>
        <v>0.58893778600793611</v>
      </c>
      <c r="I21" s="541"/>
      <c r="J21" s="542"/>
      <c r="K21" s="542"/>
      <c r="L21" s="542"/>
    </row>
    <row r="22" spans="2:12" s="95" customFormat="1" ht="18" customHeight="1" x14ac:dyDescent="0.15">
      <c r="B22" s="107"/>
      <c r="C22" s="84"/>
      <c r="D22" s="84"/>
      <c r="E22" s="84"/>
      <c r="F22" s="6"/>
      <c r="G22" s="108" t="s">
        <v>135</v>
      </c>
      <c r="H22" s="89"/>
      <c r="I22" s="89"/>
      <c r="J22" s="89"/>
      <c r="K22" s="89"/>
      <c r="L22" s="89"/>
    </row>
    <row r="23" spans="2:12" s="95" customFormat="1" ht="18" customHeight="1" x14ac:dyDescent="0.15">
      <c r="B23" s="109" t="s">
        <v>233</v>
      </c>
      <c r="C23" s="113">
        <v>89.253779720539455</v>
      </c>
      <c r="D23" s="113">
        <v>92.932773433704199</v>
      </c>
      <c r="E23" s="113">
        <v>93.350255793747095</v>
      </c>
      <c r="F23" s="110">
        <f>AVERAGE(C23:E23)</f>
        <v>91.845602982663578</v>
      </c>
      <c r="G23" s="111" t="s">
        <v>219</v>
      </c>
      <c r="H23" s="89"/>
      <c r="I23" s="89"/>
      <c r="J23" s="89"/>
      <c r="K23" s="89"/>
      <c r="L23" s="89"/>
    </row>
    <row r="24" spans="2:12" s="95" customFormat="1" ht="18" customHeight="1" x14ac:dyDescent="0.15">
      <c r="B24" s="112" t="s">
        <v>234</v>
      </c>
      <c r="C24" s="113">
        <f>C23*'Input| CPI'!G11*Dec24Jun26CPI</f>
        <v>107.21722178240958</v>
      </c>
      <c r="D24" s="113">
        <f>D23*'Input| CPI'!G10*Dec24Jun26CPI</f>
        <v>103.52849196402592</v>
      </c>
      <c r="E24" s="114">
        <f>E23*'Input| CPI'!G9*Dec24Jun26CPI</f>
        <v>99.943860520355273</v>
      </c>
      <c r="F24" s="115">
        <f>AVERAGE(C24:E24)</f>
        <v>103.56319142226359</v>
      </c>
      <c r="G24" s="116"/>
      <c r="H24" s="89"/>
      <c r="I24" s="89"/>
      <c r="J24" s="89"/>
      <c r="K24" s="89"/>
      <c r="L24" s="89"/>
    </row>
    <row r="25" spans="2:12" s="95" customFormat="1" ht="18" customHeight="1" x14ac:dyDescent="0.15">
      <c r="B25" s="109" t="s">
        <v>235</v>
      </c>
      <c r="C25" s="117">
        <f>C23-C19</f>
        <v>85.863362488388105</v>
      </c>
      <c r="D25" s="118">
        <f>D23-D19</f>
        <v>89.078123463025634</v>
      </c>
      <c r="E25" s="119">
        <f>E23-E19</f>
        <v>88.388623043728188</v>
      </c>
      <c r="F25" s="120">
        <f>AVERAGE(C25:E25)</f>
        <v>87.776702998380642</v>
      </c>
      <c r="G25" s="121"/>
      <c r="H25" s="89"/>
      <c r="I25" s="89"/>
      <c r="J25" s="89"/>
      <c r="K25" s="89"/>
      <c r="L25" s="89"/>
    </row>
    <row r="26" spans="2:12" s="95" customFormat="1" ht="18" customHeight="1" x14ac:dyDescent="0.15">
      <c r="B26" s="109" t="s">
        <v>236</v>
      </c>
      <c r="C26" s="113">
        <f>C25*'Input| CPI'!G11*Dec24Jun26CPI</f>
        <v>103.14444057972376</v>
      </c>
      <c r="D26" s="113">
        <f>D25*'Input| CPI'!G10*Dec24Jun26CPI</f>
        <v>99.234354559440533</v>
      </c>
      <c r="E26" s="114">
        <f>E25*'Input| CPI'!G9*Dec24Jun26CPI</f>
        <v>94.631772971106884</v>
      </c>
      <c r="F26" s="120">
        <f>AVERAGE(C26:E26)</f>
        <v>99.003522703423741</v>
      </c>
      <c r="G26" s="121"/>
      <c r="H26" s="89"/>
      <c r="I26" s="89"/>
      <c r="J26" s="89"/>
      <c r="K26" s="89"/>
      <c r="L26" s="89"/>
    </row>
    <row r="27" spans="2:12" s="95" customFormat="1" ht="18" customHeight="1" x14ac:dyDescent="0.15">
      <c r="B27" s="109" t="s">
        <v>237</v>
      </c>
      <c r="C27" s="122">
        <f>C20/C26</f>
        <v>3.948619217666742E-2</v>
      </c>
      <c r="D27" s="123">
        <f>D20/D26</f>
        <v>4.3272689419400968E-2</v>
      </c>
      <c r="E27" s="124">
        <f>E20/E26</f>
        <v>5.6134291712681784E-2</v>
      </c>
      <c r="F27" s="125">
        <f>AVERAGE(C27:E27)</f>
        <v>4.6297724436250055E-2</v>
      </c>
      <c r="G27" s="121"/>
      <c r="H27" s="89"/>
      <c r="I27" s="78"/>
      <c r="J27" s="78"/>
      <c r="K27" s="78"/>
      <c r="L27" s="78"/>
    </row>
    <row r="28" spans="2:12" s="95" customFormat="1" ht="18" customHeight="1" x14ac:dyDescent="0.15">
      <c r="B28" s="126"/>
      <c r="C28" s="127"/>
      <c r="D28" s="127"/>
      <c r="E28" s="127"/>
      <c r="F28" s="128"/>
      <c r="G28" s="129"/>
      <c r="H28" s="6"/>
      <c r="I28" s="6"/>
      <c r="J28" s="6"/>
      <c r="K28" s="6"/>
      <c r="L28" s="6"/>
    </row>
    <row r="29" spans="2:12" s="103" customFormat="1" ht="24.75" customHeight="1" x14ac:dyDescent="0.2">
      <c r="B29" s="9" t="s">
        <v>238</v>
      </c>
      <c r="C29" s="130"/>
      <c r="D29" s="130"/>
      <c r="E29" s="131"/>
      <c r="F29" s="131"/>
      <c r="G29" s="131"/>
      <c r="H29" s="131"/>
      <c r="I29" s="131"/>
      <c r="J29" s="131"/>
      <c r="K29" s="131"/>
      <c r="L29" s="131"/>
    </row>
    <row r="30" spans="2:12" s="95" customFormat="1" ht="18" customHeight="1" x14ac:dyDescent="0.15">
      <c r="B30" s="126"/>
      <c r="C30" s="127"/>
      <c r="D30" s="127"/>
      <c r="E30" s="127"/>
      <c r="F30" s="128"/>
      <c r="G30" s="129"/>
      <c r="H30" s="6"/>
      <c r="I30" s="6"/>
      <c r="J30" s="6"/>
      <c r="K30" s="6"/>
      <c r="L30" s="6"/>
    </row>
    <row r="31" spans="2:12" s="95" customFormat="1" ht="18" customHeight="1" x14ac:dyDescent="0.15">
      <c r="B31" s="126"/>
      <c r="C31" s="574" t="s">
        <v>239</v>
      </c>
      <c r="D31" s="575"/>
      <c r="E31" s="574" t="s">
        <v>115</v>
      </c>
      <c r="F31" s="575"/>
      <c r="G31" s="574" t="s">
        <v>113</v>
      </c>
      <c r="H31" s="575"/>
      <c r="I31" s="574" t="s">
        <v>111</v>
      </c>
      <c r="J31" s="575"/>
      <c r="K31" s="574" t="s">
        <v>150</v>
      </c>
      <c r="L31" s="575"/>
    </row>
    <row r="32" spans="2:12" s="90" customFormat="1" ht="18" customHeight="1" x14ac:dyDescent="0.25">
      <c r="B32" s="28" t="s">
        <v>217</v>
      </c>
      <c r="C32" s="335" t="s">
        <v>240</v>
      </c>
      <c r="D32" s="336" t="s">
        <v>241</v>
      </c>
      <c r="E32" s="134" t="s">
        <v>240</v>
      </c>
      <c r="F32" s="133" t="s">
        <v>241</v>
      </c>
      <c r="G32" s="134" t="s">
        <v>240</v>
      </c>
      <c r="H32" s="134" t="s">
        <v>241</v>
      </c>
      <c r="I32" s="132" t="s">
        <v>240</v>
      </c>
      <c r="J32" s="133" t="s">
        <v>241</v>
      </c>
      <c r="K32" s="132" t="s">
        <v>240</v>
      </c>
      <c r="L32" s="133" t="s">
        <v>241</v>
      </c>
    </row>
    <row r="33" spans="2:12" s="95" customFormat="1" ht="18" customHeight="1" x14ac:dyDescent="0.15">
      <c r="B33" s="94" t="s">
        <v>223</v>
      </c>
      <c r="C33" s="339">
        <v>0.85</v>
      </c>
      <c r="D33" s="340">
        <v>0.15</v>
      </c>
      <c r="E33" s="333">
        <f>C33*C12</f>
        <v>2.7328118099246201</v>
      </c>
      <c r="F33" s="331">
        <f t="shared" ref="F33:F38" si="2">D33*C12</f>
        <v>0.48226090763375651</v>
      </c>
      <c r="G33" s="330">
        <f t="shared" ref="G33:G38" si="3">C33*D12</f>
        <v>2.7162605500653103</v>
      </c>
      <c r="H33" s="330">
        <f t="shared" ref="H33:H38" si="4">D33*D12</f>
        <v>0.47934009707034891</v>
      </c>
      <c r="I33" s="328">
        <f t="shared" ref="I33:I38" si="5">C33*E12</f>
        <v>3.0165154762196407</v>
      </c>
      <c r="J33" s="329">
        <f t="shared" ref="J33:J38" si="6">D33*E12</f>
        <v>0.53232626050934839</v>
      </c>
      <c r="K33" s="328">
        <f>AVERAGE(E33,G33,I33)</f>
        <v>2.8218626120698573</v>
      </c>
      <c r="L33" s="329">
        <f>AVERAGE(F33,H33,J33)</f>
        <v>0.49797575507115127</v>
      </c>
    </row>
    <row r="34" spans="2:12" s="95" customFormat="1" ht="18" customHeight="1" x14ac:dyDescent="0.15">
      <c r="B34" s="94" t="s">
        <v>224</v>
      </c>
      <c r="C34" s="341">
        <v>0.75</v>
      </c>
      <c r="D34" s="342">
        <v>0.25</v>
      </c>
      <c r="E34" s="101">
        <f>C34*C13</f>
        <v>0.83751747316570446</v>
      </c>
      <c r="F34" s="135">
        <f t="shared" si="2"/>
        <v>0.27917249105523484</v>
      </c>
      <c r="G34" s="101">
        <f t="shared" si="3"/>
        <v>0.99217580803356942</v>
      </c>
      <c r="H34" s="101">
        <f t="shared" si="4"/>
        <v>0.33072526934452312</v>
      </c>
      <c r="I34" s="136">
        <f t="shared" si="5"/>
        <v>1.1100402178479634</v>
      </c>
      <c r="J34" s="135">
        <f t="shared" si="6"/>
        <v>0.37001340594932108</v>
      </c>
      <c r="K34" s="136">
        <f>AVERAGE(E34,G34,I34)</f>
        <v>0.97991116634907904</v>
      </c>
      <c r="L34" s="135">
        <f t="shared" ref="L34:L37" si="7">AVERAGE(F34,H34,J34)</f>
        <v>0.32663705544969301</v>
      </c>
    </row>
    <row r="35" spans="2:12" s="95" customFormat="1" ht="18" customHeight="1" x14ac:dyDescent="0.15">
      <c r="B35" s="94" t="s">
        <v>225</v>
      </c>
      <c r="C35" s="341">
        <v>0.75</v>
      </c>
      <c r="D35" s="342">
        <v>0.25</v>
      </c>
      <c r="E35" s="330">
        <f>C35*C14</f>
        <v>0</v>
      </c>
      <c r="F35" s="329">
        <f t="shared" si="2"/>
        <v>0</v>
      </c>
      <c r="G35" s="330">
        <f t="shared" si="3"/>
        <v>0</v>
      </c>
      <c r="H35" s="330">
        <f t="shared" si="4"/>
        <v>0</v>
      </c>
      <c r="I35" s="328">
        <f t="shared" si="5"/>
        <v>0</v>
      </c>
      <c r="J35" s="329">
        <f t="shared" si="6"/>
        <v>0</v>
      </c>
      <c r="K35" s="328">
        <f>AVERAGE(E35,G35,I35)</f>
        <v>0</v>
      </c>
      <c r="L35" s="329">
        <f t="shared" ref="L35" si="8">AVERAGE(F35,H35,J35)</f>
        <v>0</v>
      </c>
    </row>
    <row r="36" spans="2:12" s="95" customFormat="1" ht="18" customHeight="1" x14ac:dyDescent="0.15">
      <c r="B36" s="94" t="s">
        <v>226</v>
      </c>
      <c r="C36" s="341">
        <v>0.5</v>
      </c>
      <c r="D36" s="342">
        <v>0.5</v>
      </c>
      <c r="E36" s="101">
        <f t="shared" ref="E36" si="9">C36*C15</f>
        <v>0.17867781236530419</v>
      </c>
      <c r="F36" s="135">
        <f t="shared" si="2"/>
        <v>0.17867781236530419</v>
      </c>
      <c r="G36" s="101">
        <f t="shared" si="3"/>
        <v>0.18397830061829992</v>
      </c>
      <c r="H36" s="101">
        <f t="shared" si="4"/>
        <v>0.18397830061829992</v>
      </c>
      <c r="I36" s="136">
        <f t="shared" si="5"/>
        <v>0.28366264256276896</v>
      </c>
      <c r="J36" s="135">
        <f t="shared" si="6"/>
        <v>0.28366264256276896</v>
      </c>
      <c r="K36" s="136">
        <f>AVERAGE(E36,G36,I36)</f>
        <v>0.21543958518212436</v>
      </c>
      <c r="L36" s="135">
        <f t="shared" si="7"/>
        <v>0.21543958518212436</v>
      </c>
    </row>
    <row r="37" spans="2:12" s="95" customFormat="1" ht="18" customHeight="1" x14ac:dyDescent="0.15">
      <c r="B37" s="94" t="s">
        <v>227</v>
      </c>
      <c r="C37" s="341">
        <v>0.7</v>
      </c>
      <c r="D37" s="342">
        <v>0.3</v>
      </c>
      <c r="E37" s="101">
        <f>C37*C16</f>
        <v>1.3414601502398615</v>
      </c>
      <c r="F37" s="135">
        <f t="shared" si="2"/>
        <v>0.57491149295994071</v>
      </c>
      <c r="G37" s="101">
        <f t="shared" si="3"/>
        <v>1.5146546044447096</v>
      </c>
      <c r="H37" s="101">
        <f t="shared" si="4"/>
        <v>0.64913768761916124</v>
      </c>
      <c r="I37" s="136">
        <f t="shared" si="5"/>
        <v>2.0399776887672578</v>
      </c>
      <c r="J37" s="135">
        <f t="shared" si="6"/>
        <v>0.87427615232882472</v>
      </c>
      <c r="K37" s="136">
        <f>AVERAGE(E37,G37,I37)</f>
        <v>1.632030814483943</v>
      </c>
      <c r="L37" s="135">
        <f t="shared" si="7"/>
        <v>0.69944177763597548</v>
      </c>
    </row>
    <row r="38" spans="2:12" s="95" customFormat="1" ht="18" customHeight="1" x14ac:dyDescent="0.15">
      <c r="B38" s="94" t="s">
        <v>228</v>
      </c>
      <c r="C38" s="343">
        <v>1</v>
      </c>
      <c r="D38" s="344">
        <v>0</v>
      </c>
      <c r="E38" s="334">
        <f>C38*C17</f>
        <v>2.63753756082972</v>
      </c>
      <c r="F38" s="332">
        <f t="shared" si="2"/>
        <v>0</v>
      </c>
      <c r="G38" s="330">
        <f t="shared" si="3"/>
        <v>2.3579418158899532</v>
      </c>
      <c r="H38" s="330">
        <f t="shared" si="4"/>
        <v>0</v>
      </c>
      <c r="I38" s="328">
        <f t="shared" si="5"/>
        <v>2.4111463167691425</v>
      </c>
      <c r="J38" s="329">
        <f t="shared" si="6"/>
        <v>0</v>
      </c>
      <c r="K38" s="328">
        <f>AVERAGE(E38,G38,I38)</f>
        <v>2.4688752311629387</v>
      </c>
      <c r="L38" s="329">
        <f>AVERAGE(F38,H38,J38)</f>
        <v>0</v>
      </c>
    </row>
    <row r="39" spans="2:12" s="103" customFormat="1" ht="18" customHeight="1" thickBot="1" x14ac:dyDescent="0.25">
      <c r="B39" s="32" t="s">
        <v>182</v>
      </c>
      <c r="C39" s="337"/>
      <c r="D39" s="338"/>
      <c r="E39" s="33">
        <f t="shared" ref="E39:L39" si="10">SUM(E34,E36:E37)</f>
        <v>2.3576554357708703</v>
      </c>
      <c r="F39" s="33">
        <f t="shared" si="10"/>
        <v>1.0327617963804796</v>
      </c>
      <c r="G39" s="33">
        <f t="shared" si="10"/>
        <v>2.6908087130965788</v>
      </c>
      <c r="H39" s="33">
        <f t="shared" si="10"/>
        <v>1.1638412575819843</v>
      </c>
      <c r="I39" s="33">
        <f t="shared" si="10"/>
        <v>3.43368054917799</v>
      </c>
      <c r="J39" s="33">
        <f t="shared" si="10"/>
        <v>1.5279522008409148</v>
      </c>
      <c r="K39" s="33">
        <f t="shared" si="10"/>
        <v>2.8273815660151467</v>
      </c>
      <c r="L39" s="33">
        <f t="shared" si="10"/>
        <v>1.241518418267793</v>
      </c>
    </row>
    <row r="40" spans="2:12" s="95" customFormat="1" ht="18" customHeight="1" x14ac:dyDescent="0.15">
      <c r="B40" s="126"/>
      <c r="C40" s="127"/>
      <c r="D40" s="127"/>
      <c r="E40" s="6"/>
      <c r="F40" s="6"/>
      <c r="G40" s="6"/>
      <c r="H40" s="6"/>
      <c r="I40" s="6"/>
      <c r="J40" s="6"/>
      <c r="K40" s="6"/>
      <c r="L40" s="6"/>
    </row>
    <row r="41" spans="2:12" s="95" customFormat="1" ht="18" customHeight="1" x14ac:dyDescent="0.15">
      <c r="B41" s="137" t="s">
        <v>242</v>
      </c>
      <c r="C41" s="123"/>
      <c r="D41" s="124"/>
      <c r="E41" s="122">
        <f>E39/(E39+F39)</f>
        <v>0.69538799337533086</v>
      </c>
      <c r="F41" s="138">
        <f>F39/(E39+F39)</f>
        <v>0.3046120066246692</v>
      </c>
      <c r="G41" s="122">
        <f>G39/(G39+H39)</f>
        <v>0.69806823798916695</v>
      </c>
      <c r="H41" s="139">
        <f>H39/(G39+H39)</f>
        <v>0.30193176201083299</v>
      </c>
      <c r="I41" s="123">
        <f>I39/(I39+J39)</f>
        <v>0.69204649400238405</v>
      </c>
      <c r="J41" s="138">
        <f>J39/(I39+J39)</f>
        <v>0.30795350599761601</v>
      </c>
      <c r="K41" s="122">
        <f>K39/(K39+L39)</f>
        <v>0.69487615250720269</v>
      </c>
      <c r="L41" s="139">
        <f>L39/(K39+L39)</f>
        <v>0.30512384749279731</v>
      </c>
    </row>
    <row r="42" spans="2:12" s="95" customFormat="1" ht="18" customHeight="1" x14ac:dyDescent="0.15">
      <c r="B42" s="126"/>
      <c r="C42" s="127"/>
      <c r="D42" s="127"/>
      <c r="E42" s="127"/>
      <c r="F42" s="128"/>
      <c r="G42" s="127"/>
      <c r="H42" s="6"/>
      <c r="I42" s="127"/>
      <c r="J42" s="29"/>
      <c r="K42" s="259"/>
      <c r="L42" s="259"/>
    </row>
    <row r="43" spans="2:12" s="103" customFormat="1" ht="18" customHeight="1" x14ac:dyDescent="0.2">
      <c r="B43" s="493" t="s">
        <v>243</v>
      </c>
      <c r="C43" s="494"/>
      <c r="D43" s="495"/>
      <c r="E43" s="496">
        <f>E39/C25</f>
        <v>2.7458223943765448E-2</v>
      </c>
      <c r="F43" s="497">
        <f>F39/C25</f>
        <v>1.2027968232901979E-2</v>
      </c>
      <c r="G43" s="496">
        <f>G39/D25</f>
        <v>3.0207290056053708E-2</v>
      </c>
      <c r="H43" s="498">
        <f>H39/D25</f>
        <v>1.3065399363347267E-2</v>
      </c>
      <c r="I43" s="496">
        <f>I39/E25</f>
        <v>3.8847539773068505E-2</v>
      </c>
      <c r="J43" s="498">
        <f>J39/E25</f>
        <v>1.7286751939613272E-2</v>
      </c>
      <c r="K43" s="142"/>
      <c r="L43" s="142"/>
    </row>
    <row r="44" spans="2:12" s="95" customFormat="1" ht="18" customHeight="1" x14ac:dyDescent="0.15">
      <c r="B44" s="126"/>
      <c r="C44" s="127"/>
      <c r="D44" s="127"/>
      <c r="E44" s="127"/>
      <c r="F44" s="128"/>
      <c r="G44" s="129"/>
      <c r="H44" s="6"/>
      <c r="I44" s="6"/>
      <c r="J44" s="6"/>
      <c r="K44" s="6"/>
      <c r="L44" s="6"/>
    </row>
    <row r="45" spans="2:12" s="103" customFormat="1" ht="22.5" customHeight="1" x14ac:dyDescent="0.2">
      <c r="B45" s="9" t="s">
        <v>244</v>
      </c>
      <c r="C45" s="9"/>
      <c r="D45" s="9"/>
      <c r="E45" s="10"/>
      <c r="F45" s="10"/>
      <c r="G45" s="10"/>
      <c r="H45" s="10"/>
      <c r="I45" s="10"/>
      <c r="J45" s="10"/>
      <c r="K45" s="10"/>
      <c r="L45" s="10"/>
    </row>
    <row r="46" spans="2:12" s="95" customFormat="1" ht="18" customHeight="1" x14ac:dyDescent="0.15">
      <c r="B46" s="126"/>
      <c r="C46" s="140"/>
      <c r="D46" s="8"/>
      <c r="E46" s="8"/>
      <c r="F46" s="8"/>
      <c r="G46" s="129"/>
      <c r="H46" s="6"/>
      <c r="I46" s="6"/>
      <c r="J46" s="6"/>
      <c r="K46" s="6"/>
      <c r="L46" s="6"/>
    </row>
    <row r="47" spans="2:12" s="95" customFormat="1" ht="18" customHeight="1" x14ac:dyDescent="0.15">
      <c r="B47" s="499" t="s">
        <v>245</v>
      </c>
      <c r="C47" s="115">
        <f>K41*F20</f>
        <v>3.1684050560548931</v>
      </c>
      <c r="D47" s="8"/>
      <c r="E47" s="8"/>
      <c r="F47" s="8"/>
      <c r="G47" s="129"/>
      <c r="H47" s="129"/>
      <c r="I47" s="129"/>
      <c r="J47" s="129"/>
      <c r="K47" s="129"/>
      <c r="L47" s="6"/>
    </row>
    <row r="48" spans="2:12" s="95" customFormat="1" ht="18" customHeight="1" x14ac:dyDescent="0.15">
      <c r="B48" s="499" t="s">
        <v>246</v>
      </c>
      <c r="C48" s="500">
        <f>(F20-C47)/F26</f>
        <v>1.4052668276791138E-2</v>
      </c>
      <c r="D48" s="162"/>
      <c r="E48" s="45"/>
      <c r="F48" s="8"/>
      <c r="G48" s="129"/>
      <c r="H48" s="6"/>
      <c r="I48" s="6"/>
      <c r="J48" s="6"/>
      <c r="K48" s="6"/>
      <c r="L48" s="6"/>
    </row>
    <row r="49" spans="2:12" x14ac:dyDescent="0.2">
      <c r="B49" s="487"/>
      <c r="C49" s="487"/>
      <c r="D49" s="487"/>
      <c r="E49" s="487"/>
      <c r="F49" s="487"/>
      <c r="G49" s="487"/>
      <c r="H49" s="487"/>
      <c r="I49" s="487"/>
      <c r="J49" s="487"/>
      <c r="K49" s="487"/>
      <c r="L49" s="487"/>
    </row>
    <row r="50" spans="2:12" s="90" customFormat="1" ht="42" x14ac:dyDescent="0.2">
      <c r="B50" s="28" t="s">
        <v>247</v>
      </c>
      <c r="C50" s="224" t="s">
        <v>136</v>
      </c>
      <c r="D50" s="147" t="s">
        <v>137</v>
      </c>
      <c r="E50" s="147" t="s">
        <v>138</v>
      </c>
      <c r="F50" s="147" t="s">
        <v>139</v>
      </c>
      <c r="G50" s="254" t="s">
        <v>140</v>
      </c>
      <c r="H50" s="41" t="s">
        <v>160</v>
      </c>
      <c r="I50" s="141"/>
      <c r="J50" s="360"/>
      <c r="K50" s="360"/>
      <c r="L50" s="360"/>
    </row>
    <row r="51" spans="2:12" s="95" customFormat="1" ht="18" customHeight="1" x14ac:dyDescent="0.2">
      <c r="B51" s="94" t="s">
        <v>248</v>
      </c>
      <c r="C51" s="278">
        <f>$C$47</f>
        <v>3.1684050560548931</v>
      </c>
      <c r="D51" s="62">
        <f t="shared" ref="D51:G51" si="11">$C$47</f>
        <v>3.1684050560548931</v>
      </c>
      <c r="E51" s="62">
        <f t="shared" si="11"/>
        <v>3.1684050560548931</v>
      </c>
      <c r="F51" s="62">
        <f t="shared" si="11"/>
        <v>3.1684050560548931</v>
      </c>
      <c r="G51" s="279">
        <f t="shared" si="11"/>
        <v>3.1684050560548931</v>
      </c>
      <c r="H51" s="45">
        <f>SUM(C51:G51)</f>
        <v>15.842025280274466</v>
      </c>
      <c r="I51" s="217">
        <f>H51/$H$53</f>
        <v>0.70120413934262305</v>
      </c>
      <c r="J51" s="360"/>
      <c r="K51" s="360"/>
      <c r="L51" s="360"/>
    </row>
    <row r="52" spans="2:12" s="95" customFormat="1" ht="18" customHeight="1" x14ac:dyDescent="0.2">
      <c r="B52" s="94" t="s">
        <v>249</v>
      </c>
      <c r="C52" s="79">
        <f>$C$48*'Calc| Project Costs '!AI102</f>
        <v>1.2426308377693451</v>
      </c>
      <c r="D52" s="65">
        <f>$C$48*'Calc| Project Costs '!AJ102</f>
        <v>1.7046254074982448</v>
      </c>
      <c r="E52" s="65">
        <f>$C$48*'Calc| Project Costs '!AK102</f>
        <v>1.2238593648460698</v>
      </c>
      <c r="F52" s="65">
        <f>$C$48*'Calc| Project Costs '!AL102</f>
        <v>1.4176643049010986</v>
      </c>
      <c r="G52" s="80">
        <f>$C$48*'Calc| Project Costs '!AM102</f>
        <v>1.1617957199397153</v>
      </c>
      <c r="H52" s="45">
        <f>SUM(C52:G52)</f>
        <v>6.7505756349544734</v>
      </c>
      <c r="I52" s="217">
        <f>H52/$H$53</f>
        <v>0.29879586065737695</v>
      </c>
      <c r="J52" s="360"/>
      <c r="K52" s="360"/>
      <c r="L52" s="360"/>
    </row>
    <row r="53" spans="2:12" s="103" customFormat="1" ht="18" customHeight="1" thickBot="1" x14ac:dyDescent="0.25">
      <c r="B53" s="32" t="s">
        <v>250</v>
      </c>
      <c r="C53" s="71">
        <f>SUM(C51:C52)</f>
        <v>4.4110358938242378</v>
      </c>
      <c r="D53" s="72">
        <f>SUM(D51:D52)</f>
        <v>4.8730304635531381</v>
      </c>
      <c r="E53" s="72">
        <f>SUM(E51:E52)</f>
        <v>4.3922644209009629</v>
      </c>
      <c r="F53" s="72">
        <f>SUM(F51:F52)</f>
        <v>4.5860693609559915</v>
      </c>
      <c r="G53" s="72">
        <f>SUM(G51:G52)</f>
        <v>4.3302007759946086</v>
      </c>
      <c r="H53" s="51">
        <f>SUM(C53:G53)</f>
        <v>22.592600915228939</v>
      </c>
      <c r="I53" s="217">
        <f>H53/H59</f>
        <v>0.41106221399206383</v>
      </c>
      <c r="J53" s="360"/>
      <c r="K53" s="360"/>
      <c r="L53" s="360"/>
    </row>
    <row r="54" spans="2:12" s="95" customFormat="1" ht="18" customHeight="1" x14ac:dyDescent="0.2">
      <c r="B54" s="107"/>
      <c r="C54" s="6"/>
      <c r="D54" s="6"/>
      <c r="E54" s="6"/>
      <c r="F54" s="6"/>
      <c r="G54" s="6"/>
      <c r="H54" s="6"/>
      <c r="I54" s="6"/>
      <c r="J54" s="360"/>
      <c r="K54" s="360"/>
      <c r="L54" s="360"/>
    </row>
    <row r="55" spans="2:12" s="95" customFormat="1" ht="18" customHeight="1" x14ac:dyDescent="0.2">
      <c r="B55" s="499" t="s">
        <v>251</v>
      </c>
      <c r="C55" s="500"/>
      <c r="D55" s="6"/>
      <c r="E55" s="6"/>
      <c r="F55" s="6"/>
      <c r="G55" s="6"/>
      <c r="H55" s="6"/>
      <c r="I55" s="6"/>
      <c r="J55" s="360"/>
      <c r="K55" s="360"/>
      <c r="L55" s="360"/>
    </row>
    <row r="56" spans="2:12" s="95" customFormat="1" ht="18" customHeight="1" x14ac:dyDescent="0.2">
      <c r="B56" s="107"/>
      <c r="C56" s="6"/>
      <c r="D56" s="6"/>
      <c r="E56" s="6"/>
      <c r="F56" s="6"/>
      <c r="G56" s="6"/>
      <c r="H56" s="6"/>
      <c r="I56" s="6"/>
      <c r="J56" s="360"/>
      <c r="K56" s="360"/>
      <c r="L56" s="360"/>
    </row>
    <row r="57" spans="2:12" s="90" customFormat="1" ht="42" x14ac:dyDescent="0.2">
      <c r="B57" s="28" t="s">
        <v>252</v>
      </c>
      <c r="C57" s="39" t="s">
        <v>136</v>
      </c>
      <c r="D57" s="38" t="s">
        <v>137</v>
      </c>
      <c r="E57" s="38" t="s">
        <v>138</v>
      </c>
      <c r="F57" s="38" t="s">
        <v>139</v>
      </c>
      <c r="G57" s="40" t="s">
        <v>140</v>
      </c>
      <c r="H57" s="41" t="s">
        <v>160</v>
      </c>
      <c r="I57" s="94"/>
      <c r="J57" s="360"/>
      <c r="K57" s="360"/>
      <c r="L57" s="360"/>
    </row>
    <row r="58" spans="2:12" s="95" customFormat="1" ht="18" customHeight="1" x14ac:dyDescent="0.2">
      <c r="B58" s="143" t="s">
        <v>253</v>
      </c>
      <c r="C58" s="480">
        <f>C53/$H$20*(1-$H$20)</f>
        <v>6.3197871876409906</v>
      </c>
      <c r="D58" s="481">
        <f>D53/$H$20*(1-$H$20)</f>
        <v>6.981696868906611</v>
      </c>
      <c r="E58" s="481">
        <f>E53/$H$20*(1-$H$20)</f>
        <v>6.2928928895828502</v>
      </c>
      <c r="F58" s="481">
        <f>F53/$H$20*(1-$H$20)</f>
        <v>6.5705614478405865</v>
      </c>
      <c r="G58" s="481">
        <f>G53/$H$20*(1-$H$20)</f>
        <v>6.2039729539172566</v>
      </c>
      <c r="H58" s="480">
        <f>SUM(C58:G58)</f>
        <v>32.368911347888293</v>
      </c>
      <c r="I58" s="144">
        <f>H58/H59</f>
        <v>0.58893778600793611</v>
      </c>
      <c r="J58" s="360"/>
      <c r="K58" s="360"/>
      <c r="L58" s="360"/>
    </row>
    <row r="59" spans="2:12" s="103" customFormat="1" ht="15" thickBot="1" x14ac:dyDescent="0.25">
      <c r="B59" s="32" t="s">
        <v>254</v>
      </c>
      <c r="C59" s="51">
        <f>C53+C58</f>
        <v>10.730823081465228</v>
      </c>
      <c r="D59" s="52">
        <f>D53+D58</f>
        <v>11.854727332459749</v>
      </c>
      <c r="E59" s="52">
        <f>E53+E58</f>
        <v>10.685157310483813</v>
      </c>
      <c r="F59" s="52">
        <f>F53+F58</f>
        <v>11.156630808796578</v>
      </c>
      <c r="G59" s="52">
        <f>G53+G58</f>
        <v>10.534173729911865</v>
      </c>
      <c r="H59" s="51">
        <f>SUM(C59:G59)</f>
        <v>54.961512263117235</v>
      </c>
      <c r="I59" s="322">
        <f>I58+I53</f>
        <v>1</v>
      </c>
      <c r="J59" s="360"/>
      <c r="K59" s="360"/>
      <c r="L59" s="360"/>
    </row>
    <row r="60" spans="2:12" x14ac:dyDescent="0.2">
      <c r="B60" s="487"/>
      <c r="C60" s="487"/>
      <c r="D60" s="487"/>
      <c r="E60" s="487"/>
      <c r="F60" s="487"/>
      <c r="G60" s="487"/>
      <c r="H60" s="487"/>
      <c r="I60" s="487"/>
      <c r="J60" s="487"/>
      <c r="K60" s="487"/>
      <c r="L60" s="487"/>
    </row>
    <row r="61" spans="2:12" x14ac:dyDescent="0.2">
      <c r="B61" s="487"/>
      <c r="C61" s="487"/>
      <c r="D61" s="487"/>
      <c r="E61" s="487"/>
      <c r="F61" s="487"/>
      <c r="G61" s="487"/>
      <c r="H61" s="487"/>
      <c r="I61" s="487"/>
      <c r="J61" s="487"/>
      <c r="K61" s="487"/>
      <c r="L61" s="487"/>
    </row>
    <row r="62" spans="2:12" x14ac:dyDescent="0.2">
      <c r="B62" s="487"/>
      <c r="C62" s="487"/>
      <c r="D62" s="487"/>
      <c r="E62" s="487"/>
      <c r="F62" s="487"/>
      <c r="G62" s="487"/>
      <c r="H62" s="487"/>
      <c r="I62" s="487"/>
      <c r="J62" s="487"/>
      <c r="K62" s="487"/>
      <c r="L62" s="487"/>
    </row>
    <row r="63" spans="2:12" x14ac:dyDescent="0.2">
      <c r="B63" s="487"/>
      <c r="C63" s="487"/>
      <c r="D63" s="487"/>
      <c r="E63" s="487"/>
      <c r="F63" s="487"/>
      <c r="G63" s="487"/>
      <c r="H63" s="487"/>
      <c r="I63" s="487"/>
      <c r="J63" s="487"/>
      <c r="K63" s="487"/>
      <c r="L63" s="487"/>
    </row>
  </sheetData>
  <mergeCells count="5">
    <mergeCell ref="I31:J31"/>
    <mergeCell ref="K31:L31"/>
    <mergeCell ref="C31:D31"/>
    <mergeCell ref="E31:F31"/>
    <mergeCell ref="G31:H31"/>
  </mergeCells>
  <hyperlinks>
    <hyperlink ref="B3" location="Contents!A1" display="Contents!A1" xr:uid="{00000000-0004-0000-0A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F1834-0339-4762-923F-6AAFBA18B435}">
  <dimension ref="A2:L144"/>
  <sheetViews>
    <sheetView topLeftCell="A18" zoomScaleNormal="100" workbookViewId="0">
      <selection activeCell="C90" sqref="C90"/>
    </sheetView>
  </sheetViews>
  <sheetFormatPr defaultColWidth="9.140625" defaultRowHeight="15" x14ac:dyDescent="0.25"/>
  <cols>
    <col min="1" max="1" width="2.28515625" style="370" customWidth="1"/>
    <col min="2" max="2" width="40.85546875" style="368" customWidth="1"/>
    <col min="3" max="3" width="24.42578125" style="368" customWidth="1"/>
    <col min="4" max="4" width="10.7109375" style="368" bestFit="1" customWidth="1"/>
    <col min="5" max="5" width="9.85546875" style="368" bestFit="1" customWidth="1"/>
    <col min="6" max="6" width="10.7109375" style="368" customWidth="1"/>
    <col min="7" max="10" width="9.85546875" style="368" bestFit="1" customWidth="1"/>
    <col min="11" max="11" width="12.7109375" style="368" customWidth="1"/>
    <col min="12" max="12" width="9.140625" style="369"/>
    <col min="13" max="13" width="4.85546875" style="368" customWidth="1"/>
    <col min="14" max="16384" width="9.140625" style="368"/>
  </cols>
  <sheetData>
    <row r="2" spans="2:11" ht="27.95" customHeight="1" x14ac:dyDescent="0.25">
      <c r="B2" s="262" t="s">
        <v>147</v>
      </c>
      <c r="C2" s="262"/>
      <c r="D2" s="454"/>
      <c r="E2" s="454"/>
      <c r="F2" s="454"/>
      <c r="G2" s="454"/>
      <c r="H2" s="454"/>
      <c r="I2" s="454"/>
      <c r="J2" s="454"/>
      <c r="K2" s="454"/>
    </row>
    <row r="3" spans="2:11" s="371" customFormat="1" ht="18" customHeight="1" x14ac:dyDescent="0.2">
      <c r="B3" s="263" t="s">
        <v>46</v>
      </c>
      <c r="C3" s="263"/>
      <c r="D3" s="265"/>
      <c r="E3" s="265"/>
      <c r="F3" s="265"/>
      <c r="G3" s="265"/>
      <c r="H3" s="265"/>
      <c r="I3" s="265"/>
      <c r="J3" s="265"/>
      <c r="K3" s="265"/>
    </row>
    <row r="4" spans="2:11" s="371" customFormat="1" ht="18" customHeight="1" x14ac:dyDescent="0.2">
      <c r="B4" s="436"/>
      <c r="C4" s="436"/>
      <c r="D4" s="374"/>
      <c r="E4" s="374"/>
      <c r="F4" s="374"/>
      <c r="G4" s="374"/>
      <c r="H4" s="374"/>
      <c r="I4" s="374"/>
      <c r="J4" s="374"/>
      <c r="K4" s="374"/>
    </row>
    <row r="5" spans="2:11" s="371" customFormat="1" ht="26.25" customHeight="1" x14ac:dyDescent="0.2">
      <c r="B5" s="419" t="s">
        <v>148</v>
      </c>
      <c r="C5" s="419"/>
      <c r="D5" s="418"/>
      <c r="E5" s="418"/>
      <c r="F5" s="418"/>
      <c r="G5" s="418"/>
      <c r="H5" s="418"/>
      <c r="I5" s="418"/>
      <c r="J5" s="418"/>
      <c r="K5" s="418"/>
    </row>
    <row r="6" spans="2:11" s="371" customFormat="1" ht="20.100000000000001" customHeight="1" x14ac:dyDescent="0.2">
      <c r="B6" s="446"/>
      <c r="C6" s="446"/>
      <c r="D6" s="442"/>
      <c r="E6" s="442"/>
      <c r="F6" s="442"/>
      <c r="G6" s="442"/>
      <c r="H6" s="442"/>
      <c r="I6" s="442"/>
      <c r="J6" s="442"/>
      <c r="K6" s="442"/>
    </row>
    <row r="7" spans="2:11" s="371" customFormat="1" ht="20.100000000000001" customHeight="1" x14ac:dyDescent="0.2">
      <c r="B7" s="387" t="s">
        <v>149</v>
      </c>
      <c r="C7" s="414"/>
      <c r="D7" s="383"/>
      <c r="E7" s="384"/>
      <c r="F7" s="417" t="s">
        <v>115</v>
      </c>
      <c r="G7" s="512" t="s">
        <v>113</v>
      </c>
      <c r="H7" s="512" t="s">
        <v>111</v>
      </c>
      <c r="I7" s="385" t="s">
        <v>150</v>
      </c>
      <c r="J7" s="445"/>
      <c r="K7" s="445"/>
    </row>
    <row r="8" spans="2:11" s="371" customFormat="1" ht="20.100000000000001" customHeight="1" x14ac:dyDescent="0.2">
      <c r="B8" s="439" t="s">
        <v>151</v>
      </c>
      <c r="C8" s="446"/>
      <c r="D8" s="442"/>
      <c r="E8" s="442"/>
      <c r="F8" s="391">
        <v>460138</v>
      </c>
      <c r="G8" s="391">
        <v>465329</v>
      </c>
      <c r="H8" s="391">
        <v>471738</v>
      </c>
      <c r="I8" s="453"/>
      <c r="J8" s="442"/>
      <c r="K8" s="442"/>
    </row>
    <row r="9" spans="2:11" s="371" customFormat="1" ht="20.100000000000001" customHeight="1" x14ac:dyDescent="0.2">
      <c r="B9" s="444" t="s">
        <v>152</v>
      </c>
      <c r="C9" s="452"/>
      <c r="D9" s="451"/>
      <c r="E9" s="451"/>
      <c r="F9" s="416">
        <v>2119</v>
      </c>
      <c r="G9" s="416">
        <v>1937</v>
      </c>
      <c r="H9" s="416">
        <v>1898</v>
      </c>
      <c r="I9" s="450"/>
      <c r="J9" s="442"/>
      <c r="K9" s="442"/>
    </row>
    <row r="10" spans="2:11" s="377" customFormat="1" ht="20.100000000000001" customHeight="1" thickBot="1" x14ac:dyDescent="0.25">
      <c r="B10" s="437" t="s">
        <v>153</v>
      </c>
      <c r="C10" s="437"/>
      <c r="D10" s="437"/>
      <c r="E10" s="437"/>
      <c r="F10" s="449">
        <v>4.605140197071313E-3</v>
      </c>
      <c r="G10" s="448">
        <v>4.1626462137541393E-3</v>
      </c>
      <c r="H10" s="448">
        <v>4.0234197796234347E-3</v>
      </c>
      <c r="I10" s="447">
        <v>4.2637353968162962E-3</v>
      </c>
      <c r="J10" s="442"/>
      <c r="K10" s="442"/>
    </row>
    <row r="11" spans="2:11" s="371" customFormat="1" ht="20.100000000000001" customHeight="1" x14ac:dyDescent="0.2">
      <c r="B11" s="446"/>
      <c r="C11" s="446"/>
      <c r="D11" s="442"/>
      <c r="E11" s="442"/>
      <c r="F11" s="442"/>
      <c r="G11" s="442"/>
      <c r="H11" s="442"/>
      <c r="I11" s="442"/>
      <c r="J11" s="442"/>
      <c r="K11" s="442"/>
    </row>
    <row r="12" spans="2:11" s="371" customFormat="1" ht="20.100000000000001" customHeight="1" x14ac:dyDescent="0.2">
      <c r="B12" s="387" t="s">
        <v>154</v>
      </c>
      <c r="C12" s="414"/>
      <c r="D12" s="383"/>
      <c r="E12" s="384"/>
      <c r="F12" s="417" t="s">
        <v>115</v>
      </c>
      <c r="G12" s="512" t="s">
        <v>113</v>
      </c>
      <c r="H12" s="512" t="s">
        <v>111</v>
      </c>
      <c r="I12" s="385" t="s">
        <v>150</v>
      </c>
      <c r="J12" s="445"/>
      <c r="K12" s="445"/>
    </row>
    <row r="13" spans="2:11" s="371" customFormat="1" ht="20.100000000000001" customHeight="1" x14ac:dyDescent="0.2">
      <c r="B13" s="439" t="s">
        <v>151</v>
      </c>
      <c r="C13" s="446"/>
      <c r="D13" s="442"/>
      <c r="E13" s="442"/>
      <c r="F13" s="391">
        <v>11390</v>
      </c>
      <c r="G13" s="391">
        <v>11440</v>
      </c>
      <c r="H13" s="391">
        <v>11484</v>
      </c>
      <c r="I13" s="453"/>
      <c r="J13" s="442"/>
      <c r="K13" s="442"/>
    </row>
    <row r="14" spans="2:11" s="371" customFormat="1" ht="20.100000000000001" customHeight="1" x14ac:dyDescent="0.2">
      <c r="B14" s="444" t="s">
        <v>152</v>
      </c>
      <c r="C14" s="452"/>
      <c r="D14" s="451"/>
      <c r="E14" s="451"/>
      <c r="F14" s="416">
        <v>139</v>
      </c>
      <c r="G14" s="416">
        <v>125</v>
      </c>
      <c r="H14" s="416">
        <v>127</v>
      </c>
      <c r="I14" s="450"/>
      <c r="J14" s="442"/>
      <c r="K14" s="442"/>
    </row>
    <row r="15" spans="2:11" s="377" customFormat="1" ht="20.100000000000001" customHeight="1" thickBot="1" x14ac:dyDescent="0.25">
      <c r="B15" s="437" t="s">
        <v>153</v>
      </c>
      <c r="C15" s="437"/>
      <c r="D15" s="437"/>
      <c r="E15" s="437"/>
      <c r="F15" s="449">
        <v>1.2203687445127304E-2</v>
      </c>
      <c r="G15" s="448">
        <v>1.0926573426573426E-2</v>
      </c>
      <c r="H15" s="448">
        <v>1.1058864507140369E-2</v>
      </c>
      <c r="I15" s="447">
        <v>1.1396375126280367E-2</v>
      </c>
      <c r="J15" s="442"/>
      <c r="K15" s="442"/>
    </row>
    <row r="16" spans="2:11" x14ac:dyDescent="0.25">
      <c r="B16" s="261"/>
      <c r="C16" s="261"/>
      <c r="D16" s="261"/>
      <c r="E16" s="261"/>
      <c r="F16" s="261"/>
      <c r="G16" s="261"/>
      <c r="H16" s="261"/>
      <c r="I16" s="261"/>
      <c r="J16" s="261"/>
      <c r="K16" s="261"/>
    </row>
    <row r="17" spans="2:11" s="371" customFormat="1" ht="20.100000000000001" customHeight="1" x14ac:dyDescent="0.2">
      <c r="B17" s="387" t="s">
        <v>155</v>
      </c>
      <c r="C17" s="441" t="s">
        <v>135</v>
      </c>
      <c r="D17" s="511" t="s">
        <v>109</v>
      </c>
      <c r="E17" s="512" t="s">
        <v>133</v>
      </c>
      <c r="F17" s="417" t="s">
        <v>136</v>
      </c>
      <c r="G17" s="512" t="s">
        <v>137</v>
      </c>
      <c r="H17" s="512" t="s">
        <v>138</v>
      </c>
      <c r="I17" s="512" t="s">
        <v>139</v>
      </c>
      <c r="J17" s="512" t="s">
        <v>140</v>
      </c>
      <c r="K17" s="374"/>
    </row>
    <row r="18" spans="2:11" s="371" customFormat="1" ht="20.100000000000001" customHeight="1" x14ac:dyDescent="0.2">
      <c r="B18" s="439" t="s">
        <v>156</v>
      </c>
      <c r="C18" s="440" t="s">
        <v>157</v>
      </c>
      <c r="D18" s="394">
        <v>476376.16860000003</v>
      </c>
      <c r="E18" s="394">
        <v>477082.84492173331</v>
      </c>
      <c r="F18" s="391">
        <v>477264.37976307533</v>
      </c>
      <c r="G18" s="394">
        <v>476823.24449628033</v>
      </c>
      <c r="H18" s="394">
        <v>479878.09854031011</v>
      </c>
      <c r="I18" s="394">
        <v>482411.15689286345</v>
      </c>
      <c r="J18" s="394">
        <v>484171.77424944908</v>
      </c>
      <c r="K18" s="442"/>
    </row>
    <row r="19" spans="2:11" s="371" customFormat="1" ht="20.100000000000001" customHeight="1" x14ac:dyDescent="0.2">
      <c r="B19" s="444" t="s">
        <v>158</v>
      </c>
      <c r="C19" s="443"/>
      <c r="D19" s="392">
        <v>11501.226000000001</v>
      </c>
      <c r="E19" s="392">
        <v>11516.177593800001</v>
      </c>
      <c r="F19" s="416">
        <v>11527.693771393802</v>
      </c>
      <c r="G19" s="392">
        <v>11532.30484890236</v>
      </c>
      <c r="H19" s="392">
        <v>11527.6919269628</v>
      </c>
      <c r="I19" s="392">
        <v>11508.094850686964</v>
      </c>
      <c r="J19" s="392">
        <v>11485.07866098559</v>
      </c>
      <c r="K19" s="442"/>
    </row>
    <row r="20" spans="2:11" s="371" customFormat="1" ht="20.100000000000001" customHeight="1" x14ac:dyDescent="0.2">
      <c r="B20" s="439"/>
      <c r="C20" s="439"/>
      <c r="D20" s="439"/>
      <c r="E20" s="439"/>
      <c r="F20" s="439" t="s">
        <v>159</v>
      </c>
      <c r="G20" s="439"/>
      <c r="H20" s="439"/>
      <c r="I20" s="439"/>
      <c r="J20" s="439"/>
      <c r="K20" s="439"/>
    </row>
    <row r="21" spans="2:11" s="371" customFormat="1" ht="33.75" x14ac:dyDescent="0.2">
      <c r="B21" s="387" t="s">
        <v>156</v>
      </c>
      <c r="C21" s="441" t="s">
        <v>135</v>
      </c>
      <c r="D21" s="511" t="s">
        <v>109</v>
      </c>
      <c r="E21" s="512" t="s">
        <v>133</v>
      </c>
      <c r="F21" s="417" t="s">
        <v>136</v>
      </c>
      <c r="G21" s="512" t="s">
        <v>137</v>
      </c>
      <c r="H21" s="512" t="s">
        <v>138</v>
      </c>
      <c r="I21" s="512" t="s">
        <v>139</v>
      </c>
      <c r="J21" s="512" t="s">
        <v>140</v>
      </c>
      <c r="K21" s="383" t="s">
        <v>160</v>
      </c>
    </row>
    <row r="22" spans="2:11" s="371" customFormat="1" ht="20.100000000000001" customHeight="1" x14ac:dyDescent="0.2">
      <c r="B22" s="439" t="s">
        <v>161</v>
      </c>
      <c r="C22" s="440" t="s">
        <v>157</v>
      </c>
      <c r="D22" s="554" t="s">
        <v>448</v>
      </c>
      <c r="E22" s="555" t="s">
        <v>448</v>
      </c>
      <c r="F22" s="554" t="s">
        <v>448</v>
      </c>
      <c r="G22" s="554" t="s">
        <v>448</v>
      </c>
      <c r="H22" s="554" t="s">
        <v>448</v>
      </c>
      <c r="I22" s="554" t="s">
        <v>448</v>
      </c>
      <c r="J22" s="556" t="s">
        <v>448</v>
      </c>
      <c r="K22" s="554" t="s">
        <v>448</v>
      </c>
    </row>
    <row r="23" spans="2:11" s="371" customFormat="1" ht="20.100000000000001" customHeight="1" x14ac:dyDescent="0.2">
      <c r="B23" s="439" t="s">
        <v>162</v>
      </c>
      <c r="C23" s="438"/>
      <c r="D23" s="554" t="s">
        <v>448</v>
      </c>
      <c r="E23" s="556" t="s">
        <v>448</v>
      </c>
      <c r="F23" s="554" t="s">
        <v>448</v>
      </c>
      <c r="G23" s="554" t="s">
        <v>448</v>
      </c>
      <c r="H23" s="554" t="s">
        <v>448</v>
      </c>
      <c r="I23" s="554" t="s">
        <v>448</v>
      </c>
      <c r="J23" s="556" t="s">
        <v>448</v>
      </c>
      <c r="K23" s="554" t="s">
        <v>448</v>
      </c>
    </row>
    <row r="24" spans="2:11" s="377" customFormat="1" ht="20.100000000000001" customHeight="1" thickBot="1" x14ac:dyDescent="0.25">
      <c r="B24" s="437" t="s">
        <v>163</v>
      </c>
      <c r="C24" s="437"/>
      <c r="D24" s="557" t="s">
        <v>448</v>
      </c>
      <c r="E24" s="558" t="s">
        <v>448</v>
      </c>
      <c r="F24" s="557" t="s">
        <v>448</v>
      </c>
      <c r="G24" s="557" t="s">
        <v>448</v>
      </c>
      <c r="H24" s="557" t="s">
        <v>448</v>
      </c>
      <c r="I24" s="557" t="s">
        <v>448</v>
      </c>
      <c r="J24" s="558" t="s">
        <v>448</v>
      </c>
      <c r="K24" s="557" t="s">
        <v>448</v>
      </c>
    </row>
    <row r="25" spans="2:11" s="371" customFormat="1" ht="20.100000000000001" customHeight="1" x14ac:dyDescent="0.2">
      <c r="B25" s="439"/>
      <c r="C25" s="439"/>
      <c r="D25" s="439"/>
      <c r="E25" s="439"/>
      <c r="F25" s="439"/>
      <c r="G25" s="439"/>
      <c r="H25" s="439"/>
      <c r="I25" s="439"/>
      <c r="J25" s="439"/>
      <c r="K25" s="439"/>
    </row>
    <row r="26" spans="2:11" s="371" customFormat="1" ht="33.75" x14ac:dyDescent="0.2">
      <c r="B26" s="387" t="s">
        <v>158</v>
      </c>
      <c r="C26" s="441" t="s">
        <v>135</v>
      </c>
      <c r="D26" s="511" t="s">
        <v>109</v>
      </c>
      <c r="E26" s="512" t="s">
        <v>133</v>
      </c>
      <c r="F26" s="417" t="s">
        <v>136</v>
      </c>
      <c r="G26" s="512" t="s">
        <v>137</v>
      </c>
      <c r="H26" s="512" t="s">
        <v>138</v>
      </c>
      <c r="I26" s="512" t="s">
        <v>139</v>
      </c>
      <c r="J26" s="512" t="s">
        <v>140</v>
      </c>
      <c r="K26" s="511" t="s">
        <v>160</v>
      </c>
    </row>
    <row r="27" spans="2:11" s="371" customFormat="1" ht="20.100000000000001" customHeight="1" x14ac:dyDescent="0.2">
      <c r="B27" s="439" t="s">
        <v>161</v>
      </c>
      <c r="C27" s="440" t="s">
        <v>157</v>
      </c>
      <c r="D27" s="554" t="s">
        <v>448</v>
      </c>
      <c r="E27" s="555" t="s">
        <v>448</v>
      </c>
      <c r="F27" s="554" t="s">
        <v>448</v>
      </c>
      <c r="G27" s="554" t="s">
        <v>448</v>
      </c>
      <c r="H27" s="554" t="s">
        <v>448</v>
      </c>
      <c r="I27" s="554" t="s">
        <v>448</v>
      </c>
      <c r="J27" s="556" t="s">
        <v>448</v>
      </c>
      <c r="K27" s="554" t="s">
        <v>448</v>
      </c>
    </row>
    <row r="28" spans="2:11" s="371" customFormat="1" ht="20.100000000000001" customHeight="1" x14ac:dyDescent="0.2">
      <c r="B28" s="439" t="s">
        <v>162</v>
      </c>
      <c r="C28" s="438"/>
      <c r="D28" s="554" t="s">
        <v>448</v>
      </c>
      <c r="E28" s="556" t="s">
        <v>448</v>
      </c>
      <c r="F28" s="554" t="s">
        <v>448</v>
      </c>
      <c r="G28" s="554" t="s">
        <v>448</v>
      </c>
      <c r="H28" s="554" t="s">
        <v>448</v>
      </c>
      <c r="I28" s="554" t="s">
        <v>448</v>
      </c>
      <c r="J28" s="556" t="s">
        <v>448</v>
      </c>
      <c r="K28" s="554" t="s">
        <v>448</v>
      </c>
    </row>
    <row r="29" spans="2:11" s="377" customFormat="1" ht="20.100000000000001" customHeight="1" thickBot="1" x14ac:dyDescent="0.25">
      <c r="B29" s="437" t="s">
        <v>163</v>
      </c>
      <c r="C29" s="437"/>
      <c r="D29" s="557" t="s">
        <v>448</v>
      </c>
      <c r="E29" s="558" t="s">
        <v>448</v>
      </c>
      <c r="F29" s="557" t="s">
        <v>448</v>
      </c>
      <c r="G29" s="557" t="s">
        <v>448</v>
      </c>
      <c r="H29" s="557" t="s">
        <v>448</v>
      </c>
      <c r="I29" s="557" t="s">
        <v>448</v>
      </c>
      <c r="J29" s="558" t="s">
        <v>448</v>
      </c>
      <c r="K29" s="557" t="s">
        <v>448</v>
      </c>
    </row>
    <row r="30" spans="2:11" s="371" customFormat="1" ht="20.100000000000001" customHeight="1" x14ac:dyDescent="0.2">
      <c r="B30" s="436"/>
      <c r="C30" s="436"/>
      <c r="D30" s="374"/>
      <c r="E30" s="374"/>
      <c r="F30" s="432"/>
      <c r="G30" s="432"/>
      <c r="H30" s="432"/>
      <c r="I30" s="432"/>
      <c r="J30" s="432"/>
      <c r="K30" s="374"/>
    </row>
    <row r="31" spans="2:11" s="371" customFormat="1" ht="27" customHeight="1" x14ac:dyDescent="0.2">
      <c r="B31" s="419" t="s">
        <v>164</v>
      </c>
      <c r="C31" s="419"/>
      <c r="D31" s="418"/>
      <c r="E31" s="418"/>
      <c r="F31" s="418"/>
      <c r="G31" s="418"/>
      <c r="H31" s="418"/>
      <c r="I31" s="418"/>
      <c r="J31" s="418"/>
      <c r="K31" s="418"/>
    </row>
    <row r="33" spans="2:12" s="371" customFormat="1" ht="33.75" x14ac:dyDescent="0.2">
      <c r="B33" s="387" t="s">
        <v>165</v>
      </c>
      <c r="C33" s="414"/>
      <c r="D33" s="511" t="s">
        <v>109</v>
      </c>
      <c r="E33" s="512" t="s">
        <v>133</v>
      </c>
      <c r="F33" s="417" t="s">
        <v>136</v>
      </c>
      <c r="G33" s="512" t="s">
        <v>137</v>
      </c>
      <c r="H33" s="512" t="s">
        <v>138</v>
      </c>
      <c r="I33" s="512" t="s">
        <v>139</v>
      </c>
      <c r="J33" s="512" t="s">
        <v>140</v>
      </c>
      <c r="K33" s="383" t="s">
        <v>160</v>
      </c>
      <c r="L33" s="372"/>
    </row>
    <row r="34" spans="2:12" s="371" customFormat="1" ht="20.100000000000001" customHeight="1" x14ac:dyDescent="0.2">
      <c r="B34" s="374" t="s">
        <v>166</v>
      </c>
      <c r="C34" s="374"/>
      <c r="D34" s="554" t="s">
        <v>448</v>
      </c>
      <c r="E34" s="555" t="s">
        <v>448</v>
      </c>
      <c r="F34" s="554" t="s">
        <v>448</v>
      </c>
      <c r="G34" s="554" t="s">
        <v>448</v>
      </c>
      <c r="H34" s="554" t="s">
        <v>448</v>
      </c>
      <c r="I34" s="554" t="s">
        <v>448</v>
      </c>
      <c r="J34" s="556" t="s">
        <v>448</v>
      </c>
      <c r="K34" s="554" t="s">
        <v>448</v>
      </c>
      <c r="L34" s="402"/>
    </row>
    <row r="35" spans="2:12" s="371" customFormat="1" ht="20.100000000000001" customHeight="1" x14ac:dyDescent="0.2">
      <c r="B35" s="374" t="s">
        <v>167</v>
      </c>
      <c r="C35" s="374"/>
      <c r="D35" s="554" t="s">
        <v>448</v>
      </c>
      <c r="E35" s="556" t="s">
        <v>448</v>
      </c>
      <c r="F35" s="554" t="s">
        <v>448</v>
      </c>
      <c r="G35" s="554" t="s">
        <v>448</v>
      </c>
      <c r="H35" s="554" t="s">
        <v>448</v>
      </c>
      <c r="I35" s="554" t="s">
        <v>448</v>
      </c>
      <c r="J35" s="556" t="s">
        <v>448</v>
      </c>
      <c r="K35" s="554" t="s">
        <v>448</v>
      </c>
      <c r="L35" s="402"/>
    </row>
    <row r="36" spans="2:12" s="377" customFormat="1" ht="20.100000000000001" customHeight="1" thickBot="1" x14ac:dyDescent="0.25">
      <c r="B36" s="382" t="s">
        <v>168</v>
      </c>
      <c r="C36" s="382"/>
      <c r="D36" s="557" t="s">
        <v>448</v>
      </c>
      <c r="E36" s="558" t="s">
        <v>448</v>
      </c>
      <c r="F36" s="557" t="s">
        <v>448</v>
      </c>
      <c r="G36" s="557" t="s">
        <v>448</v>
      </c>
      <c r="H36" s="557" t="s">
        <v>448</v>
      </c>
      <c r="I36" s="557" t="s">
        <v>448</v>
      </c>
      <c r="J36" s="558" t="s">
        <v>448</v>
      </c>
      <c r="K36" s="557" t="s">
        <v>448</v>
      </c>
      <c r="L36" s="402"/>
    </row>
    <row r="37" spans="2:12" s="371" customFormat="1" ht="20.100000000000001" customHeight="1" x14ac:dyDescent="0.2">
      <c r="B37" s="374"/>
      <c r="C37" s="374"/>
      <c r="D37" s="374"/>
      <c r="E37" s="374"/>
      <c r="F37" s="374"/>
      <c r="G37" s="374"/>
      <c r="H37" s="374"/>
      <c r="I37" s="374"/>
      <c r="J37" s="374"/>
      <c r="K37" s="374"/>
      <c r="L37" s="372"/>
    </row>
    <row r="38" spans="2:12" s="371" customFormat="1" ht="33.75" x14ac:dyDescent="0.2">
      <c r="B38" s="387" t="s">
        <v>169</v>
      </c>
      <c r="C38" s="414"/>
      <c r="D38" s="511" t="s">
        <v>109</v>
      </c>
      <c r="E38" s="512" t="s">
        <v>133</v>
      </c>
      <c r="F38" s="417" t="s">
        <v>136</v>
      </c>
      <c r="G38" s="512" t="s">
        <v>137</v>
      </c>
      <c r="H38" s="512" t="s">
        <v>138</v>
      </c>
      <c r="I38" s="512" t="s">
        <v>139</v>
      </c>
      <c r="J38" s="512" t="s">
        <v>140</v>
      </c>
      <c r="K38" s="511" t="s">
        <v>160</v>
      </c>
      <c r="L38" s="372"/>
    </row>
    <row r="39" spans="2:12" s="371" customFormat="1" ht="20.100000000000001" customHeight="1" x14ac:dyDescent="0.2">
      <c r="B39" s="374" t="s">
        <v>170</v>
      </c>
      <c r="C39" s="393"/>
      <c r="D39" s="554" t="s">
        <v>448</v>
      </c>
      <c r="E39" s="555" t="s">
        <v>448</v>
      </c>
      <c r="F39" s="554" t="s">
        <v>448</v>
      </c>
      <c r="G39" s="554" t="s">
        <v>448</v>
      </c>
      <c r="H39" s="554" t="s">
        <v>448</v>
      </c>
      <c r="I39" s="554" t="s">
        <v>448</v>
      </c>
      <c r="J39" s="556" t="s">
        <v>448</v>
      </c>
      <c r="K39" s="554" t="s">
        <v>448</v>
      </c>
      <c r="L39" s="372"/>
    </row>
    <row r="40" spans="2:12" s="371" customFormat="1" ht="20.100000000000001" customHeight="1" x14ac:dyDescent="0.2">
      <c r="B40" s="374" t="s">
        <v>171</v>
      </c>
      <c r="C40" s="393"/>
      <c r="D40" s="554" t="s">
        <v>448</v>
      </c>
      <c r="E40" s="556" t="s">
        <v>448</v>
      </c>
      <c r="F40" s="554" t="s">
        <v>448</v>
      </c>
      <c r="G40" s="554" t="s">
        <v>448</v>
      </c>
      <c r="H40" s="554" t="s">
        <v>448</v>
      </c>
      <c r="I40" s="554" t="s">
        <v>448</v>
      </c>
      <c r="J40" s="556" t="s">
        <v>448</v>
      </c>
      <c r="K40" s="554" t="s">
        <v>448</v>
      </c>
      <c r="L40" s="372"/>
    </row>
    <row r="41" spans="2:12" s="377" customFormat="1" ht="20.100000000000001" customHeight="1" thickBot="1" x14ac:dyDescent="0.25">
      <c r="B41" s="382" t="s">
        <v>172</v>
      </c>
      <c r="C41" s="382"/>
      <c r="D41" s="557" t="s">
        <v>448</v>
      </c>
      <c r="E41" s="558" t="s">
        <v>448</v>
      </c>
      <c r="F41" s="557" t="s">
        <v>448</v>
      </c>
      <c r="G41" s="557" t="s">
        <v>448</v>
      </c>
      <c r="H41" s="557" t="s">
        <v>448</v>
      </c>
      <c r="I41" s="557" t="s">
        <v>448</v>
      </c>
      <c r="J41" s="558" t="s">
        <v>448</v>
      </c>
      <c r="K41" s="557" t="s">
        <v>448</v>
      </c>
      <c r="L41" s="378"/>
    </row>
    <row r="42" spans="2:12" s="371" customFormat="1" ht="20.100000000000001" customHeight="1" x14ac:dyDescent="0.2">
      <c r="B42" s="376" t="s">
        <v>173</v>
      </c>
      <c r="C42" s="376"/>
      <c r="D42" s="375"/>
      <c r="E42" s="375">
        <v>0</v>
      </c>
      <c r="F42" s="375">
        <v>0</v>
      </c>
      <c r="G42" s="375">
        <v>0</v>
      </c>
      <c r="H42" s="375">
        <v>0</v>
      </c>
      <c r="I42" s="375">
        <v>0</v>
      </c>
      <c r="J42" s="375">
        <v>0</v>
      </c>
      <c r="K42" s="375">
        <v>0</v>
      </c>
      <c r="L42" s="372"/>
    </row>
    <row r="43" spans="2:12" s="371" customFormat="1" ht="20.100000000000001" customHeight="1" x14ac:dyDescent="0.2">
      <c r="B43" s="265"/>
      <c r="C43" s="265"/>
      <c r="D43" s="265"/>
      <c r="E43" s="265"/>
      <c r="F43" s="265"/>
      <c r="G43" s="265"/>
      <c r="H43" s="265"/>
      <c r="I43" s="265"/>
      <c r="J43" s="265"/>
      <c r="K43" s="265"/>
      <c r="L43" s="372"/>
    </row>
    <row r="44" spans="2:12" s="371" customFormat="1" ht="33.75" x14ac:dyDescent="0.2">
      <c r="B44" s="387" t="s">
        <v>174</v>
      </c>
      <c r="C44" s="414"/>
      <c r="D44" s="511" t="s">
        <v>109</v>
      </c>
      <c r="E44" s="512" t="s">
        <v>133</v>
      </c>
      <c r="F44" s="417" t="s">
        <v>136</v>
      </c>
      <c r="G44" s="512" t="s">
        <v>137</v>
      </c>
      <c r="H44" s="512" t="s">
        <v>138</v>
      </c>
      <c r="I44" s="512" t="s">
        <v>139</v>
      </c>
      <c r="J44" s="512" t="s">
        <v>140</v>
      </c>
      <c r="K44" s="383" t="s">
        <v>160</v>
      </c>
      <c r="L44" s="372"/>
    </row>
    <row r="45" spans="2:12" s="371" customFormat="1" ht="20.100000000000001" customHeight="1" x14ac:dyDescent="0.2">
      <c r="B45" s="435" t="s">
        <v>175</v>
      </c>
      <c r="C45" s="435"/>
      <c r="D45" s="434"/>
      <c r="E45" s="434"/>
      <c r="F45" s="433">
        <v>0</v>
      </c>
      <c r="G45" s="434">
        <v>0</v>
      </c>
      <c r="H45" s="434">
        <v>0</v>
      </c>
      <c r="I45" s="434">
        <v>0</v>
      </c>
      <c r="J45" s="434">
        <v>0</v>
      </c>
      <c r="K45" s="433">
        <v>0</v>
      </c>
      <c r="L45" s="372"/>
    </row>
    <row r="46" spans="2:12" s="371" customFormat="1" ht="20.100000000000001" customHeight="1" x14ac:dyDescent="0.2">
      <c r="B46" s="265"/>
      <c r="C46" s="265"/>
      <c r="D46" s="265"/>
      <c r="E46" s="265"/>
      <c r="F46" s="265"/>
      <c r="G46" s="265"/>
      <c r="H46" s="265"/>
      <c r="I46" s="265"/>
      <c r="J46" s="265"/>
      <c r="K46" s="265"/>
      <c r="L46" s="372"/>
    </row>
    <row r="47" spans="2:12" s="371" customFormat="1" ht="33.75" x14ac:dyDescent="0.2">
      <c r="B47" s="387" t="s">
        <v>169</v>
      </c>
      <c r="C47" s="414"/>
      <c r="D47" s="511" t="s">
        <v>109</v>
      </c>
      <c r="E47" s="512" t="s">
        <v>133</v>
      </c>
      <c r="F47" s="417" t="s">
        <v>136</v>
      </c>
      <c r="G47" s="512" t="s">
        <v>137</v>
      </c>
      <c r="H47" s="512" t="s">
        <v>138</v>
      </c>
      <c r="I47" s="512" t="s">
        <v>139</v>
      </c>
      <c r="J47" s="512" t="s">
        <v>140</v>
      </c>
      <c r="K47" s="383" t="s">
        <v>160</v>
      </c>
      <c r="L47" s="372"/>
    </row>
    <row r="48" spans="2:12" s="371" customFormat="1" ht="20.100000000000001" customHeight="1" x14ac:dyDescent="0.2">
      <c r="B48" s="374" t="s">
        <v>170</v>
      </c>
      <c r="C48" s="393"/>
      <c r="D48" s="554" t="s">
        <v>448</v>
      </c>
      <c r="E48" s="555" t="s">
        <v>448</v>
      </c>
      <c r="F48" s="554" t="s">
        <v>448</v>
      </c>
      <c r="G48" s="554" t="s">
        <v>448</v>
      </c>
      <c r="H48" s="554" t="s">
        <v>448</v>
      </c>
      <c r="I48" s="554" t="s">
        <v>448</v>
      </c>
      <c r="J48" s="556" t="s">
        <v>448</v>
      </c>
      <c r="K48" s="554" t="s">
        <v>448</v>
      </c>
      <c r="L48" s="372"/>
    </row>
    <row r="49" spans="1:11" s="371" customFormat="1" ht="20.100000000000001" customHeight="1" x14ac:dyDescent="0.2">
      <c r="B49" s="374" t="s">
        <v>171</v>
      </c>
      <c r="C49" s="393"/>
      <c r="D49" s="554" t="s">
        <v>448</v>
      </c>
      <c r="E49" s="556" t="s">
        <v>448</v>
      </c>
      <c r="F49" s="554" t="s">
        <v>448</v>
      </c>
      <c r="G49" s="554" t="s">
        <v>448</v>
      </c>
      <c r="H49" s="554" t="s">
        <v>448</v>
      </c>
      <c r="I49" s="554" t="s">
        <v>448</v>
      </c>
      <c r="J49" s="556" t="s">
        <v>448</v>
      </c>
      <c r="K49" s="554" t="s">
        <v>448</v>
      </c>
    </row>
    <row r="50" spans="1:11" s="377" customFormat="1" ht="20.100000000000001" customHeight="1" thickBot="1" x14ac:dyDescent="0.25">
      <c r="A50" s="371"/>
      <c r="B50" s="382" t="s">
        <v>172</v>
      </c>
      <c r="C50" s="382"/>
      <c r="D50" s="557" t="s">
        <v>448</v>
      </c>
      <c r="E50" s="558" t="s">
        <v>448</v>
      </c>
      <c r="F50" s="557" t="s">
        <v>448</v>
      </c>
      <c r="G50" s="557" t="s">
        <v>448</v>
      </c>
      <c r="H50" s="557" t="s">
        <v>448</v>
      </c>
      <c r="I50" s="557" t="s">
        <v>448</v>
      </c>
      <c r="J50" s="558" t="s">
        <v>448</v>
      </c>
      <c r="K50" s="557" t="s">
        <v>448</v>
      </c>
    </row>
    <row r="51" spans="1:11" s="371" customFormat="1" ht="20.100000000000001" customHeight="1" x14ac:dyDescent="0.2">
      <c r="B51" s="376" t="s">
        <v>173</v>
      </c>
      <c r="C51" s="376"/>
      <c r="D51" s="375"/>
      <c r="E51" s="375">
        <v>0</v>
      </c>
      <c r="F51" s="375">
        <v>0</v>
      </c>
      <c r="G51" s="375">
        <v>0</v>
      </c>
      <c r="H51" s="375">
        <v>0</v>
      </c>
      <c r="I51" s="375">
        <v>0</v>
      </c>
      <c r="J51" s="375">
        <v>0</v>
      </c>
      <c r="K51" s="375">
        <v>0</v>
      </c>
    </row>
    <row r="52" spans="1:11" s="371" customFormat="1" ht="20.100000000000001" customHeight="1" x14ac:dyDescent="0.2">
      <c r="B52" s="395"/>
      <c r="C52" s="395"/>
      <c r="D52" s="431"/>
      <c r="E52" s="431"/>
      <c r="F52" s="431"/>
      <c r="G52" s="431"/>
      <c r="H52" s="431"/>
      <c r="I52" s="431"/>
      <c r="J52" s="431"/>
      <c r="K52" s="431"/>
    </row>
    <row r="53" spans="1:11" s="371" customFormat="1" ht="29.25" customHeight="1" x14ac:dyDescent="0.2">
      <c r="B53" s="419" t="s">
        <v>176</v>
      </c>
      <c r="C53" s="419"/>
      <c r="D53" s="418"/>
      <c r="E53" s="418"/>
      <c r="F53" s="418"/>
      <c r="G53" s="418"/>
      <c r="H53" s="418"/>
      <c r="I53" s="418"/>
      <c r="J53" s="418"/>
      <c r="K53" s="418"/>
    </row>
    <row r="54" spans="1:11" s="371" customFormat="1" ht="20.100000000000001" customHeight="1" x14ac:dyDescent="0.2">
      <c r="B54" s="374"/>
      <c r="C54" s="374"/>
      <c r="D54" s="374" t="s">
        <v>413</v>
      </c>
      <c r="E54" s="374"/>
      <c r="F54" s="374"/>
      <c r="G54" s="374"/>
      <c r="H54" s="374"/>
      <c r="I54" s="374"/>
      <c r="J54" s="374"/>
      <c r="K54" s="374"/>
    </row>
    <row r="55" spans="1:11" s="371" customFormat="1" ht="20.100000000000001" customHeight="1" x14ac:dyDescent="0.2">
      <c r="B55" s="387" t="s">
        <v>177</v>
      </c>
      <c r="C55" s="386"/>
      <c r="D55" s="511" t="s">
        <v>119</v>
      </c>
      <c r="E55" s="512" t="s">
        <v>117</v>
      </c>
      <c r="F55" s="417" t="s">
        <v>115</v>
      </c>
      <c r="G55" s="512" t="s">
        <v>113</v>
      </c>
      <c r="H55" s="512" t="s">
        <v>111</v>
      </c>
      <c r="I55" s="417" t="s">
        <v>150</v>
      </c>
      <c r="J55" s="374"/>
      <c r="K55" s="374"/>
    </row>
    <row r="56" spans="1:11" s="371" customFormat="1" ht="20.100000000000001" customHeight="1" x14ac:dyDescent="0.2">
      <c r="B56" s="374" t="s">
        <v>178</v>
      </c>
      <c r="C56" s="374"/>
      <c r="D56" s="432">
        <v>6689</v>
      </c>
      <c r="E56" s="513">
        <v>5978</v>
      </c>
      <c r="F56" s="432">
        <v>5720</v>
      </c>
      <c r="G56" s="432">
        <v>6430</v>
      </c>
      <c r="H56" s="432">
        <v>7319</v>
      </c>
      <c r="I56" s="391">
        <v>6489.666666666667</v>
      </c>
      <c r="J56" s="374"/>
      <c r="K56" s="409"/>
    </row>
    <row r="57" spans="1:11" s="371" customFormat="1" ht="20.100000000000001" customHeight="1" x14ac:dyDescent="0.2">
      <c r="B57" s="374" t="s">
        <v>179</v>
      </c>
      <c r="C57" s="374"/>
      <c r="D57" s="432">
        <v>809</v>
      </c>
      <c r="E57" s="514">
        <v>680</v>
      </c>
      <c r="F57" s="432">
        <v>528</v>
      </c>
      <c r="G57" s="432">
        <v>359</v>
      </c>
      <c r="H57" s="432">
        <v>267</v>
      </c>
      <c r="I57" s="391">
        <v>384.66666666666669</v>
      </c>
      <c r="J57" s="374"/>
      <c r="K57" s="409"/>
    </row>
    <row r="58" spans="1:11" s="371" customFormat="1" ht="20.100000000000001" customHeight="1" x14ac:dyDescent="0.2">
      <c r="B58" s="374" t="s">
        <v>180</v>
      </c>
      <c r="C58" s="374"/>
      <c r="D58" s="432">
        <v>198</v>
      </c>
      <c r="E58" s="514">
        <v>144</v>
      </c>
      <c r="F58" s="432">
        <v>113</v>
      </c>
      <c r="G58" s="432">
        <v>111</v>
      </c>
      <c r="H58" s="432">
        <v>132</v>
      </c>
      <c r="I58" s="391">
        <v>118.66666666666667</v>
      </c>
      <c r="J58" s="374"/>
      <c r="K58" s="409"/>
    </row>
    <row r="59" spans="1:11" s="371" customFormat="1" ht="20.100000000000001" customHeight="1" x14ac:dyDescent="0.2">
      <c r="B59" s="386" t="s">
        <v>181</v>
      </c>
      <c r="C59" s="374"/>
      <c r="D59" s="432">
        <v>268</v>
      </c>
      <c r="E59" s="515">
        <v>203</v>
      </c>
      <c r="F59" s="432">
        <v>180</v>
      </c>
      <c r="G59" s="432">
        <v>175</v>
      </c>
      <c r="H59" s="432">
        <v>139</v>
      </c>
      <c r="I59" s="391">
        <v>164.66666666666666</v>
      </c>
      <c r="J59" s="374"/>
      <c r="K59" s="409"/>
    </row>
    <row r="60" spans="1:11" s="377" customFormat="1" ht="20.100000000000001" customHeight="1" thickBot="1" x14ac:dyDescent="0.25">
      <c r="A60" s="371"/>
      <c r="B60" s="382" t="s">
        <v>182</v>
      </c>
      <c r="C60" s="382"/>
      <c r="D60" s="380"/>
      <c r="E60" s="380"/>
      <c r="F60" s="380">
        <v>6541</v>
      </c>
      <c r="G60" s="380">
        <v>7075</v>
      </c>
      <c r="H60" s="380">
        <v>7857</v>
      </c>
      <c r="I60" s="379">
        <v>7157.6666666666679</v>
      </c>
      <c r="J60" s="426"/>
      <c r="K60" s="426"/>
    </row>
    <row r="61" spans="1:11" s="371" customFormat="1" ht="20.100000000000001" customHeight="1" x14ac:dyDescent="0.2">
      <c r="B61" s="374"/>
      <c r="C61" s="374"/>
      <c r="D61" s="374"/>
      <c r="E61" s="374"/>
      <c r="F61" s="374"/>
      <c r="G61" s="374"/>
      <c r="H61" s="374"/>
      <c r="I61" s="374"/>
      <c r="J61" s="374"/>
      <c r="K61" s="374"/>
    </row>
    <row r="62" spans="1:11" s="371" customFormat="1" ht="20.100000000000001" customHeight="1" x14ac:dyDescent="0.2">
      <c r="B62" s="387" t="s">
        <v>177</v>
      </c>
      <c r="C62" s="386"/>
      <c r="D62" s="511" t="s">
        <v>119</v>
      </c>
      <c r="E62" s="512" t="s">
        <v>117</v>
      </c>
      <c r="F62" s="417" t="s">
        <v>115</v>
      </c>
      <c r="G62" s="512" t="s">
        <v>113</v>
      </c>
      <c r="H62" s="512" t="s">
        <v>111</v>
      </c>
      <c r="I62" s="417" t="s">
        <v>150</v>
      </c>
      <c r="J62" s="374"/>
      <c r="K62" s="374"/>
    </row>
    <row r="63" spans="1:11" s="371" customFormat="1" ht="20.100000000000001" customHeight="1" x14ac:dyDescent="0.2">
      <c r="B63" s="374" t="s">
        <v>178</v>
      </c>
      <c r="C63" s="374"/>
      <c r="D63" s="430">
        <v>0.8691528066528067</v>
      </c>
      <c r="E63" s="516">
        <v>0.87885915907086154</v>
      </c>
      <c r="F63" s="430">
        <v>0.89922968086778809</v>
      </c>
      <c r="G63" s="430">
        <v>0.93188405797101448</v>
      </c>
      <c r="H63" s="430">
        <v>0.94830266908525529</v>
      </c>
      <c r="I63" s="429">
        <v>0.92647213597468603</v>
      </c>
      <c r="J63" s="374"/>
      <c r="K63" s="374"/>
    </row>
    <row r="64" spans="1:11" s="371" customFormat="1" ht="20.100000000000001" customHeight="1" x14ac:dyDescent="0.2">
      <c r="B64" s="374" t="s">
        <v>179</v>
      </c>
      <c r="C64" s="374"/>
      <c r="D64" s="430">
        <v>0.10511954261954262</v>
      </c>
      <c r="E64" s="517">
        <v>9.9970596883269633E-2</v>
      </c>
      <c r="F64" s="430">
        <v>8.3005816695488135E-2</v>
      </c>
      <c r="G64" s="430">
        <v>5.2028985507246377E-2</v>
      </c>
      <c r="H64" s="430">
        <v>3.4594454521896863E-2</v>
      </c>
      <c r="I64" s="429">
        <v>5.6543085574877118E-2</v>
      </c>
      <c r="J64" s="374"/>
      <c r="K64" s="374"/>
    </row>
    <row r="65" spans="1:11" s="371" customFormat="1" ht="20.100000000000001" customHeight="1" x14ac:dyDescent="0.2">
      <c r="B65" s="374" t="s">
        <v>180</v>
      </c>
      <c r="C65" s="374"/>
      <c r="D65" s="430">
        <v>2.5727650727650729E-2</v>
      </c>
      <c r="E65" s="518">
        <v>2.1170244045868862E-2</v>
      </c>
      <c r="F65" s="430">
        <v>1.7764502436723787E-2</v>
      </c>
      <c r="G65" s="430">
        <v>1.6086956521739131E-2</v>
      </c>
      <c r="H65" s="430">
        <v>1.7102876392847889E-2</v>
      </c>
      <c r="I65" s="429">
        <v>1.6984778450436937E-2</v>
      </c>
      <c r="J65" s="374"/>
      <c r="K65" s="374"/>
    </row>
    <row r="66" spans="1:11" s="377" customFormat="1" ht="20.100000000000001" customHeight="1" thickBot="1" x14ac:dyDescent="0.25">
      <c r="A66" s="371"/>
      <c r="B66" s="382" t="s">
        <v>182</v>
      </c>
      <c r="C66" s="382"/>
      <c r="D66" s="428">
        <v>1</v>
      </c>
      <c r="E66" s="428">
        <v>1</v>
      </c>
      <c r="F66" s="428">
        <v>1</v>
      </c>
      <c r="G66" s="428">
        <v>0.99999999999999989</v>
      </c>
      <c r="H66" s="428">
        <v>1</v>
      </c>
      <c r="I66" s="427">
        <v>1</v>
      </c>
      <c r="J66" s="426"/>
      <c r="K66" s="426"/>
    </row>
    <row r="67" spans="1:11" s="371" customFormat="1" ht="20.100000000000001" customHeight="1" x14ac:dyDescent="0.2">
      <c r="B67" s="374"/>
      <c r="C67" s="374"/>
      <c r="D67" s="374"/>
      <c r="E67" s="374"/>
      <c r="F67" s="374"/>
      <c r="G67" s="374"/>
      <c r="H67" s="374"/>
      <c r="I67" s="374"/>
      <c r="J67" s="374"/>
      <c r="K67" s="374"/>
    </row>
    <row r="68" spans="1:11" s="371" customFormat="1" ht="20.100000000000001" customHeight="1" x14ac:dyDescent="0.2">
      <c r="B68" s="390" t="s">
        <v>183</v>
      </c>
      <c r="C68" s="395"/>
      <c r="D68" s="395"/>
      <c r="E68" s="395"/>
      <c r="F68" s="421"/>
      <c r="G68" s="420"/>
      <c r="H68" s="420"/>
      <c r="I68" s="420"/>
      <c r="J68" s="374"/>
      <c r="K68" s="374"/>
    </row>
    <row r="69" spans="1:11" s="371" customFormat="1" ht="20.100000000000001" customHeight="1" x14ac:dyDescent="0.2">
      <c r="B69" s="425" t="s">
        <v>184</v>
      </c>
      <c r="C69" s="395"/>
      <c r="D69" s="395"/>
      <c r="E69" s="395"/>
      <c r="F69" s="519">
        <v>4</v>
      </c>
      <c r="G69" s="420"/>
      <c r="H69" s="420"/>
      <c r="I69" s="420"/>
      <c r="J69" s="374"/>
      <c r="K69" s="374"/>
    </row>
    <row r="70" spans="1:11" s="371" customFormat="1" ht="20.100000000000001" customHeight="1" x14ac:dyDescent="0.2">
      <c r="B70" s="422"/>
      <c r="C70" s="395"/>
      <c r="D70" s="395"/>
      <c r="E70" s="395"/>
      <c r="F70" s="421"/>
      <c r="G70" s="420"/>
      <c r="H70" s="420"/>
      <c r="I70" s="420"/>
      <c r="J70" s="374"/>
      <c r="K70" s="374"/>
    </row>
    <row r="71" spans="1:11" s="371" customFormat="1" ht="33.75" x14ac:dyDescent="0.2">
      <c r="B71" s="387" t="s">
        <v>185</v>
      </c>
      <c r="C71" s="386"/>
      <c r="D71" s="511" t="s">
        <v>109</v>
      </c>
      <c r="E71" s="512" t="s">
        <v>133</v>
      </c>
      <c r="F71" s="417" t="s">
        <v>136</v>
      </c>
      <c r="G71" s="512" t="s">
        <v>137</v>
      </c>
      <c r="H71" s="512" t="s">
        <v>138</v>
      </c>
      <c r="I71" s="512" t="s">
        <v>139</v>
      </c>
      <c r="J71" s="512" t="s">
        <v>140</v>
      </c>
      <c r="K71" s="383" t="s">
        <v>160</v>
      </c>
    </row>
    <row r="72" spans="1:11" s="371" customFormat="1" ht="20.100000000000001" customHeight="1" x14ac:dyDescent="0.2">
      <c r="B72" s="374" t="s">
        <v>166</v>
      </c>
      <c r="C72" s="374" t="s">
        <v>186</v>
      </c>
      <c r="D72" s="554" t="s">
        <v>448</v>
      </c>
      <c r="E72" s="555" t="s">
        <v>448</v>
      </c>
      <c r="F72" s="559" t="s">
        <v>448</v>
      </c>
      <c r="G72" s="560" t="s">
        <v>448</v>
      </c>
      <c r="H72" s="560" t="s">
        <v>448</v>
      </c>
      <c r="I72" s="560" t="s">
        <v>448</v>
      </c>
      <c r="J72" s="555" t="s">
        <v>448</v>
      </c>
      <c r="K72" s="559" t="s">
        <v>448</v>
      </c>
    </row>
    <row r="73" spans="1:11" s="371" customFormat="1" ht="20.100000000000001" customHeight="1" x14ac:dyDescent="0.2">
      <c r="B73" s="374"/>
      <c r="C73" s="374" t="s">
        <v>187</v>
      </c>
      <c r="D73" s="562" t="s">
        <v>448</v>
      </c>
      <c r="E73" s="556" t="s">
        <v>448</v>
      </c>
      <c r="F73" s="561" t="s">
        <v>448</v>
      </c>
      <c r="G73" s="562" t="s">
        <v>448</v>
      </c>
      <c r="H73" s="562" t="s">
        <v>448</v>
      </c>
      <c r="I73" s="562" t="s">
        <v>448</v>
      </c>
      <c r="J73" s="556" t="s">
        <v>448</v>
      </c>
      <c r="K73" s="561" t="s">
        <v>448</v>
      </c>
    </row>
    <row r="74" spans="1:11" s="371" customFormat="1" ht="20.100000000000001" customHeight="1" x14ac:dyDescent="0.2">
      <c r="B74" s="374"/>
      <c r="C74" s="374" t="s">
        <v>188</v>
      </c>
      <c r="D74" s="562" t="s">
        <v>448</v>
      </c>
      <c r="E74" s="556" t="s">
        <v>448</v>
      </c>
      <c r="F74" s="561" t="s">
        <v>448</v>
      </c>
      <c r="G74" s="562" t="s">
        <v>448</v>
      </c>
      <c r="H74" s="562" t="s">
        <v>448</v>
      </c>
      <c r="I74" s="562" t="s">
        <v>448</v>
      </c>
      <c r="J74" s="556" t="s">
        <v>448</v>
      </c>
      <c r="K74" s="561" t="s">
        <v>448</v>
      </c>
    </row>
    <row r="75" spans="1:11" s="371" customFormat="1" ht="20.100000000000001" customHeight="1" x14ac:dyDescent="0.2">
      <c r="B75" s="374" t="s">
        <v>167</v>
      </c>
      <c r="C75" s="374" t="s">
        <v>181</v>
      </c>
      <c r="D75" s="554" t="s">
        <v>448</v>
      </c>
      <c r="E75" s="556" t="s">
        <v>448</v>
      </c>
      <c r="F75" s="561" t="s">
        <v>448</v>
      </c>
      <c r="G75" s="562" t="s">
        <v>448</v>
      </c>
      <c r="H75" s="562" t="s">
        <v>448</v>
      </c>
      <c r="I75" s="562" t="s">
        <v>448</v>
      </c>
      <c r="J75" s="556" t="s">
        <v>448</v>
      </c>
      <c r="K75" s="561" t="s">
        <v>448</v>
      </c>
    </row>
    <row r="76" spans="1:11" s="377" customFormat="1" ht="20.100000000000001" customHeight="1" thickBot="1" x14ac:dyDescent="0.25">
      <c r="B76" s="382" t="s">
        <v>168</v>
      </c>
      <c r="C76" s="382"/>
      <c r="D76" s="557" t="s">
        <v>448</v>
      </c>
      <c r="E76" s="558" t="s">
        <v>448</v>
      </c>
      <c r="F76" s="557" t="s">
        <v>448</v>
      </c>
      <c r="G76" s="557" t="s">
        <v>448</v>
      </c>
      <c r="H76" s="557" t="s">
        <v>448</v>
      </c>
      <c r="I76" s="557" t="s">
        <v>448</v>
      </c>
      <c r="J76" s="558" t="s">
        <v>448</v>
      </c>
      <c r="K76" s="557" t="s">
        <v>448</v>
      </c>
    </row>
    <row r="77" spans="1:11" s="371" customFormat="1" ht="20.100000000000001" customHeight="1" x14ac:dyDescent="0.2">
      <c r="B77" s="424" t="s">
        <v>173</v>
      </c>
      <c r="C77" s="424"/>
      <c r="D77" s="423">
        <v>0</v>
      </c>
      <c r="E77" s="423">
        <v>0</v>
      </c>
      <c r="F77" s="423">
        <v>0</v>
      </c>
      <c r="G77" s="423">
        <v>0</v>
      </c>
      <c r="H77" s="423">
        <v>0</v>
      </c>
      <c r="I77" s="423">
        <v>0</v>
      </c>
      <c r="J77" s="423">
        <v>0</v>
      </c>
      <c r="K77" s="423">
        <v>0</v>
      </c>
    </row>
    <row r="78" spans="1:11" s="371" customFormat="1" ht="20.100000000000001" customHeight="1" x14ac:dyDescent="0.2">
      <c r="B78" s="422"/>
      <c r="C78" s="395"/>
      <c r="D78" s="395"/>
      <c r="E78" s="395"/>
      <c r="F78" s="421"/>
      <c r="G78" s="420"/>
      <c r="H78" s="420"/>
      <c r="I78" s="420"/>
      <c r="J78" s="374"/>
      <c r="K78" s="374"/>
    </row>
    <row r="79" spans="1:11" s="371" customFormat="1" ht="33.75" x14ac:dyDescent="0.2">
      <c r="B79" s="387" t="s">
        <v>189</v>
      </c>
      <c r="C79" s="386"/>
      <c r="D79" s="511" t="s">
        <v>109</v>
      </c>
      <c r="E79" s="512" t="s">
        <v>133</v>
      </c>
      <c r="F79" s="417" t="s">
        <v>136</v>
      </c>
      <c r="G79" s="512" t="s">
        <v>137</v>
      </c>
      <c r="H79" s="512" t="s">
        <v>138</v>
      </c>
      <c r="I79" s="512" t="s">
        <v>139</v>
      </c>
      <c r="J79" s="512" t="s">
        <v>140</v>
      </c>
      <c r="K79" s="383" t="s">
        <v>160</v>
      </c>
    </row>
    <row r="80" spans="1:11" s="371" customFormat="1" ht="20.100000000000001" customHeight="1" x14ac:dyDescent="0.2">
      <c r="B80" s="374" t="s">
        <v>166</v>
      </c>
      <c r="C80" s="374" t="s">
        <v>186</v>
      </c>
      <c r="D80" s="554" t="s">
        <v>448</v>
      </c>
      <c r="E80" s="555" t="s">
        <v>448</v>
      </c>
      <c r="F80" s="559" t="s">
        <v>448</v>
      </c>
      <c r="G80" s="560" t="s">
        <v>448</v>
      </c>
      <c r="H80" s="560" t="s">
        <v>448</v>
      </c>
      <c r="I80" s="560" t="s">
        <v>448</v>
      </c>
      <c r="J80" s="555" t="s">
        <v>448</v>
      </c>
      <c r="K80" s="559" t="s">
        <v>448</v>
      </c>
    </row>
    <row r="81" spans="2:12" s="371" customFormat="1" ht="20.100000000000001" customHeight="1" x14ac:dyDescent="0.2">
      <c r="B81" s="374"/>
      <c r="C81" s="374" t="s">
        <v>187</v>
      </c>
      <c r="D81" s="562" t="s">
        <v>448</v>
      </c>
      <c r="E81" s="556" t="s">
        <v>448</v>
      </c>
      <c r="F81" s="561" t="s">
        <v>448</v>
      </c>
      <c r="G81" s="562" t="s">
        <v>448</v>
      </c>
      <c r="H81" s="562" t="s">
        <v>448</v>
      </c>
      <c r="I81" s="562" t="s">
        <v>448</v>
      </c>
      <c r="J81" s="556" t="s">
        <v>448</v>
      </c>
      <c r="K81" s="561" t="s">
        <v>448</v>
      </c>
      <c r="L81" s="372"/>
    </row>
    <row r="82" spans="2:12" s="371" customFormat="1" ht="20.100000000000001" customHeight="1" x14ac:dyDescent="0.2">
      <c r="B82" s="374"/>
      <c r="C82" s="374" t="s">
        <v>188</v>
      </c>
      <c r="D82" s="562" t="s">
        <v>448</v>
      </c>
      <c r="E82" s="556" t="s">
        <v>448</v>
      </c>
      <c r="F82" s="561" t="s">
        <v>448</v>
      </c>
      <c r="G82" s="562" t="s">
        <v>448</v>
      </c>
      <c r="H82" s="562" t="s">
        <v>448</v>
      </c>
      <c r="I82" s="562" t="s">
        <v>448</v>
      </c>
      <c r="J82" s="556" t="s">
        <v>448</v>
      </c>
      <c r="K82" s="561" t="s">
        <v>448</v>
      </c>
      <c r="L82" s="372"/>
    </row>
    <row r="83" spans="2:12" s="371" customFormat="1" ht="20.100000000000001" customHeight="1" x14ac:dyDescent="0.2">
      <c r="B83" s="374" t="s">
        <v>167</v>
      </c>
      <c r="C83" s="374" t="s">
        <v>181</v>
      </c>
      <c r="D83" s="554" t="s">
        <v>448</v>
      </c>
      <c r="E83" s="556" t="s">
        <v>448</v>
      </c>
      <c r="F83" s="561" t="s">
        <v>448</v>
      </c>
      <c r="G83" s="562" t="s">
        <v>448</v>
      </c>
      <c r="H83" s="562" t="s">
        <v>448</v>
      </c>
      <c r="I83" s="562" t="s">
        <v>448</v>
      </c>
      <c r="J83" s="556" t="s">
        <v>448</v>
      </c>
      <c r="K83" s="561" t="s">
        <v>448</v>
      </c>
      <c r="L83" s="372"/>
    </row>
    <row r="84" spans="2:12" s="377" customFormat="1" ht="20.100000000000001" customHeight="1" thickBot="1" x14ac:dyDescent="0.25">
      <c r="B84" s="382" t="s">
        <v>168</v>
      </c>
      <c r="C84" s="382"/>
      <c r="D84" s="565" t="s">
        <v>448</v>
      </c>
      <c r="E84" s="568" t="s">
        <v>448</v>
      </c>
      <c r="F84" s="565" t="s">
        <v>448</v>
      </c>
      <c r="G84" s="565" t="s">
        <v>448</v>
      </c>
      <c r="H84" s="565" t="s">
        <v>448</v>
      </c>
      <c r="I84" s="565" t="s">
        <v>448</v>
      </c>
      <c r="J84" s="568" t="s">
        <v>448</v>
      </c>
      <c r="K84" s="565" t="s">
        <v>448</v>
      </c>
      <c r="L84" s="378"/>
    </row>
    <row r="85" spans="2:12" s="371" customFormat="1" ht="20.100000000000001" customHeight="1" x14ac:dyDescent="0.2">
      <c r="B85" s="374"/>
      <c r="C85" s="374"/>
      <c r="D85" s="374"/>
      <c r="E85" s="374"/>
      <c r="F85" s="374"/>
      <c r="G85" s="374"/>
      <c r="H85" s="374"/>
      <c r="I85" s="374"/>
      <c r="J85" s="374"/>
      <c r="K85" s="374"/>
      <c r="L85" s="372"/>
    </row>
    <row r="86" spans="2:12" s="371" customFormat="1" ht="29.25" customHeight="1" x14ac:dyDescent="0.2">
      <c r="B86" s="419" t="s">
        <v>190</v>
      </c>
      <c r="C86" s="419"/>
      <c r="D86" s="418"/>
      <c r="E86" s="418"/>
      <c r="F86" s="418"/>
      <c r="G86" s="418"/>
      <c r="H86" s="418"/>
      <c r="I86" s="418"/>
      <c r="J86" s="418"/>
      <c r="K86" s="418"/>
      <c r="L86" s="372"/>
    </row>
    <row r="87" spans="2:12" s="371" customFormat="1" ht="20.100000000000001" customHeight="1" x14ac:dyDescent="0.2">
      <c r="B87" s="374"/>
      <c r="C87" s="374"/>
      <c r="D87" s="374"/>
      <c r="E87" s="374"/>
      <c r="F87" s="374"/>
      <c r="G87" s="374"/>
      <c r="H87" s="374"/>
      <c r="I87" s="374"/>
      <c r="J87" s="374"/>
      <c r="K87" s="374"/>
      <c r="L87" s="372"/>
    </row>
    <row r="88" spans="2:12" s="371" customFormat="1" ht="20.100000000000001" customHeight="1" x14ac:dyDescent="0.2">
      <c r="B88" s="387" t="s">
        <v>191</v>
      </c>
      <c r="C88" s="386"/>
      <c r="D88" s="386"/>
      <c r="E88" s="413"/>
      <c r="F88" s="417" t="s">
        <v>115</v>
      </c>
      <c r="G88" s="512" t="s">
        <v>113</v>
      </c>
      <c r="H88" s="512" t="s">
        <v>111</v>
      </c>
      <c r="I88" s="417" t="s">
        <v>150</v>
      </c>
      <c r="J88" s="374"/>
      <c r="K88" s="374"/>
      <c r="L88" s="372"/>
    </row>
    <row r="89" spans="2:12" s="371" customFormat="1" ht="20.100000000000001" customHeight="1" x14ac:dyDescent="0.2">
      <c r="B89" s="374" t="s">
        <v>178</v>
      </c>
      <c r="C89" s="374"/>
      <c r="D89" s="374"/>
      <c r="E89" s="412"/>
      <c r="F89" s="520">
        <v>40398</v>
      </c>
      <c r="G89" s="521">
        <v>51158</v>
      </c>
      <c r="H89" s="513">
        <v>54844.630000000005</v>
      </c>
      <c r="I89" s="391">
        <v>48800.21</v>
      </c>
      <c r="J89" s="374"/>
      <c r="K89" s="374"/>
      <c r="L89" s="372"/>
    </row>
    <row r="90" spans="2:12" s="371" customFormat="1" ht="20.100000000000001" customHeight="1" x14ac:dyDescent="0.2">
      <c r="B90" s="374" t="s">
        <v>179</v>
      </c>
      <c r="C90" s="374"/>
      <c r="D90" s="374"/>
      <c r="E90" s="412"/>
      <c r="F90" s="522">
        <v>5464</v>
      </c>
      <c r="G90" s="432">
        <v>4561</v>
      </c>
      <c r="H90" s="514">
        <v>4993.3999999999996</v>
      </c>
      <c r="I90" s="391">
        <v>5006.1333333333332</v>
      </c>
      <c r="J90" s="374"/>
      <c r="K90" s="374"/>
      <c r="L90" s="372"/>
    </row>
    <row r="91" spans="2:12" s="371" customFormat="1" ht="20.100000000000001" customHeight="1" x14ac:dyDescent="0.2">
      <c r="B91" s="386" t="s">
        <v>181</v>
      </c>
      <c r="C91" s="386"/>
      <c r="D91" s="386"/>
      <c r="E91" s="413"/>
      <c r="F91" s="523">
        <v>1835.3599999999997</v>
      </c>
      <c r="G91" s="524">
        <v>610</v>
      </c>
      <c r="H91" s="515">
        <v>278.60000000000002</v>
      </c>
      <c r="I91" s="416">
        <v>907.98666666666657</v>
      </c>
      <c r="J91" s="374"/>
      <c r="K91" s="374"/>
      <c r="L91" s="372"/>
    </row>
    <row r="92" spans="2:12" s="371" customFormat="1" ht="20.100000000000001" customHeight="1" x14ac:dyDescent="0.2">
      <c r="B92" s="374"/>
      <c r="C92" s="374"/>
      <c r="D92" s="374"/>
      <c r="E92" s="374"/>
      <c r="F92" s="374"/>
      <c r="G92" s="374"/>
      <c r="H92" s="374"/>
      <c r="I92" s="374"/>
      <c r="J92" s="374"/>
      <c r="K92" s="374"/>
      <c r="L92" s="372"/>
    </row>
    <row r="93" spans="2:12" s="371" customFormat="1" ht="20.100000000000001" customHeight="1" x14ac:dyDescent="0.2">
      <c r="B93" s="415" t="s">
        <v>192</v>
      </c>
      <c r="C93" s="414"/>
      <c r="D93" s="383"/>
      <c r="E93" s="413"/>
      <c r="F93" s="417" t="s">
        <v>115</v>
      </c>
      <c r="G93" s="512" t="s">
        <v>113</v>
      </c>
      <c r="H93" s="512" t="s">
        <v>111</v>
      </c>
      <c r="I93" s="385" t="s">
        <v>150</v>
      </c>
      <c r="J93" s="374"/>
      <c r="K93" s="374"/>
      <c r="L93" s="372"/>
    </row>
    <row r="94" spans="2:12" s="371" customFormat="1" ht="20.100000000000001" customHeight="1" x14ac:dyDescent="0.2">
      <c r="B94" s="374" t="s">
        <v>178</v>
      </c>
      <c r="C94" s="374"/>
      <c r="D94" s="374"/>
      <c r="E94" s="412"/>
      <c r="F94" s="409">
        <v>7.0625874125874128</v>
      </c>
      <c r="G94" s="409">
        <v>7.9561430793157077</v>
      </c>
      <c r="H94" s="409">
        <v>7.4934594890012303</v>
      </c>
      <c r="I94" s="411">
        <v>7.5040633269681178</v>
      </c>
      <c r="J94" s="374"/>
      <c r="K94" s="374"/>
      <c r="L94" s="402"/>
    </row>
    <row r="95" spans="2:12" s="371" customFormat="1" ht="20.100000000000001" customHeight="1" x14ac:dyDescent="0.2">
      <c r="B95" s="374" t="s">
        <v>179</v>
      </c>
      <c r="C95" s="374"/>
      <c r="D95" s="374"/>
      <c r="E95" s="374"/>
      <c r="F95" s="410">
        <v>8.5241809672386903</v>
      </c>
      <c r="G95" s="409">
        <v>9.7042553191489365</v>
      </c>
      <c r="H95" s="408">
        <v>12.514786967418546</v>
      </c>
      <c r="I95" s="407">
        <v>10.247741084602056</v>
      </c>
      <c r="J95" s="374"/>
      <c r="K95" s="374"/>
      <c r="L95" s="402"/>
    </row>
    <row r="96" spans="2:12" s="371" customFormat="1" ht="20.100000000000001" customHeight="1" x14ac:dyDescent="0.2">
      <c r="B96" s="386" t="s">
        <v>181</v>
      </c>
      <c r="C96" s="386"/>
      <c r="D96" s="386"/>
      <c r="E96" s="386"/>
      <c r="F96" s="406">
        <v>10.196444444444442</v>
      </c>
      <c r="G96" s="405">
        <v>3.4857142857142858</v>
      </c>
      <c r="H96" s="404">
        <v>2.0043165467625901</v>
      </c>
      <c r="I96" s="403">
        <v>5.2288250923071056</v>
      </c>
      <c r="J96" s="374"/>
      <c r="K96" s="374"/>
      <c r="L96" s="402"/>
    </row>
    <row r="98" spans="2:11" s="373" customFormat="1" ht="33.75" x14ac:dyDescent="0.25">
      <c r="B98" s="387" t="s">
        <v>193</v>
      </c>
      <c r="C98" s="386"/>
      <c r="D98" s="511" t="s">
        <v>109</v>
      </c>
      <c r="E98" s="512" t="s">
        <v>133</v>
      </c>
      <c r="F98" s="417" t="s">
        <v>136</v>
      </c>
      <c r="G98" s="512" t="s">
        <v>137</v>
      </c>
      <c r="H98" s="512" t="s">
        <v>138</v>
      </c>
      <c r="I98" s="512" t="s">
        <v>139</v>
      </c>
      <c r="J98" s="512" t="s">
        <v>140</v>
      </c>
      <c r="K98" s="383" t="s">
        <v>160</v>
      </c>
    </row>
    <row r="99" spans="2:11" s="371" customFormat="1" ht="20.100000000000001" customHeight="1" x14ac:dyDescent="0.2">
      <c r="B99" s="374" t="s">
        <v>166</v>
      </c>
      <c r="C99" s="374" t="s">
        <v>186</v>
      </c>
      <c r="D99" s="554" t="s">
        <v>448</v>
      </c>
      <c r="E99" s="555" t="s">
        <v>448</v>
      </c>
      <c r="F99" s="559" t="s">
        <v>448</v>
      </c>
      <c r="G99" s="560" t="s">
        <v>448</v>
      </c>
      <c r="H99" s="560" t="s">
        <v>448</v>
      </c>
      <c r="I99" s="560" t="s">
        <v>448</v>
      </c>
      <c r="J99" s="555" t="s">
        <v>448</v>
      </c>
      <c r="K99" s="559" t="s">
        <v>448</v>
      </c>
    </row>
    <row r="100" spans="2:11" s="371" customFormat="1" ht="20.100000000000001" customHeight="1" x14ac:dyDescent="0.2">
      <c r="B100" s="374"/>
      <c r="C100" s="374" t="s">
        <v>179</v>
      </c>
      <c r="D100" s="562" t="s">
        <v>448</v>
      </c>
      <c r="E100" s="556" t="s">
        <v>448</v>
      </c>
      <c r="F100" s="562" t="s">
        <v>448</v>
      </c>
      <c r="G100" s="562" t="s">
        <v>448</v>
      </c>
      <c r="H100" s="562" t="s">
        <v>448</v>
      </c>
      <c r="I100" s="562" t="s">
        <v>448</v>
      </c>
      <c r="J100" s="556" t="s">
        <v>448</v>
      </c>
      <c r="K100" s="562" t="s">
        <v>448</v>
      </c>
    </row>
    <row r="101" spans="2:11" s="371" customFormat="1" ht="20.100000000000001" customHeight="1" x14ac:dyDescent="0.2">
      <c r="B101" s="374" t="s">
        <v>167</v>
      </c>
      <c r="C101" s="374" t="s">
        <v>181</v>
      </c>
      <c r="D101" s="554" t="s">
        <v>448</v>
      </c>
      <c r="E101" s="556" t="s">
        <v>448</v>
      </c>
      <c r="F101" s="561" t="s">
        <v>448</v>
      </c>
      <c r="G101" s="562" t="s">
        <v>448</v>
      </c>
      <c r="H101" s="562" t="s">
        <v>448</v>
      </c>
      <c r="I101" s="562" t="s">
        <v>448</v>
      </c>
      <c r="J101" s="556" t="s">
        <v>448</v>
      </c>
      <c r="K101" s="561" t="s">
        <v>448</v>
      </c>
    </row>
    <row r="102" spans="2:11" s="377" customFormat="1" ht="20.100000000000001" customHeight="1" thickBot="1" x14ac:dyDescent="0.25">
      <c r="B102" s="382" t="s">
        <v>168</v>
      </c>
      <c r="C102" s="382"/>
      <c r="D102" s="565" t="s">
        <v>448</v>
      </c>
      <c r="E102" s="568" t="s">
        <v>448</v>
      </c>
      <c r="F102" s="565" t="s">
        <v>448</v>
      </c>
      <c r="G102" s="565" t="s">
        <v>448</v>
      </c>
      <c r="H102" s="565" t="s">
        <v>448</v>
      </c>
      <c r="I102" s="565" t="s">
        <v>448</v>
      </c>
      <c r="J102" s="568" t="s">
        <v>448</v>
      </c>
      <c r="K102" s="565" t="s">
        <v>448</v>
      </c>
    </row>
    <row r="103" spans="2:11" s="371" customFormat="1" ht="20.100000000000001" customHeight="1" x14ac:dyDescent="0.2">
      <c r="B103" s="376" t="s">
        <v>173</v>
      </c>
      <c r="C103" s="376"/>
      <c r="D103" s="375"/>
      <c r="E103" s="375"/>
      <c r="F103" s="375">
        <v>0</v>
      </c>
      <c r="G103" s="375">
        <v>0</v>
      </c>
      <c r="H103" s="375">
        <v>0</v>
      </c>
      <c r="I103" s="375">
        <v>0</v>
      </c>
      <c r="J103" s="375">
        <v>0</v>
      </c>
      <c r="K103" s="375">
        <v>0</v>
      </c>
    </row>
    <row r="104" spans="2:11" s="371" customFormat="1" ht="20.100000000000001" customHeight="1" x14ac:dyDescent="0.2">
      <c r="B104" s="376"/>
      <c r="C104" s="376"/>
      <c r="D104" s="375"/>
      <c r="E104" s="375"/>
      <c r="F104" s="375"/>
      <c r="G104" s="375"/>
      <c r="H104" s="375"/>
      <c r="I104" s="375"/>
      <c r="J104" s="375"/>
      <c r="K104" s="375"/>
    </row>
    <row r="105" spans="2:11" s="371" customFormat="1" ht="20.100000000000001" customHeight="1" x14ac:dyDescent="0.2">
      <c r="B105" s="390" t="s">
        <v>194</v>
      </c>
      <c r="C105" s="389"/>
      <c r="D105" s="388"/>
      <c r="E105" s="388"/>
      <c r="F105" s="388"/>
      <c r="G105" s="388"/>
      <c r="H105" s="388"/>
      <c r="I105" s="388"/>
      <c r="J105" s="388"/>
      <c r="K105" s="388"/>
    </row>
    <row r="106" spans="2:11" s="371" customFormat="1" ht="20.100000000000001" customHeight="1" x14ac:dyDescent="0.2">
      <c r="B106" s="376"/>
      <c r="C106" s="376"/>
      <c r="D106" s="375"/>
      <c r="E106" s="375"/>
      <c r="F106" s="375"/>
      <c r="G106" s="375"/>
      <c r="H106" s="375"/>
      <c r="I106" s="375"/>
      <c r="J106" s="375"/>
      <c r="K106" s="375"/>
    </row>
    <row r="107" spans="2:11" s="371" customFormat="1" ht="33.75" x14ac:dyDescent="0.2">
      <c r="B107" s="387" t="s">
        <v>195</v>
      </c>
      <c r="C107" s="386"/>
      <c r="D107" s="511" t="s">
        <v>109</v>
      </c>
      <c r="E107" s="512" t="s">
        <v>133</v>
      </c>
      <c r="F107" s="417" t="s">
        <v>136</v>
      </c>
      <c r="G107" s="512" t="s">
        <v>137</v>
      </c>
      <c r="H107" s="512" t="s">
        <v>138</v>
      </c>
      <c r="I107" s="512" t="s">
        <v>139</v>
      </c>
      <c r="J107" s="512" t="s">
        <v>140</v>
      </c>
      <c r="K107" s="383" t="s">
        <v>160</v>
      </c>
    </row>
    <row r="108" spans="2:11" s="371" customFormat="1" ht="20.100000000000001" customHeight="1" x14ac:dyDescent="0.2">
      <c r="B108" s="374" t="s">
        <v>166</v>
      </c>
      <c r="C108" s="374" t="s">
        <v>178</v>
      </c>
      <c r="D108" s="554" t="s">
        <v>448</v>
      </c>
      <c r="E108" s="555" t="s">
        <v>448</v>
      </c>
      <c r="F108" s="559" t="s">
        <v>448</v>
      </c>
      <c r="G108" s="560" t="s">
        <v>448</v>
      </c>
      <c r="H108" s="560" t="s">
        <v>448</v>
      </c>
      <c r="I108" s="560" t="s">
        <v>448</v>
      </c>
      <c r="J108" s="555" t="s">
        <v>448</v>
      </c>
      <c r="K108" s="559" t="s">
        <v>448</v>
      </c>
    </row>
    <row r="109" spans="2:11" s="371" customFormat="1" ht="20.100000000000001" customHeight="1" x14ac:dyDescent="0.2">
      <c r="B109" s="374"/>
      <c r="C109" s="374" t="s">
        <v>179</v>
      </c>
      <c r="D109" s="562" t="s">
        <v>448</v>
      </c>
      <c r="E109" s="556" t="s">
        <v>448</v>
      </c>
      <c r="F109" s="562" t="s">
        <v>448</v>
      </c>
      <c r="G109" s="562" t="s">
        <v>448</v>
      </c>
      <c r="H109" s="562" t="s">
        <v>448</v>
      </c>
      <c r="I109" s="562" t="s">
        <v>448</v>
      </c>
      <c r="J109" s="556" t="s">
        <v>448</v>
      </c>
      <c r="K109" s="562" t="s">
        <v>448</v>
      </c>
    </row>
    <row r="110" spans="2:11" s="371" customFormat="1" ht="20.100000000000001" customHeight="1" x14ac:dyDescent="0.2">
      <c r="B110" s="374" t="s">
        <v>167</v>
      </c>
      <c r="C110" s="374" t="s">
        <v>181</v>
      </c>
      <c r="D110" s="554" t="s">
        <v>448</v>
      </c>
      <c r="E110" s="556" t="s">
        <v>448</v>
      </c>
      <c r="F110" s="561" t="s">
        <v>448</v>
      </c>
      <c r="G110" s="563" t="s">
        <v>448</v>
      </c>
      <c r="H110" s="563" t="s">
        <v>448</v>
      </c>
      <c r="I110" s="563" t="s">
        <v>448</v>
      </c>
      <c r="J110" s="564" t="s">
        <v>448</v>
      </c>
      <c r="K110" s="561" t="s">
        <v>448</v>
      </c>
    </row>
    <row r="111" spans="2:11" s="377" customFormat="1" ht="20.100000000000001" customHeight="1" thickBot="1" x14ac:dyDescent="0.25">
      <c r="B111" s="382" t="s">
        <v>168</v>
      </c>
      <c r="C111" s="382"/>
      <c r="D111" s="565" t="s">
        <v>448</v>
      </c>
      <c r="E111" s="568" t="s">
        <v>448</v>
      </c>
      <c r="F111" s="565" t="s">
        <v>448</v>
      </c>
      <c r="G111" s="565" t="s">
        <v>448</v>
      </c>
      <c r="H111" s="565" t="s">
        <v>448</v>
      </c>
      <c r="I111" s="565" t="s">
        <v>448</v>
      </c>
      <c r="J111" s="568" t="s">
        <v>448</v>
      </c>
      <c r="K111" s="565" t="s">
        <v>448</v>
      </c>
    </row>
    <row r="113" spans="2:11" s="371" customFormat="1" ht="20.100000000000001" customHeight="1" x14ac:dyDescent="0.2">
      <c r="B113" s="390" t="s">
        <v>412</v>
      </c>
      <c r="C113" s="389"/>
      <c r="D113" s="388"/>
      <c r="E113" s="388"/>
      <c r="F113" s="388"/>
      <c r="G113" s="388"/>
      <c r="H113" s="388"/>
      <c r="I113" s="388"/>
      <c r="J113" s="388"/>
      <c r="K113" s="388"/>
    </row>
    <row r="114" spans="2:11" s="371" customFormat="1" ht="20.100000000000001" customHeight="1" x14ac:dyDescent="0.2">
      <c r="B114" s="376"/>
      <c r="C114" s="376"/>
      <c r="D114" s="375"/>
      <c r="E114" s="375"/>
      <c r="F114" s="375"/>
      <c r="G114" s="375"/>
      <c r="H114" s="375"/>
      <c r="I114" s="375"/>
      <c r="J114" s="375"/>
      <c r="K114" s="375"/>
    </row>
    <row r="115" spans="2:11" s="371" customFormat="1" ht="33.75" x14ac:dyDescent="0.2">
      <c r="B115" s="387" t="s">
        <v>196</v>
      </c>
      <c r="C115" s="386"/>
      <c r="D115" s="511" t="s">
        <v>109</v>
      </c>
      <c r="E115" s="512" t="s">
        <v>133</v>
      </c>
      <c r="F115" s="417" t="s">
        <v>136</v>
      </c>
      <c r="G115" s="512" t="s">
        <v>137</v>
      </c>
      <c r="H115" s="512" t="s">
        <v>138</v>
      </c>
      <c r="I115" s="512" t="s">
        <v>139</v>
      </c>
      <c r="J115" s="512" t="s">
        <v>140</v>
      </c>
      <c r="K115" s="383" t="s">
        <v>160</v>
      </c>
    </row>
    <row r="116" spans="2:11" s="371" customFormat="1" ht="20.100000000000001" customHeight="1" x14ac:dyDescent="0.2">
      <c r="B116" s="395" t="s">
        <v>197</v>
      </c>
      <c r="C116" s="374" t="s">
        <v>198</v>
      </c>
      <c r="D116" s="398"/>
      <c r="E116" s="401">
        <v>0</v>
      </c>
      <c r="F116" s="400">
        <v>0</v>
      </c>
      <c r="G116" s="396">
        <v>0</v>
      </c>
      <c r="H116" s="396">
        <v>0</v>
      </c>
      <c r="I116" s="396">
        <v>0</v>
      </c>
      <c r="J116" s="399">
        <v>0</v>
      </c>
      <c r="K116" s="391">
        <v>0</v>
      </c>
    </row>
    <row r="117" spans="2:11" s="371" customFormat="1" ht="20.100000000000001" customHeight="1" x14ac:dyDescent="0.2">
      <c r="B117" s="395" t="s">
        <v>199</v>
      </c>
      <c r="C117" s="374" t="s">
        <v>200</v>
      </c>
      <c r="D117" s="398"/>
      <c r="E117" s="393">
        <v>0</v>
      </c>
      <c r="F117" s="391">
        <v>0</v>
      </c>
      <c r="G117" s="394">
        <v>0</v>
      </c>
      <c r="H117" s="394">
        <v>0</v>
      </c>
      <c r="I117" s="394">
        <v>0</v>
      </c>
      <c r="J117" s="394">
        <v>0</v>
      </c>
      <c r="K117" s="391">
        <v>0</v>
      </c>
    </row>
    <row r="118" spans="2:11" s="371" customFormat="1" ht="20.100000000000001" customHeight="1" x14ac:dyDescent="0.2">
      <c r="B118" s="395" t="s">
        <v>201</v>
      </c>
      <c r="C118" s="374" t="s">
        <v>202</v>
      </c>
      <c r="D118" s="398"/>
      <c r="E118" s="393">
        <v>0</v>
      </c>
      <c r="F118" s="391">
        <v>0</v>
      </c>
      <c r="G118" s="394">
        <v>0</v>
      </c>
      <c r="H118" s="394">
        <v>0</v>
      </c>
      <c r="I118" s="394">
        <v>0</v>
      </c>
      <c r="J118" s="394">
        <v>0</v>
      </c>
      <c r="K118" s="391">
        <v>0</v>
      </c>
    </row>
    <row r="119" spans="2:11" s="371" customFormat="1" ht="20.100000000000001" customHeight="1" x14ac:dyDescent="0.2">
      <c r="B119" s="395" t="s">
        <v>203</v>
      </c>
      <c r="C119" s="374"/>
      <c r="D119" s="398"/>
      <c r="E119" s="393">
        <v>0</v>
      </c>
      <c r="F119" s="391">
        <v>0</v>
      </c>
      <c r="G119" s="394">
        <v>0</v>
      </c>
      <c r="H119" s="394">
        <v>0</v>
      </c>
      <c r="I119" s="394">
        <v>0</v>
      </c>
      <c r="J119" s="394">
        <v>0</v>
      </c>
      <c r="K119" s="391">
        <v>0</v>
      </c>
    </row>
    <row r="120" spans="2:11" s="371" customFormat="1" ht="20.100000000000001" customHeight="1" x14ac:dyDescent="0.2">
      <c r="B120" s="395" t="s">
        <v>204</v>
      </c>
      <c r="C120" s="374"/>
      <c r="D120" s="398"/>
      <c r="E120" s="393">
        <v>0</v>
      </c>
      <c r="F120" s="391">
        <v>0</v>
      </c>
      <c r="G120" s="394">
        <v>0</v>
      </c>
      <c r="H120" s="394">
        <v>0</v>
      </c>
      <c r="I120" s="394">
        <v>0</v>
      </c>
      <c r="J120" s="394">
        <v>0</v>
      </c>
      <c r="K120" s="391">
        <v>0</v>
      </c>
    </row>
    <row r="121" spans="2:11" s="371" customFormat="1" ht="20.100000000000001" customHeight="1" x14ac:dyDescent="0.2">
      <c r="B121" s="374" t="s">
        <v>205</v>
      </c>
      <c r="C121" s="374" t="s">
        <v>178</v>
      </c>
      <c r="D121" s="398"/>
      <c r="E121" s="393">
        <v>0</v>
      </c>
      <c r="F121" s="391">
        <v>0</v>
      </c>
      <c r="G121" s="394">
        <v>0</v>
      </c>
      <c r="H121" s="394">
        <v>0</v>
      </c>
      <c r="I121" s="394">
        <v>0</v>
      </c>
      <c r="J121" s="394">
        <v>0</v>
      </c>
      <c r="K121" s="391">
        <v>0</v>
      </c>
    </row>
    <row r="122" spans="2:11" s="371" customFormat="1" ht="20.100000000000001" customHeight="1" x14ac:dyDescent="0.2">
      <c r="B122" s="374"/>
      <c r="C122" s="374" t="s">
        <v>179</v>
      </c>
      <c r="D122" s="398"/>
      <c r="E122" s="393">
        <v>0</v>
      </c>
      <c r="F122" s="391">
        <v>0</v>
      </c>
      <c r="G122" s="394">
        <v>0</v>
      </c>
      <c r="H122" s="394">
        <v>0</v>
      </c>
      <c r="I122" s="394">
        <v>0</v>
      </c>
      <c r="J122" s="394">
        <v>0</v>
      </c>
      <c r="K122" s="391">
        <v>0</v>
      </c>
    </row>
    <row r="123" spans="2:11" s="371" customFormat="1" ht="20.100000000000001" customHeight="1" x14ac:dyDescent="0.2">
      <c r="B123" s="374" t="s">
        <v>206</v>
      </c>
      <c r="C123" s="374" t="s">
        <v>181</v>
      </c>
      <c r="D123" s="398"/>
      <c r="E123" s="393">
        <v>0</v>
      </c>
      <c r="F123" s="391">
        <v>0</v>
      </c>
      <c r="G123" s="394">
        <v>0</v>
      </c>
      <c r="H123" s="394">
        <v>0</v>
      </c>
      <c r="I123" s="394">
        <v>0</v>
      </c>
      <c r="J123" s="394">
        <v>0</v>
      </c>
      <c r="K123" s="391">
        <v>0</v>
      </c>
    </row>
    <row r="124" spans="2:11" s="371" customFormat="1" ht="20.100000000000001" customHeight="1" x14ac:dyDescent="0.2">
      <c r="B124" s="374" t="s">
        <v>207</v>
      </c>
      <c r="C124" s="374" t="s">
        <v>178</v>
      </c>
      <c r="D124" s="398"/>
      <c r="E124" s="393">
        <v>0</v>
      </c>
      <c r="F124" s="391">
        <v>0</v>
      </c>
      <c r="G124" s="394">
        <v>0</v>
      </c>
      <c r="H124" s="394">
        <v>0</v>
      </c>
      <c r="I124" s="394">
        <v>0</v>
      </c>
      <c r="J124" s="394">
        <v>0</v>
      </c>
      <c r="K124" s="391">
        <v>0</v>
      </c>
    </row>
    <row r="125" spans="2:11" s="371" customFormat="1" ht="20.100000000000001" customHeight="1" x14ac:dyDescent="0.2">
      <c r="B125" s="374"/>
      <c r="C125" s="374" t="s">
        <v>179</v>
      </c>
      <c r="D125" s="398"/>
      <c r="E125" s="393">
        <v>0</v>
      </c>
      <c r="F125" s="391">
        <v>0</v>
      </c>
      <c r="G125" s="394">
        <v>0</v>
      </c>
      <c r="H125" s="394">
        <v>0</v>
      </c>
      <c r="I125" s="394">
        <v>0</v>
      </c>
      <c r="J125" s="394">
        <v>0</v>
      </c>
      <c r="K125" s="391">
        <v>0</v>
      </c>
    </row>
    <row r="126" spans="2:11" s="371" customFormat="1" ht="20.100000000000001" customHeight="1" x14ac:dyDescent="0.2">
      <c r="B126" s="374" t="s">
        <v>208</v>
      </c>
      <c r="C126" s="374" t="s">
        <v>181</v>
      </c>
      <c r="D126" s="398"/>
      <c r="E126" s="393">
        <v>0</v>
      </c>
      <c r="F126" s="391">
        <v>0</v>
      </c>
      <c r="G126" s="394">
        <v>0</v>
      </c>
      <c r="H126" s="394">
        <v>0</v>
      </c>
      <c r="I126" s="394">
        <v>0</v>
      </c>
      <c r="J126" s="394">
        <v>0</v>
      </c>
      <c r="K126" s="391">
        <v>0</v>
      </c>
    </row>
    <row r="127" spans="2:11" s="371" customFormat="1" ht="20.100000000000001" customHeight="1" x14ac:dyDescent="0.2">
      <c r="B127" s="374" t="s">
        <v>209</v>
      </c>
      <c r="C127" s="374" t="s">
        <v>178</v>
      </c>
      <c r="D127" s="393"/>
      <c r="E127" s="393">
        <v>0</v>
      </c>
      <c r="F127" s="391">
        <v>0</v>
      </c>
      <c r="G127" s="394">
        <v>0</v>
      </c>
      <c r="H127" s="394">
        <v>0</v>
      </c>
      <c r="I127" s="394">
        <v>0</v>
      </c>
      <c r="J127" s="394">
        <v>0</v>
      </c>
      <c r="K127" s="391">
        <v>0</v>
      </c>
    </row>
    <row r="128" spans="2:11" s="371" customFormat="1" ht="20.100000000000001" customHeight="1" x14ac:dyDescent="0.2">
      <c r="B128" s="374"/>
      <c r="C128" s="374" t="s">
        <v>179</v>
      </c>
      <c r="D128" s="393"/>
      <c r="E128" s="393">
        <v>0</v>
      </c>
      <c r="F128" s="391">
        <v>0</v>
      </c>
      <c r="G128" s="394">
        <v>0</v>
      </c>
      <c r="H128" s="394">
        <v>0</v>
      </c>
      <c r="I128" s="394">
        <v>0</v>
      </c>
      <c r="J128" s="394">
        <v>0</v>
      </c>
      <c r="K128" s="391">
        <v>0</v>
      </c>
    </row>
    <row r="129" spans="2:11" s="371" customFormat="1" ht="20.100000000000001" customHeight="1" x14ac:dyDescent="0.2">
      <c r="B129" s="374" t="s">
        <v>210</v>
      </c>
      <c r="C129" s="374" t="s">
        <v>181</v>
      </c>
      <c r="D129" s="393"/>
      <c r="E129" s="393">
        <v>0</v>
      </c>
      <c r="F129" s="391">
        <v>0</v>
      </c>
      <c r="G129" s="392">
        <v>0</v>
      </c>
      <c r="H129" s="392">
        <v>0</v>
      </c>
      <c r="I129" s="392">
        <v>0</v>
      </c>
      <c r="J129" s="392">
        <v>0</v>
      </c>
      <c r="K129" s="391">
        <v>0</v>
      </c>
    </row>
    <row r="130" spans="2:11" s="377" customFormat="1" ht="20.100000000000001" customHeight="1" thickBot="1" x14ac:dyDescent="0.25">
      <c r="B130" s="382" t="s">
        <v>168</v>
      </c>
      <c r="C130" s="382"/>
      <c r="D130" s="380"/>
      <c r="E130" s="380">
        <v>0</v>
      </c>
      <c r="F130" s="379">
        <v>0</v>
      </c>
      <c r="G130" s="381">
        <v>0</v>
      </c>
      <c r="H130" s="381">
        <v>0</v>
      </c>
      <c r="I130" s="381">
        <v>0</v>
      </c>
      <c r="J130" s="380">
        <v>0</v>
      </c>
      <c r="K130" s="379">
        <v>0</v>
      </c>
    </row>
    <row r="131" spans="2:11" s="371" customFormat="1" ht="20.100000000000001" customHeight="1" x14ac:dyDescent="0.2">
      <c r="B131" s="376"/>
      <c r="C131" s="376"/>
      <c r="D131" s="375"/>
      <c r="E131" s="375"/>
      <c r="F131" s="375"/>
      <c r="G131" s="375"/>
      <c r="H131" s="375"/>
      <c r="I131" s="375"/>
      <c r="J131" s="375"/>
      <c r="K131" s="374"/>
    </row>
    <row r="132" spans="2:11" s="371" customFormat="1" ht="20.100000000000001" customHeight="1" x14ac:dyDescent="0.2">
      <c r="B132" s="390" t="s">
        <v>211</v>
      </c>
      <c r="C132" s="389"/>
      <c r="D132" s="388"/>
      <c r="E132" s="388"/>
      <c r="F132" s="388"/>
      <c r="G132" s="388"/>
      <c r="H132" s="388"/>
      <c r="I132" s="388"/>
      <c r="J132" s="388"/>
      <c r="K132" s="388"/>
    </row>
    <row r="133" spans="2:11" s="371" customFormat="1" ht="20.100000000000001" customHeight="1" x14ac:dyDescent="0.2">
      <c r="B133" s="376"/>
      <c r="C133" s="376"/>
      <c r="D133" s="375"/>
      <c r="E133" s="375"/>
      <c r="F133" s="375"/>
      <c r="G133" s="375"/>
      <c r="H133" s="375"/>
      <c r="I133" s="375"/>
      <c r="J133" s="375"/>
      <c r="K133" s="375"/>
    </row>
    <row r="134" spans="2:11" s="371" customFormat="1" ht="33.75" x14ac:dyDescent="0.2">
      <c r="B134" s="387" t="s">
        <v>212</v>
      </c>
      <c r="C134" s="386"/>
      <c r="D134" s="511" t="s">
        <v>109</v>
      </c>
      <c r="E134" s="512" t="s">
        <v>133</v>
      </c>
      <c r="F134" s="417" t="s">
        <v>136</v>
      </c>
      <c r="G134" s="512" t="s">
        <v>137</v>
      </c>
      <c r="H134" s="512" t="s">
        <v>138</v>
      </c>
      <c r="I134" s="512" t="s">
        <v>139</v>
      </c>
      <c r="J134" s="512" t="s">
        <v>140</v>
      </c>
      <c r="K134" s="383" t="s">
        <v>160</v>
      </c>
    </row>
    <row r="135" spans="2:11" s="371" customFormat="1" ht="20.100000000000001" customHeight="1" x14ac:dyDescent="0.2">
      <c r="B135" s="395" t="s">
        <v>415</v>
      </c>
      <c r="C135" s="374" t="s">
        <v>419</v>
      </c>
      <c r="D135" s="398"/>
      <c r="E135" s="397"/>
      <c r="F135" s="391"/>
      <c r="G135" s="562" t="s">
        <v>448</v>
      </c>
      <c r="H135" s="396"/>
      <c r="I135" s="396"/>
      <c r="J135" s="394"/>
      <c r="K135" s="559" t="s">
        <v>448</v>
      </c>
    </row>
    <row r="136" spans="2:11" s="371" customFormat="1" ht="20.100000000000001" customHeight="1" x14ac:dyDescent="0.2">
      <c r="B136" s="395" t="s">
        <v>416</v>
      </c>
      <c r="C136" s="374" t="s">
        <v>417</v>
      </c>
      <c r="D136" s="393"/>
      <c r="E136" s="393"/>
      <c r="F136" s="391"/>
      <c r="G136" s="394"/>
      <c r="H136" s="394"/>
      <c r="I136" s="562" t="s">
        <v>448</v>
      </c>
      <c r="J136" s="394"/>
      <c r="K136" s="561" t="s">
        <v>448</v>
      </c>
    </row>
    <row r="137" spans="2:11" s="371" customFormat="1" ht="20.100000000000001" customHeight="1" x14ac:dyDescent="0.2">
      <c r="B137" s="374" t="s">
        <v>257</v>
      </c>
      <c r="C137" s="374" t="s">
        <v>418</v>
      </c>
      <c r="D137" s="393"/>
      <c r="E137" s="393"/>
      <c r="F137" s="391"/>
      <c r="G137" s="562" t="s">
        <v>448</v>
      </c>
      <c r="H137" s="394"/>
      <c r="I137" s="394"/>
      <c r="J137" s="394"/>
      <c r="K137" s="561" t="s">
        <v>448</v>
      </c>
    </row>
    <row r="138" spans="2:11" s="371" customFormat="1" ht="20.100000000000001" customHeight="1" x14ac:dyDescent="0.2">
      <c r="B138" s="374"/>
      <c r="C138" s="374"/>
      <c r="D138" s="393"/>
      <c r="E138" s="393"/>
      <c r="F138" s="391"/>
      <c r="G138" s="392"/>
      <c r="H138" s="392"/>
      <c r="I138" s="392"/>
      <c r="J138" s="392"/>
      <c r="K138" s="391">
        <v>0</v>
      </c>
    </row>
    <row r="139" spans="2:11" s="377" customFormat="1" ht="20.100000000000001" customHeight="1" thickBot="1" x14ac:dyDescent="0.25">
      <c r="B139" s="382" t="s">
        <v>168</v>
      </c>
      <c r="C139" s="382"/>
      <c r="D139" s="380"/>
      <c r="E139" s="380"/>
      <c r="F139" s="379">
        <v>0</v>
      </c>
      <c r="G139" s="565" t="s">
        <v>448</v>
      </c>
      <c r="H139" s="381">
        <v>0</v>
      </c>
      <c r="I139" s="565" t="s">
        <v>448</v>
      </c>
      <c r="J139" s="380">
        <v>0</v>
      </c>
      <c r="K139" s="567" t="s">
        <v>448</v>
      </c>
    </row>
    <row r="140" spans="2:11" s="371" customFormat="1" ht="20.100000000000001" customHeight="1" x14ac:dyDescent="0.2">
      <c r="B140" s="376"/>
      <c r="C140" s="376"/>
      <c r="D140" s="375"/>
      <c r="E140" s="375"/>
      <c r="F140" s="375"/>
      <c r="G140" s="375"/>
      <c r="H140" s="375"/>
      <c r="I140" s="375"/>
      <c r="J140" s="375"/>
      <c r="K140" s="374"/>
    </row>
    <row r="141" spans="2:11" s="371" customFormat="1" ht="20.100000000000001" customHeight="1" x14ac:dyDescent="0.2">
      <c r="B141" s="390" t="s">
        <v>213</v>
      </c>
      <c r="C141" s="389"/>
      <c r="D141" s="388"/>
      <c r="E141" s="388"/>
      <c r="F141" s="388"/>
      <c r="G141" s="388"/>
      <c r="H141" s="388"/>
      <c r="I141" s="388"/>
      <c r="J141" s="388"/>
      <c r="K141" s="388"/>
    </row>
    <row r="142" spans="2:11" s="371" customFormat="1" ht="20.100000000000001" customHeight="1" x14ac:dyDescent="0.2">
      <c r="B142" s="376"/>
      <c r="C142" s="376"/>
      <c r="D142" s="375"/>
      <c r="E142" s="375"/>
      <c r="F142" s="375"/>
      <c r="G142" s="375"/>
      <c r="H142" s="375"/>
      <c r="I142" s="375"/>
      <c r="J142" s="375"/>
      <c r="K142" s="566"/>
    </row>
    <row r="143" spans="2:11" s="371" customFormat="1" ht="33.75" x14ac:dyDescent="0.2">
      <c r="B143" s="387" t="s">
        <v>214</v>
      </c>
      <c r="C143" s="386"/>
      <c r="D143" s="511" t="s">
        <v>109</v>
      </c>
      <c r="E143" s="512" t="s">
        <v>133</v>
      </c>
      <c r="F143" s="417" t="s">
        <v>136</v>
      </c>
      <c r="G143" s="512" t="s">
        <v>137</v>
      </c>
      <c r="H143" s="512" t="s">
        <v>138</v>
      </c>
      <c r="I143" s="512" t="s">
        <v>139</v>
      </c>
      <c r="J143" s="512" t="s">
        <v>140</v>
      </c>
      <c r="K143" s="383" t="s">
        <v>160</v>
      </c>
    </row>
    <row r="144" spans="2:11" s="377" customFormat="1" ht="20.100000000000001" customHeight="1" thickBot="1" x14ac:dyDescent="0.25">
      <c r="B144" s="382" t="s">
        <v>215</v>
      </c>
      <c r="C144" s="382"/>
      <c r="D144" s="565" t="s">
        <v>448</v>
      </c>
      <c r="E144" s="568" t="s">
        <v>448</v>
      </c>
      <c r="F144" s="565" t="s">
        <v>448</v>
      </c>
      <c r="G144" s="565" t="s">
        <v>448</v>
      </c>
      <c r="H144" s="565" t="s">
        <v>448</v>
      </c>
      <c r="I144" s="565" t="s">
        <v>448</v>
      </c>
      <c r="J144" s="565" t="s">
        <v>448</v>
      </c>
      <c r="K144" s="567" t="s">
        <v>448</v>
      </c>
    </row>
  </sheetData>
  <hyperlinks>
    <hyperlink ref="B3" location="Contents!A1" display="Contents!A1" xr:uid="{BDB35004-FF53-463F-AD91-29FAE5C3F137}"/>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2CA13-AB19-487A-A483-E9D55ED05B9F}">
  <sheetPr>
    <tabColor theme="0"/>
  </sheetPr>
  <dimension ref="A2:CE103"/>
  <sheetViews>
    <sheetView showGridLines="0" tabSelected="1" zoomScaleNormal="100" workbookViewId="0">
      <pane xSplit="3" ySplit="6" topLeftCell="D95" activePane="bottomRight" state="frozen"/>
      <selection pane="topRight" activeCell="D1" sqref="D1"/>
      <selection pane="bottomLeft" activeCell="A7" sqref="A7"/>
      <selection pane="bottomRight" activeCell="J103" sqref="J103"/>
    </sheetView>
  </sheetViews>
  <sheetFormatPr defaultColWidth="9.140625" defaultRowHeight="14.25" outlineLevelCol="1" x14ac:dyDescent="0.2"/>
  <cols>
    <col min="1" max="1" width="6.28515625" style="226" bestFit="1" customWidth="1"/>
    <col min="2" max="2" width="36.5703125" style="221" customWidth="1"/>
    <col min="3" max="3" width="50.140625" style="221" customWidth="1"/>
    <col min="4" max="4" width="9" style="221" customWidth="1"/>
    <col min="5" max="9" width="9.28515625" style="226" customWidth="1" outlineLevel="1"/>
    <col min="10" max="10" width="9.42578125" style="226" customWidth="1" outlineLevel="1"/>
    <col min="11" max="16" width="9.140625" style="226" customWidth="1" outlineLevel="1"/>
    <col min="17" max="17" width="10.85546875" style="226" bestFit="1" customWidth="1"/>
    <col min="18" max="20" width="9.140625" style="226"/>
    <col min="21" max="21" width="11.85546875" style="226" bestFit="1" customWidth="1"/>
    <col min="22" max="22" width="11.140625" style="226" customWidth="1"/>
    <col min="23" max="27" width="9.140625" style="226" customWidth="1"/>
    <col min="28" max="28" width="9.85546875" style="226" customWidth="1"/>
    <col min="29" max="51" width="9.140625" style="226" customWidth="1"/>
    <col min="52" max="52" width="9.85546875" style="226" customWidth="1"/>
    <col min="53" max="58" width="9.140625" style="226" customWidth="1"/>
    <col min="59" max="59" width="9.28515625" style="226" customWidth="1"/>
    <col min="60" max="63" width="9.42578125" style="226" customWidth="1"/>
    <col min="64" max="64" width="9.28515625" style="226" customWidth="1"/>
    <col min="65" max="65" width="2.5703125" style="226" customWidth="1"/>
    <col min="66" max="66" width="12.5703125" style="226" customWidth="1"/>
    <col min="67" max="67" width="16.5703125" style="226" customWidth="1"/>
    <col min="68" max="68" width="11" style="226" customWidth="1"/>
    <col min="69" max="69" width="2.5703125" style="226" customWidth="1"/>
    <col min="70" max="70" width="20.7109375" style="232" customWidth="1"/>
    <col min="71" max="71" width="15.42578125" style="232" customWidth="1"/>
    <col min="72" max="72" width="24.28515625" style="232" customWidth="1"/>
    <col min="73" max="73" width="78.28515625" style="232" bestFit="1" customWidth="1"/>
    <col min="74" max="74" width="9.140625" style="545"/>
    <col min="75" max="75" width="29.42578125" style="545" bestFit="1" customWidth="1"/>
    <col min="76" max="83" width="9.140625" style="545"/>
    <col min="84" max="16384" width="9.140625" style="226"/>
  </cols>
  <sheetData>
    <row r="2" spans="1:83" ht="27" customHeight="1" x14ac:dyDescent="0.2">
      <c r="A2" s="360"/>
      <c r="B2" s="2" t="s">
        <v>258</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row>
    <row r="3" spans="1:83" ht="13.5" customHeight="1" x14ac:dyDescent="0.2">
      <c r="A3" s="360"/>
      <c r="B3" s="5" t="s">
        <v>46</v>
      </c>
      <c r="C3" s="5"/>
      <c r="D3" s="5"/>
      <c r="E3" s="5"/>
      <c r="F3" s="5"/>
      <c r="G3" s="5"/>
      <c r="H3" s="5"/>
      <c r="I3" s="5"/>
      <c r="J3" s="5"/>
      <c r="K3" s="510"/>
      <c r="L3" s="5"/>
      <c r="M3" s="5"/>
      <c r="N3" s="5"/>
      <c r="O3" s="5"/>
      <c r="P3" s="5"/>
      <c r="Q3" s="527"/>
      <c r="R3" s="527"/>
      <c r="S3" s="527"/>
      <c r="T3" s="144"/>
      <c r="U3" s="144"/>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row>
    <row r="4" spans="1:83" ht="13.5" customHeight="1" x14ac:dyDescent="0.2">
      <c r="A4" s="360"/>
      <c r="B4" s="5"/>
      <c r="C4" s="5"/>
      <c r="D4" s="5"/>
      <c r="E4" s="5"/>
      <c r="F4" s="5"/>
      <c r="G4" s="5"/>
      <c r="H4" s="528"/>
      <c r="I4" s="528"/>
      <c r="J4" s="528"/>
      <c r="K4" s="5"/>
      <c r="L4" s="5"/>
      <c r="M4" s="5"/>
      <c r="N4" s="5"/>
      <c r="O4" s="5"/>
      <c r="P4" s="5"/>
      <c r="Q4" s="509"/>
      <c r="R4" s="509"/>
      <c r="S4" s="509"/>
      <c r="T4" s="509"/>
      <c r="U4" s="509"/>
      <c r="V4" s="509"/>
      <c r="W4" s="5"/>
      <c r="X4" s="5"/>
      <c r="Y4" s="5"/>
      <c r="Z4" s="5"/>
      <c r="AA4" s="5"/>
      <c r="AB4" s="5"/>
      <c r="AC4" s="5"/>
      <c r="AD4" s="5"/>
      <c r="AE4" s="5"/>
      <c r="AF4" s="5"/>
      <c r="AG4" s="5"/>
      <c r="AH4" s="5"/>
      <c r="AI4" s="491"/>
      <c r="AJ4" s="491"/>
      <c r="AK4" s="491"/>
      <c r="AL4" s="491"/>
      <c r="AM4" s="491"/>
      <c r="AN4" s="491"/>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CA4" s="545" t="s">
        <v>136</v>
      </c>
      <c r="CB4" s="545" t="s">
        <v>137</v>
      </c>
      <c r="CC4" s="545" t="s">
        <v>138</v>
      </c>
      <c r="CD4" s="545" t="s">
        <v>139</v>
      </c>
      <c r="CE4" s="545" t="s">
        <v>140</v>
      </c>
    </row>
    <row r="5" spans="1:83" ht="18.75" customHeight="1" x14ac:dyDescent="0.2">
      <c r="A5" s="576" t="s">
        <v>49</v>
      </c>
      <c r="B5" s="578" t="s">
        <v>259</v>
      </c>
      <c r="C5" s="578" t="s">
        <v>260</v>
      </c>
      <c r="D5" s="580" t="s">
        <v>261</v>
      </c>
      <c r="E5" s="587" t="s">
        <v>262</v>
      </c>
      <c r="F5" s="587"/>
      <c r="G5" s="587"/>
      <c r="H5" s="587"/>
      <c r="I5" s="587"/>
      <c r="J5" s="587"/>
      <c r="K5" s="587" t="s">
        <v>263</v>
      </c>
      <c r="L5" s="587"/>
      <c r="M5" s="587"/>
      <c r="N5" s="587"/>
      <c r="O5" s="587"/>
      <c r="P5" s="587"/>
      <c r="Q5" s="582" t="s">
        <v>264</v>
      </c>
      <c r="R5" s="582"/>
      <c r="S5" s="582"/>
      <c r="T5" s="582"/>
      <c r="U5" s="582"/>
      <c r="V5" s="582"/>
      <c r="W5" s="582" t="s">
        <v>265</v>
      </c>
      <c r="X5" s="582"/>
      <c r="Y5" s="582"/>
      <c r="Z5" s="582"/>
      <c r="AA5" s="582"/>
      <c r="AB5" s="582"/>
      <c r="AC5" s="582" t="s">
        <v>266</v>
      </c>
      <c r="AD5" s="582"/>
      <c r="AE5" s="582"/>
      <c r="AF5" s="582"/>
      <c r="AG5" s="582"/>
      <c r="AH5" s="582"/>
      <c r="AI5" s="582" t="s">
        <v>267</v>
      </c>
      <c r="AJ5" s="582"/>
      <c r="AK5" s="582"/>
      <c r="AL5" s="582"/>
      <c r="AM5" s="582"/>
      <c r="AN5" s="582"/>
      <c r="AO5" s="583" t="s">
        <v>268</v>
      </c>
      <c r="AP5" s="583"/>
      <c r="AQ5" s="583"/>
      <c r="AR5" s="583"/>
      <c r="AS5" s="583"/>
      <c r="AT5" s="584"/>
      <c r="AU5" s="583" t="s">
        <v>269</v>
      </c>
      <c r="AV5" s="583"/>
      <c r="AW5" s="583"/>
      <c r="AX5" s="583"/>
      <c r="AY5" s="583"/>
      <c r="AZ5" s="584"/>
      <c r="BA5" s="577" t="s">
        <v>270</v>
      </c>
      <c r="BB5" s="577"/>
      <c r="BC5" s="577"/>
      <c r="BD5" s="577"/>
      <c r="BE5" s="577"/>
      <c r="BF5" s="585"/>
      <c r="BG5" s="586" t="s">
        <v>271</v>
      </c>
      <c r="BH5" s="583"/>
      <c r="BI5" s="583"/>
      <c r="BJ5" s="583"/>
      <c r="BK5" s="583"/>
      <c r="BL5" s="584"/>
      <c r="BM5" s="360"/>
      <c r="BN5" s="577" t="s">
        <v>272</v>
      </c>
      <c r="BO5" s="577"/>
      <c r="BP5" s="577"/>
      <c r="BQ5" s="360"/>
      <c r="BR5" s="577" t="s">
        <v>273</v>
      </c>
      <c r="BS5" s="577"/>
      <c r="BT5" s="577"/>
      <c r="BU5" s="577"/>
      <c r="BZ5" s="545" t="s">
        <v>428</v>
      </c>
      <c r="CA5" s="545">
        <f>SUMIFS(AI$46:AI$98,$BY$46:$BY$98,$BZ5)</f>
        <v>5.4419534759532571</v>
      </c>
      <c r="CB5" s="545">
        <f t="shared" ref="CB5:CE5" si="0">SUMIFS(AJ$46:AJ$98,$BY$46:$BY$98,$BZ5)</f>
        <v>2.6429905281898329</v>
      </c>
      <c r="CC5" s="545">
        <f t="shared" si="0"/>
        <v>4.0689704448002706</v>
      </c>
      <c r="CD5" s="545">
        <f t="shared" si="0"/>
        <v>5.9921929316629283</v>
      </c>
      <c r="CE5" s="545">
        <f t="shared" si="0"/>
        <v>6.9294581122298267</v>
      </c>
    </row>
    <row r="6" spans="1:83" x14ac:dyDescent="0.2">
      <c r="A6" s="576"/>
      <c r="B6" s="579"/>
      <c r="C6" s="579"/>
      <c r="D6" s="581"/>
      <c r="E6" s="212" t="s">
        <v>136</v>
      </c>
      <c r="F6" s="212" t="s">
        <v>137</v>
      </c>
      <c r="G6" s="212" t="s">
        <v>138</v>
      </c>
      <c r="H6" s="212" t="s">
        <v>139</v>
      </c>
      <c r="I6" s="212" t="s">
        <v>140</v>
      </c>
      <c r="J6" s="214" t="s">
        <v>182</v>
      </c>
      <c r="K6" s="212" t="s">
        <v>136</v>
      </c>
      <c r="L6" s="212" t="s">
        <v>137</v>
      </c>
      <c r="M6" s="212" t="s">
        <v>138</v>
      </c>
      <c r="N6" s="212" t="s">
        <v>139</v>
      </c>
      <c r="O6" s="212" t="s">
        <v>140</v>
      </c>
      <c r="P6" s="214" t="s">
        <v>150</v>
      </c>
      <c r="Q6" s="212" t="s">
        <v>136</v>
      </c>
      <c r="R6" s="212" t="s">
        <v>137</v>
      </c>
      <c r="S6" s="212" t="s">
        <v>138</v>
      </c>
      <c r="T6" s="212" t="s">
        <v>139</v>
      </c>
      <c r="U6" s="212" t="s">
        <v>140</v>
      </c>
      <c r="V6" s="214" t="s">
        <v>182</v>
      </c>
      <c r="W6" s="212" t="s">
        <v>136</v>
      </c>
      <c r="X6" s="212" t="s">
        <v>137</v>
      </c>
      <c r="Y6" s="212" t="s">
        <v>138</v>
      </c>
      <c r="Z6" s="212" t="s">
        <v>139</v>
      </c>
      <c r="AA6" s="212" t="s">
        <v>140</v>
      </c>
      <c r="AB6" s="214" t="s">
        <v>182</v>
      </c>
      <c r="AC6" s="212" t="s">
        <v>136</v>
      </c>
      <c r="AD6" s="212" t="s">
        <v>137</v>
      </c>
      <c r="AE6" s="212" t="s">
        <v>138</v>
      </c>
      <c r="AF6" s="212" t="s">
        <v>139</v>
      </c>
      <c r="AG6" s="212" t="s">
        <v>140</v>
      </c>
      <c r="AH6" s="214" t="s">
        <v>182</v>
      </c>
      <c r="AI6" s="212" t="s">
        <v>136</v>
      </c>
      <c r="AJ6" s="212" t="s">
        <v>137</v>
      </c>
      <c r="AK6" s="212" t="s">
        <v>138</v>
      </c>
      <c r="AL6" s="212" t="s">
        <v>139</v>
      </c>
      <c r="AM6" s="212" t="s">
        <v>140</v>
      </c>
      <c r="AN6" s="214" t="s">
        <v>182</v>
      </c>
      <c r="AO6" s="225" t="s">
        <v>136</v>
      </c>
      <c r="AP6" s="212" t="s">
        <v>137</v>
      </c>
      <c r="AQ6" s="212" t="s">
        <v>138</v>
      </c>
      <c r="AR6" s="212" t="s">
        <v>139</v>
      </c>
      <c r="AS6" s="212" t="s">
        <v>140</v>
      </c>
      <c r="AT6" s="214" t="s">
        <v>182</v>
      </c>
      <c r="AU6" s="225" t="s">
        <v>136</v>
      </c>
      <c r="AV6" s="212" t="s">
        <v>137</v>
      </c>
      <c r="AW6" s="212" t="s">
        <v>138</v>
      </c>
      <c r="AX6" s="212" t="s">
        <v>139</v>
      </c>
      <c r="AY6" s="212" t="s">
        <v>140</v>
      </c>
      <c r="AZ6" s="214" t="s">
        <v>182</v>
      </c>
      <c r="BA6" s="212" t="s">
        <v>136</v>
      </c>
      <c r="BB6" s="212" t="s">
        <v>137</v>
      </c>
      <c r="BC6" s="212" t="s">
        <v>138</v>
      </c>
      <c r="BD6" s="212" t="s">
        <v>139</v>
      </c>
      <c r="BE6" s="212" t="s">
        <v>140</v>
      </c>
      <c r="BF6" s="214" t="s">
        <v>182</v>
      </c>
      <c r="BG6" s="212" t="s">
        <v>136</v>
      </c>
      <c r="BH6" s="212" t="s">
        <v>137</v>
      </c>
      <c r="BI6" s="212" t="s">
        <v>138</v>
      </c>
      <c r="BJ6" s="212" t="s">
        <v>139</v>
      </c>
      <c r="BK6" s="212" t="s">
        <v>140</v>
      </c>
      <c r="BL6" s="214" t="s">
        <v>182</v>
      </c>
      <c r="BM6" s="360"/>
      <c r="BN6" s="213" t="s">
        <v>141</v>
      </c>
      <c r="BO6" s="213" t="s">
        <v>142</v>
      </c>
      <c r="BP6" s="213" t="s">
        <v>274</v>
      </c>
      <c r="BQ6" s="360"/>
      <c r="BR6" s="213" t="s">
        <v>48</v>
      </c>
      <c r="BS6" s="213" t="s">
        <v>47</v>
      </c>
      <c r="BT6" s="213" t="s">
        <v>275</v>
      </c>
      <c r="BU6" s="213" t="s">
        <v>276</v>
      </c>
      <c r="BW6" s="546" t="s">
        <v>407</v>
      </c>
      <c r="BZ6" s="545" t="s">
        <v>429</v>
      </c>
      <c r="CA6" s="545">
        <f>SUMIFS(AI$46:AI$98,$BY$46:$BY$98,$BZ6)</f>
        <v>6.3042991006590672</v>
      </c>
      <c r="CB6" s="545">
        <f t="shared" ref="CB6" si="1">SUMIFS(AJ$46:AJ$98,$BY$46:$BY$98,$BZ6)</f>
        <v>35.352205639230462</v>
      </c>
      <c r="CC6" s="545">
        <f t="shared" ref="CC6" si="2">SUMIFS(AK$46:AK$98,$BY$46:$BY$98,$BZ6)</f>
        <v>7.9950455789673542</v>
      </c>
      <c r="CD6" s="545">
        <f t="shared" ref="CD6" si="3">SUMIFS(AL$46:AL$98,$BY$46:$BY$98,$BZ6)</f>
        <v>15.56776596771585</v>
      </c>
      <c r="CE6" s="545">
        <f t="shared" ref="CE6" si="4">SUMIFS(AM$46:AM$98,$BY$46:$BY$98,$BZ6)</f>
        <v>2.0412820954568014</v>
      </c>
    </row>
    <row r="7" spans="1:83" x14ac:dyDescent="0.2">
      <c r="A7" s="6">
        <v>1</v>
      </c>
      <c r="B7" s="282" t="s">
        <v>277</v>
      </c>
      <c r="C7" s="219" t="s">
        <v>52</v>
      </c>
      <c r="D7" s="267" t="s">
        <v>278</v>
      </c>
      <c r="E7" s="551" t="s">
        <v>448</v>
      </c>
      <c r="F7" s="551" t="s">
        <v>448</v>
      </c>
      <c r="G7" s="551" t="s">
        <v>448</v>
      </c>
      <c r="H7" s="551" t="s">
        <v>448</v>
      </c>
      <c r="I7" s="551" t="s">
        <v>448</v>
      </c>
      <c r="J7" s="552" t="s">
        <v>448</v>
      </c>
      <c r="K7" s="551" t="s">
        <v>448</v>
      </c>
      <c r="L7" s="551" t="s">
        <v>448</v>
      </c>
      <c r="M7" s="551" t="s">
        <v>448</v>
      </c>
      <c r="N7" s="551" t="s">
        <v>448</v>
      </c>
      <c r="O7" s="551" t="s">
        <v>448</v>
      </c>
      <c r="P7" s="552" t="s">
        <v>448</v>
      </c>
      <c r="Q7" s="355">
        <v>3.5908393602097015</v>
      </c>
      <c r="R7" s="355">
        <v>3.6159050646459989</v>
      </c>
      <c r="S7" s="355">
        <v>3.6886750788963649</v>
      </c>
      <c r="T7" s="355">
        <v>3.5762176992885277</v>
      </c>
      <c r="U7" s="355">
        <v>3.3285623106196138</v>
      </c>
      <c r="V7" s="355">
        <f>SUM(Q7:U7)</f>
        <v>17.800199513660207</v>
      </c>
      <c r="W7" s="233">
        <f>Q7*Dec24Jun26CPI</f>
        <v>3.7536330473266388</v>
      </c>
      <c r="X7" s="234">
        <f t="shared" ref="X7:X31" si="5">R7*Dec24Jun26CPI</f>
        <v>3.7798351263082819</v>
      </c>
      <c r="Y7" s="234">
        <f t="shared" ref="Y7:Y31" si="6">S7*Dec24Jun26CPI</f>
        <v>3.8559042296414514</v>
      </c>
      <c r="Z7" s="234">
        <f t="shared" ref="Z7:Z31" si="7">T7*Dec24Jun26CPI</f>
        <v>3.7383485012540132</v>
      </c>
      <c r="AA7" s="234">
        <f t="shared" ref="AA7:AA31" si="8">U7*Dec24Jun26CPI</f>
        <v>3.4794654496875208</v>
      </c>
      <c r="AB7" s="235">
        <f>SUM(W7:AA7)</f>
        <v>18.607186354217905</v>
      </c>
      <c r="AC7" s="215">
        <f>W7*($BN7*'Input| Real Cost Escalation'!E$22+'Calc| Project Costs '!$BO7*'Input| Real Cost Escalation'!E$23+'Calc| Project Costs '!$BP7*'Input| Real Cost Escalation'!E$24)</f>
        <v>3.2712313980952104E-2</v>
      </c>
      <c r="AD7" s="215">
        <f>X7*($BN7*'Input| Real Cost Escalation'!F$22+'Calc| Project Costs '!$BO7*'Input| Real Cost Escalation'!F$23+'Calc| Project Costs '!$BP7*'Input| Real Cost Escalation'!F$24)</f>
        <v>5.8193828519258431E-2</v>
      </c>
      <c r="AE7" s="215">
        <f>Y7*($BN7*'Input| Real Cost Escalation'!G$22+'Calc| Project Costs '!$BO7*'Input| Real Cost Escalation'!G$23+'Calc| Project Costs '!$BP7*'Input| Real Cost Escalation'!G$24)</f>
        <v>9.1487007099204765E-2</v>
      </c>
      <c r="AF7" s="215">
        <f>Z7*($BN7*'Input| Real Cost Escalation'!H$22+'Calc| Project Costs '!$BO7*'Input| Real Cost Escalation'!H$23+'Calc| Project Costs '!$BP7*'Input| Real Cost Escalation'!H$24)</f>
        <v>0.12857516499685764</v>
      </c>
      <c r="AG7" s="215">
        <f>AA7*($BN7*'Input| Real Cost Escalation'!I$22+'Calc| Project Costs '!$BO7*'Input| Real Cost Escalation'!I$23+'Calc| Project Costs '!$BP7*'Input| Real Cost Escalation'!I$24)</f>
        <v>0.15198605082370217</v>
      </c>
      <c r="AH7" s="269">
        <f t="shared" ref="AH7:AH31" si="9">SUM(AC7:AG7)</f>
        <v>0.46295436541997514</v>
      </c>
      <c r="AI7" s="234">
        <f t="shared" ref="AI7:AI31" si="10">W7+AC7</f>
        <v>3.7863453613075908</v>
      </c>
      <c r="AJ7" s="234">
        <f t="shared" ref="AJ7:AJ31" si="11">X7+AD7</f>
        <v>3.8380289548275401</v>
      </c>
      <c r="AK7" s="234">
        <f t="shared" ref="AK7:AK31" si="12">Y7+AE7</f>
        <v>3.9473912367406561</v>
      </c>
      <c r="AL7" s="234">
        <f t="shared" ref="AL7:AL31" si="13">Z7+AF7</f>
        <v>3.8669236662508708</v>
      </c>
      <c r="AM7" s="234">
        <f t="shared" ref="AM7:AM31" si="14">AA7+AG7</f>
        <v>3.6314515005112229</v>
      </c>
      <c r="AN7" s="235">
        <f t="shared" ref="AN7:AN31" si="15">AB7+AH7</f>
        <v>19.07014071963788</v>
      </c>
      <c r="AO7" s="215">
        <f>AI7/AI$102*'Input| Overheads'!C$53</f>
        <v>0.18887630745643175</v>
      </c>
      <c r="AP7" s="215">
        <f>AJ7/AJ$102*'Input| Overheads'!D$53</f>
        <v>0.15418325516771583</v>
      </c>
      <c r="AQ7" s="215">
        <f>AK7/AK$102*'Input| Overheads'!E$53</f>
        <v>0.19907921941988452</v>
      </c>
      <c r="AR7" s="215">
        <f>AL7/AL$102*'Input| Overheads'!F$53</f>
        <v>0.17578896454591628</v>
      </c>
      <c r="AS7" s="215">
        <f>AM7/AM$102*'Input| Overheads'!G$53</f>
        <v>0.19020297442402218</v>
      </c>
      <c r="AT7" s="269">
        <f>SUM(AO7:AS7)</f>
        <v>0.90813072101397063</v>
      </c>
      <c r="AU7" s="253">
        <f t="shared" ref="AU7:AU31" si="16">AI7+AO7</f>
        <v>3.9752216687640227</v>
      </c>
      <c r="AV7" s="253">
        <f t="shared" ref="AV7:AV31" si="17">AJ7+AP7</f>
        <v>3.9922122099952562</v>
      </c>
      <c r="AW7" s="253">
        <f t="shared" ref="AW7:AW31" si="18">AK7+AQ7</f>
        <v>4.1464704561605403</v>
      </c>
      <c r="AX7" s="253">
        <f t="shared" ref="AX7:AX31" si="19">AL7+AR7</f>
        <v>4.0427126307967871</v>
      </c>
      <c r="AY7" s="253">
        <f t="shared" ref="AY7:AY31" si="20">AM7+AS7</f>
        <v>3.821654474935245</v>
      </c>
      <c r="AZ7" s="269">
        <f t="shared" ref="AZ7:AZ31" si="21">AN7+AT7</f>
        <v>19.978271440651852</v>
      </c>
      <c r="BA7" s="229"/>
      <c r="BB7" s="229"/>
      <c r="BC7" s="229"/>
      <c r="BD7" s="229"/>
      <c r="BE7" s="229"/>
      <c r="BF7" s="257"/>
      <c r="BG7" s="253">
        <f>AU7+BA7</f>
        <v>3.9752216687640227</v>
      </c>
      <c r="BH7" s="253">
        <f>AV7+BB7</f>
        <v>3.9922122099952562</v>
      </c>
      <c r="BI7" s="253">
        <f t="shared" ref="BI7:BK7" si="22">AW7+BC7</f>
        <v>4.1464704561605403</v>
      </c>
      <c r="BJ7" s="253">
        <f t="shared" si="22"/>
        <v>4.0427126307967871</v>
      </c>
      <c r="BK7" s="253">
        <f t="shared" si="22"/>
        <v>3.821654474935245</v>
      </c>
      <c r="BL7" s="269">
        <f>SUM(BG7:BK7)</f>
        <v>19.978271440651852</v>
      </c>
      <c r="BM7" s="211"/>
      <c r="BN7" s="302"/>
      <c r="BO7" s="301">
        <f>100%-BP7</f>
        <v>0.91280565264185176</v>
      </c>
      <c r="BP7" s="303">
        <v>8.7194347358148211E-2</v>
      </c>
      <c r="BQ7" s="211"/>
      <c r="BR7" s="503" t="s">
        <v>279</v>
      </c>
      <c r="BS7" s="504" t="s">
        <v>50</v>
      </c>
      <c r="BT7" s="218" t="s">
        <v>280</v>
      </c>
      <c r="BU7" s="489" t="s">
        <v>53</v>
      </c>
      <c r="BV7" s="546" t="str">
        <f t="shared" ref="BV7:BV31" si="23">BR7&amp;"-"&amp;BS7</f>
        <v>Growth Assets-Mains</v>
      </c>
      <c r="BY7" s="545" t="e">
        <v>#N/A</v>
      </c>
    </row>
    <row r="8" spans="1:83" x14ac:dyDescent="0.2">
      <c r="A8" s="6">
        <v>2</v>
      </c>
      <c r="B8" s="283" t="s">
        <v>277</v>
      </c>
      <c r="C8" s="219" t="s">
        <v>54</v>
      </c>
      <c r="D8" s="268" t="s">
        <v>278</v>
      </c>
      <c r="E8" s="551" t="s">
        <v>448</v>
      </c>
      <c r="F8" s="551" t="s">
        <v>448</v>
      </c>
      <c r="G8" s="551" t="s">
        <v>448</v>
      </c>
      <c r="H8" s="551" t="s">
        <v>448</v>
      </c>
      <c r="I8" s="551" t="s">
        <v>448</v>
      </c>
      <c r="J8" s="552" t="s">
        <v>448</v>
      </c>
      <c r="K8" s="551" t="s">
        <v>448</v>
      </c>
      <c r="L8" s="551" t="s">
        <v>448</v>
      </c>
      <c r="M8" s="551" t="s">
        <v>448</v>
      </c>
      <c r="N8" s="551" t="s">
        <v>448</v>
      </c>
      <c r="O8" s="551" t="s">
        <v>448</v>
      </c>
      <c r="P8" s="552" t="s">
        <v>448</v>
      </c>
      <c r="Q8" s="355">
        <v>1.7516360257722927</v>
      </c>
      <c r="R8" s="355">
        <v>1.7638632480169034</v>
      </c>
      <c r="S8" s="355">
        <v>1.7993609592120541</v>
      </c>
      <c r="T8" s="355">
        <v>1.7445034794629368</v>
      </c>
      <c r="U8" s="355">
        <v>1.6236954852162162</v>
      </c>
      <c r="V8" s="355">
        <f t="shared" ref="V8:V71" si="24">SUM(Q8:U8)</f>
        <v>8.6830591976804037</v>
      </c>
      <c r="W8" s="220">
        <f t="shared" ref="W8:W31" si="25">Q8*Dec24Jun26CPI</f>
        <v>1.8310479009684244</v>
      </c>
      <c r="X8" s="215">
        <f t="shared" si="5"/>
        <v>1.8438294544968166</v>
      </c>
      <c r="Y8" s="215">
        <f t="shared" si="6"/>
        <v>1.8809364839348566</v>
      </c>
      <c r="Z8" s="215">
        <f t="shared" si="7"/>
        <v>1.8235919947435291</v>
      </c>
      <c r="AA8" s="215">
        <f t="shared" si="8"/>
        <v>1.6973070696614851</v>
      </c>
      <c r="AB8" s="216">
        <f t="shared" ref="AB8:AB31" si="26">SUM(W8:AA8)</f>
        <v>9.0767129038051113</v>
      </c>
      <c r="AC8" s="215">
        <f>W8*($BN8*'Input| Real Cost Escalation'!E$22+'Calc| Project Costs '!$BO8*'Input| Real Cost Escalation'!E$23+'Calc| Project Costs '!$BP8*'Input| Real Cost Escalation'!E$24)</f>
        <v>1.5853815194150439E-2</v>
      </c>
      <c r="AD8" s="215">
        <f>X8*($BN8*'Input| Real Cost Escalation'!F$22+'Calc| Project Costs '!$BO8*'Input| Real Cost Escalation'!F$23+'Calc| Project Costs '!$BP8*'Input| Real Cost Escalation'!F$24)</f>
        <v>2.8203269365830168E-2</v>
      </c>
      <c r="AE8" s="215">
        <f>Y8*($BN8*'Input| Real Cost Escalation'!G$22+'Calc| Project Costs '!$BO8*'Input| Real Cost Escalation'!G$23+'Calc| Project Costs '!$BP8*'Input| Real Cost Escalation'!G$24)</f>
        <v>4.4338596898442537E-2</v>
      </c>
      <c r="AF8" s="215">
        <f>Z8*($BN8*'Input| Real Cost Escalation'!H$22+'Calc| Project Costs '!$BO8*'Input| Real Cost Escalation'!H$23+'Calc| Project Costs '!$BP8*'Input| Real Cost Escalation'!H$24)</f>
        <v>6.2313137053053351E-2</v>
      </c>
      <c r="AG8" s="215">
        <f>AA8*($BN8*'Input| Real Cost Escalation'!I$22+'Calc| Project Costs '!$BO8*'Input| Real Cost Escalation'!I$23+'Calc| Project Costs '!$BP8*'Input| Real Cost Escalation'!I$24)</f>
        <v>7.3659074171603375E-2</v>
      </c>
      <c r="AH8" s="269">
        <f t="shared" si="9"/>
        <v>0.22436789268307988</v>
      </c>
      <c r="AI8" s="215">
        <f t="shared" si="10"/>
        <v>1.8469017161625749</v>
      </c>
      <c r="AJ8" s="215">
        <f t="shared" si="11"/>
        <v>1.8720327238626466</v>
      </c>
      <c r="AK8" s="215">
        <f t="shared" si="12"/>
        <v>1.925275080833299</v>
      </c>
      <c r="AL8" s="215">
        <f t="shared" si="13"/>
        <v>1.8859051317965825</v>
      </c>
      <c r="AM8" s="215">
        <f t="shared" si="14"/>
        <v>1.7709661438330886</v>
      </c>
      <c r="AN8" s="216">
        <f t="shared" si="15"/>
        <v>9.3010807964881916</v>
      </c>
      <c r="AO8" s="215">
        <f>AI8/AI$102*'Input| Overheads'!C$53</f>
        <v>9.2129994254741096E-2</v>
      </c>
      <c r="AP8" s="215">
        <f>AJ8/AJ$102*'Input| Overheads'!D$53</f>
        <v>7.5204252636650121E-2</v>
      </c>
      <c r="AQ8" s="215">
        <f>AK8/AK$102*'Input| Overheads'!E$53</f>
        <v>9.7097611377716581E-2</v>
      </c>
      <c r="AR8" s="215">
        <f>AL8/AL$102*'Input| Overheads'!F$53</f>
        <v>8.5732571667693019E-2</v>
      </c>
      <c r="AS8" s="215">
        <f>AM8/AM$102*'Input| Overheads'!G$53</f>
        <v>9.2757132544348878E-2</v>
      </c>
      <c r="AT8" s="269">
        <f t="shared" ref="AT8:AT71" si="27">SUM(AO8:AS8)</f>
        <v>0.44292156248114961</v>
      </c>
      <c r="AU8" s="253">
        <f t="shared" si="16"/>
        <v>1.939031710417316</v>
      </c>
      <c r="AV8" s="253">
        <f t="shared" si="17"/>
        <v>1.9472369764992967</v>
      </c>
      <c r="AW8" s="253">
        <f t="shared" si="18"/>
        <v>2.0223726922110155</v>
      </c>
      <c r="AX8" s="253">
        <f t="shared" si="19"/>
        <v>1.9716377034642756</v>
      </c>
      <c r="AY8" s="253">
        <f t="shared" si="20"/>
        <v>1.8637232763774374</v>
      </c>
      <c r="AZ8" s="269">
        <f t="shared" si="21"/>
        <v>9.7440023589693414</v>
      </c>
      <c r="BA8" s="229"/>
      <c r="BB8" s="229"/>
      <c r="BC8" s="229"/>
      <c r="BD8" s="229"/>
      <c r="BE8" s="229"/>
      <c r="BF8" s="257"/>
      <c r="BG8" s="253">
        <f t="shared" ref="BG8:BG71" si="28">AU8+BA8</f>
        <v>1.939031710417316</v>
      </c>
      <c r="BH8" s="253">
        <f t="shared" ref="BH8:BH71" si="29">AV8+BB8</f>
        <v>1.9472369764992967</v>
      </c>
      <c r="BI8" s="253">
        <f t="shared" ref="BI8:BI71" si="30">AW8+BC8</f>
        <v>2.0223726922110155</v>
      </c>
      <c r="BJ8" s="253">
        <f t="shared" ref="BJ8:BJ71" si="31">AX8+BD8</f>
        <v>1.9716377034642756</v>
      </c>
      <c r="BK8" s="253">
        <f t="shared" ref="BK8:BK71" si="32">AY8+BE8</f>
        <v>1.8637232763774374</v>
      </c>
      <c r="BL8" s="269">
        <f t="shared" ref="BL8:BL71" si="33">SUM(BG8:BK8)</f>
        <v>9.7440023589693414</v>
      </c>
      <c r="BM8" s="211"/>
      <c r="BN8" s="302"/>
      <c r="BO8" s="301">
        <f>100%-BP8</f>
        <v>0.906886536381036</v>
      </c>
      <c r="BP8" s="303">
        <v>9.311346361896404E-2</v>
      </c>
      <c r="BQ8" s="211"/>
      <c r="BR8" s="505" t="s">
        <v>279</v>
      </c>
      <c r="BS8" s="218" t="s">
        <v>50</v>
      </c>
      <c r="BT8" s="218" t="s">
        <v>280</v>
      </c>
      <c r="BU8" s="489" t="s">
        <v>53</v>
      </c>
      <c r="BV8" s="546" t="str">
        <f t="shared" si="23"/>
        <v>Growth Assets-Mains</v>
      </c>
      <c r="BY8" s="545" t="e">
        <v>#N/A</v>
      </c>
    </row>
    <row r="9" spans="1:83" x14ac:dyDescent="0.2">
      <c r="A9" s="6">
        <v>3</v>
      </c>
      <c r="B9" s="283" t="s">
        <v>277</v>
      </c>
      <c r="C9" s="219" t="s">
        <v>61</v>
      </c>
      <c r="D9" s="268" t="s">
        <v>278</v>
      </c>
      <c r="E9" s="551" t="s">
        <v>448</v>
      </c>
      <c r="F9" s="551" t="s">
        <v>448</v>
      </c>
      <c r="G9" s="551" t="s">
        <v>448</v>
      </c>
      <c r="H9" s="551" t="s">
        <v>448</v>
      </c>
      <c r="I9" s="551" t="s">
        <v>448</v>
      </c>
      <c r="J9" s="552" t="s">
        <v>448</v>
      </c>
      <c r="K9" s="551" t="s">
        <v>448</v>
      </c>
      <c r="L9" s="551" t="s">
        <v>448</v>
      </c>
      <c r="M9" s="551" t="s">
        <v>448</v>
      </c>
      <c r="N9" s="551" t="s">
        <v>448</v>
      </c>
      <c r="O9" s="551" t="s">
        <v>448</v>
      </c>
      <c r="P9" s="552" t="s">
        <v>448</v>
      </c>
      <c r="Q9" s="355">
        <v>12.824142657687219</v>
      </c>
      <c r="R9" s="355">
        <v>12.913661050815152</v>
      </c>
      <c r="S9" s="355">
        <v>13.173548210984336</v>
      </c>
      <c r="T9" s="355">
        <v>12.771923595029259</v>
      </c>
      <c r="U9" s="355">
        <v>11.887459625566237</v>
      </c>
      <c r="V9" s="355">
        <f t="shared" si="24"/>
        <v>63.570735140082199</v>
      </c>
      <c r="W9" s="220">
        <f>Q9*Dec24Jun26CPI</f>
        <v>13.405535824558537</v>
      </c>
      <c r="X9" s="215">
        <f t="shared" si="5"/>
        <v>13.499112608447017</v>
      </c>
      <c r="Y9" s="215">
        <f t="shared" si="6"/>
        <v>13.770781969041847</v>
      </c>
      <c r="Z9" s="215">
        <f t="shared" si="7"/>
        <v>13.350949367290259</v>
      </c>
      <c r="AA9" s="215">
        <f t="shared" si="8"/>
        <v>12.4263874886012</v>
      </c>
      <c r="AB9" s="216">
        <f t="shared" si="26"/>
        <v>66.452767257938859</v>
      </c>
      <c r="AC9" s="215">
        <f>W9*($BN9*'Input| Real Cost Escalation'!E$22+'Calc| Project Costs '!$BO9*'Input| Real Cost Escalation'!E$23+'Calc| Project Costs '!$BP9*'Input| Real Cost Escalation'!E$24)</f>
        <v>8.8541900514439026E-2</v>
      </c>
      <c r="AD9" s="215">
        <f>X9*($BN9*'Input| Real Cost Escalation'!F$22+'Calc| Project Costs '!$BO9*'Input| Real Cost Escalation'!F$23+'Calc| Project Costs '!$BP9*'Input| Real Cost Escalation'!F$24)</f>
        <v>0.15751231106141816</v>
      </c>
      <c r="AE9" s="215">
        <f>Y9*($BN9*'Input| Real Cost Escalation'!G$22+'Calc| Project Costs '!$BO9*'Input| Real Cost Escalation'!G$23+'Calc| Project Costs '!$BP9*'Input| Real Cost Escalation'!G$24)</f>
        <v>0.24762642855709718</v>
      </c>
      <c r="AF9" s="215">
        <f>Z9*($BN9*'Input| Real Cost Escalation'!H$22+'Calc| Project Costs '!$BO9*'Input| Real Cost Escalation'!H$23+'Calc| Project Costs '!$BP9*'Input| Real Cost Escalation'!H$24)</f>
        <v>0.34801235627685206</v>
      </c>
      <c r="AG9" s="215">
        <f>AA9*($BN9*'Input| Real Cost Escalation'!I$22+'Calc| Project Costs '!$BO9*'Input| Real Cost Escalation'!I$23+'Calc| Project Costs '!$BP9*'Input| Real Cost Escalation'!I$24)</f>
        <v>0.41137822898895504</v>
      </c>
      <c r="AH9" s="269">
        <f t="shared" si="9"/>
        <v>1.2530712253987615</v>
      </c>
      <c r="AI9" s="215">
        <f t="shared" si="10"/>
        <v>13.494077725072977</v>
      </c>
      <c r="AJ9" s="215">
        <f t="shared" si="11"/>
        <v>13.656624919508436</v>
      </c>
      <c r="AK9" s="215">
        <f t="shared" si="12"/>
        <v>14.018408397598945</v>
      </c>
      <c r="AL9" s="215">
        <f t="shared" si="13"/>
        <v>13.698961723567111</v>
      </c>
      <c r="AM9" s="215">
        <f t="shared" si="14"/>
        <v>12.837765717590155</v>
      </c>
      <c r="AN9" s="216">
        <f t="shared" si="15"/>
        <v>67.705838483337615</v>
      </c>
      <c r="AO9" s="215">
        <f>AI9/AI$102*'Input| Overheads'!C$53</f>
        <v>0.67313235588253073</v>
      </c>
      <c r="AP9" s="215">
        <f>AJ9/AJ$102*'Input| Overheads'!D$53</f>
        <v>0.54862089616230392</v>
      </c>
      <c r="AQ9" s="215">
        <f>AK9/AK$102*'Input| Overheads'!E$53</f>
        <v>0.70699194326820314</v>
      </c>
      <c r="AR9" s="215">
        <f>AL9/AL$102*'Input| Overheads'!F$53</f>
        <v>0.62274989231291777</v>
      </c>
      <c r="AS9" s="215">
        <f>AM9/AM$102*'Input| Overheads'!G$53</f>
        <v>0.67239813724639963</v>
      </c>
      <c r="AT9" s="269">
        <f t="shared" si="27"/>
        <v>3.2238932248723549</v>
      </c>
      <c r="AU9" s="253">
        <f t="shared" si="16"/>
        <v>14.167210080955508</v>
      </c>
      <c r="AV9" s="253">
        <f t="shared" si="17"/>
        <v>14.20524581567074</v>
      </c>
      <c r="AW9" s="253">
        <f t="shared" si="18"/>
        <v>14.725400340867148</v>
      </c>
      <c r="AX9" s="253">
        <f t="shared" si="19"/>
        <v>14.321711615880028</v>
      </c>
      <c r="AY9" s="253">
        <f t="shared" si="20"/>
        <v>13.510163854836556</v>
      </c>
      <c r="AZ9" s="269">
        <f t="shared" si="21"/>
        <v>70.929731708209971</v>
      </c>
      <c r="BA9" s="229"/>
      <c r="BB9" s="229"/>
      <c r="BC9" s="229"/>
      <c r="BD9" s="229"/>
      <c r="BE9" s="229"/>
      <c r="BF9" s="257"/>
      <c r="BG9" s="253">
        <f t="shared" si="28"/>
        <v>14.167210080955508</v>
      </c>
      <c r="BH9" s="253">
        <f t="shared" si="29"/>
        <v>14.20524581567074</v>
      </c>
      <c r="BI9" s="253">
        <f t="shared" si="30"/>
        <v>14.725400340867148</v>
      </c>
      <c r="BJ9" s="253">
        <f t="shared" si="31"/>
        <v>14.321711615880028</v>
      </c>
      <c r="BK9" s="253">
        <f t="shared" si="32"/>
        <v>13.510163854836556</v>
      </c>
      <c r="BL9" s="269">
        <f t="shared" si="33"/>
        <v>70.929731708209971</v>
      </c>
      <c r="BM9" s="211"/>
      <c r="BN9" s="302"/>
      <c r="BO9" s="301">
        <f>100%-BP9</f>
        <v>0.69180473617883864</v>
      </c>
      <c r="BP9" s="303">
        <v>0.30819526382116141</v>
      </c>
      <c r="BQ9" s="211"/>
      <c r="BR9" s="505" t="s">
        <v>279</v>
      </c>
      <c r="BS9" s="218" t="s">
        <v>59</v>
      </c>
      <c r="BT9" s="218" t="s">
        <v>280</v>
      </c>
      <c r="BU9" s="489" t="s">
        <v>53</v>
      </c>
      <c r="BV9" s="546" t="str">
        <f t="shared" si="23"/>
        <v>Growth Assets-Inlets</v>
      </c>
      <c r="BY9" s="545" t="e">
        <v>#N/A</v>
      </c>
    </row>
    <row r="10" spans="1:83" x14ac:dyDescent="0.2">
      <c r="A10" s="6">
        <v>4</v>
      </c>
      <c r="B10" s="283" t="s">
        <v>277</v>
      </c>
      <c r="C10" s="219" t="s">
        <v>62</v>
      </c>
      <c r="D10" s="268" t="s">
        <v>278</v>
      </c>
      <c r="E10" s="551" t="s">
        <v>448</v>
      </c>
      <c r="F10" s="551" t="s">
        <v>448</v>
      </c>
      <c r="G10" s="551" t="s">
        <v>448</v>
      </c>
      <c r="H10" s="551" t="s">
        <v>448</v>
      </c>
      <c r="I10" s="551" t="s">
        <v>448</v>
      </c>
      <c r="J10" s="552" t="s">
        <v>448</v>
      </c>
      <c r="K10" s="551" t="s">
        <v>448</v>
      </c>
      <c r="L10" s="551" t="s">
        <v>448</v>
      </c>
      <c r="M10" s="551" t="s">
        <v>448</v>
      </c>
      <c r="N10" s="551" t="s">
        <v>448</v>
      </c>
      <c r="O10" s="551" t="s">
        <v>448</v>
      </c>
      <c r="P10" s="552" t="s">
        <v>448</v>
      </c>
      <c r="Q10" s="355">
        <v>1.4344424675916005</v>
      </c>
      <c r="R10" s="355">
        <v>1.4444555334285041</v>
      </c>
      <c r="S10" s="355">
        <v>1.4735251710081354</v>
      </c>
      <c r="T10" s="355">
        <v>1.4286015125200737</v>
      </c>
      <c r="U10" s="355">
        <v>1.3296699338003146</v>
      </c>
      <c r="V10" s="355">
        <f t="shared" si="24"/>
        <v>7.1106946183486279</v>
      </c>
      <c r="W10" s="220">
        <f t="shared" si="25"/>
        <v>1.499474109174898</v>
      </c>
      <c r="X10" s="215">
        <f t="shared" si="5"/>
        <v>1.5099411256744228</v>
      </c>
      <c r="Y10" s="215">
        <f t="shared" si="6"/>
        <v>1.5403286594365404</v>
      </c>
      <c r="Z10" s="215">
        <f t="shared" si="7"/>
        <v>1.4933683495501753</v>
      </c>
      <c r="AA10" s="215">
        <f t="shared" si="8"/>
        <v>1.3899516254767825</v>
      </c>
      <c r="AB10" s="215">
        <f t="shared" si="26"/>
        <v>7.4330638693128188</v>
      </c>
      <c r="AC10" s="220">
        <f>W10*($BN10*'Input| Real Cost Escalation'!E$22+'Calc| Project Costs '!$BO10*'Input| Real Cost Escalation'!E$23+'Calc| Project Costs '!$BP10*'Input| Real Cost Escalation'!E$24)</f>
        <v>1.1654055516569926E-2</v>
      </c>
      <c r="AD10" s="215">
        <f>X10*($BN10*'Input| Real Cost Escalation'!F$22+'Calc| Project Costs '!$BO10*'Input| Real Cost Escalation'!F$23+'Calc| Project Costs '!$BP10*'Input| Real Cost Escalation'!F$24)</f>
        <v>2.0732073820277291E-2</v>
      </c>
      <c r="AE10" s="215">
        <f>Y10*($BN10*'Input| Real Cost Escalation'!G$22+'Calc| Project Costs '!$BO10*'Input| Real Cost Escalation'!G$23+'Calc| Project Costs '!$BP10*'Input| Real Cost Escalation'!G$24)</f>
        <v>3.2593067564703274E-2</v>
      </c>
      <c r="AF10" s="215">
        <f>Z10*($BN10*'Input| Real Cost Escalation'!H$22+'Calc| Project Costs '!$BO10*'Input| Real Cost Escalation'!H$23+'Calc| Project Costs '!$BP10*'Input| Real Cost Escalation'!H$24)</f>
        <v>4.5806056758871491E-2</v>
      </c>
      <c r="AG10" s="215">
        <f>AA10*($BN10*'Input| Real Cost Escalation'!I$22+'Calc| Project Costs '!$BO10*'Input| Real Cost Escalation'!I$23+'Calc| Project Costs '!$BP10*'Input| Real Cost Escalation'!I$24)</f>
        <v>5.4146394995933878E-2</v>
      </c>
      <c r="AH10" s="253">
        <f t="shared" si="9"/>
        <v>0.16493164865635584</v>
      </c>
      <c r="AI10" s="220">
        <f t="shared" si="10"/>
        <v>1.5111281646914678</v>
      </c>
      <c r="AJ10" s="215">
        <f t="shared" si="11"/>
        <v>1.5306731994947</v>
      </c>
      <c r="AK10" s="215">
        <f t="shared" si="12"/>
        <v>1.5729217270012437</v>
      </c>
      <c r="AL10" s="215">
        <f t="shared" si="13"/>
        <v>1.5391744063090467</v>
      </c>
      <c r="AM10" s="215">
        <f t="shared" si="14"/>
        <v>1.4440980204727163</v>
      </c>
      <c r="AN10" s="216">
        <f t="shared" si="15"/>
        <v>7.5979955179691743</v>
      </c>
      <c r="AO10" s="215">
        <f>AI10/AI$102*'Input| Overheads'!C$53</f>
        <v>7.5380421119792512E-2</v>
      </c>
      <c r="AP10" s="215">
        <f>AJ10/AJ$102*'Input| Overheads'!D$53</f>
        <v>6.1490983854935524E-2</v>
      </c>
      <c r="AQ10" s="215">
        <f>AK10/AK$102*'Input| Overheads'!E$53</f>
        <v>7.932733566043465E-2</v>
      </c>
      <c r="AR10" s="215">
        <f>AL10/AL$102*'Input| Overheads'!F$53</f>
        <v>6.9970317102993271E-2</v>
      </c>
      <c r="AS10" s="215">
        <f>AM10/AM$102*'Input| Overheads'!G$53</f>
        <v>7.5636901336858228E-2</v>
      </c>
      <c r="AT10" s="269">
        <f t="shared" si="27"/>
        <v>0.36180595907501423</v>
      </c>
      <c r="AU10" s="253">
        <f t="shared" si="16"/>
        <v>1.5865085858112604</v>
      </c>
      <c r="AV10" s="253">
        <f t="shared" si="17"/>
        <v>1.5921641833496356</v>
      </c>
      <c r="AW10" s="253">
        <f t="shared" si="18"/>
        <v>1.6522490626616784</v>
      </c>
      <c r="AX10" s="253">
        <f t="shared" si="19"/>
        <v>1.60914472341204</v>
      </c>
      <c r="AY10" s="253">
        <f t="shared" si="20"/>
        <v>1.5197349218095746</v>
      </c>
      <c r="AZ10" s="269">
        <f t="shared" si="21"/>
        <v>7.9598014770441887</v>
      </c>
      <c r="BA10" s="229"/>
      <c r="BB10" s="229"/>
      <c r="BC10" s="229"/>
      <c r="BD10" s="229"/>
      <c r="BE10" s="229"/>
      <c r="BF10" s="257"/>
      <c r="BG10" s="253">
        <f t="shared" si="28"/>
        <v>1.5865085858112604</v>
      </c>
      <c r="BH10" s="253">
        <f t="shared" si="29"/>
        <v>1.5921641833496356</v>
      </c>
      <c r="BI10" s="253">
        <f t="shared" si="30"/>
        <v>1.6522490626616784</v>
      </c>
      <c r="BJ10" s="253">
        <f t="shared" si="31"/>
        <v>1.60914472341204</v>
      </c>
      <c r="BK10" s="253">
        <f t="shared" si="32"/>
        <v>1.5197349218095746</v>
      </c>
      <c r="BL10" s="269">
        <f t="shared" si="33"/>
        <v>7.9598014770441896</v>
      </c>
      <c r="BM10" s="211"/>
      <c r="BN10" s="302"/>
      <c r="BO10" s="301">
        <f>100%-BP10</f>
        <v>0.81406105807525264</v>
      </c>
      <c r="BP10" s="303">
        <v>0.18593894192474739</v>
      </c>
      <c r="BQ10" s="211"/>
      <c r="BR10" s="505" t="s">
        <v>279</v>
      </c>
      <c r="BS10" s="218" t="s">
        <v>59</v>
      </c>
      <c r="BT10" s="218" t="s">
        <v>280</v>
      </c>
      <c r="BU10" s="489" t="s">
        <v>53</v>
      </c>
      <c r="BV10" s="546" t="str">
        <f t="shared" si="23"/>
        <v>Growth Assets-Inlets</v>
      </c>
      <c r="BY10" s="545" t="e">
        <v>#N/A</v>
      </c>
    </row>
    <row r="11" spans="1:83" x14ac:dyDescent="0.2">
      <c r="A11" s="6">
        <v>5</v>
      </c>
      <c r="B11" s="283" t="s">
        <v>277</v>
      </c>
      <c r="C11" s="219" t="s">
        <v>63</v>
      </c>
      <c r="D11" s="268" t="s">
        <v>278</v>
      </c>
      <c r="E11" s="551" t="s">
        <v>448</v>
      </c>
      <c r="F11" s="551" t="s">
        <v>448</v>
      </c>
      <c r="G11" s="551" t="s">
        <v>448</v>
      </c>
      <c r="H11" s="551" t="s">
        <v>448</v>
      </c>
      <c r="I11" s="551" t="s">
        <v>448</v>
      </c>
      <c r="J11" s="552" t="s">
        <v>448</v>
      </c>
      <c r="K11" s="551" t="s">
        <v>448</v>
      </c>
      <c r="L11" s="551" t="s">
        <v>448</v>
      </c>
      <c r="M11" s="551" t="s">
        <v>448</v>
      </c>
      <c r="N11" s="551" t="s">
        <v>448</v>
      </c>
      <c r="O11" s="551" t="s">
        <v>448</v>
      </c>
      <c r="P11" s="552" t="s">
        <v>448</v>
      </c>
      <c r="Q11" s="355">
        <v>2.3579751850970871</v>
      </c>
      <c r="R11" s="355">
        <v>2.3744349325624587</v>
      </c>
      <c r="S11" s="355">
        <v>2.4222203862151401</v>
      </c>
      <c r="T11" s="355">
        <v>2.3483736657422876</v>
      </c>
      <c r="U11" s="355">
        <v>2.185747270530118</v>
      </c>
      <c r="V11" s="355">
        <f t="shared" si="24"/>
        <v>11.688751440147092</v>
      </c>
      <c r="W11" s="220">
        <f t="shared" si="25"/>
        <v>2.4648759500730453</v>
      </c>
      <c r="X11" s="215">
        <f t="shared" si="5"/>
        <v>2.4820819138711756</v>
      </c>
      <c r="Y11" s="215">
        <f t="shared" si="6"/>
        <v>2.5320337607846852</v>
      </c>
      <c r="Z11" s="215">
        <f t="shared" si="7"/>
        <v>2.4548391378574697</v>
      </c>
      <c r="AA11" s="215">
        <f t="shared" si="8"/>
        <v>2.2848399398425649</v>
      </c>
      <c r="AB11" s="215">
        <f t="shared" si="26"/>
        <v>12.218670702428939</v>
      </c>
      <c r="AC11" s="220">
        <f>W11*($BN11*'Input| Real Cost Escalation'!E$22+'Calc| Project Costs '!$BO11*'Input| Real Cost Escalation'!E$23+'Calc| Project Costs '!$BP11*'Input| Real Cost Escalation'!E$24)</f>
        <v>1.4640621434445444E-2</v>
      </c>
      <c r="AD11" s="215">
        <f>X11*($BN11*'Input| Real Cost Escalation'!F$22+'Calc| Project Costs '!$BO11*'Input| Real Cost Escalation'!F$23+'Calc| Project Costs '!$BP11*'Input| Real Cost Escalation'!F$24)</f>
        <v>2.6045048774831426E-2</v>
      </c>
      <c r="AE11" s="215">
        <f>Y11*($BN11*'Input| Real Cost Escalation'!G$22+'Calc| Project Costs '!$BO11*'Input| Real Cost Escalation'!G$23+'Calc| Project Costs '!$BP11*'Input| Real Cost Escalation'!G$24)</f>
        <v>4.0945640161371893E-2</v>
      </c>
      <c r="AF11" s="215">
        <f>Z11*($BN11*'Input| Real Cost Escalation'!H$22+'Calc| Project Costs '!$BO11*'Input| Real Cost Escalation'!H$23+'Calc| Project Costs '!$BP11*'Input| Real Cost Escalation'!H$24)</f>
        <v>5.754470068019215E-2</v>
      </c>
      <c r="AG11" s="215">
        <f>AA11*($BN11*'Input| Real Cost Escalation'!I$22+'Calc| Project Costs '!$BO11*'Input| Real Cost Escalation'!I$23+'Calc| Project Costs '!$BP11*'Input| Real Cost Escalation'!I$24)</f>
        <v>6.8022403878915186E-2</v>
      </c>
      <c r="AH11" s="253">
        <f t="shared" si="9"/>
        <v>0.2071984149297561</v>
      </c>
      <c r="AI11" s="220">
        <f t="shared" si="10"/>
        <v>2.4795165715074905</v>
      </c>
      <c r="AJ11" s="215">
        <f t="shared" si="11"/>
        <v>2.5081269626460072</v>
      </c>
      <c r="AK11" s="215">
        <f t="shared" si="12"/>
        <v>2.5729794009460569</v>
      </c>
      <c r="AL11" s="215">
        <f t="shared" si="13"/>
        <v>2.5123838385376618</v>
      </c>
      <c r="AM11" s="215">
        <f t="shared" si="14"/>
        <v>2.3528623437214802</v>
      </c>
      <c r="AN11" s="216">
        <f t="shared" si="15"/>
        <v>12.425869117358696</v>
      </c>
      <c r="AO11" s="215">
        <f>AI11/AI$102*'Input| Overheads'!C$53</f>
        <v>0.12368706222340856</v>
      </c>
      <c r="AP11" s="215">
        <f>AJ11/AJ$102*'Input| Overheads'!D$53</f>
        <v>0.10075775457302512</v>
      </c>
      <c r="AQ11" s="215">
        <f>AK11/AK$102*'Input| Overheads'!E$53</f>
        <v>0.12976335508783429</v>
      </c>
      <c r="AR11" s="215">
        <f>AL11/AL$102*'Input| Overheads'!F$53</f>
        <v>0.11421206924072176</v>
      </c>
      <c r="AS11" s="215">
        <f>AM11/AM$102*'Input| Overheads'!G$53</f>
        <v>0.12323485970364773</v>
      </c>
      <c r="AT11" s="269">
        <f t="shared" si="27"/>
        <v>0.59165510082863748</v>
      </c>
      <c r="AU11" s="253">
        <f>AI11+AO11</f>
        <v>2.603203633730899</v>
      </c>
      <c r="AV11" s="253">
        <f t="shared" si="17"/>
        <v>2.6088847172190324</v>
      </c>
      <c r="AW11" s="253">
        <f t="shared" si="18"/>
        <v>2.7027427560338912</v>
      </c>
      <c r="AX11" s="253">
        <f t="shared" si="19"/>
        <v>2.6265959077783836</v>
      </c>
      <c r="AY11" s="253">
        <f t="shared" si="20"/>
        <v>2.4760972034251281</v>
      </c>
      <c r="AZ11" s="269">
        <f t="shared" si="21"/>
        <v>13.017524218187333</v>
      </c>
      <c r="BA11" s="229"/>
      <c r="BB11" s="229"/>
      <c r="BC11" s="229"/>
      <c r="BD11" s="229"/>
      <c r="BE11" s="229"/>
      <c r="BF11" s="257"/>
      <c r="BG11" s="253">
        <f t="shared" si="28"/>
        <v>2.603203633730899</v>
      </c>
      <c r="BH11" s="253">
        <f t="shared" si="29"/>
        <v>2.6088847172190324</v>
      </c>
      <c r="BI11" s="253">
        <f t="shared" si="30"/>
        <v>2.7027427560338912</v>
      </c>
      <c r="BJ11" s="253">
        <f t="shared" si="31"/>
        <v>2.6265959077783836</v>
      </c>
      <c r="BK11" s="253">
        <f t="shared" si="32"/>
        <v>2.4760972034251281</v>
      </c>
      <c r="BL11" s="269">
        <f t="shared" si="33"/>
        <v>13.017524218187335</v>
      </c>
      <c r="BM11" s="211"/>
      <c r="BN11" s="302"/>
      <c r="BO11" s="301">
        <f>100%-BP11</f>
        <v>0.62213310625742668</v>
      </c>
      <c r="BP11" s="303">
        <v>0.37786689374257326</v>
      </c>
      <c r="BQ11" s="211"/>
      <c r="BR11" s="505" t="s">
        <v>279</v>
      </c>
      <c r="BS11" s="218" t="s">
        <v>59</v>
      </c>
      <c r="BT11" s="218" t="s">
        <v>280</v>
      </c>
      <c r="BU11" s="489" t="s">
        <v>53</v>
      </c>
      <c r="BV11" s="546" t="str">
        <f t="shared" si="23"/>
        <v>Growth Assets-Inlets</v>
      </c>
      <c r="BY11" s="545" t="e">
        <v>#N/A</v>
      </c>
    </row>
    <row r="12" spans="1:83" x14ac:dyDescent="0.2">
      <c r="A12" s="6">
        <v>6</v>
      </c>
      <c r="B12" s="283" t="s">
        <v>277</v>
      </c>
      <c r="C12" s="219" t="s">
        <v>67</v>
      </c>
      <c r="D12" s="268" t="s">
        <v>278</v>
      </c>
      <c r="E12" s="551" t="s">
        <v>448</v>
      </c>
      <c r="F12" s="551" t="s">
        <v>448</v>
      </c>
      <c r="G12" s="551" t="s">
        <v>448</v>
      </c>
      <c r="H12" s="551" t="s">
        <v>448</v>
      </c>
      <c r="I12" s="551" t="s">
        <v>448</v>
      </c>
      <c r="J12" s="552" t="s">
        <v>448</v>
      </c>
      <c r="K12" s="551" t="s">
        <v>448</v>
      </c>
      <c r="L12" s="551" t="s">
        <v>448</v>
      </c>
      <c r="M12" s="551" t="s">
        <v>448</v>
      </c>
      <c r="N12" s="551" t="s">
        <v>448</v>
      </c>
      <c r="O12" s="551" t="s">
        <v>448</v>
      </c>
      <c r="P12" s="552" t="s">
        <v>448</v>
      </c>
      <c r="Q12" s="355">
        <v>1.8776649413348379</v>
      </c>
      <c r="R12" s="355">
        <v>1.8907719031698416</v>
      </c>
      <c r="S12" s="355">
        <v>1.9288236484114802</v>
      </c>
      <c r="T12" s="355">
        <v>1.8700192135977527</v>
      </c>
      <c r="U12" s="355">
        <v>1.7405191735822843</v>
      </c>
      <c r="V12" s="355">
        <f t="shared" si="24"/>
        <v>9.3077988800961968</v>
      </c>
      <c r="W12" s="220">
        <f t="shared" si="25"/>
        <v>1.9627904421737989</v>
      </c>
      <c r="X12" s="215">
        <f t="shared" si="5"/>
        <v>1.9764916190181583</v>
      </c>
      <c r="Y12" s="215">
        <f t="shared" si="6"/>
        <v>2.0162684717591084</v>
      </c>
      <c r="Z12" s="215">
        <f t="shared" si="7"/>
        <v>1.9547980890145897</v>
      </c>
      <c r="AA12" s="215">
        <f t="shared" si="8"/>
        <v>1.8194270570440043</v>
      </c>
      <c r="AB12" s="215">
        <f t="shared" si="26"/>
        <v>9.7297756790096592</v>
      </c>
      <c r="AC12" s="220">
        <f>W12*($BN12*'Input| Real Cost Escalation'!E$22+'Calc| Project Costs '!$BO12*'Input| Real Cost Escalation'!E$23+'Calc| Project Costs '!$BP12*'Input| Real Cost Escalation'!E$24)</f>
        <v>1.4909922895624311E-3</v>
      </c>
      <c r="AD12" s="215">
        <f>X12*($BN12*'Input| Real Cost Escalation'!F$22+'Calc| Project Costs '!$BO12*'Input| Real Cost Escalation'!F$23+'Calc| Project Costs '!$BP12*'Input| Real Cost Escalation'!F$24)</f>
        <v>2.1790951993273843E-3</v>
      </c>
      <c r="AE12" s="215">
        <f>Y12*($BN12*'Input| Real Cost Escalation'!G$22+'Calc| Project Costs '!$BO12*'Input| Real Cost Escalation'!G$23+'Calc| Project Costs '!$BP12*'Input| Real Cost Escalation'!G$24)</f>
        <v>2.9527755638134486E-3</v>
      </c>
      <c r="AF12" s="215">
        <f>Z12*($BN12*'Input| Real Cost Escalation'!H$22+'Calc| Project Costs '!$BO12*'Input| Real Cost Escalation'!H$23+'Calc| Project Costs '!$BP12*'Input| Real Cost Escalation'!H$24)</f>
        <v>3.7646876575399089E-3</v>
      </c>
      <c r="AG12" s="215">
        <f>AA12*($BN12*'Input| Real Cost Escalation'!I$22+'Calc| Project Costs '!$BO12*'Input| Real Cost Escalation'!I$23+'Calc| Project Costs '!$BP12*'Input| Real Cost Escalation'!I$24)</f>
        <v>4.3334566879353088E-3</v>
      </c>
      <c r="AH12" s="253">
        <f t="shared" si="9"/>
        <v>1.4721007398178481E-2</v>
      </c>
      <c r="AI12" s="220">
        <f t="shared" si="10"/>
        <v>1.9642814344633615</v>
      </c>
      <c r="AJ12" s="215">
        <f t="shared" si="11"/>
        <v>1.9786707142174857</v>
      </c>
      <c r="AK12" s="215">
        <f t="shared" si="12"/>
        <v>2.0192212473229216</v>
      </c>
      <c r="AL12" s="215">
        <f t="shared" si="13"/>
        <v>1.9585627766721296</v>
      </c>
      <c r="AM12" s="215">
        <f t="shared" si="14"/>
        <v>1.8237605137319397</v>
      </c>
      <c r="AN12" s="216">
        <f t="shared" si="15"/>
        <v>9.7444966864078371</v>
      </c>
      <c r="AO12" s="215">
        <f>AI12/AI$102*'Input| Overheads'!C$53</f>
        <v>9.7985310040111587E-2</v>
      </c>
      <c r="AP12" s="215">
        <f>AJ12/AJ$102*'Input| Overheads'!D$53</f>
        <v>7.948816833165076E-2</v>
      </c>
      <c r="AQ12" s="215">
        <f>AK12/AK$102*'Input| Overheads'!E$53</f>
        <v>0.10183560879691524</v>
      </c>
      <c r="AR12" s="215">
        <f>AL12/AL$102*'Input| Overheads'!F$53</f>
        <v>8.9035562174200902E-2</v>
      </c>
      <c r="AS12" s="215">
        <f>AM12/AM$102*'Input| Overheads'!G$53</f>
        <v>9.5522320565224264E-2</v>
      </c>
      <c r="AT12" s="269">
        <f t="shared" si="27"/>
        <v>0.46386696990810272</v>
      </c>
      <c r="AU12" s="253">
        <f t="shared" si="16"/>
        <v>2.0622667445034732</v>
      </c>
      <c r="AV12" s="253">
        <f t="shared" si="17"/>
        <v>2.0581588825491366</v>
      </c>
      <c r="AW12" s="253">
        <f t="shared" si="18"/>
        <v>2.1210568561198371</v>
      </c>
      <c r="AX12" s="253">
        <f t="shared" si="19"/>
        <v>2.0475983388463304</v>
      </c>
      <c r="AY12" s="253">
        <f t="shared" si="20"/>
        <v>1.919282834297164</v>
      </c>
      <c r="AZ12" s="269">
        <f t="shared" si="21"/>
        <v>10.208363656315941</v>
      </c>
      <c r="BA12" s="229"/>
      <c r="BB12" s="229"/>
      <c r="BC12" s="229"/>
      <c r="BD12" s="229"/>
      <c r="BE12" s="229"/>
      <c r="BF12" s="257"/>
      <c r="BG12" s="253">
        <f t="shared" si="28"/>
        <v>2.0622667445034732</v>
      </c>
      <c r="BH12" s="253">
        <f t="shared" si="29"/>
        <v>2.0581588825491366</v>
      </c>
      <c r="BI12" s="253">
        <f t="shared" si="30"/>
        <v>2.1210568561198371</v>
      </c>
      <c r="BJ12" s="253">
        <f t="shared" si="31"/>
        <v>2.0475983388463304</v>
      </c>
      <c r="BK12" s="253">
        <f t="shared" si="32"/>
        <v>1.919282834297164</v>
      </c>
      <c r="BL12" s="269">
        <f t="shared" si="33"/>
        <v>10.208363656315942</v>
      </c>
      <c r="BM12" s="211"/>
      <c r="BN12" s="302">
        <f>100%-BP12</f>
        <v>3.8674275799215785E-2</v>
      </c>
      <c r="BO12" s="301"/>
      <c r="BP12" s="303">
        <v>0.96132572420078422</v>
      </c>
      <c r="BQ12" s="211"/>
      <c r="BR12" s="505" t="s">
        <v>279</v>
      </c>
      <c r="BS12" s="218" t="s">
        <v>65</v>
      </c>
      <c r="BT12" s="218" t="s">
        <v>280</v>
      </c>
      <c r="BU12" s="489" t="s">
        <v>53</v>
      </c>
      <c r="BV12" s="546" t="str">
        <f t="shared" si="23"/>
        <v>Growth Assets-Meters</v>
      </c>
      <c r="BY12" s="545" t="e">
        <v>#N/A</v>
      </c>
    </row>
    <row r="13" spans="1:83" x14ac:dyDescent="0.2">
      <c r="A13" s="6">
        <v>7</v>
      </c>
      <c r="B13" s="283" t="s">
        <v>281</v>
      </c>
      <c r="C13" s="219" t="s">
        <v>55</v>
      </c>
      <c r="D13" s="268" t="s">
        <v>278</v>
      </c>
      <c r="E13" s="551" t="s">
        <v>448</v>
      </c>
      <c r="F13" s="551" t="s">
        <v>448</v>
      </c>
      <c r="G13" s="551" t="s">
        <v>448</v>
      </c>
      <c r="H13" s="551" t="s">
        <v>448</v>
      </c>
      <c r="I13" s="551" t="s">
        <v>448</v>
      </c>
      <c r="J13" s="552" t="s">
        <v>448</v>
      </c>
      <c r="K13" s="551" t="s">
        <v>448</v>
      </c>
      <c r="L13" s="551" t="s">
        <v>448</v>
      </c>
      <c r="M13" s="551" t="s">
        <v>448</v>
      </c>
      <c r="N13" s="551" t="s">
        <v>448</v>
      </c>
      <c r="O13" s="551" t="s">
        <v>448</v>
      </c>
      <c r="P13" s="552" t="s">
        <v>448</v>
      </c>
      <c r="Q13" s="355">
        <v>0.93499791746210326</v>
      </c>
      <c r="R13" s="355">
        <v>0.92924768026971138</v>
      </c>
      <c r="S13" s="355">
        <v>0.90955565173012543</v>
      </c>
      <c r="T13" s="355">
        <v>0.88913612734878422</v>
      </c>
      <c r="U13" s="355">
        <v>0.8676029885052472</v>
      </c>
      <c r="V13" s="355">
        <f t="shared" si="24"/>
        <v>4.5305403653159715</v>
      </c>
      <c r="W13" s="220">
        <f t="shared" si="25"/>
        <v>0.97738682522472298</v>
      </c>
      <c r="X13" s="215">
        <f t="shared" si="5"/>
        <v>0.97137589624959098</v>
      </c>
      <c r="Y13" s="215">
        <f t="shared" si="6"/>
        <v>0.9507911132280602</v>
      </c>
      <c r="Z13" s="215">
        <f t="shared" si="7"/>
        <v>0.92944585273609037</v>
      </c>
      <c r="AA13" s="215">
        <f t="shared" si="8"/>
        <v>0.9069364911446397</v>
      </c>
      <c r="AB13" s="215">
        <f t="shared" si="26"/>
        <v>4.7359361785831045</v>
      </c>
      <c r="AC13" s="220">
        <f>W13*($BN13*'Input| Real Cost Escalation'!E$22+'Calc| Project Costs '!$BO13*'Input| Real Cost Escalation'!E$23+'Calc| Project Costs '!$BP13*'Input| Real Cost Escalation'!E$24)</f>
        <v>8.2936040190543341E-3</v>
      </c>
      <c r="AD13" s="215">
        <f>X13*($BN13*'Input| Real Cost Escalation'!F$22+'Calc| Project Costs '!$BO13*'Input| Real Cost Escalation'!F$23+'Calc| Project Costs '!$BP13*'Input| Real Cost Escalation'!F$24)</f>
        <v>1.456158867852617E-2</v>
      </c>
      <c r="AE13" s="215">
        <f>Y13*($BN13*'Input| Real Cost Escalation'!G$22+'Calc| Project Costs '!$BO13*'Input| Real Cost Escalation'!G$23+'Calc| Project Costs '!$BP13*'Input| Real Cost Escalation'!G$24)</f>
        <v>2.1965225130985682E-2</v>
      </c>
      <c r="AF13" s="215">
        <f>Z13*($BN13*'Input| Real Cost Escalation'!H$22+'Calc| Project Costs '!$BO13*'Input| Real Cost Escalation'!H$23+'Calc| Project Costs '!$BP13*'Input| Real Cost Escalation'!H$24)</f>
        <v>3.1125673840786728E-2</v>
      </c>
      <c r="AG13" s="215">
        <f>AA13*($BN13*'Input| Real Cost Escalation'!I$22+'Calc| Project Costs '!$BO13*'Input| Real Cost Escalation'!I$23+'Calc| Project Costs '!$BP13*'Input| Real Cost Escalation'!I$24)</f>
        <v>3.8573179816962538E-2</v>
      </c>
      <c r="AH13" s="253">
        <f t="shared" si="9"/>
        <v>0.11451927148631545</v>
      </c>
      <c r="AI13" s="220">
        <f t="shared" si="10"/>
        <v>0.9856804292437773</v>
      </c>
      <c r="AJ13" s="215">
        <f t="shared" si="11"/>
        <v>0.98593748492811717</v>
      </c>
      <c r="AK13" s="215">
        <f t="shared" si="12"/>
        <v>0.97275633835904585</v>
      </c>
      <c r="AL13" s="215">
        <f t="shared" si="13"/>
        <v>0.96057152657687705</v>
      </c>
      <c r="AM13" s="215">
        <f t="shared" si="14"/>
        <v>0.94550967096160221</v>
      </c>
      <c r="AN13" s="216">
        <f t="shared" si="15"/>
        <v>4.8504554500694201</v>
      </c>
      <c r="AO13" s="215">
        <f>AI13/AI$102*'Input| Overheads'!C$53</f>
        <v>4.9169228383155753E-2</v>
      </c>
      <c r="AP13" s="215">
        <f>AJ13/AJ$102*'Input| Overheads'!D$53</f>
        <v>3.9607583112910252E-2</v>
      </c>
      <c r="AQ13" s="215">
        <f>AK13/AK$102*'Input| Overheads'!E$53</f>
        <v>4.9059128146153687E-2</v>
      </c>
      <c r="AR13" s="215">
        <f>AL13/AL$102*'Input| Overheads'!F$53</f>
        <v>4.3667237474318554E-2</v>
      </c>
      <c r="AS13" s="215">
        <f>AM13/AM$102*'Input| Overheads'!G$53</f>
        <v>4.9522553650587983E-2</v>
      </c>
      <c r="AT13" s="269">
        <f t="shared" si="27"/>
        <v>0.23102573076712624</v>
      </c>
      <c r="AU13" s="253">
        <f t="shared" si="16"/>
        <v>1.034849657626933</v>
      </c>
      <c r="AV13" s="253">
        <f t="shared" si="17"/>
        <v>1.0255450680410274</v>
      </c>
      <c r="AW13" s="253">
        <f t="shared" si="18"/>
        <v>1.0218154665051995</v>
      </c>
      <c r="AX13" s="253">
        <f t="shared" si="19"/>
        <v>1.0042387640511956</v>
      </c>
      <c r="AY13" s="253">
        <f t="shared" si="20"/>
        <v>0.99503222461219021</v>
      </c>
      <c r="AZ13" s="269">
        <f t="shared" si="21"/>
        <v>5.0814811808365468</v>
      </c>
      <c r="BA13" s="229"/>
      <c r="BB13" s="229"/>
      <c r="BC13" s="229"/>
      <c r="BD13" s="229"/>
      <c r="BE13" s="229"/>
      <c r="BF13" s="257"/>
      <c r="BG13" s="253">
        <f t="shared" si="28"/>
        <v>1.034849657626933</v>
      </c>
      <c r="BH13" s="253">
        <f t="shared" si="29"/>
        <v>1.0255450680410274</v>
      </c>
      <c r="BI13" s="253">
        <f t="shared" si="30"/>
        <v>1.0218154665051995</v>
      </c>
      <c r="BJ13" s="253">
        <f t="shared" si="31"/>
        <v>1.0042387640511956</v>
      </c>
      <c r="BK13" s="253">
        <f t="shared" si="32"/>
        <v>0.99503222461219021</v>
      </c>
      <c r="BL13" s="269">
        <f t="shared" si="33"/>
        <v>5.0814811808365459</v>
      </c>
      <c r="BM13" s="211"/>
      <c r="BN13" s="302"/>
      <c r="BO13" s="301">
        <f>100%-BP13</f>
        <v>0.88878288753191148</v>
      </c>
      <c r="BP13" s="303">
        <v>0.11121711246808848</v>
      </c>
      <c r="BQ13" s="211"/>
      <c r="BR13" s="505" t="s">
        <v>279</v>
      </c>
      <c r="BS13" s="218" t="s">
        <v>50</v>
      </c>
      <c r="BT13" s="218" t="s">
        <v>280</v>
      </c>
      <c r="BU13" s="489" t="s">
        <v>53</v>
      </c>
      <c r="BV13" s="546" t="str">
        <f t="shared" si="23"/>
        <v>Growth Assets-Mains</v>
      </c>
      <c r="BY13" s="545" t="e">
        <v>#N/A</v>
      </c>
    </row>
    <row r="14" spans="1:83" x14ac:dyDescent="0.2">
      <c r="A14" s="6">
        <v>8</v>
      </c>
      <c r="B14" s="283" t="s">
        <v>281</v>
      </c>
      <c r="C14" s="219" t="s">
        <v>64</v>
      </c>
      <c r="D14" s="268" t="s">
        <v>278</v>
      </c>
      <c r="E14" s="551" t="s">
        <v>448</v>
      </c>
      <c r="F14" s="551" t="s">
        <v>448</v>
      </c>
      <c r="G14" s="551" t="s">
        <v>448</v>
      </c>
      <c r="H14" s="551" t="s">
        <v>448</v>
      </c>
      <c r="I14" s="551" t="s">
        <v>448</v>
      </c>
      <c r="J14" s="552" t="s">
        <v>448</v>
      </c>
      <c r="K14" s="551" t="s">
        <v>448</v>
      </c>
      <c r="L14" s="551" t="s">
        <v>448</v>
      </c>
      <c r="M14" s="551" t="s">
        <v>448</v>
      </c>
      <c r="N14" s="551" t="s">
        <v>448</v>
      </c>
      <c r="O14" s="551" t="s">
        <v>448</v>
      </c>
      <c r="P14" s="552" t="s">
        <v>448</v>
      </c>
      <c r="Q14" s="355">
        <v>2.8243756494659498</v>
      </c>
      <c r="R14" s="355">
        <v>2.8070057392217342</v>
      </c>
      <c r="S14" s="355">
        <v>2.7475214506933066</v>
      </c>
      <c r="T14" s="355">
        <v>2.685839594125242</v>
      </c>
      <c r="U14" s="355">
        <v>2.6207938096690211</v>
      </c>
      <c r="V14" s="355">
        <f t="shared" si="24"/>
        <v>13.685536243175253</v>
      </c>
      <c r="W14" s="220">
        <f t="shared" si="25"/>
        <v>2.9524210671682343</v>
      </c>
      <c r="X14" s="215">
        <f t="shared" si="5"/>
        <v>2.9342636776051498</v>
      </c>
      <c r="Y14" s="215">
        <f t="shared" si="6"/>
        <v>2.8720826194126778</v>
      </c>
      <c r="Z14" s="215">
        <f t="shared" si="7"/>
        <v>2.8076043646068634</v>
      </c>
      <c r="AA14" s="215">
        <f t="shared" si="8"/>
        <v>2.7396096754459709</v>
      </c>
      <c r="AB14" s="215">
        <f t="shared" si="26"/>
        <v>14.305981404238896</v>
      </c>
      <c r="AC14" s="220">
        <f>W14*($BN14*'Input| Real Cost Escalation'!E$22+'Calc| Project Costs '!$BO14*'Input| Real Cost Escalation'!E$23+'Calc| Project Costs '!$BP14*'Input| Real Cost Escalation'!E$24)</f>
        <v>2.1886477124312177E-2</v>
      </c>
      <c r="AD14" s="215">
        <f>X14*($BN14*'Input| Real Cost Escalation'!F$22+'Calc| Project Costs '!$BO14*'Input| Real Cost Escalation'!F$23+'Calc| Project Costs '!$BP14*'Input| Real Cost Escalation'!F$24)</f>
        <v>3.8427428747984244E-2</v>
      </c>
      <c r="AE14" s="215">
        <f>Y14*($BN14*'Input| Real Cost Escalation'!G$22+'Calc| Project Costs '!$BO14*'Input| Real Cost Escalation'!G$23+'Calc| Project Costs '!$BP14*'Input| Real Cost Escalation'!G$24)</f>
        <v>5.7965318365235975E-2</v>
      </c>
      <c r="AF14" s="215">
        <f>Z14*($BN14*'Input| Real Cost Escalation'!H$22+'Calc| Project Costs '!$BO14*'Input| Real Cost Escalation'!H$23+'Calc| Project Costs '!$BP14*'Input| Real Cost Escalation'!H$24)</f>
        <v>8.2139362686001138E-2</v>
      </c>
      <c r="AG14" s="215">
        <f>AA14*($BN14*'Input| Real Cost Escalation'!I$22+'Calc| Project Costs '!$BO14*'Input| Real Cost Escalation'!I$23+'Calc| Project Costs '!$BP14*'Input| Real Cost Escalation'!I$24)</f>
        <v>0.10179302215735553</v>
      </c>
      <c r="AH14" s="253">
        <f t="shared" si="9"/>
        <v>0.30221160908088907</v>
      </c>
      <c r="AI14" s="220">
        <f t="shared" si="10"/>
        <v>2.9743075442925466</v>
      </c>
      <c r="AJ14" s="215">
        <f t="shared" si="11"/>
        <v>2.972691106353134</v>
      </c>
      <c r="AK14" s="215">
        <f t="shared" si="12"/>
        <v>2.9300479377779136</v>
      </c>
      <c r="AL14" s="215">
        <f t="shared" si="13"/>
        <v>2.8897437272928643</v>
      </c>
      <c r="AM14" s="215">
        <f t="shared" si="14"/>
        <v>2.8414026976033266</v>
      </c>
      <c r="AN14" s="216">
        <f t="shared" si="15"/>
        <v>14.608193013319784</v>
      </c>
      <c r="AO14" s="215">
        <f>AI14/AI$102*'Input| Overheads'!C$53</f>
        <v>0.14836898713639202</v>
      </c>
      <c r="AP14" s="215">
        <f>AJ14/AJ$102*'Input| Overheads'!D$53</f>
        <v>0.11942046211223541</v>
      </c>
      <c r="AQ14" s="215">
        <f>AK14/AK$102*'Input| Overheads'!E$53</f>
        <v>0.14777143215155619</v>
      </c>
      <c r="AR14" s="215">
        <f>AL14/AL$102*'Input| Overheads'!F$53</f>
        <v>0.13136671459470003</v>
      </c>
      <c r="AS14" s="215">
        <f>AM14/AM$102*'Input| Overheads'!G$53</f>
        <v>0.14882292784152878</v>
      </c>
      <c r="AT14" s="269">
        <f t="shared" si="27"/>
        <v>0.69575052383641234</v>
      </c>
      <c r="AU14" s="253">
        <f t="shared" si="16"/>
        <v>3.1226765314289384</v>
      </c>
      <c r="AV14" s="253">
        <f t="shared" si="17"/>
        <v>3.0921115684653695</v>
      </c>
      <c r="AW14" s="253">
        <f t="shared" si="18"/>
        <v>3.07781936992947</v>
      </c>
      <c r="AX14" s="253">
        <f t="shared" si="19"/>
        <v>3.0211104418875645</v>
      </c>
      <c r="AY14" s="253">
        <f t="shared" si="20"/>
        <v>2.9902256254448556</v>
      </c>
      <c r="AZ14" s="269">
        <f t="shared" si="21"/>
        <v>15.303943537156197</v>
      </c>
      <c r="BA14" s="229"/>
      <c r="BB14" s="229"/>
      <c r="BC14" s="229"/>
      <c r="BD14" s="229"/>
      <c r="BE14" s="229"/>
      <c r="BF14" s="257"/>
      <c r="BG14" s="253">
        <f t="shared" si="28"/>
        <v>3.1226765314289384</v>
      </c>
      <c r="BH14" s="253">
        <f t="shared" si="29"/>
        <v>3.0921115684653695</v>
      </c>
      <c r="BI14" s="253">
        <f t="shared" si="30"/>
        <v>3.07781936992947</v>
      </c>
      <c r="BJ14" s="253">
        <f t="shared" si="31"/>
        <v>3.0211104418875645</v>
      </c>
      <c r="BK14" s="253">
        <f t="shared" si="32"/>
        <v>2.9902256254448556</v>
      </c>
      <c r="BL14" s="269">
        <f t="shared" si="33"/>
        <v>15.303943537156199</v>
      </c>
      <c r="BM14" s="211"/>
      <c r="BN14" s="302"/>
      <c r="BO14" s="301">
        <f>100%-BP14</f>
        <v>0.77645525899095891</v>
      </c>
      <c r="BP14" s="303">
        <v>0.22354474100904109</v>
      </c>
      <c r="BQ14" s="211"/>
      <c r="BR14" s="505" t="s">
        <v>279</v>
      </c>
      <c r="BS14" s="218" t="s">
        <v>59</v>
      </c>
      <c r="BT14" s="218" t="s">
        <v>280</v>
      </c>
      <c r="BU14" s="489" t="s">
        <v>53</v>
      </c>
      <c r="BV14" s="546" t="str">
        <f t="shared" si="23"/>
        <v>Growth Assets-Inlets</v>
      </c>
      <c r="BY14" s="545" t="e">
        <v>#N/A</v>
      </c>
    </row>
    <row r="15" spans="1:83" x14ac:dyDescent="0.2">
      <c r="A15" s="6">
        <v>9</v>
      </c>
      <c r="B15" s="283" t="s">
        <v>281</v>
      </c>
      <c r="C15" s="219" t="s">
        <v>68</v>
      </c>
      <c r="D15" s="268" t="s">
        <v>278</v>
      </c>
      <c r="E15" s="551" t="s">
        <v>448</v>
      </c>
      <c r="F15" s="551" t="s">
        <v>448</v>
      </c>
      <c r="G15" s="551" t="s">
        <v>448</v>
      </c>
      <c r="H15" s="551" t="s">
        <v>448</v>
      </c>
      <c r="I15" s="551" t="s">
        <v>448</v>
      </c>
      <c r="J15" s="552" t="s">
        <v>448</v>
      </c>
      <c r="K15" s="551" t="s">
        <v>448</v>
      </c>
      <c r="L15" s="551" t="s">
        <v>448</v>
      </c>
      <c r="M15" s="551" t="s">
        <v>448</v>
      </c>
      <c r="N15" s="551" t="s">
        <v>448</v>
      </c>
      <c r="O15" s="551" t="s">
        <v>448</v>
      </c>
      <c r="P15" s="552" t="s">
        <v>448</v>
      </c>
      <c r="Q15" s="355">
        <v>0.96798338475273116</v>
      </c>
      <c r="R15" s="355">
        <v>0.96203028693650194</v>
      </c>
      <c r="S15" s="355">
        <v>0.9416435501508893</v>
      </c>
      <c r="T15" s="355">
        <v>0.92050365245000187</v>
      </c>
      <c r="U15" s="355">
        <v>0.89821085346848739</v>
      </c>
      <c r="V15" s="355">
        <f t="shared" si="24"/>
        <v>4.6903717277586114</v>
      </c>
      <c r="W15" s="220">
        <f t="shared" si="25"/>
        <v>1.0118677160926404</v>
      </c>
      <c r="X15" s="215">
        <f t="shared" si="5"/>
        <v>1.0056447296386706</v>
      </c>
      <c r="Y15" s="215">
        <f t="shared" si="6"/>
        <v>0.98433374319533495</v>
      </c>
      <c r="Z15" s="215">
        <f t="shared" si="7"/>
        <v>0.96223545066059968</v>
      </c>
      <c r="AA15" s="215">
        <f t="shared" si="8"/>
        <v>0.9389319891073834</v>
      </c>
      <c r="AB15" s="215">
        <f t="shared" si="26"/>
        <v>4.9030136286946293</v>
      </c>
      <c r="AC15" s="220">
        <f>W15*($BN15*'Input| Real Cost Escalation'!E$22+'Calc| Project Costs '!$BO15*'Input| Real Cost Escalation'!E$23+'Calc| Project Costs '!$BP15*'Input| Real Cost Escalation'!E$24)</f>
        <v>1.1499683906859685E-3</v>
      </c>
      <c r="AD15" s="215">
        <f>X15*($BN15*'Input| Real Cost Escalation'!F$22+'Calc| Project Costs '!$BO15*'Input| Real Cost Escalation'!F$23+'Calc| Project Costs '!$BP15*'Input| Real Cost Escalation'!F$24)</f>
        <v>1.6587712854630374E-3</v>
      </c>
      <c r="AE15" s="215">
        <f>Y15*($BN15*'Input| Real Cost Escalation'!G$22+'Calc| Project Costs '!$BO15*'Input| Real Cost Escalation'!G$23+'Calc| Project Costs '!$BP15*'Input| Real Cost Escalation'!G$24)</f>
        <v>2.1566772253086334E-3</v>
      </c>
      <c r="AF15" s="215">
        <f>Z15*($BN15*'Input| Real Cost Escalation'!H$22+'Calc| Project Costs '!$BO15*'Input| Real Cost Escalation'!H$23+'Calc| Project Costs '!$BP15*'Input| Real Cost Escalation'!H$24)</f>
        <v>2.7724843135878176E-3</v>
      </c>
      <c r="AG15" s="215">
        <f>AA15*($BN15*'Input| Real Cost Escalation'!I$22+'Calc| Project Costs '!$BO15*'Input| Real Cost Escalation'!I$23+'Calc| Project Costs '!$BP15*'Input| Real Cost Escalation'!I$24)</f>
        <v>3.3457589395163999E-3</v>
      </c>
      <c r="AH15" s="253">
        <f t="shared" si="9"/>
        <v>1.1083660154561857E-2</v>
      </c>
      <c r="AI15" s="220">
        <f t="shared" si="10"/>
        <v>1.0130176844833263</v>
      </c>
      <c r="AJ15" s="215">
        <f t="shared" si="11"/>
        <v>1.0073035009241336</v>
      </c>
      <c r="AK15" s="215">
        <f t="shared" si="12"/>
        <v>0.98649042042064361</v>
      </c>
      <c r="AL15" s="215">
        <f t="shared" si="13"/>
        <v>0.96500793497418746</v>
      </c>
      <c r="AM15" s="215">
        <f t="shared" si="14"/>
        <v>0.94227774804689979</v>
      </c>
      <c r="AN15" s="216">
        <f t="shared" si="15"/>
        <v>4.9140972888491907</v>
      </c>
      <c r="AO15" s="215">
        <f>AI15/AI$102*'Input| Overheads'!C$53</f>
        <v>5.0532907427968739E-2</v>
      </c>
      <c r="AP15" s="215">
        <f>AJ15/AJ$102*'Input| Overheads'!D$53</f>
        <v>4.0465909596374548E-2</v>
      </c>
      <c r="AQ15" s="215">
        <f>AK15/AK$102*'Input| Overheads'!E$53</f>
        <v>4.9751780627828923E-2</v>
      </c>
      <c r="AR15" s="215">
        <f>AL15/AL$102*'Input| Overheads'!F$53</f>
        <v>4.3868915010721057E-2</v>
      </c>
      <c r="AS15" s="215">
        <f>AM15/AM$102*'Input| Overheads'!G$53</f>
        <v>4.9353276613183235E-2</v>
      </c>
      <c r="AT15" s="269">
        <f t="shared" si="27"/>
        <v>0.23397278927607651</v>
      </c>
      <c r="AU15" s="253">
        <f t="shared" si="16"/>
        <v>1.0635505919112951</v>
      </c>
      <c r="AV15" s="253">
        <f t="shared" si="17"/>
        <v>1.0477694105205082</v>
      </c>
      <c r="AW15" s="253">
        <f t="shared" si="18"/>
        <v>1.0362422010484726</v>
      </c>
      <c r="AX15" s="253">
        <f t="shared" si="19"/>
        <v>1.0088768499849086</v>
      </c>
      <c r="AY15" s="253">
        <f t="shared" si="20"/>
        <v>0.99163102466008302</v>
      </c>
      <c r="AZ15" s="269">
        <f t="shared" si="21"/>
        <v>5.1480700781252668</v>
      </c>
      <c r="BA15" s="229"/>
      <c r="BB15" s="229"/>
      <c r="BC15" s="229"/>
      <c r="BD15" s="229"/>
      <c r="BE15" s="229"/>
      <c r="BF15" s="257"/>
      <c r="BG15" s="253">
        <f t="shared" si="28"/>
        <v>1.0635505919112951</v>
      </c>
      <c r="BH15" s="253">
        <f t="shared" si="29"/>
        <v>1.0477694105205082</v>
      </c>
      <c r="BI15" s="253">
        <f t="shared" si="30"/>
        <v>1.0362422010484726</v>
      </c>
      <c r="BJ15" s="253">
        <f t="shared" si="31"/>
        <v>1.0088768499849086</v>
      </c>
      <c r="BK15" s="253">
        <f t="shared" si="32"/>
        <v>0.99163102466008302</v>
      </c>
      <c r="BL15" s="269">
        <f t="shared" si="33"/>
        <v>5.1480700781252677</v>
      </c>
      <c r="BM15" s="211"/>
      <c r="BN15" s="302">
        <f>100%-BP15</f>
        <v>5.7860594304347535E-2</v>
      </c>
      <c r="BO15" s="301"/>
      <c r="BP15" s="303">
        <v>0.94213940569565247</v>
      </c>
      <c r="BQ15" s="211"/>
      <c r="BR15" s="505" t="s">
        <v>279</v>
      </c>
      <c r="BS15" s="218" t="s">
        <v>65</v>
      </c>
      <c r="BT15" s="218" t="s">
        <v>280</v>
      </c>
      <c r="BU15" s="489" t="s">
        <v>53</v>
      </c>
      <c r="BV15" s="546" t="str">
        <f t="shared" si="23"/>
        <v>Growth Assets-Meters</v>
      </c>
      <c r="BY15" s="545" t="e">
        <v>#N/A</v>
      </c>
    </row>
    <row r="16" spans="1:83" x14ac:dyDescent="0.2">
      <c r="A16" s="6">
        <v>10</v>
      </c>
      <c r="B16" s="283" t="s">
        <v>282</v>
      </c>
      <c r="C16" s="219" t="s">
        <v>422</v>
      </c>
      <c r="D16" s="268" t="s">
        <v>278</v>
      </c>
      <c r="E16" s="551" t="s">
        <v>448</v>
      </c>
      <c r="F16" s="551" t="s">
        <v>448</v>
      </c>
      <c r="G16" s="551" t="s">
        <v>448</v>
      </c>
      <c r="H16" s="551" t="s">
        <v>448</v>
      </c>
      <c r="I16" s="551" t="s">
        <v>448</v>
      </c>
      <c r="J16" s="552" t="s">
        <v>448</v>
      </c>
      <c r="K16" s="551" t="s">
        <v>448</v>
      </c>
      <c r="L16" s="551" t="s">
        <v>448</v>
      </c>
      <c r="M16" s="551" t="s">
        <v>448</v>
      </c>
      <c r="N16" s="551" t="s">
        <v>448</v>
      </c>
      <c r="O16" s="551" t="s">
        <v>448</v>
      </c>
      <c r="P16" s="552" t="s">
        <v>448</v>
      </c>
      <c r="Q16" s="355">
        <v>5.9158862351012376</v>
      </c>
      <c r="R16" s="355">
        <v>5.9158862351012376</v>
      </c>
      <c r="S16" s="355">
        <v>5.9158862351012376</v>
      </c>
      <c r="T16" s="355">
        <v>5.9158862351012376</v>
      </c>
      <c r="U16" s="355">
        <v>5.9158862351012376</v>
      </c>
      <c r="V16" s="355">
        <f t="shared" si="24"/>
        <v>29.579431175506187</v>
      </c>
      <c r="W16" s="220">
        <f t="shared" si="25"/>
        <v>6.1840878548808043</v>
      </c>
      <c r="X16" s="215">
        <f t="shared" si="5"/>
        <v>6.1840878548808043</v>
      </c>
      <c r="Y16" s="215">
        <f t="shared" si="6"/>
        <v>6.1840878548808043</v>
      </c>
      <c r="Z16" s="215">
        <f t="shared" si="7"/>
        <v>6.1840878548808043</v>
      </c>
      <c r="AA16" s="215">
        <f t="shared" si="8"/>
        <v>6.1840878548808043</v>
      </c>
      <c r="AB16" s="215">
        <f t="shared" si="26"/>
        <v>30.920439274404021</v>
      </c>
      <c r="AC16" s="220">
        <f>W16*($BN16*'Input| Real Cost Escalation'!E$22+'Calc| Project Costs '!$BO16*'Input| Real Cost Escalation'!E$23+'Calc| Project Costs '!$BP16*'Input| Real Cost Escalation'!E$24)</f>
        <v>0.11510181026985289</v>
      </c>
      <c r="AD16" s="215">
        <f>X16*($BN16*'Input| Real Cost Escalation'!F$22+'Calc| Project Costs '!$BO16*'Input| Real Cost Escalation'!F$23+'Calc| Project Costs '!$BP16*'Input| Real Cost Escalation'!F$24)</f>
        <v>0.16705593821903691</v>
      </c>
      <c r="AE16" s="215">
        <f>Y16*($BN16*'Input| Real Cost Escalation'!G$22+'Calc| Project Costs '!$BO16*'Input| Real Cost Escalation'!G$23+'Calc| Project Costs '!$BP16*'Input| Real Cost Escalation'!G$24)</f>
        <v>0.22190279373766883</v>
      </c>
      <c r="AF16" s="215">
        <f>Z16*($BN16*'Input| Real Cost Escalation'!H$22+'Calc| Project Costs '!$BO16*'Input| Real Cost Escalation'!H$23+'Calc| Project Costs '!$BP16*'Input| Real Cost Escalation'!H$24)</f>
        <v>0.29181508297775327</v>
      </c>
      <c r="AG16" s="215">
        <f>AA16*($BN16*'Input| Real Cost Escalation'!I$22+'Calc| Project Costs '!$BO16*'Input| Real Cost Escalation'!I$23+'Calc| Project Costs '!$BP16*'Input| Real Cost Escalation'!I$24)</f>
        <v>0.3608946984799935</v>
      </c>
      <c r="AH16" s="253">
        <f t="shared" si="9"/>
        <v>1.1567703236843054</v>
      </c>
      <c r="AI16" s="220">
        <f t="shared" si="10"/>
        <v>6.2991896651506574</v>
      </c>
      <c r="AJ16" s="215">
        <f t="shared" si="11"/>
        <v>6.3511437930998413</v>
      </c>
      <c r="AK16" s="215">
        <f t="shared" si="12"/>
        <v>6.4059906486184728</v>
      </c>
      <c r="AL16" s="215">
        <f t="shared" si="13"/>
        <v>6.4759029378585575</v>
      </c>
      <c r="AM16" s="215">
        <f t="shared" si="14"/>
        <v>6.5449825533607981</v>
      </c>
      <c r="AN16" s="216">
        <f t="shared" si="15"/>
        <v>32.077209598088324</v>
      </c>
      <c r="AO16" s="215">
        <f>AI16/AI$102*'Input| Overheads'!C$53</f>
        <v>0.31422587492401755</v>
      </c>
      <c r="AP16" s="215">
        <f>AJ16/AJ$102*'Input| Overheads'!D$53</f>
        <v>0.2551413852223971</v>
      </c>
      <c r="AQ16" s="215">
        <f>AK16/AK$102*'Input| Overheads'!E$53</f>
        <v>0.32307403585134742</v>
      </c>
      <c r="AR16" s="215">
        <f>AL16/AL$102*'Input| Overheads'!F$53</f>
        <v>0.29439222756877631</v>
      </c>
      <c r="AS16" s="215">
        <f>AM16/AM$102*'Input| Overheads'!G$53</f>
        <v>0.34280373812711151</v>
      </c>
      <c r="AT16" s="269">
        <f t="shared" si="27"/>
        <v>1.52963726169365</v>
      </c>
      <c r="AU16" s="253">
        <f t="shared" si="16"/>
        <v>6.6134155400746746</v>
      </c>
      <c r="AV16" s="253">
        <f t="shared" si="17"/>
        <v>6.6062851783222385</v>
      </c>
      <c r="AW16" s="253">
        <f t="shared" si="18"/>
        <v>6.7290646844698205</v>
      </c>
      <c r="AX16" s="253">
        <f t="shared" si="19"/>
        <v>6.770295165427334</v>
      </c>
      <c r="AY16" s="253">
        <f t="shared" si="20"/>
        <v>6.8877862914879096</v>
      </c>
      <c r="AZ16" s="269">
        <f t="shared" si="21"/>
        <v>33.606846859781975</v>
      </c>
      <c r="BA16" s="229"/>
      <c r="BB16" s="229"/>
      <c r="BC16" s="229"/>
      <c r="BD16" s="229"/>
      <c r="BE16" s="229"/>
      <c r="BF16" s="257"/>
      <c r="BG16" s="253">
        <f t="shared" si="28"/>
        <v>6.6134155400746746</v>
      </c>
      <c r="BH16" s="253">
        <f t="shared" si="29"/>
        <v>6.6062851783222385</v>
      </c>
      <c r="BI16" s="253">
        <f t="shared" si="30"/>
        <v>6.7290646844698205</v>
      </c>
      <c r="BJ16" s="253">
        <f t="shared" si="31"/>
        <v>6.770295165427334</v>
      </c>
      <c r="BK16" s="253">
        <f t="shared" si="32"/>
        <v>6.8877862914879096</v>
      </c>
      <c r="BL16" s="269">
        <f t="shared" si="33"/>
        <v>33.606846859781982</v>
      </c>
      <c r="BM16" s="211"/>
      <c r="BN16" s="302">
        <f t="shared" ref="BN16:BN19" si="34">100%-BP16</f>
        <v>0.94760475261121058</v>
      </c>
      <c r="BO16" s="301"/>
      <c r="BP16" s="303">
        <v>5.2395247388789458E-2</v>
      </c>
      <c r="BQ16" s="211"/>
      <c r="BR16" s="505" t="s">
        <v>57</v>
      </c>
      <c r="BS16" s="218" t="s">
        <v>50</v>
      </c>
      <c r="BT16" s="218" t="s">
        <v>283</v>
      </c>
      <c r="BU16" s="506" t="s">
        <v>284</v>
      </c>
      <c r="BV16" s="546" t="str">
        <f t="shared" si="23"/>
        <v>Mains Replacement-Mains</v>
      </c>
      <c r="BY16" s="545" t="e">
        <v>#N/A</v>
      </c>
    </row>
    <row r="17" spans="1:77" x14ac:dyDescent="0.2">
      <c r="A17" s="6">
        <v>11</v>
      </c>
      <c r="B17" s="283" t="s">
        <v>282</v>
      </c>
      <c r="C17" s="219" t="s">
        <v>423</v>
      </c>
      <c r="D17" s="268" t="s">
        <v>278</v>
      </c>
      <c r="E17" s="551" t="s">
        <v>448</v>
      </c>
      <c r="F17" s="551" t="s">
        <v>448</v>
      </c>
      <c r="G17" s="551" t="s">
        <v>448</v>
      </c>
      <c r="H17" s="551" t="s">
        <v>448</v>
      </c>
      <c r="I17" s="551" t="s">
        <v>448</v>
      </c>
      <c r="J17" s="552" t="s">
        <v>448</v>
      </c>
      <c r="K17" s="551" t="s">
        <v>448</v>
      </c>
      <c r="L17" s="551" t="s">
        <v>448</v>
      </c>
      <c r="M17" s="551" t="s">
        <v>448</v>
      </c>
      <c r="N17" s="551" t="s">
        <v>448</v>
      </c>
      <c r="O17" s="551" t="s">
        <v>448</v>
      </c>
      <c r="P17" s="552" t="s">
        <v>448</v>
      </c>
      <c r="Q17" s="355">
        <v>1.118021899381205</v>
      </c>
      <c r="R17" s="355">
        <v>1.118021899381205</v>
      </c>
      <c r="S17" s="355">
        <v>1.318021899381205</v>
      </c>
      <c r="T17" s="355">
        <v>1.318021899381205</v>
      </c>
      <c r="U17" s="355">
        <v>1.118021899381205</v>
      </c>
      <c r="V17" s="355">
        <f t="shared" si="24"/>
        <v>5.9901094969060242</v>
      </c>
      <c r="W17" s="220">
        <f t="shared" si="25"/>
        <v>1.1687083514944843</v>
      </c>
      <c r="X17" s="215">
        <f t="shared" si="5"/>
        <v>1.1687083514944843</v>
      </c>
      <c r="Y17" s="215">
        <f t="shared" si="6"/>
        <v>1.3777755177353841</v>
      </c>
      <c r="Z17" s="215">
        <f t="shared" si="7"/>
        <v>1.3777755177353841</v>
      </c>
      <c r="AA17" s="215">
        <f t="shared" si="8"/>
        <v>1.1687083514944843</v>
      </c>
      <c r="AB17" s="215">
        <f t="shared" si="26"/>
        <v>6.2616760899542214</v>
      </c>
      <c r="AC17" s="220">
        <f>W17*($BN17*'Input| Real Cost Escalation'!E$22+'Calc| Project Costs '!$BO17*'Input| Real Cost Escalation'!E$23+'Calc| Project Costs '!$BP17*'Input| Real Cost Escalation'!E$24)</f>
        <v>2.295542937514216E-2</v>
      </c>
      <c r="AD17" s="215">
        <f>X17*($BN17*'Input| Real Cost Escalation'!F$22+'Calc| Project Costs '!$BO17*'Input| Real Cost Escalation'!F$23+'Calc| Project Costs '!$BP17*'Input| Real Cost Escalation'!F$24)</f>
        <v>3.3316945949803389E-2</v>
      </c>
      <c r="AE17" s="215">
        <f>Y17*($BN17*'Input| Real Cost Escalation'!G$22+'Calc| Project Costs '!$BO17*'Input| Real Cost Escalation'!G$23+'Calc| Project Costs '!$BP17*'Input| Real Cost Escalation'!G$24)</f>
        <v>5.2172104117070559E-2</v>
      </c>
      <c r="AF17" s="215">
        <f>Z17*($BN17*'Input| Real Cost Escalation'!H$22+'Calc| Project Costs '!$BO17*'Input| Real Cost Escalation'!H$23+'Calc| Project Costs '!$BP17*'Input| Real Cost Escalation'!H$24)</f>
        <v>6.8609352030264636E-2</v>
      </c>
      <c r="AG17" s="215">
        <f>AA17*($BN17*'Input| Real Cost Escalation'!I$22+'Calc| Project Costs '!$BO17*'Input| Real Cost Escalation'!I$23+'Calc| Project Costs '!$BP17*'Input| Real Cost Escalation'!I$24)</f>
        <v>7.1975347246042085E-2</v>
      </c>
      <c r="AH17" s="253">
        <f t="shared" si="9"/>
        <v>0.24902917871832281</v>
      </c>
      <c r="AI17" s="220">
        <f t="shared" si="10"/>
        <v>1.1916637808696264</v>
      </c>
      <c r="AJ17" s="215">
        <f t="shared" si="11"/>
        <v>1.2020252974442878</v>
      </c>
      <c r="AK17" s="215">
        <f t="shared" si="12"/>
        <v>1.4299476218524547</v>
      </c>
      <c r="AL17" s="215">
        <f t="shared" si="13"/>
        <v>1.4463848697656487</v>
      </c>
      <c r="AM17" s="215">
        <f t="shared" si="14"/>
        <v>1.2406836987405263</v>
      </c>
      <c r="AN17" s="216">
        <f t="shared" si="15"/>
        <v>6.5107052686725444</v>
      </c>
      <c r="AO17" s="215">
        <f>AI17/AI$102*'Input| Overheads'!C$53</f>
        <v>5.944440698946081E-2</v>
      </c>
      <c r="AP17" s="215">
        <f>AJ17/AJ$102*'Input| Overheads'!D$53</f>
        <v>4.8288372843250195E-2</v>
      </c>
      <c r="AQ17" s="215">
        <f>AK17/AK$102*'Input| Overheads'!E$53</f>
        <v>7.2116706780947323E-2</v>
      </c>
      <c r="AR17" s="215">
        <f>AL17/AL$102*'Input| Overheads'!F$53</f>
        <v>6.5752138013496567E-2</v>
      </c>
      <c r="AS17" s="215">
        <f>AM17/AM$102*'Input| Overheads'!G$53</f>
        <v>6.4982756836109448E-2</v>
      </c>
      <c r="AT17" s="269">
        <f t="shared" si="27"/>
        <v>0.31058438146326434</v>
      </c>
      <c r="AU17" s="253">
        <f t="shared" si="16"/>
        <v>1.2511081878590873</v>
      </c>
      <c r="AV17" s="253">
        <f t="shared" si="17"/>
        <v>1.2503136702875379</v>
      </c>
      <c r="AW17" s="253">
        <f t="shared" si="18"/>
        <v>1.5020643286334021</v>
      </c>
      <c r="AX17" s="253">
        <f t="shared" si="19"/>
        <v>1.5121370077791454</v>
      </c>
      <c r="AY17" s="253">
        <f t="shared" si="20"/>
        <v>1.3056664555766357</v>
      </c>
      <c r="AZ17" s="269">
        <f t="shared" si="21"/>
        <v>6.8212896501358085</v>
      </c>
      <c r="BA17" s="229"/>
      <c r="BB17" s="229"/>
      <c r="BC17" s="229"/>
      <c r="BD17" s="229"/>
      <c r="BE17" s="229"/>
      <c r="BF17" s="257"/>
      <c r="BG17" s="253">
        <f t="shared" si="28"/>
        <v>1.2511081878590873</v>
      </c>
      <c r="BH17" s="253">
        <f t="shared" si="29"/>
        <v>1.2503136702875379</v>
      </c>
      <c r="BI17" s="253">
        <f t="shared" si="30"/>
        <v>1.5020643286334021</v>
      </c>
      <c r="BJ17" s="253">
        <f t="shared" si="31"/>
        <v>1.5121370077791454</v>
      </c>
      <c r="BK17" s="253">
        <f t="shared" si="32"/>
        <v>1.3056664555766357</v>
      </c>
      <c r="BL17" s="269">
        <f t="shared" si="33"/>
        <v>6.8212896501358085</v>
      </c>
      <c r="BM17" s="211"/>
      <c r="BN17" s="302">
        <f t="shared" si="34"/>
        <v>1</v>
      </c>
      <c r="BO17" s="301"/>
      <c r="BP17" s="303">
        <v>0</v>
      </c>
      <c r="BQ17" s="211"/>
      <c r="BR17" s="505" t="s">
        <v>57</v>
      </c>
      <c r="BS17" s="218" t="s">
        <v>50</v>
      </c>
      <c r="BT17" s="218" t="s">
        <v>283</v>
      </c>
      <c r="BU17" s="506" t="s">
        <v>284</v>
      </c>
      <c r="BV17" s="546" t="str">
        <f t="shared" si="23"/>
        <v>Mains Replacement-Mains</v>
      </c>
      <c r="BY17" s="545" t="e">
        <v>#N/A</v>
      </c>
    </row>
    <row r="18" spans="1:77" x14ac:dyDescent="0.2">
      <c r="A18" s="6">
        <v>12</v>
      </c>
      <c r="B18" s="283" t="s">
        <v>282</v>
      </c>
      <c r="C18" s="219" t="s">
        <v>424</v>
      </c>
      <c r="D18" s="268" t="s">
        <v>278</v>
      </c>
      <c r="E18" s="551" t="s">
        <v>448</v>
      </c>
      <c r="F18" s="551" t="s">
        <v>448</v>
      </c>
      <c r="G18" s="551" t="s">
        <v>448</v>
      </c>
      <c r="H18" s="551" t="s">
        <v>448</v>
      </c>
      <c r="I18" s="551" t="s">
        <v>448</v>
      </c>
      <c r="J18" s="552" t="s">
        <v>448</v>
      </c>
      <c r="K18" s="551" t="s">
        <v>448</v>
      </c>
      <c r="L18" s="551" t="s">
        <v>448</v>
      </c>
      <c r="M18" s="551" t="s">
        <v>448</v>
      </c>
      <c r="N18" s="551" t="s">
        <v>448</v>
      </c>
      <c r="O18" s="551" t="s">
        <v>448</v>
      </c>
      <c r="P18" s="552" t="s">
        <v>448</v>
      </c>
      <c r="Q18" s="355">
        <v>4.2406318205393552</v>
      </c>
      <c r="R18" s="355">
        <v>4.2406318205393552</v>
      </c>
      <c r="S18" s="355">
        <v>4.2406318205393552</v>
      </c>
      <c r="T18" s="355">
        <v>4.2406318205393552</v>
      </c>
      <c r="U18" s="355">
        <v>4.2406318205393552</v>
      </c>
      <c r="V18" s="355">
        <f t="shared" si="24"/>
        <v>21.203159102696777</v>
      </c>
      <c r="W18" s="220">
        <f t="shared" si="25"/>
        <v>4.4328843889557534</v>
      </c>
      <c r="X18" s="215">
        <f t="shared" si="5"/>
        <v>4.4328843889557534</v>
      </c>
      <c r="Y18" s="215">
        <f t="shared" si="6"/>
        <v>4.4328843889557534</v>
      </c>
      <c r="Z18" s="215">
        <f t="shared" si="7"/>
        <v>4.4328843889557534</v>
      </c>
      <c r="AA18" s="215">
        <f t="shared" si="8"/>
        <v>4.4328843889557534</v>
      </c>
      <c r="AB18" s="215">
        <f t="shared" si="26"/>
        <v>22.164421944778766</v>
      </c>
      <c r="AC18" s="220">
        <f>W18*($BN18*'Input| Real Cost Escalation'!E$22+'Calc| Project Costs '!$BO18*'Input| Real Cost Escalation'!E$23+'Calc| Project Costs '!$BP18*'Input| Real Cost Escalation'!E$24)</f>
        <v>4.2322131872799727E-2</v>
      </c>
      <c r="AD18" s="215">
        <f>X18*($BN18*'Input| Real Cost Escalation'!F$22+'Calc| Project Costs '!$BO18*'Input| Real Cost Escalation'!F$23+'Calc| Project Costs '!$BP18*'Input| Real Cost Escalation'!F$24)</f>
        <v>7.476737914880624E-2</v>
      </c>
      <c r="AE18" s="215">
        <f>Y18*($BN18*'Input| Real Cost Escalation'!G$22+'Calc| Project Costs '!$BO18*'Input| Real Cost Escalation'!G$23+'Calc| Project Costs '!$BP18*'Input| Real Cost Escalation'!G$24)</f>
        <v>0.11522355376754422</v>
      </c>
      <c r="AF18" s="215">
        <f>Z18*($BN18*'Input| Real Cost Escalation'!H$22+'Calc| Project Costs '!$BO18*'Input| Real Cost Escalation'!H$23+'Calc| Project Costs '!$BP18*'Input| Real Cost Escalation'!H$24)</f>
        <v>0.16702650323516241</v>
      </c>
      <c r="AG18" s="215">
        <f>AA18*($BN18*'Input| Real Cost Escalation'!I$22+'Calc| Project Costs '!$BO18*'Input| Real Cost Escalation'!I$23+'Calc| Project Costs '!$BP18*'Input| Real Cost Escalation'!I$24)</f>
        <v>0.2121286295330943</v>
      </c>
      <c r="AH18" s="253">
        <f t="shared" si="9"/>
        <v>0.61146819755740689</v>
      </c>
      <c r="AI18" s="220">
        <f t="shared" si="10"/>
        <v>4.4752065208285527</v>
      </c>
      <c r="AJ18" s="215">
        <f t="shared" si="11"/>
        <v>4.5076517681045596</v>
      </c>
      <c r="AK18" s="215">
        <f t="shared" si="12"/>
        <v>4.5481079427232975</v>
      </c>
      <c r="AL18" s="215">
        <f t="shared" si="13"/>
        <v>4.5999108921909162</v>
      </c>
      <c r="AM18" s="215">
        <f t="shared" si="14"/>
        <v>4.6450130184888474</v>
      </c>
      <c r="AN18" s="216">
        <f t="shared" si="15"/>
        <v>22.775890142336173</v>
      </c>
      <c r="AO18" s="215">
        <f>AI18/AI$102*'Input| Overheads'!C$53</f>
        <v>0.22323914014730459</v>
      </c>
      <c r="AP18" s="215">
        <f>AJ18/AJ$102*'Input| Overheads'!D$53</f>
        <v>0.18108368408598949</v>
      </c>
      <c r="AQ18" s="215">
        <f>AK18/AK$102*'Input| Overheads'!E$53</f>
        <v>0.22937523158265502</v>
      </c>
      <c r="AR18" s="215">
        <f>AL18/AL$102*'Input| Overheads'!F$53</f>
        <v>0.20911030124515093</v>
      </c>
      <c r="AS18" s="215">
        <f>AM18/AM$102*'Input| Overheads'!G$53</f>
        <v>0.24328985041670223</v>
      </c>
      <c r="AT18" s="269">
        <f t="shared" si="27"/>
        <v>1.0860982074778023</v>
      </c>
      <c r="AU18" s="253">
        <f t="shared" si="16"/>
        <v>4.6984456609758576</v>
      </c>
      <c r="AV18" s="253">
        <f t="shared" si="17"/>
        <v>4.6887354521905493</v>
      </c>
      <c r="AW18" s="253">
        <f t="shared" si="18"/>
        <v>4.7774831743059529</v>
      </c>
      <c r="AX18" s="253">
        <f t="shared" si="19"/>
        <v>4.8090211934360667</v>
      </c>
      <c r="AY18" s="253">
        <f t="shared" si="20"/>
        <v>4.8883028689055497</v>
      </c>
      <c r="AZ18" s="269">
        <f t="shared" si="21"/>
        <v>23.861988349813977</v>
      </c>
      <c r="BA18" s="229"/>
      <c r="BB18" s="229"/>
      <c r="BC18" s="229"/>
      <c r="BD18" s="229"/>
      <c r="BE18" s="229"/>
      <c r="BF18" s="257"/>
      <c r="BG18" s="253">
        <f t="shared" si="28"/>
        <v>4.6984456609758576</v>
      </c>
      <c r="BH18" s="253">
        <f t="shared" si="29"/>
        <v>4.6887354521905493</v>
      </c>
      <c r="BI18" s="253">
        <f t="shared" si="30"/>
        <v>4.7774831743059529</v>
      </c>
      <c r="BJ18" s="253">
        <f t="shared" si="31"/>
        <v>4.8090211934360667</v>
      </c>
      <c r="BK18" s="253">
        <f t="shared" si="32"/>
        <v>4.8883028689055497</v>
      </c>
      <c r="BL18" s="269">
        <f t="shared" si="33"/>
        <v>23.861988349813977</v>
      </c>
      <c r="BM18" s="211"/>
      <c r="BN18" s="302"/>
      <c r="BO18" s="301">
        <f t="shared" ref="BO18:BO20" si="35">100%-BP18</f>
        <v>1</v>
      </c>
      <c r="BP18" s="303">
        <v>0</v>
      </c>
      <c r="BQ18" s="211"/>
      <c r="BR18" s="505" t="s">
        <v>57</v>
      </c>
      <c r="BS18" s="218" t="s">
        <v>50</v>
      </c>
      <c r="BT18" s="218" t="s">
        <v>285</v>
      </c>
      <c r="BU18" s="506" t="s">
        <v>284</v>
      </c>
      <c r="BV18" s="546" t="str">
        <f t="shared" si="23"/>
        <v>Mains Replacement-Mains</v>
      </c>
      <c r="BY18" s="545" t="e">
        <v>#N/A</v>
      </c>
    </row>
    <row r="19" spans="1:77" x14ac:dyDescent="0.2">
      <c r="A19" s="6">
        <v>13</v>
      </c>
      <c r="B19" s="283" t="s">
        <v>282</v>
      </c>
      <c r="C19" s="219" t="s">
        <v>58</v>
      </c>
      <c r="D19" s="268" t="s">
        <v>278</v>
      </c>
      <c r="E19" s="551" t="s">
        <v>448</v>
      </c>
      <c r="F19" s="551" t="s">
        <v>448</v>
      </c>
      <c r="G19" s="551" t="s">
        <v>448</v>
      </c>
      <c r="H19" s="551" t="s">
        <v>448</v>
      </c>
      <c r="I19" s="551" t="s">
        <v>448</v>
      </c>
      <c r="J19" s="552" t="s">
        <v>448</v>
      </c>
      <c r="K19" s="551" t="s">
        <v>448</v>
      </c>
      <c r="L19" s="551" t="s">
        <v>448</v>
      </c>
      <c r="M19" s="551" t="s">
        <v>448</v>
      </c>
      <c r="N19" s="551" t="s">
        <v>448</v>
      </c>
      <c r="O19" s="551" t="s">
        <v>448</v>
      </c>
      <c r="P19" s="552" t="s">
        <v>448</v>
      </c>
      <c r="Q19" s="355">
        <v>2.7110820159458759</v>
      </c>
      <c r="R19" s="355">
        <v>2.7110820159458759</v>
      </c>
      <c r="S19" s="355">
        <v>2.7110820159458759</v>
      </c>
      <c r="T19" s="355">
        <v>2.7110820159458759</v>
      </c>
      <c r="U19" s="355">
        <v>2.7110820159458759</v>
      </c>
      <c r="V19" s="355">
        <f t="shared" si="24"/>
        <v>13.555410079729381</v>
      </c>
      <c r="W19" s="220">
        <f t="shared" si="25"/>
        <v>2.8339911726023503</v>
      </c>
      <c r="X19" s="215">
        <f t="shared" si="5"/>
        <v>2.8339911726023503</v>
      </c>
      <c r="Y19" s="215">
        <f t="shared" si="6"/>
        <v>2.8339911726023503</v>
      </c>
      <c r="Z19" s="215">
        <f t="shared" si="7"/>
        <v>2.8339911726023503</v>
      </c>
      <c r="AA19" s="215">
        <f t="shared" si="8"/>
        <v>2.8339911726023503</v>
      </c>
      <c r="AB19" s="215">
        <f t="shared" si="26"/>
        <v>14.169955863011751</v>
      </c>
      <c r="AC19" s="220">
        <f>W19*($BN19*'Input| Real Cost Escalation'!E$22+'Calc| Project Costs '!$BO19*'Input| Real Cost Escalation'!E$23+'Calc| Project Costs '!$BP19*'Input| Real Cost Escalation'!E$24)</f>
        <v>3.5798911232633901E-2</v>
      </c>
      <c r="AD19" s="215">
        <f>X19*($BN19*'Input| Real Cost Escalation'!F$22+'Calc| Project Costs '!$BO19*'Input| Real Cost Escalation'!F$23+'Calc| Project Costs '!$BP19*'Input| Real Cost Escalation'!F$24)</f>
        <v>5.1957659824521878E-2</v>
      </c>
      <c r="AE19" s="215">
        <f>Y19*($BN19*'Input| Real Cost Escalation'!G$22+'Calc| Project Costs '!$BO19*'Input| Real Cost Escalation'!G$23+'Calc| Project Costs '!$BP19*'Input| Real Cost Escalation'!G$24)</f>
        <v>6.901610319302609E-2</v>
      </c>
      <c r="AF19" s="215">
        <f>Z19*($BN19*'Input| Real Cost Escalation'!H$22+'Calc| Project Costs '!$BO19*'Input| Real Cost Escalation'!H$23+'Calc| Project Costs '!$BP19*'Input| Real Cost Escalation'!H$24)</f>
        <v>9.0760190716135433E-2</v>
      </c>
      <c r="AG19" s="215">
        <f>AA19*($BN19*'Input| Real Cost Escalation'!I$22+'Calc| Project Costs '!$BO19*'Input| Real Cost Escalation'!I$23+'Calc| Project Costs '!$BP19*'Input| Real Cost Escalation'!I$24)</f>
        <v>0.11224530044248431</v>
      </c>
      <c r="AH19" s="253">
        <f t="shared" si="9"/>
        <v>0.35977816540880164</v>
      </c>
      <c r="AI19" s="220">
        <f t="shared" si="10"/>
        <v>2.8697900838349844</v>
      </c>
      <c r="AJ19" s="215">
        <f t="shared" si="11"/>
        <v>2.8859488324268723</v>
      </c>
      <c r="AK19" s="215">
        <f t="shared" si="12"/>
        <v>2.9030072757953764</v>
      </c>
      <c r="AL19" s="215">
        <f t="shared" si="13"/>
        <v>2.9247513633184856</v>
      </c>
      <c r="AM19" s="215">
        <f t="shared" si="14"/>
        <v>2.9462364730448347</v>
      </c>
      <c r="AN19" s="216">
        <f t="shared" si="15"/>
        <v>14.529734028420553</v>
      </c>
      <c r="AO19" s="215">
        <f>AI19/AI$102*'Input| Overheads'!C$53</f>
        <v>0.143155286295027</v>
      </c>
      <c r="AP19" s="215">
        <f>AJ19/AJ$102*'Input| Overheads'!D$53</f>
        <v>0.1159358072771596</v>
      </c>
      <c r="AQ19" s="215">
        <f>AK19/AK$102*'Input| Overheads'!E$53</f>
        <v>0.14640768745101182</v>
      </c>
      <c r="AR19" s="215">
        <f>AL19/AL$102*'Input| Overheads'!F$53</f>
        <v>0.13295814918697138</v>
      </c>
      <c r="AS19" s="215">
        <f>AM19/AM$102*'Input| Overheads'!G$53</f>
        <v>0.15431376143968309</v>
      </c>
      <c r="AT19" s="269">
        <f t="shared" si="27"/>
        <v>0.69277069164985294</v>
      </c>
      <c r="AU19" s="253">
        <f t="shared" si="16"/>
        <v>3.0129453701300113</v>
      </c>
      <c r="AV19" s="253">
        <f t="shared" si="17"/>
        <v>3.001884639704032</v>
      </c>
      <c r="AW19" s="253">
        <f t="shared" si="18"/>
        <v>3.0494149632463881</v>
      </c>
      <c r="AX19" s="253">
        <f t="shared" si="19"/>
        <v>3.0577095125054572</v>
      </c>
      <c r="AY19" s="253">
        <f t="shared" si="20"/>
        <v>3.1005502344845177</v>
      </c>
      <c r="AZ19" s="269">
        <f t="shared" si="21"/>
        <v>15.222504720070406</v>
      </c>
      <c r="BA19" s="229"/>
      <c r="BB19" s="229"/>
      <c r="BC19" s="229"/>
      <c r="BD19" s="229"/>
      <c r="BE19" s="229"/>
      <c r="BF19" s="257"/>
      <c r="BG19" s="253">
        <f t="shared" si="28"/>
        <v>3.0129453701300113</v>
      </c>
      <c r="BH19" s="253">
        <f t="shared" si="29"/>
        <v>3.001884639704032</v>
      </c>
      <c r="BI19" s="253">
        <f t="shared" si="30"/>
        <v>3.0494149632463881</v>
      </c>
      <c r="BJ19" s="253">
        <f t="shared" si="31"/>
        <v>3.0577095125054572</v>
      </c>
      <c r="BK19" s="253">
        <f t="shared" si="32"/>
        <v>3.1005502344845177</v>
      </c>
      <c r="BL19" s="269">
        <f t="shared" si="33"/>
        <v>15.222504720070406</v>
      </c>
      <c r="BM19" s="211"/>
      <c r="BN19" s="302">
        <f t="shared" si="34"/>
        <v>0.64312005418879625</v>
      </c>
      <c r="BO19" s="301"/>
      <c r="BP19" s="303">
        <v>0.35687994581120375</v>
      </c>
      <c r="BQ19" s="211"/>
      <c r="BR19" s="505" t="s">
        <v>57</v>
      </c>
      <c r="BS19" s="218" t="s">
        <v>50</v>
      </c>
      <c r="BT19" s="218" t="s">
        <v>283</v>
      </c>
      <c r="BU19" s="506" t="s">
        <v>284</v>
      </c>
      <c r="BV19" s="546" t="str">
        <f t="shared" si="23"/>
        <v>Mains Replacement-Mains</v>
      </c>
      <c r="BY19" s="545" t="e">
        <v>#N/A</v>
      </c>
    </row>
    <row r="20" spans="1:77" x14ac:dyDescent="0.2">
      <c r="A20" s="6">
        <v>14</v>
      </c>
      <c r="B20" s="283" t="s">
        <v>282</v>
      </c>
      <c r="C20" s="219" t="s">
        <v>420</v>
      </c>
      <c r="D20" s="268" t="s">
        <v>278</v>
      </c>
      <c r="E20" s="551" t="s">
        <v>448</v>
      </c>
      <c r="F20" s="551" t="s">
        <v>448</v>
      </c>
      <c r="G20" s="551" t="s">
        <v>448</v>
      </c>
      <c r="H20" s="551" t="s">
        <v>448</v>
      </c>
      <c r="I20" s="551" t="s">
        <v>448</v>
      </c>
      <c r="J20" s="552" t="s">
        <v>448</v>
      </c>
      <c r="K20" s="551" t="s">
        <v>448</v>
      </c>
      <c r="L20" s="551" t="s">
        <v>448</v>
      </c>
      <c r="M20" s="551" t="s">
        <v>448</v>
      </c>
      <c r="N20" s="551" t="s">
        <v>448</v>
      </c>
      <c r="O20" s="551" t="s">
        <v>448</v>
      </c>
      <c r="P20" s="552" t="s">
        <v>448</v>
      </c>
      <c r="Q20" s="355">
        <v>1.6827904049759344</v>
      </c>
      <c r="R20" s="355">
        <v>1.6827904049759344</v>
      </c>
      <c r="S20" s="355">
        <v>1.6827904049759344</v>
      </c>
      <c r="T20" s="355">
        <v>1.6827904049759344</v>
      </c>
      <c r="U20" s="355">
        <v>1.6827904049759344</v>
      </c>
      <c r="V20" s="355">
        <f t="shared" si="24"/>
        <v>8.4139520248796718</v>
      </c>
      <c r="W20" s="220">
        <f t="shared" si="25"/>
        <v>1.7590811067284733</v>
      </c>
      <c r="X20" s="215">
        <f t="shared" si="5"/>
        <v>1.7590811067284733</v>
      </c>
      <c r="Y20" s="215">
        <f t="shared" si="6"/>
        <v>1.7590811067284733</v>
      </c>
      <c r="Z20" s="215">
        <f t="shared" si="7"/>
        <v>1.7590811067284733</v>
      </c>
      <c r="AA20" s="215">
        <f t="shared" si="8"/>
        <v>1.7590811067284733</v>
      </c>
      <c r="AB20" s="215">
        <f t="shared" si="26"/>
        <v>8.7954055336423664</v>
      </c>
      <c r="AC20" s="220">
        <f>W20*($BN20*'Input| Real Cost Escalation'!E$22+'Calc| Project Costs '!$BO20*'Input| Real Cost Escalation'!E$23+'Calc| Project Costs '!$BP20*'Input| Real Cost Escalation'!E$24)</f>
        <v>1.6794496774920526E-2</v>
      </c>
      <c r="AD20" s="215">
        <f>X20*($BN20*'Input| Real Cost Escalation'!F$22+'Calc| Project Costs '!$BO20*'Input| Real Cost Escalation'!F$23+'Calc| Project Costs '!$BP20*'Input| Real Cost Escalation'!F$24)</f>
        <v>2.966959490031993E-2</v>
      </c>
      <c r="AE20" s="215">
        <f>Y20*($BN20*'Input| Real Cost Escalation'!G$22+'Calc| Project Costs '!$BO20*'Input| Real Cost Escalation'!G$23+'Calc| Project Costs '!$BP20*'Input| Real Cost Escalation'!G$24)</f>
        <v>4.572363244743817E-2</v>
      </c>
      <c r="AF20" s="215">
        <f>Z20*($BN20*'Input| Real Cost Escalation'!H$22+'Calc| Project Costs '!$BO20*'Input| Real Cost Escalation'!H$23+'Calc| Project Costs '!$BP20*'Input| Real Cost Escalation'!H$24)</f>
        <v>6.6280358426651739E-2</v>
      </c>
      <c r="AG20" s="215">
        <f>AA20*($BN20*'Input| Real Cost Escalation'!I$22+'Calc| Project Costs '!$BO20*'Input| Real Cost Escalation'!I$23+'Calc| Project Costs '!$BP20*'Input| Real Cost Escalation'!I$24)</f>
        <v>8.4178027592497734E-2</v>
      </c>
      <c r="AH20" s="253">
        <f t="shared" si="9"/>
        <v>0.2426461101418281</v>
      </c>
      <c r="AI20" s="220">
        <f t="shared" si="10"/>
        <v>1.7758756035033938</v>
      </c>
      <c r="AJ20" s="215">
        <f t="shared" si="11"/>
        <v>1.7887507016287931</v>
      </c>
      <c r="AK20" s="215">
        <f t="shared" si="12"/>
        <v>1.8048047391759114</v>
      </c>
      <c r="AL20" s="215">
        <f t="shared" si="13"/>
        <v>1.8253614651551251</v>
      </c>
      <c r="AM20" s="215">
        <f t="shared" si="14"/>
        <v>1.843259134320971</v>
      </c>
      <c r="AN20" s="216">
        <f t="shared" si="15"/>
        <v>9.0380516437841951</v>
      </c>
      <c r="AO20" s="215">
        <f>AI20/AI$102*'Input| Overheads'!C$53</f>
        <v>8.8586960375914514E-2</v>
      </c>
      <c r="AP20" s="215">
        <f>AJ20/AJ$102*'Input| Overheads'!D$53</f>
        <v>7.185860479602757E-2</v>
      </c>
      <c r="AQ20" s="215">
        <f>AK20/AK$102*'Input| Overheads'!E$53</f>
        <v>9.1021917294704352E-2</v>
      </c>
      <c r="AR20" s="215">
        <f>AL20/AL$102*'Input| Overheads'!F$53</f>
        <v>8.2980278271885269E-2</v>
      </c>
      <c r="AS20" s="215">
        <f>AM20/AM$102*'Input| Overheads'!G$53</f>
        <v>9.6543591435199291E-2</v>
      </c>
      <c r="AT20" s="269">
        <f t="shared" si="27"/>
        <v>0.43099135217373097</v>
      </c>
      <c r="AU20" s="253">
        <f t="shared" si="16"/>
        <v>1.8644625638793082</v>
      </c>
      <c r="AV20" s="253">
        <f t="shared" si="17"/>
        <v>1.8606093064248208</v>
      </c>
      <c r="AW20" s="253">
        <f t="shared" si="18"/>
        <v>1.8958266564706159</v>
      </c>
      <c r="AX20" s="253">
        <f t="shared" si="19"/>
        <v>1.9083417434270105</v>
      </c>
      <c r="AY20" s="253">
        <f t="shared" si="20"/>
        <v>1.9398027257561703</v>
      </c>
      <c r="AZ20" s="269">
        <f t="shared" si="21"/>
        <v>9.4690429959579259</v>
      </c>
      <c r="BA20" s="229"/>
      <c r="BB20" s="229"/>
      <c r="BC20" s="229"/>
      <c r="BD20" s="229"/>
      <c r="BE20" s="229"/>
      <c r="BF20" s="257"/>
      <c r="BG20" s="253">
        <f t="shared" si="28"/>
        <v>1.8644625638793082</v>
      </c>
      <c r="BH20" s="253">
        <f t="shared" si="29"/>
        <v>1.8606093064248208</v>
      </c>
      <c r="BI20" s="253">
        <f t="shared" si="30"/>
        <v>1.8958266564706159</v>
      </c>
      <c r="BJ20" s="253">
        <f t="shared" si="31"/>
        <v>1.9083417434270105</v>
      </c>
      <c r="BK20" s="253">
        <f t="shared" si="32"/>
        <v>1.9398027257561703</v>
      </c>
      <c r="BL20" s="269">
        <f t="shared" si="33"/>
        <v>9.4690429959579259</v>
      </c>
      <c r="BM20" s="211"/>
      <c r="BN20" s="302"/>
      <c r="BO20" s="301">
        <f t="shared" si="35"/>
        <v>1</v>
      </c>
      <c r="BP20" s="303">
        <v>0</v>
      </c>
      <c r="BQ20" s="211"/>
      <c r="BR20" s="505" t="s">
        <v>57</v>
      </c>
      <c r="BS20" s="218" t="s">
        <v>50</v>
      </c>
      <c r="BT20" s="218" t="s">
        <v>283</v>
      </c>
      <c r="BU20" s="506" t="s">
        <v>284</v>
      </c>
      <c r="BV20" s="546" t="str">
        <f t="shared" si="23"/>
        <v>Mains Replacement-Mains</v>
      </c>
      <c r="BY20" s="545" t="e">
        <v>#N/A</v>
      </c>
    </row>
    <row r="21" spans="1:77" x14ac:dyDescent="0.2">
      <c r="A21" s="6">
        <v>15</v>
      </c>
      <c r="B21" s="283" t="s">
        <v>286</v>
      </c>
      <c r="C21" s="219" t="s">
        <v>70</v>
      </c>
      <c r="D21" s="268" t="s">
        <v>278</v>
      </c>
      <c r="E21" s="551" t="s">
        <v>448</v>
      </c>
      <c r="F21" s="551" t="s">
        <v>448</v>
      </c>
      <c r="G21" s="551" t="s">
        <v>448</v>
      </c>
      <c r="H21" s="551" t="s">
        <v>448</v>
      </c>
      <c r="I21" s="551" t="s">
        <v>448</v>
      </c>
      <c r="J21" s="552" t="s">
        <v>448</v>
      </c>
      <c r="K21" s="551" t="s">
        <v>448</v>
      </c>
      <c r="L21" s="551" t="s">
        <v>448</v>
      </c>
      <c r="M21" s="551" t="s">
        <v>448</v>
      </c>
      <c r="N21" s="551" t="s">
        <v>448</v>
      </c>
      <c r="O21" s="551" t="s">
        <v>448</v>
      </c>
      <c r="P21" s="552" t="s">
        <v>448</v>
      </c>
      <c r="Q21" s="355">
        <v>5.9401957342638694</v>
      </c>
      <c r="R21" s="355">
        <v>4.7947095423604802</v>
      </c>
      <c r="S21" s="355">
        <v>4.3192479127815124</v>
      </c>
      <c r="T21" s="355">
        <v>5.4130802287347812</v>
      </c>
      <c r="U21" s="355">
        <v>5.9323246674524217</v>
      </c>
      <c r="V21" s="355">
        <f t="shared" si="24"/>
        <v>26.399558085593064</v>
      </c>
      <c r="W21" s="220">
        <f t="shared" si="25"/>
        <v>6.2094994453941394</v>
      </c>
      <c r="X21" s="215">
        <f t="shared" si="5"/>
        <v>5.0120816848475345</v>
      </c>
      <c r="Y21" s="215">
        <f t="shared" si="6"/>
        <v>4.5150646070857583</v>
      </c>
      <c r="Z21" s="215">
        <f t="shared" si="7"/>
        <v>5.6584867202811102</v>
      </c>
      <c r="AA21" s="215">
        <f t="shared" si="8"/>
        <v>6.2012715372263285</v>
      </c>
      <c r="AB21" s="215">
        <f t="shared" si="26"/>
        <v>27.596403994834873</v>
      </c>
      <c r="AC21" s="220">
        <f>W21*($BN21*'Input| Real Cost Escalation'!E$22+'Calc| Project Costs '!$BO21*'Input| Real Cost Escalation'!E$23+'Calc| Project Costs '!$BP21*'Input| Real Cost Escalation'!E$24)</f>
        <v>2.5231639781759116E-2</v>
      </c>
      <c r="AD21" s="215">
        <f>X21*($BN21*'Input| Real Cost Escalation'!F$22+'Calc| Project Costs '!$BO21*'Input| Real Cost Escalation'!F$23+'Calc| Project Costs '!$BP21*'Input| Real Cost Escalation'!F$24)</f>
        <v>2.9558799201982018E-2</v>
      </c>
      <c r="AE21" s="215">
        <f>Y21*($BN21*'Input| Real Cost Escalation'!G$22+'Calc| Project Costs '!$BO21*'Input| Real Cost Escalation'!G$23+'Calc| Project Costs '!$BP21*'Input| Real Cost Escalation'!G$24)</f>
        <v>3.5369870379562469E-2</v>
      </c>
      <c r="AF21" s="215">
        <f>Z21*($BN21*'Input| Real Cost Escalation'!H$22+'Calc| Project Costs '!$BO21*'Input| Real Cost Escalation'!H$23+'Calc| Project Costs '!$BP21*'Input| Real Cost Escalation'!H$24)</f>
        <v>5.8292779745543859E-2</v>
      </c>
      <c r="AG21" s="215">
        <f>AA21*($BN21*'Input| Real Cost Escalation'!I$22+'Calc| Project Costs '!$BO21*'Input| Real Cost Escalation'!I$23+'Calc| Project Costs '!$BP21*'Input| Real Cost Escalation'!I$24)</f>
        <v>7.9007438153090762E-2</v>
      </c>
      <c r="AH21" s="253">
        <f t="shared" si="9"/>
        <v>0.22746052726193822</v>
      </c>
      <c r="AI21" s="220">
        <f t="shared" si="10"/>
        <v>6.2347310851758984</v>
      </c>
      <c r="AJ21" s="215">
        <f t="shared" si="11"/>
        <v>5.0416404840495161</v>
      </c>
      <c r="AK21" s="215">
        <f t="shared" si="12"/>
        <v>4.5504344774653207</v>
      </c>
      <c r="AL21" s="215">
        <f t="shared" si="13"/>
        <v>5.7167795000266537</v>
      </c>
      <c r="AM21" s="215">
        <f t="shared" si="14"/>
        <v>6.280278975379419</v>
      </c>
      <c r="AN21" s="216">
        <f t="shared" si="15"/>
        <v>27.823864522096812</v>
      </c>
      <c r="AO21" s="215">
        <f>AI21/AI$102*'Input| Overheads'!C$53</f>
        <v>0.31101045281965006</v>
      </c>
      <c r="AP21" s="215">
        <f>AJ21/AJ$102*'Input| Overheads'!D$53</f>
        <v>0.20253535092233876</v>
      </c>
      <c r="AQ21" s="215">
        <f>AK21/AK$102*'Input| Overheads'!E$53</f>
        <v>0.22949256596696541</v>
      </c>
      <c r="AR21" s="215">
        <f>AL21/AL$102*'Input| Overheads'!F$53</f>
        <v>0.25988274804021161</v>
      </c>
      <c r="AS21" s="215">
        <f>AM21/AM$102*'Input| Overheads'!G$53</f>
        <v>0.32893947259426554</v>
      </c>
      <c r="AT21" s="269">
        <f t="shared" si="27"/>
        <v>1.3318605903434315</v>
      </c>
      <c r="AU21" s="253">
        <f t="shared" si="16"/>
        <v>6.5457415379955481</v>
      </c>
      <c r="AV21" s="253">
        <f t="shared" si="17"/>
        <v>5.2441758349718546</v>
      </c>
      <c r="AW21" s="253">
        <f t="shared" si="18"/>
        <v>4.779927043432286</v>
      </c>
      <c r="AX21" s="253">
        <f t="shared" si="19"/>
        <v>5.976662248066865</v>
      </c>
      <c r="AY21" s="253">
        <f t="shared" si="20"/>
        <v>6.6092184479736842</v>
      </c>
      <c r="AZ21" s="269">
        <f t="shared" si="21"/>
        <v>29.155725112440244</v>
      </c>
      <c r="BA21" s="229"/>
      <c r="BB21" s="229"/>
      <c r="BC21" s="229"/>
      <c r="BD21" s="229"/>
      <c r="BE21" s="229"/>
      <c r="BF21" s="257"/>
      <c r="BG21" s="253">
        <f t="shared" si="28"/>
        <v>6.5457415379955481</v>
      </c>
      <c r="BH21" s="253">
        <f t="shared" si="29"/>
        <v>5.2441758349718546</v>
      </c>
      <c r="BI21" s="253">
        <f t="shared" si="30"/>
        <v>4.779927043432286</v>
      </c>
      <c r="BJ21" s="253">
        <f t="shared" si="31"/>
        <v>5.976662248066865</v>
      </c>
      <c r="BK21" s="253">
        <f t="shared" si="32"/>
        <v>6.6092184479736842</v>
      </c>
      <c r="BL21" s="269">
        <f t="shared" si="33"/>
        <v>29.155725112440241</v>
      </c>
      <c r="BM21" s="211"/>
      <c r="BN21" s="302">
        <f>100%-BP21</f>
        <v>0.20687576169996047</v>
      </c>
      <c r="BO21" s="301"/>
      <c r="BP21" s="303">
        <v>0.79312423830003953</v>
      </c>
      <c r="BQ21" s="211"/>
      <c r="BR21" s="505" t="s">
        <v>69</v>
      </c>
      <c r="BS21" s="218" t="s">
        <v>65</v>
      </c>
      <c r="BT21" s="218" t="s">
        <v>280</v>
      </c>
      <c r="BU21" s="506" t="s">
        <v>71</v>
      </c>
      <c r="BV21" s="546" t="str">
        <f t="shared" si="23"/>
        <v>Meter Replacement-Meters</v>
      </c>
      <c r="BY21" s="545" t="e">
        <v>#N/A</v>
      </c>
    </row>
    <row r="22" spans="1:77" x14ac:dyDescent="0.2">
      <c r="A22" s="6">
        <v>16</v>
      </c>
      <c r="B22" s="283" t="s">
        <v>286</v>
      </c>
      <c r="C22" s="219" t="s">
        <v>72</v>
      </c>
      <c r="D22" s="268" t="s">
        <v>278</v>
      </c>
      <c r="E22" s="551" t="s">
        <v>448</v>
      </c>
      <c r="F22" s="551" t="s">
        <v>448</v>
      </c>
      <c r="G22" s="551" t="s">
        <v>448</v>
      </c>
      <c r="H22" s="551" t="s">
        <v>448</v>
      </c>
      <c r="I22" s="551" t="s">
        <v>448</v>
      </c>
      <c r="J22" s="552" t="s">
        <v>448</v>
      </c>
      <c r="K22" s="551" t="s">
        <v>448</v>
      </c>
      <c r="L22" s="551" t="s">
        <v>448</v>
      </c>
      <c r="M22" s="551" t="s">
        <v>448</v>
      </c>
      <c r="N22" s="551" t="s">
        <v>448</v>
      </c>
      <c r="O22" s="551" t="s">
        <v>448</v>
      </c>
      <c r="P22" s="552" t="s">
        <v>448</v>
      </c>
      <c r="Q22" s="355">
        <v>1.0964141434973496</v>
      </c>
      <c r="R22" s="355">
        <v>0.953685675113079</v>
      </c>
      <c r="S22" s="355">
        <v>1.2391426118816198</v>
      </c>
      <c r="T22" s="355">
        <v>2.0176615303412762</v>
      </c>
      <c r="U22" s="355">
        <v>2.2875480887406234</v>
      </c>
      <c r="V22" s="355">
        <f t="shared" si="24"/>
        <v>7.5944520495739471</v>
      </c>
      <c r="W22" s="220">
        <f t="shared" si="25"/>
        <v>1.1461209900371705</v>
      </c>
      <c r="X22" s="215">
        <f t="shared" si="5"/>
        <v>0.9969218079021539</v>
      </c>
      <c r="Y22" s="215">
        <f t="shared" si="6"/>
        <v>1.2953201721721865</v>
      </c>
      <c r="Z22" s="215">
        <f t="shared" si="7"/>
        <v>2.109133892908639</v>
      </c>
      <c r="AA22" s="215">
        <f t="shared" si="8"/>
        <v>2.3912559827639419</v>
      </c>
      <c r="AB22" s="215">
        <f t="shared" si="26"/>
        <v>7.9387528457840926</v>
      </c>
      <c r="AC22" s="220">
        <f>W22*($BN22*'Input| Real Cost Escalation'!E$22+'Calc| Project Costs '!$BO22*'Input| Real Cost Escalation'!E$23+'Calc| Project Costs '!$BP22*'Input| Real Cost Escalation'!E$24)</f>
        <v>4.4825984004835621E-3</v>
      </c>
      <c r="AD22" s="215">
        <f>X22*($BN22*'Input| Real Cost Escalation'!F$22+'Calc| Project Costs '!$BO22*'Input| Real Cost Escalation'!F$23+'Calc| Project Costs '!$BP22*'Input| Real Cost Escalation'!F$24)</f>
        <v>5.6590069289748149E-3</v>
      </c>
      <c r="AE22" s="215">
        <f>Y22*($BN22*'Input| Real Cost Escalation'!G$22+'Calc| Project Costs '!$BO22*'Input| Real Cost Escalation'!G$23+'Calc| Project Costs '!$BP22*'Input| Real Cost Escalation'!G$24)</f>
        <v>9.7669083038066998E-3</v>
      </c>
      <c r="AF22" s="215">
        <f>Z22*($BN22*'Input| Real Cost Escalation'!H$22+'Calc| Project Costs '!$BO22*'Input| Real Cost Escalation'!H$23+'Calc| Project Costs '!$BP22*'Input| Real Cost Escalation'!H$24)</f>
        <v>2.0913614459499821E-2</v>
      </c>
      <c r="AG22" s="215">
        <f>AA22*($BN22*'Input| Real Cost Escalation'!I$22+'Calc| Project Costs '!$BO22*'Input| Real Cost Escalation'!I$23+'Calc| Project Costs '!$BP22*'Input| Real Cost Escalation'!I$24)</f>
        <v>2.9324038663573748E-2</v>
      </c>
      <c r="AH22" s="253">
        <f t="shared" si="9"/>
        <v>7.014616675633864E-2</v>
      </c>
      <c r="AI22" s="220">
        <f t="shared" si="10"/>
        <v>1.150603588437654</v>
      </c>
      <c r="AJ22" s="215">
        <f t="shared" si="11"/>
        <v>1.0025808148311288</v>
      </c>
      <c r="AK22" s="215">
        <f t="shared" si="12"/>
        <v>1.3050870804759933</v>
      </c>
      <c r="AL22" s="215">
        <f t="shared" si="13"/>
        <v>2.1300475073681389</v>
      </c>
      <c r="AM22" s="215">
        <f t="shared" si="14"/>
        <v>2.4205800214275155</v>
      </c>
      <c r="AN22" s="216">
        <f t="shared" si="15"/>
        <v>8.0088990125404305</v>
      </c>
      <c r="AO22" s="215">
        <f>AI22/AI$102*'Input| Overheads'!C$53</f>
        <v>5.7396179268542284E-2</v>
      </c>
      <c r="AP22" s="215">
        <f>AJ22/AJ$102*'Input| Overheads'!D$53</f>
        <v>4.0276187443799627E-2</v>
      </c>
      <c r="AQ22" s="215">
        <f>AK22/AK$102*'Input| Overheads'!E$53</f>
        <v>6.5819601269284239E-2</v>
      </c>
      <c r="AR22" s="215">
        <f>AL22/AL$102*'Input| Overheads'!F$53</f>
        <v>9.6831196597394378E-2</v>
      </c>
      <c r="AS22" s="215">
        <f>AM22/AM$102*'Input| Overheads'!G$53</f>
        <v>0.12678167940341847</v>
      </c>
      <c r="AT22" s="269">
        <f t="shared" si="27"/>
        <v>0.38710484398243905</v>
      </c>
      <c r="AU22" s="253">
        <f t="shared" si="16"/>
        <v>1.2079997677061962</v>
      </c>
      <c r="AV22" s="253">
        <f t="shared" si="17"/>
        <v>1.0428570022749284</v>
      </c>
      <c r="AW22" s="253">
        <f t="shared" si="18"/>
        <v>1.3709066817452775</v>
      </c>
      <c r="AX22" s="253">
        <f t="shared" si="19"/>
        <v>2.2268787039655331</v>
      </c>
      <c r="AY22" s="253">
        <f t="shared" si="20"/>
        <v>2.5473617008309342</v>
      </c>
      <c r="AZ22" s="269">
        <f t="shared" si="21"/>
        <v>8.396003856522869</v>
      </c>
      <c r="BA22" s="229"/>
      <c r="BB22" s="229"/>
      <c r="BC22" s="229"/>
      <c r="BD22" s="229"/>
      <c r="BE22" s="229"/>
      <c r="BF22" s="257"/>
      <c r="BG22" s="253">
        <f t="shared" si="28"/>
        <v>1.2079997677061962</v>
      </c>
      <c r="BH22" s="253">
        <f t="shared" si="29"/>
        <v>1.0428570022749284</v>
      </c>
      <c r="BI22" s="253">
        <f t="shared" si="30"/>
        <v>1.3709066817452775</v>
      </c>
      <c r="BJ22" s="253">
        <f t="shared" si="31"/>
        <v>2.2268787039655331</v>
      </c>
      <c r="BK22" s="253">
        <f t="shared" si="32"/>
        <v>2.5473617008309342</v>
      </c>
      <c r="BL22" s="269">
        <f t="shared" si="33"/>
        <v>8.3960038565228707</v>
      </c>
      <c r="BM22" s="211"/>
      <c r="BN22" s="302">
        <f>100%-BP22</f>
        <v>0.19912238824913009</v>
      </c>
      <c r="BO22" s="301"/>
      <c r="BP22" s="303">
        <v>0.80087761175086991</v>
      </c>
      <c r="BQ22" s="211"/>
      <c r="BR22" s="505" t="s">
        <v>69</v>
      </c>
      <c r="BS22" s="218" t="s">
        <v>65</v>
      </c>
      <c r="BT22" s="218" t="s">
        <v>280</v>
      </c>
      <c r="BU22" s="506" t="s">
        <v>71</v>
      </c>
      <c r="BV22" s="546" t="str">
        <f t="shared" si="23"/>
        <v>Meter Replacement-Meters</v>
      </c>
      <c r="BY22" s="545" t="e">
        <v>#N/A</v>
      </c>
    </row>
    <row r="23" spans="1:77" x14ac:dyDescent="0.2">
      <c r="A23" s="6">
        <v>17</v>
      </c>
      <c r="B23" s="283" t="s">
        <v>287</v>
      </c>
      <c r="C23" s="219" t="s">
        <v>425</v>
      </c>
      <c r="D23" s="268" t="s">
        <v>278</v>
      </c>
      <c r="E23" s="551" t="s">
        <v>448</v>
      </c>
      <c r="F23" s="551" t="s">
        <v>448</v>
      </c>
      <c r="G23" s="551" t="s">
        <v>448</v>
      </c>
      <c r="H23" s="551" t="s">
        <v>448</v>
      </c>
      <c r="I23" s="551" t="s">
        <v>448</v>
      </c>
      <c r="J23" s="552" t="s">
        <v>448</v>
      </c>
      <c r="K23" s="551" t="s">
        <v>448</v>
      </c>
      <c r="L23" s="551" t="s">
        <v>448</v>
      </c>
      <c r="M23" s="551" t="s">
        <v>448</v>
      </c>
      <c r="N23" s="551" t="s">
        <v>448</v>
      </c>
      <c r="O23" s="551" t="s">
        <v>448</v>
      </c>
      <c r="P23" s="552" t="s">
        <v>448</v>
      </c>
      <c r="Q23" s="355">
        <v>0.8306132237362206</v>
      </c>
      <c r="R23" s="355">
        <v>0.8306132237362206</v>
      </c>
      <c r="S23" s="355">
        <v>0.74755190136259864</v>
      </c>
      <c r="T23" s="355">
        <v>0</v>
      </c>
      <c r="U23" s="355">
        <v>0</v>
      </c>
      <c r="V23" s="355">
        <f t="shared" si="24"/>
        <v>2.4087783488350398</v>
      </c>
      <c r="W23" s="220">
        <f t="shared" si="25"/>
        <v>0.86826976464375039</v>
      </c>
      <c r="X23" s="215">
        <f t="shared" si="5"/>
        <v>0.86826976464375039</v>
      </c>
      <c r="Y23" s="215">
        <f t="shared" si="6"/>
        <v>0.78144278817937551</v>
      </c>
      <c r="Z23" s="215">
        <f t="shared" si="7"/>
        <v>0</v>
      </c>
      <c r="AA23" s="215">
        <f t="shared" si="8"/>
        <v>0</v>
      </c>
      <c r="AB23" s="215">
        <f t="shared" si="26"/>
        <v>2.5179823174668763</v>
      </c>
      <c r="AC23" s="220">
        <f>W23*($BN23*'Input| Real Cost Escalation'!E$22+'Calc| Project Costs '!$BO23*'Input| Real Cost Escalation'!E$23+'Calc| Project Costs '!$BP23*'Input| Real Cost Escalation'!E$24)</f>
        <v>2.0895767935204231E-3</v>
      </c>
      <c r="AD23" s="215">
        <f>X23*($BN23*'Input| Real Cost Escalation'!F$22+'Calc| Project Costs '!$BO23*'Input| Real Cost Escalation'!F$23+'Calc| Project Costs '!$BP23*'Input| Real Cost Escalation'!F$24)</f>
        <v>3.0327603962429601E-3</v>
      </c>
      <c r="AE23" s="215">
        <f>Y23*($BN23*'Input| Real Cost Escalation'!G$22+'Calc| Project Costs '!$BO23*'Input| Real Cost Escalation'!G$23+'Calc| Project Costs '!$BP23*'Input| Real Cost Escalation'!G$24)</f>
        <v>3.6256131368572011E-3</v>
      </c>
      <c r="AF23" s="215">
        <f>Z23*($BN23*'Input| Real Cost Escalation'!H$22+'Calc| Project Costs '!$BO23*'Input| Real Cost Escalation'!H$23+'Calc| Project Costs '!$BP23*'Input| Real Cost Escalation'!H$24)</f>
        <v>0</v>
      </c>
      <c r="AG23" s="215">
        <f>AA23*($BN23*'Input| Real Cost Escalation'!I$22+'Calc| Project Costs '!$BO23*'Input| Real Cost Escalation'!I$23+'Calc| Project Costs '!$BP23*'Input| Real Cost Escalation'!I$24)</f>
        <v>0</v>
      </c>
      <c r="AH23" s="253">
        <f t="shared" si="9"/>
        <v>8.7479503266205839E-3</v>
      </c>
      <c r="AI23" s="220">
        <f t="shared" si="10"/>
        <v>0.87035934143727078</v>
      </c>
      <c r="AJ23" s="215">
        <f t="shared" si="11"/>
        <v>0.87130252503999339</v>
      </c>
      <c r="AK23" s="215">
        <f t="shared" si="12"/>
        <v>0.78506840131623268</v>
      </c>
      <c r="AL23" s="215">
        <f t="shared" si="13"/>
        <v>0</v>
      </c>
      <c r="AM23" s="215">
        <f t="shared" si="14"/>
        <v>0</v>
      </c>
      <c r="AN23" s="216">
        <f t="shared" si="15"/>
        <v>2.5267302677934969</v>
      </c>
      <c r="AO23" s="215">
        <f>AI23/AI$102*'Input| Overheads'!C$53</f>
        <v>4.341660437285421E-2</v>
      </c>
      <c r="AP23" s="215">
        <f>AJ23/AJ$102*'Input| Overheads'!D$53</f>
        <v>3.5002409082281902E-2</v>
      </c>
      <c r="AQ23" s="215">
        <f>AK23/AK$102*'Input| Overheads'!E$53</f>
        <v>3.9593441630655507E-2</v>
      </c>
      <c r="AR23" s="215">
        <f>AL23/AL$102*'Input| Overheads'!F$53</f>
        <v>0</v>
      </c>
      <c r="AS23" s="215">
        <f>AM23/AM$102*'Input| Overheads'!G$53</f>
        <v>0</v>
      </c>
      <c r="AT23" s="269">
        <f t="shared" si="27"/>
        <v>0.11801245508579161</v>
      </c>
      <c r="AU23" s="253">
        <f t="shared" si="16"/>
        <v>0.913775945810125</v>
      </c>
      <c r="AV23" s="253">
        <f t="shared" si="17"/>
        <v>0.90630493412227531</v>
      </c>
      <c r="AW23" s="253">
        <f t="shared" si="18"/>
        <v>0.82466184294688816</v>
      </c>
      <c r="AX23" s="253">
        <f t="shared" si="19"/>
        <v>0</v>
      </c>
      <c r="AY23" s="253">
        <f t="shared" si="20"/>
        <v>0</v>
      </c>
      <c r="AZ23" s="269">
        <f t="shared" si="21"/>
        <v>2.6447427228792884</v>
      </c>
      <c r="BA23" s="229"/>
      <c r="BB23" s="229"/>
      <c r="BC23" s="229"/>
      <c r="BD23" s="229"/>
      <c r="BE23" s="229"/>
      <c r="BF23" s="257"/>
      <c r="BG23" s="253">
        <f t="shared" si="28"/>
        <v>0.913775945810125</v>
      </c>
      <c r="BH23" s="253">
        <f t="shared" si="29"/>
        <v>0.90630493412227531</v>
      </c>
      <c r="BI23" s="253">
        <f t="shared" si="30"/>
        <v>0.82466184294688816</v>
      </c>
      <c r="BJ23" s="253">
        <f t="shared" si="31"/>
        <v>0</v>
      </c>
      <c r="BK23" s="253">
        <f t="shared" si="32"/>
        <v>0</v>
      </c>
      <c r="BL23" s="269">
        <f t="shared" si="33"/>
        <v>2.6447427228792884</v>
      </c>
      <c r="BM23" s="211"/>
      <c r="BN23" s="302">
        <f>100%-BP23</f>
        <v>0.12252490806467697</v>
      </c>
      <c r="BO23" s="301"/>
      <c r="BP23" s="303">
        <v>0.87747509193532303</v>
      </c>
      <c r="BQ23" s="211"/>
      <c r="BR23" s="505" t="s">
        <v>69</v>
      </c>
      <c r="BS23" s="218" t="s">
        <v>65</v>
      </c>
      <c r="BT23" s="218" t="s">
        <v>280</v>
      </c>
      <c r="BU23" s="506" t="s">
        <v>71</v>
      </c>
      <c r="BV23" s="546" t="str">
        <f t="shared" si="23"/>
        <v>Meter Replacement-Meters</v>
      </c>
      <c r="BY23" s="545" t="e">
        <v>#N/A</v>
      </c>
    </row>
    <row r="24" spans="1:77" x14ac:dyDescent="0.2">
      <c r="A24" s="6">
        <v>18</v>
      </c>
      <c r="B24" s="283" t="s">
        <v>56</v>
      </c>
      <c r="C24" s="219" t="s">
        <v>288</v>
      </c>
      <c r="D24" s="268" t="s">
        <v>289</v>
      </c>
      <c r="E24" s="353">
        <v>0</v>
      </c>
      <c r="F24" s="353">
        <v>0</v>
      </c>
      <c r="G24" s="353">
        <v>0</v>
      </c>
      <c r="H24" s="353">
        <v>0</v>
      </c>
      <c r="I24" s="353">
        <v>0</v>
      </c>
      <c r="J24" s="354">
        <f>SUM(E24:I24)</f>
        <v>0</v>
      </c>
      <c r="K24" s="501">
        <v>0</v>
      </c>
      <c r="L24" s="501">
        <v>0</v>
      </c>
      <c r="M24" s="501">
        <v>0</v>
      </c>
      <c r="N24" s="501">
        <v>0</v>
      </c>
      <c r="O24" s="501">
        <v>0</v>
      </c>
      <c r="P24" s="502">
        <f>AVERAGE(K24:O24)</f>
        <v>0</v>
      </c>
      <c r="Q24" s="355">
        <v>0</v>
      </c>
      <c r="R24" s="355">
        <v>3.7160000000000002</v>
      </c>
      <c r="S24" s="355">
        <v>0</v>
      </c>
      <c r="T24" s="355">
        <v>0</v>
      </c>
      <c r="U24" s="355">
        <v>0</v>
      </c>
      <c r="V24" s="355">
        <f t="shared" si="24"/>
        <v>3.7160000000000002</v>
      </c>
      <c r="W24" s="220">
        <f t="shared" si="25"/>
        <v>0</v>
      </c>
      <c r="X24" s="215">
        <f t="shared" si="5"/>
        <v>3.8844679487559173</v>
      </c>
      <c r="Y24" s="215">
        <f t="shared" si="6"/>
        <v>0</v>
      </c>
      <c r="Z24" s="215">
        <f t="shared" si="7"/>
        <v>0</v>
      </c>
      <c r="AA24" s="215">
        <f t="shared" si="8"/>
        <v>0</v>
      </c>
      <c r="AB24" s="215">
        <f t="shared" si="26"/>
        <v>3.8844679487559173</v>
      </c>
      <c r="AC24" s="220">
        <f>W24*($BN24*'Input| Real Cost Escalation'!E$22+'Calc| Project Costs '!$BO24*'Input| Real Cost Escalation'!E$23+'Calc| Project Costs '!$BP24*'Input| Real Cost Escalation'!E$24)</f>
        <v>0</v>
      </c>
      <c r="AD24" s="215">
        <f>X24*($BN24*'Input| Real Cost Escalation'!F$22+'Calc| Project Costs '!$BO24*'Input| Real Cost Escalation'!F$23+'Calc| Project Costs '!$BP24*'Input| Real Cost Escalation'!F$24)</f>
        <v>9.7448072056400215E-2</v>
      </c>
      <c r="AE24" s="215">
        <f>Y24*($BN24*'Input| Real Cost Escalation'!G$22+'Calc| Project Costs '!$BO24*'Input| Real Cost Escalation'!G$23+'Calc| Project Costs '!$BP24*'Input| Real Cost Escalation'!G$24)</f>
        <v>0</v>
      </c>
      <c r="AF24" s="215">
        <f>Z24*($BN24*'Input| Real Cost Escalation'!H$22+'Calc| Project Costs '!$BO24*'Input| Real Cost Escalation'!H$23+'Calc| Project Costs '!$BP24*'Input| Real Cost Escalation'!H$24)</f>
        <v>0</v>
      </c>
      <c r="AG24" s="215">
        <f>AA24*($BN24*'Input| Real Cost Escalation'!I$22+'Calc| Project Costs '!$BO24*'Input| Real Cost Escalation'!I$23+'Calc| Project Costs '!$BP24*'Input| Real Cost Escalation'!I$24)</f>
        <v>0</v>
      </c>
      <c r="AH24" s="253">
        <f t="shared" si="9"/>
        <v>9.7448072056400215E-2</v>
      </c>
      <c r="AI24" s="220">
        <f t="shared" si="10"/>
        <v>0</v>
      </c>
      <c r="AJ24" s="215">
        <f t="shared" si="11"/>
        <v>3.9819160208123177</v>
      </c>
      <c r="AK24" s="215">
        <f t="shared" si="12"/>
        <v>0</v>
      </c>
      <c r="AL24" s="215">
        <f t="shared" si="13"/>
        <v>0</v>
      </c>
      <c r="AM24" s="215">
        <f t="shared" si="14"/>
        <v>0</v>
      </c>
      <c r="AN24" s="216">
        <f t="shared" si="15"/>
        <v>3.9819160208123177</v>
      </c>
      <c r="AO24" s="215">
        <f>AI24/AI$102*'Input| Overheads'!C$53</f>
        <v>0</v>
      </c>
      <c r="AP24" s="215">
        <f>AJ24/AJ$102*'Input| Overheads'!D$53</f>
        <v>0.15996355971235982</v>
      </c>
      <c r="AQ24" s="215">
        <f>AK24/AK$102*'Input| Overheads'!E$53</f>
        <v>0</v>
      </c>
      <c r="AR24" s="215">
        <f>AL24/AL$102*'Input| Overheads'!F$53</f>
        <v>0</v>
      </c>
      <c r="AS24" s="215">
        <f>AM24/AM$102*'Input| Overheads'!G$53</f>
        <v>0</v>
      </c>
      <c r="AT24" s="269">
        <f t="shared" si="27"/>
        <v>0.15996355971235982</v>
      </c>
      <c r="AU24" s="253">
        <f t="shared" si="16"/>
        <v>0</v>
      </c>
      <c r="AV24" s="253">
        <f t="shared" si="17"/>
        <v>4.1418795805246775</v>
      </c>
      <c r="AW24" s="253">
        <f t="shared" si="18"/>
        <v>0</v>
      </c>
      <c r="AX24" s="253">
        <f t="shared" si="19"/>
        <v>0</v>
      </c>
      <c r="AY24" s="253">
        <f t="shared" si="20"/>
        <v>0</v>
      </c>
      <c r="AZ24" s="269">
        <f t="shared" si="21"/>
        <v>4.1418795805246775</v>
      </c>
      <c r="BA24" s="229"/>
      <c r="BB24" s="229"/>
      <c r="BC24" s="229"/>
      <c r="BD24" s="229"/>
      <c r="BE24" s="229"/>
      <c r="BF24" s="257"/>
      <c r="BG24" s="253">
        <f t="shared" si="28"/>
        <v>0</v>
      </c>
      <c r="BH24" s="253">
        <f t="shared" si="29"/>
        <v>4.1418795805246775</v>
      </c>
      <c r="BI24" s="253">
        <f t="shared" si="30"/>
        <v>0</v>
      </c>
      <c r="BJ24" s="253">
        <f t="shared" si="31"/>
        <v>0</v>
      </c>
      <c r="BK24" s="253">
        <f t="shared" si="32"/>
        <v>0</v>
      </c>
      <c r="BL24" s="269">
        <f t="shared" si="33"/>
        <v>4.1418795805246775</v>
      </c>
      <c r="BM24" s="211"/>
      <c r="BN24" s="302">
        <f>100%-BP24</f>
        <v>0.88</v>
      </c>
      <c r="BO24" s="301"/>
      <c r="BP24" s="303">
        <v>0.12</v>
      </c>
      <c r="BQ24" s="211"/>
      <c r="BR24" s="505" t="s">
        <v>56</v>
      </c>
      <c r="BS24" s="218" t="s">
        <v>50</v>
      </c>
      <c r="BT24" s="218" t="s">
        <v>280</v>
      </c>
      <c r="BU24" s="506" t="s">
        <v>421</v>
      </c>
      <c r="BV24" s="546" t="str">
        <f t="shared" si="23"/>
        <v>Augmentation-Mains</v>
      </c>
      <c r="BY24" s="545" t="e">
        <v>#N/A</v>
      </c>
    </row>
    <row r="25" spans="1:77" x14ac:dyDescent="0.2">
      <c r="A25" s="6">
        <v>19</v>
      </c>
      <c r="B25" s="283" t="s">
        <v>56</v>
      </c>
      <c r="C25" s="219" t="s">
        <v>290</v>
      </c>
      <c r="D25" s="268" t="s">
        <v>289</v>
      </c>
      <c r="E25" s="353">
        <v>0</v>
      </c>
      <c r="F25" s="353">
        <v>0</v>
      </c>
      <c r="G25" s="353">
        <v>0</v>
      </c>
      <c r="H25" s="353">
        <v>0</v>
      </c>
      <c r="I25" s="353">
        <v>0</v>
      </c>
      <c r="J25" s="354">
        <f t="shared" ref="J25:J31" si="36">SUM(E25:I25)</f>
        <v>0</v>
      </c>
      <c r="K25" s="501">
        <v>0</v>
      </c>
      <c r="L25" s="501">
        <v>0</v>
      </c>
      <c r="M25" s="501">
        <v>0</v>
      </c>
      <c r="N25" s="501">
        <v>0</v>
      </c>
      <c r="O25" s="501">
        <v>0</v>
      </c>
      <c r="P25" s="502">
        <f t="shared" ref="P25:P31" si="37">AVERAGE(K25:O25)</f>
        <v>0</v>
      </c>
      <c r="Q25" s="355">
        <v>0</v>
      </c>
      <c r="R25" s="355">
        <v>0</v>
      </c>
      <c r="S25" s="355">
        <v>0</v>
      </c>
      <c r="T25" s="355">
        <v>2.1970000000000001</v>
      </c>
      <c r="U25" s="355">
        <v>0</v>
      </c>
      <c r="V25" s="355">
        <f t="shared" si="24"/>
        <v>2.1970000000000001</v>
      </c>
      <c r="W25" s="220">
        <f t="shared" si="25"/>
        <v>0</v>
      </c>
      <c r="X25" s="215">
        <f t="shared" si="5"/>
        <v>0</v>
      </c>
      <c r="Y25" s="215">
        <f t="shared" si="6"/>
        <v>0</v>
      </c>
      <c r="Z25" s="215">
        <f t="shared" si="7"/>
        <v>2.2966028211562839</v>
      </c>
      <c r="AA25" s="215">
        <f t="shared" si="8"/>
        <v>0</v>
      </c>
      <c r="AB25" s="215">
        <f t="shared" si="26"/>
        <v>2.2966028211562839</v>
      </c>
      <c r="AC25" s="220">
        <f>W25*($BN25*'Input| Real Cost Escalation'!E$22+'Calc| Project Costs '!$BO25*'Input| Real Cost Escalation'!E$23+'Calc| Project Costs '!$BP25*'Input| Real Cost Escalation'!E$24)</f>
        <v>0</v>
      </c>
      <c r="AD25" s="215">
        <f>X25*($BN25*'Input| Real Cost Escalation'!F$22+'Calc| Project Costs '!$BO25*'Input| Real Cost Escalation'!F$23+'Calc| Project Costs '!$BP25*'Input| Real Cost Escalation'!F$24)</f>
        <v>0</v>
      </c>
      <c r="AE25" s="215">
        <f>Y25*($BN25*'Input| Real Cost Escalation'!G$22+'Calc| Project Costs '!$BO25*'Input| Real Cost Escalation'!G$23+'Calc| Project Costs '!$BP25*'Input| Real Cost Escalation'!G$24)</f>
        <v>0</v>
      </c>
      <c r="AF25" s="215">
        <f>Z25*($BN25*'Input| Real Cost Escalation'!H$22+'Calc| Project Costs '!$BO25*'Input| Real Cost Escalation'!H$23+'Calc| Project Costs '!$BP25*'Input| Real Cost Escalation'!H$24)</f>
        <v>0.10064064709661379</v>
      </c>
      <c r="AG25" s="215">
        <f>AA25*($BN25*'Input| Real Cost Escalation'!I$22+'Calc| Project Costs '!$BO25*'Input| Real Cost Escalation'!I$23+'Calc| Project Costs '!$BP25*'Input| Real Cost Escalation'!I$24)</f>
        <v>0</v>
      </c>
      <c r="AH25" s="253">
        <f t="shared" si="9"/>
        <v>0.10064064709661379</v>
      </c>
      <c r="AI25" s="220">
        <f t="shared" si="10"/>
        <v>0</v>
      </c>
      <c r="AJ25" s="215">
        <f t="shared" si="11"/>
        <v>0</v>
      </c>
      <c r="AK25" s="215">
        <f t="shared" si="12"/>
        <v>0</v>
      </c>
      <c r="AL25" s="215">
        <f t="shared" si="13"/>
        <v>2.3972434682528978</v>
      </c>
      <c r="AM25" s="215">
        <f t="shared" si="14"/>
        <v>0</v>
      </c>
      <c r="AN25" s="216">
        <f t="shared" si="15"/>
        <v>2.3972434682528978</v>
      </c>
      <c r="AO25" s="215">
        <f>AI25/AI$102*'Input| Overheads'!C$53</f>
        <v>0</v>
      </c>
      <c r="AP25" s="215">
        <f>AJ25/AJ$102*'Input| Overheads'!D$53</f>
        <v>0</v>
      </c>
      <c r="AQ25" s="215">
        <f>AK25/AK$102*'Input| Overheads'!E$53</f>
        <v>0</v>
      </c>
      <c r="AR25" s="215">
        <f>AL25/AL$102*'Input| Overheads'!F$53</f>
        <v>0.10897782925650819</v>
      </c>
      <c r="AS25" s="215">
        <f>AM25/AM$102*'Input| Overheads'!G$53</f>
        <v>0</v>
      </c>
      <c r="AT25" s="269">
        <f t="shared" si="27"/>
        <v>0.10897782925650819</v>
      </c>
      <c r="AU25" s="253">
        <f t="shared" si="16"/>
        <v>0</v>
      </c>
      <c r="AV25" s="253">
        <f t="shared" si="17"/>
        <v>0</v>
      </c>
      <c r="AW25" s="253">
        <f t="shared" si="18"/>
        <v>0</v>
      </c>
      <c r="AX25" s="253">
        <f t="shared" si="19"/>
        <v>2.506221297509406</v>
      </c>
      <c r="AY25" s="253">
        <f t="shared" si="20"/>
        <v>0</v>
      </c>
      <c r="AZ25" s="269">
        <f t="shared" si="21"/>
        <v>2.506221297509406</v>
      </c>
      <c r="BA25" s="229"/>
      <c r="BB25" s="229"/>
      <c r="BC25" s="229"/>
      <c r="BD25" s="229"/>
      <c r="BE25" s="229"/>
      <c r="BF25" s="257"/>
      <c r="BG25" s="253">
        <f t="shared" si="28"/>
        <v>0</v>
      </c>
      <c r="BH25" s="253">
        <f t="shared" si="29"/>
        <v>0</v>
      </c>
      <c r="BI25" s="253">
        <f t="shared" si="30"/>
        <v>0</v>
      </c>
      <c r="BJ25" s="253">
        <f t="shared" si="31"/>
        <v>2.506221297509406</v>
      </c>
      <c r="BK25" s="253">
        <f t="shared" si="32"/>
        <v>0</v>
      </c>
      <c r="BL25" s="269">
        <f t="shared" si="33"/>
        <v>2.506221297509406</v>
      </c>
      <c r="BM25" s="211"/>
      <c r="BN25" s="302">
        <f t="shared" ref="BN25:BN45" si="38">100%-BP25</f>
        <v>0.88</v>
      </c>
      <c r="BO25" s="301"/>
      <c r="BP25" s="303">
        <v>0.12</v>
      </c>
      <c r="BQ25" s="211"/>
      <c r="BR25" s="505" t="s">
        <v>56</v>
      </c>
      <c r="BS25" s="218" t="s">
        <v>50</v>
      </c>
      <c r="BT25" s="218" t="s">
        <v>280</v>
      </c>
      <c r="BU25" s="506" t="s">
        <v>421</v>
      </c>
      <c r="BV25" s="546" t="str">
        <f t="shared" si="23"/>
        <v>Augmentation-Mains</v>
      </c>
      <c r="BY25" s="545" t="e">
        <v>#N/A</v>
      </c>
    </row>
    <row r="26" spans="1:77" x14ac:dyDescent="0.2">
      <c r="A26" s="6">
        <v>20</v>
      </c>
      <c r="B26" s="283" t="s">
        <v>101</v>
      </c>
      <c r="C26" s="219" t="s">
        <v>291</v>
      </c>
      <c r="D26" s="268" t="s">
        <v>289</v>
      </c>
      <c r="E26" s="353">
        <v>0</v>
      </c>
      <c r="F26" s="353">
        <v>0</v>
      </c>
      <c r="G26" s="353">
        <v>0</v>
      </c>
      <c r="H26" s="353">
        <v>0</v>
      </c>
      <c r="I26" s="353">
        <v>0</v>
      </c>
      <c r="J26" s="354">
        <f t="shared" si="36"/>
        <v>0</v>
      </c>
      <c r="K26" s="501">
        <v>0</v>
      </c>
      <c r="L26" s="501">
        <v>0</v>
      </c>
      <c r="M26" s="501">
        <v>0</v>
      </c>
      <c r="N26" s="501">
        <v>0</v>
      </c>
      <c r="O26" s="501">
        <v>0</v>
      </c>
      <c r="P26" s="502">
        <f t="shared" si="37"/>
        <v>0</v>
      </c>
      <c r="Q26" s="355">
        <v>0</v>
      </c>
      <c r="R26" s="355">
        <v>4.43</v>
      </c>
      <c r="S26" s="355">
        <v>0</v>
      </c>
      <c r="T26" s="355">
        <v>0</v>
      </c>
      <c r="U26" s="355">
        <v>0</v>
      </c>
      <c r="V26" s="355">
        <f t="shared" si="24"/>
        <v>4.43</v>
      </c>
      <c r="W26" s="220">
        <f t="shared" si="25"/>
        <v>0</v>
      </c>
      <c r="X26" s="215">
        <f t="shared" si="5"/>
        <v>4.6308377322359293</v>
      </c>
      <c r="Y26" s="215">
        <f t="shared" si="6"/>
        <v>0</v>
      </c>
      <c r="Z26" s="215">
        <f t="shared" si="7"/>
        <v>0</v>
      </c>
      <c r="AA26" s="215">
        <f t="shared" si="8"/>
        <v>0</v>
      </c>
      <c r="AB26" s="215">
        <f t="shared" si="26"/>
        <v>4.6308377322359293</v>
      </c>
      <c r="AC26" s="220">
        <f>W26*($BN26*'Input| Real Cost Escalation'!E$22+'Calc| Project Costs '!$BO26*'Input| Real Cost Escalation'!E$23+'Calc| Project Costs '!$BP26*'Input| Real Cost Escalation'!E$24)</f>
        <v>0</v>
      </c>
      <c r="AD26" s="215">
        <f>X26*($BN26*'Input| Real Cost Escalation'!F$22+'Calc| Project Costs '!$BO26*'Input| Real Cost Escalation'!F$23+'Calc| Project Costs '!$BP26*'Input| Real Cost Escalation'!F$24)</f>
        <v>0.11617194811890552</v>
      </c>
      <c r="AE26" s="215">
        <f>Y26*($BN26*'Input| Real Cost Escalation'!G$22+'Calc| Project Costs '!$BO26*'Input| Real Cost Escalation'!G$23+'Calc| Project Costs '!$BP26*'Input| Real Cost Escalation'!G$24)</f>
        <v>0</v>
      </c>
      <c r="AF26" s="215">
        <f>Z26*($BN26*'Input| Real Cost Escalation'!H$22+'Calc| Project Costs '!$BO26*'Input| Real Cost Escalation'!H$23+'Calc| Project Costs '!$BP26*'Input| Real Cost Escalation'!H$24)</f>
        <v>0</v>
      </c>
      <c r="AG26" s="215">
        <f>AA26*($BN26*'Input| Real Cost Escalation'!I$22+'Calc| Project Costs '!$BO26*'Input| Real Cost Escalation'!I$23+'Calc| Project Costs '!$BP26*'Input| Real Cost Escalation'!I$24)</f>
        <v>0</v>
      </c>
      <c r="AH26" s="253">
        <f t="shared" si="9"/>
        <v>0.11617194811890552</v>
      </c>
      <c r="AI26" s="220">
        <f t="shared" si="10"/>
        <v>0</v>
      </c>
      <c r="AJ26" s="215">
        <f t="shared" si="11"/>
        <v>4.7470096803548349</v>
      </c>
      <c r="AK26" s="215">
        <f t="shared" si="12"/>
        <v>0</v>
      </c>
      <c r="AL26" s="215">
        <f t="shared" si="13"/>
        <v>0</v>
      </c>
      <c r="AM26" s="215">
        <f t="shared" si="14"/>
        <v>0</v>
      </c>
      <c r="AN26" s="216">
        <f t="shared" si="15"/>
        <v>4.7470096803548349</v>
      </c>
      <c r="AO26" s="215">
        <f>AI26/AI$102*'Input| Overheads'!C$53</f>
        <v>0</v>
      </c>
      <c r="AP26" s="215">
        <f>AJ26/AJ$102*'Input| Overheads'!D$53</f>
        <v>0.1906992921221082</v>
      </c>
      <c r="AQ26" s="215">
        <f>AK26/AK$102*'Input| Overheads'!E$53</f>
        <v>0</v>
      </c>
      <c r="AR26" s="215">
        <f>AL26/AL$102*'Input| Overheads'!F$53</f>
        <v>0</v>
      </c>
      <c r="AS26" s="215">
        <f>AM26/AM$102*'Input| Overheads'!G$53</f>
        <v>0</v>
      </c>
      <c r="AT26" s="269">
        <f t="shared" si="27"/>
        <v>0.1906992921221082</v>
      </c>
      <c r="AU26" s="253">
        <f t="shared" si="16"/>
        <v>0</v>
      </c>
      <c r="AV26" s="253">
        <f t="shared" si="17"/>
        <v>4.9377089724769432</v>
      </c>
      <c r="AW26" s="253">
        <f t="shared" si="18"/>
        <v>0</v>
      </c>
      <c r="AX26" s="253">
        <f t="shared" si="19"/>
        <v>0</v>
      </c>
      <c r="AY26" s="253">
        <f t="shared" si="20"/>
        <v>0</v>
      </c>
      <c r="AZ26" s="269">
        <f t="shared" si="21"/>
        <v>4.9377089724769432</v>
      </c>
      <c r="BA26" s="229"/>
      <c r="BB26" s="229"/>
      <c r="BC26" s="229"/>
      <c r="BD26" s="229"/>
      <c r="BE26" s="229"/>
      <c r="BF26" s="257"/>
      <c r="BG26" s="253">
        <f t="shared" si="28"/>
        <v>0</v>
      </c>
      <c r="BH26" s="253">
        <f t="shared" si="29"/>
        <v>4.9377089724769432</v>
      </c>
      <c r="BI26" s="253">
        <f t="shared" si="30"/>
        <v>0</v>
      </c>
      <c r="BJ26" s="253">
        <f t="shared" si="31"/>
        <v>0</v>
      </c>
      <c r="BK26" s="253">
        <f t="shared" si="32"/>
        <v>0</v>
      </c>
      <c r="BL26" s="269">
        <f t="shared" si="33"/>
        <v>4.9377089724769432</v>
      </c>
      <c r="BM26" s="211"/>
      <c r="BN26" s="302">
        <f t="shared" si="38"/>
        <v>0.88</v>
      </c>
      <c r="BO26" s="301"/>
      <c r="BP26" s="303">
        <v>0.12</v>
      </c>
      <c r="BQ26" s="211"/>
      <c r="BR26" s="505" t="s">
        <v>256</v>
      </c>
      <c r="BS26" s="218" t="s">
        <v>50</v>
      </c>
      <c r="BT26" s="218" t="s">
        <v>280</v>
      </c>
      <c r="BU26" s="506" t="s">
        <v>410</v>
      </c>
      <c r="BV26" s="546" t="str">
        <f>BR26&amp;"-"&amp;BS26</f>
        <v>Growth new areas-Mains</v>
      </c>
      <c r="BY26" s="545" t="e">
        <v>#N/A</v>
      </c>
    </row>
    <row r="27" spans="1:77" x14ac:dyDescent="0.2">
      <c r="A27" s="6">
        <v>21</v>
      </c>
      <c r="B27" s="283" t="s">
        <v>292</v>
      </c>
      <c r="C27" s="219" t="s">
        <v>293</v>
      </c>
      <c r="D27" s="268" t="s">
        <v>289</v>
      </c>
      <c r="E27" s="353">
        <v>0</v>
      </c>
      <c r="F27" s="353">
        <v>0</v>
      </c>
      <c r="G27" s="353">
        <v>0</v>
      </c>
      <c r="H27" s="353">
        <v>0</v>
      </c>
      <c r="I27" s="353">
        <v>0</v>
      </c>
      <c r="J27" s="354">
        <f t="shared" si="36"/>
        <v>0</v>
      </c>
      <c r="K27" s="501">
        <v>0</v>
      </c>
      <c r="L27" s="501">
        <v>0</v>
      </c>
      <c r="M27" s="501">
        <v>0</v>
      </c>
      <c r="N27" s="501">
        <v>0</v>
      </c>
      <c r="O27" s="501">
        <v>0</v>
      </c>
      <c r="P27" s="502">
        <f t="shared" si="37"/>
        <v>0</v>
      </c>
      <c r="Q27" s="355">
        <v>0.51336000000000004</v>
      </c>
      <c r="R27" s="355">
        <v>0.51336000000000004</v>
      </c>
      <c r="S27" s="355">
        <v>0.51336000000000004</v>
      </c>
      <c r="T27" s="355">
        <v>0.51336000000000004</v>
      </c>
      <c r="U27" s="355">
        <v>0.51336000000000004</v>
      </c>
      <c r="V27" s="355">
        <f t="shared" si="24"/>
        <v>2.5668000000000002</v>
      </c>
      <c r="W27" s="220">
        <f t="shared" si="25"/>
        <v>0.53663360230714152</v>
      </c>
      <c r="X27" s="215">
        <f t="shared" si="5"/>
        <v>0.53663360230714152</v>
      </c>
      <c r="Y27" s="215">
        <f t="shared" si="6"/>
        <v>0.53663360230714152</v>
      </c>
      <c r="Z27" s="215">
        <f t="shared" si="7"/>
        <v>0.53663360230714152</v>
      </c>
      <c r="AA27" s="215">
        <f t="shared" si="8"/>
        <v>0.53663360230714152</v>
      </c>
      <c r="AB27" s="215">
        <f t="shared" si="26"/>
        <v>2.6831680115357077</v>
      </c>
      <c r="AC27" s="220">
        <f>W27*($BN27*'Input| Real Cost Escalation'!E$22+'Calc| Project Costs '!$BO27*'Input| Real Cost Escalation'!E$23+'Calc| Project Costs '!$BP27*'Input| Real Cost Escalation'!E$24)</f>
        <v>7.3782807486881333E-3</v>
      </c>
      <c r="AD27" s="215">
        <f>X27*($BN27*'Input| Real Cost Escalation'!F$22+'Calc| Project Costs '!$BO27*'Input| Real Cost Escalation'!F$23+'Calc| Project Costs '!$BP27*'Input| Real Cost Escalation'!F$24)</f>
        <v>1.0708655320240339E-2</v>
      </c>
      <c r="AE27" s="215">
        <f>Y27*($BN27*'Input| Real Cost Escalation'!G$22+'Calc| Project Costs '!$BO27*'Input| Real Cost Escalation'!G$23+'Calc| Project Costs '!$BP27*'Input| Real Cost Escalation'!G$24)</f>
        <v>1.422446013035107E-2</v>
      </c>
      <c r="AF27" s="215">
        <f>Z27*($BN27*'Input| Real Cost Escalation'!H$22+'Calc| Project Costs '!$BO27*'Input| Real Cost Escalation'!H$23+'Calc| Project Costs '!$BP27*'Input| Real Cost Escalation'!H$24)</f>
        <v>1.8705992580513902E-2</v>
      </c>
      <c r="AG27" s="215">
        <f>AA27*($BN27*'Input| Real Cost Escalation'!I$22+'Calc| Project Costs '!$BO27*'Input| Real Cost Escalation'!I$23+'Calc| Project Costs '!$BP27*'Input| Real Cost Escalation'!I$24)</f>
        <v>2.313414880144567E-2</v>
      </c>
      <c r="AH27" s="253">
        <f t="shared" si="9"/>
        <v>7.4151537581239116E-2</v>
      </c>
      <c r="AI27" s="220">
        <f t="shared" si="10"/>
        <v>0.5440118830558297</v>
      </c>
      <c r="AJ27" s="215">
        <f t="shared" si="11"/>
        <v>0.54734225762738187</v>
      </c>
      <c r="AK27" s="215">
        <f t="shared" si="12"/>
        <v>0.55085806243749258</v>
      </c>
      <c r="AL27" s="215">
        <f t="shared" si="13"/>
        <v>0.55533959488765539</v>
      </c>
      <c r="AM27" s="215">
        <f t="shared" si="14"/>
        <v>0.55976775110858723</v>
      </c>
      <c r="AN27" s="216">
        <f t="shared" si="15"/>
        <v>2.7573195491169469</v>
      </c>
      <c r="AO27" s="215">
        <f>AI27/AI$102*'Input| Overheads'!C$53</f>
        <v>2.7137238122546984E-2</v>
      </c>
      <c r="AP27" s="215">
        <f>AJ27/AJ$102*'Input| Overheads'!D$53</f>
        <v>2.1988112118249598E-2</v>
      </c>
      <c r="AQ27" s="215">
        <f>AK27/AK$102*'Input| Overheads'!E$53</f>
        <v>2.778148567096568E-2</v>
      </c>
      <c r="AR27" s="215">
        <f>AL27/AL$102*'Input| Overheads'!F$53</f>
        <v>2.5245539033693507E-2</v>
      </c>
      <c r="AS27" s="215">
        <f>AM27/AM$102*'Input| Overheads'!G$53</f>
        <v>2.9318714908490626E-2</v>
      </c>
      <c r="AT27" s="269">
        <f t="shared" si="27"/>
        <v>0.1314710898539464</v>
      </c>
      <c r="AU27" s="253">
        <f t="shared" si="16"/>
        <v>0.57114912117837668</v>
      </c>
      <c r="AV27" s="253">
        <f t="shared" si="17"/>
        <v>0.56933036974563145</v>
      </c>
      <c r="AW27" s="253">
        <f t="shared" si="18"/>
        <v>0.5786395481084583</v>
      </c>
      <c r="AX27" s="253">
        <f t="shared" si="19"/>
        <v>0.58058513392134892</v>
      </c>
      <c r="AY27" s="253">
        <f t="shared" si="20"/>
        <v>0.58908646601707781</v>
      </c>
      <c r="AZ27" s="269">
        <f t="shared" si="21"/>
        <v>2.8887906389708933</v>
      </c>
      <c r="BA27" s="229"/>
      <c r="BB27" s="229"/>
      <c r="BC27" s="229"/>
      <c r="BD27" s="229"/>
      <c r="BE27" s="229"/>
      <c r="BF27" s="257"/>
      <c r="BG27" s="253">
        <f t="shared" si="28"/>
        <v>0.57114912117837668</v>
      </c>
      <c r="BH27" s="253">
        <f t="shared" si="29"/>
        <v>0.56933036974563145</v>
      </c>
      <c r="BI27" s="253">
        <f t="shared" si="30"/>
        <v>0.5786395481084583</v>
      </c>
      <c r="BJ27" s="253">
        <f t="shared" si="31"/>
        <v>0.58058513392134892</v>
      </c>
      <c r="BK27" s="253">
        <f t="shared" si="32"/>
        <v>0.58908646601707781</v>
      </c>
      <c r="BL27" s="269">
        <f t="shared" si="33"/>
        <v>2.8887906389708933</v>
      </c>
      <c r="BM27" s="211"/>
      <c r="BN27" s="302">
        <f t="shared" si="38"/>
        <v>0.7</v>
      </c>
      <c r="BO27" s="301"/>
      <c r="BP27" s="303">
        <v>0.3</v>
      </c>
      <c r="BQ27" s="211"/>
      <c r="BR27" s="505" t="s">
        <v>76</v>
      </c>
      <c r="BS27" s="218" t="s">
        <v>76</v>
      </c>
      <c r="BT27" s="218" t="s">
        <v>283</v>
      </c>
      <c r="BU27" s="506" t="s">
        <v>77</v>
      </c>
      <c r="BV27" s="546" t="str">
        <f t="shared" si="23"/>
        <v>Telemetry-Telemetry</v>
      </c>
      <c r="BY27" s="545" t="e">
        <v>#N/A</v>
      </c>
    </row>
    <row r="28" spans="1:77" x14ac:dyDescent="0.2">
      <c r="A28" s="6">
        <v>22</v>
      </c>
      <c r="B28" s="283" t="s">
        <v>292</v>
      </c>
      <c r="C28" s="219" t="s">
        <v>294</v>
      </c>
      <c r="D28" s="268" t="s">
        <v>289</v>
      </c>
      <c r="E28" s="353">
        <v>0</v>
      </c>
      <c r="F28" s="353">
        <v>0</v>
      </c>
      <c r="G28" s="353">
        <v>0</v>
      </c>
      <c r="H28" s="353">
        <v>0</v>
      </c>
      <c r="I28" s="353">
        <v>0</v>
      </c>
      <c r="J28" s="354">
        <f t="shared" si="36"/>
        <v>0</v>
      </c>
      <c r="K28" s="501">
        <v>0</v>
      </c>
      <c r="L28" s="501">
        <v>0</v>
      </c>
      <c r="M28" s="501">
        <v>0</v>
      </c>
      <c r="N28" s="501">
        <v>0</v>
      </c>
      <c r="O28" s="501">
        <v>0</v>
      </c>
      <c r="P28" s="502">
        <f t="shared" si="37"/>
        <v>0</v>
      </c>
      <c r="Q28" s="355">
        <v>0.63700000000000001</v>
      </c>
      <c r="R28" s="355">
        <v>0.13700000000000001</v>
      </c>
      <c r="S28" s="355">
        <v>9.1999999999999998E-2</v>
      </c>
      <c r="T28" s="355">
        <v>0.06</v>
      </c>
      <c r="U28" s="355">
        <v>0.06</v>
      </c>
      <c r="V28" s="355">
        <f t="shared" si="24"/>
        <v>0.98599999999999999</v>
      </c>
      <c r="W28" s="220">
        <f t="shared" si="25"/>
        <v>0.66587892447726571</v>
      </c>
      <c r="X28" s="215">
        <f t="shared" si="5"/>
        <v>0.14321100887501634</v>
      </c>
      <c r="Y28" s="215">
        <f t="shared" si="6"/>
        <v>9.617089647081388E-2</v>
      </c>
      <c r="Z28" s="215">
        <f t="shared" si="7"/>
        <v>6.2720149872269926E-2</v>
      </c>
      <c r="AA28" s="215">
        <f t="shared" si="8"/>
        <v>6.2720149872269926E-2</v>
      </c>
      <c r="AB28" s="215">
        <f t="shared" si="26"/>
        <v>1.0307011295676358</v>
      </c>
      <c r="AC28" s="220">
        <f>W28*($BN28*'Input| Real Cost Escalation'!E$22+'Calc| Project Costs '!$BO28*'Input| Real Cost Escalation'!E$23+'Calc| Project Costs '!$BP28*'Input| Real Cost Escalation'!E$24)</f>
        <v>9.0245100555190871E-3</v>
      </c>
      <c r="AD28" s="215">
        <f>X28*($BN28*'Input| Real Cost Escalation'!F$22+'Calc| Project Costs '!$BO28*'Input| Real Cost Escalation'!F$23+'Calc| Project Costs '!$BP28*'Input| Real Cost Escalation'!F$24)</f>
        <v>2.8169849824748973E-3</v>
      </c>
      <c r="AE28" s="215">
        <f>Y28*($BN28*'Input| Real Cost Escalation'!G$22+'Calc| Project Costs '!$BO28*'Input| Real Cost Escalation'!G$23+'Calc| Project Costs '!$BP28*'Input| Real Cost Escalation'!G$24)</f>
        <v>2.5127694546703111E-3</v>
      </c>
      <c r="AF28" s="215">
        <f>Z28*($BN28*'Input| Real Cost Escalation'!H$22+'Calc| Project Costs '!$BO28*'Input| Real Cost Escalation'!H$23+'Calc| Project Costs '!$BP28*'Input| Real Cost Escalation'!H$24)</f>
        <v>2.1550682696444582E-3</v>
      </c>
      <c r="AG28" s="215">
        <f>AA28*($BN28*'Input| Real Cost Escalation'!I$22+'Calc| Project Costs '!$BO28*'Input| Real Cost Escalation'!I$23+'Calc| Project Costs '!$BP28*'Input| Real Cost Escalation'!I$24)</f>
        <v>2.6652245162955843E-3</v>
      </c>
      <c r="AH28" s="253">
        <f t="shared" si="9"/>
        <v>1.9174557278604336E-2</v>
      </c>
      <c r="AI28" s="220">
        <f t="shared" si="10"/>
        <v>0.67490343453278479</v>
      </c>
      <c r="AJ28" s="215">
        <f t="shared" si="11"/>
        <v>0.14602799385749124</v>
      </c>
      <c r="AK28" s="215">
        <f t="shared" si="12"/>
        <v>9.8683665925484193E-2</v>
      </c>
      <c r="AL28" s="215">
        <f t="shared" si="13"/>
        <v>6.4875218141914381E-2</v>
      </c>
      <c r="AM28" s="215">
        <f t="shared" si="14"/>
        <v>6.5385374388565509E-2</v>
      </c>
      <c r="AN28" s="216">
        <f t="shared" si="15"/>
        <v>1.0498756868462402</v>
      </c>
      <c r="AO28" s="215">
        <f>AI28/AI$102*'Input| Overheads'!C$53</f>
        <v>3.3666571968541698E-2</v>
      </c>
      <c r="AP28" s="215">
        <f>AJ28/AJ$102*'Input| Overheads'!D$53</f>
        <v>5.8663109902387153E-3</v>
      </c>
      <c r="AQ28" s="215">
        <f>AK28/AK$102*'Input| Overheads'!E$53</f>
        <v>4.9769242529300334E-3</v>
      </c>
      <c r="AR28" s="215">
        <f>AL28/AL$102*'Input| Overheads'!F$53</f>
        <v>2.9492041752441729E-3</v>
      </c>
      <c r="AS28" s="215">
        <f>AM28/AM$102*'Input| Overheads'!G$53</f>
        <v>3.4246616513486892E-3</v>
      </c>
      <c r="AT28" s="269">
        <f t="shared" si="27"/>
        <v>5.0883673038303309E-2</v>
      </c>
      <c r="AU28" s="253">
        <f t="shared" si="16"/>
        <v>0.70857000650132651</v>
      </c>
      <c r="AV28" s="253">
        <f t="shared" si="17"/>
        <v>0.15189430484772995</v>
      </c>
      <c r="AW28" s="253">
        <f t="shared" si="18"/>
        <v>0.10366059017841422</v>
      </c>
      <c r="AX28" s="253">
        <f t="shared" si="19"/>
        <v>6.7824422317158559E-2</v>
      </c>
      <c r="AY28" s="253">
        <f t="shared" si="20"/>
        <v>6.8810036039914202E-2</v>
      </c>
      <c r="AZ28" s="269">
        <f t="shared" si="21"/>
        <v>1.1007593598845435</v>
      </c>
      <c r="BA28" s="229"/>
      <c r="BB28" s="229"/>
      <c r="BC28" s="229"/>
      <c r="BD28" s="229"/>
      <c r="BE28" s="229"/>
      <c r="BF28" s="257"/>
      <c r="BG28" s="253">
        <f t="shared" si="28"/>
        <v>0.70857000650132651</v>
      </c>
      <c r="BH28" s="253">
        <f t="shared" si="29"/>
        <v>0.15189430484772995</v>
      </c>
      <c r="BI28" s="253">
        <f t="shared" si="30"/>
        <v>0.10366059017841422</v>
      </c>
      <c r="BJ28" s="253">
        <f t="shared" si="31"/>
        <v>6.7824422317158559E-2</v>
      </c>
      <c r="BK28" s="253">
        <f t="shared" si="32"/>
        <v>6.8810036039914202E-2</v>
      </c>
      <c r="BL28" s="269">
        <f t="shared" si="33"/>
        <v>1.1007593598845433</v>
      </c>
      <c r="BM28" s="211"/>
      <c r="BN28" s="302">
        <f t="shared" si="38"/>
        <v>0.69</v>
      </c>
      <c r="BO28" s="301"/>
      <c r="BP28" s="303">
        <v>0.31</v>
      </c>
      <c r="BQ28" s="211"/>
      <c r="BR28" s="505" t="s">
        <v>76</v>
      </c>
      <c r="BS28" s="218" t="s">
        <v>76</v>
      </c>
      <c r="BT28" s="218" t="s">
        <v>283</v>
      </c>
      <c r="BU28" s="506" t="s">
        <v>78</v>
      </c>
      <c r="BV28" s="546" t="str">
        <f t="shared" si="23"/>
        <v>Telemetry-Telemetry</v>
      </c>
      <c r="BY28" s="545" t="e">
        <v>#N/A</v>
      </c>
    </row>
    <row r="29" spans="1:77" x14ac:dyDescent="0.2">
      <c r="A29" s="6">
        <v>23</v>
      </c>
      <c r="B29" s="283" t="s">
        <v>295</v>
      </c>
      <c r="C29" s="473" t="s">
        <v>296</v>
      </c>
      <c r="D29" s="268" t="s">
        <v>289</v>
      </c>
      <c r="E29" s="353">
        <v>0</v>
      </c>
      <c r="F29" s="353">
        <v>0</v>
      </c>
      <c r="G29" s="353">
        <v>0</v>
      </c>
      <c r="H29" s="353">
        <v>0</v>
      </c>
      <c r="I29" s="353">
        <v>0</v>
      </c>
      <c r="J29" s="354">
        <f t="shared" si="36"/>
        <v>0</v>
      </c>
      <c r="K29" s="501">
        <v>0</v>
      </c>
      <c r="L29" s="501">
        <v>0</v>
      </c>
      <c r="M29" s="501">
        <v>0</v>
      </c>
      <c r="N29" s="501">
        <v>0</v>
      </c>
      <c r="O29" s="501">
        <v>0</v>
      </c>
      <c r="P29" s="502">
        <f t="shared" si="37"/>
        <v>0</v>
      </c>
      <c r="Q29" s="355">
        <v>0.48199999999999998</v>
      </c>
      <c r="R29" s="355">
        <v>0.48199999999999998</v>
      </c>
      <c r="S29" s="355">
        <v>0.64800000000000002</v>
      </c>
      <c r="T29" s="355">
        <v>0.64800000000000002</v>
      </c>
      <c r="U29" s="355">
        <v>0.54500000000000004</v>
      </c>
      <c r="V29" s="355">
        <f t="shared" si="24"/>
        <v>2.8050000000000002</v>
      </c>
      <c r="W29" s="220">
        <f t="shared" si="25"/>
        <v>0.50385187064056836</v>
      </c>
      <c r="X29" s="215">
        <f t="shared" si="5"/>
        <v>0.50385187064056836</v>
      </c>
      <c r="Y29" s="215">
        <f t="shared" si="6"/>
        <v>0.67737761862051515</v>
      </c>
      <c r="Z29" s="215">
        <f t="shared" si="7"/>
        <v>0.67737761862051515</v>
      </c>
      <c r="AA29" s="215">
        <f t="shared" si="8"/>
        <v>0.56970802800645182</v>
      </c>
      <c r="AB29" s="215">
        <f t="shared" si="26"/>
        <v>2.9321670065286187</v>
      </c>
      <c r="AC29" s="220">
        <f>W29*($BN29*'Input| Real Cost Escalation'!E$22+'Calc| Project Costs '!$BO29*'Input| Real Cost Escalation'!E$23+'Calc| Project Costs '!$BP29*'Input| Real Cost Escalation'!E$24)</f>
        <v>8.5110001779486535E-3</v>
      </c>
      <c r="AD29" s="215">
        <f>X29*($BN29*'Input| Real Cost Escalation'!F$22+'Calc| Project Costs '!$BO29*'Input| Real Cost Escalation'!F$23+'Calc| Project Costs '!$BP29*'Input| Real Cost Escalation'!F$24)</f>
        <v>1.2352656457584833E-2</v>
      </c>
      <c r="AE29" s="215">
        <f>Y29*($BN29*'Input| Real Cost Escalation'!G$22+'Calc| Project Costs '!$BO29*'Input| Real Cost Escalation'!G$23+'Calc| Project Costs '!$BP29*'Input| Real Cost Escalation'!G$24)</f>
        <v>2.2059170789204021E-2</v>
      </c>
      <c r="AF29" s="215">
        <f>Z29*($BN29*'Input| Real Cost Escalation'!H$22+'Calc| Project Costs '!$BO29*'Input| Real Cost Escalation'!H$23+'Calc| Project Costs '!$BP29*'Input| Real Cost Escalation'!H$24)</f>
        <v>2.9009092881822799E-2</v>
      </c>
      <c r="AG29" s="215">
        <f>AA29*($BN29*'Input| Real Cost Escalation'!I$22+'Calc| Project Costs '!$BO29*'Input| Real Cost Escalation'!I$23+'Calc| Project Costs '!$BP29*'Input| Real Cost Escalation'!I$24)</f>
        <v>3.0173689149462328E-2</v>
      </c>
      <c r="AH29" s="253">
        <f t="shared" si="9"/>
        <v>0.10210560945602262</v>
      </c>
      <c r="AI29" s="220">
        <f t="shared" si="10"/>
        <v>0.51236287081851706</v>
      </c>
      <c r="AJ29" s="215">
        <f t="shared" si="11"/>
        <v>0.51620452709815323</v>
      </c>
      <c r="AK29" s="215">
        <f t="shared" si="12"/>
        <v>0.69943678940971921</v>
      </c>
      <c r="AL29" s="215">
        <f t="shared" si="13"/>
        <v>0.706386711502338</v>
      </c>
      <c r="AM29" s="215">
        <f t="shared" si="14"/>
        <v>0.5998817171559141</v>
      </c>
      <c r="AN29" s="216">
        <f t="shared" si="15"/>
        <v>3.0342726159846412</v>
      </c>
      <c r="AO29" s="215">
        <f>AI29/AI$102*'Input| Overheads'!C$53</f>
        <v>2.55584733782864E-2</v>
      </c>
      <c r="AP29" s="215">
        <f>AJ29/AJ$102*'Input| Overheads'!D$53</f>
        <v>2.0737231338548087E-2</v>
      </c>
      <c r="AQ29" s="215">
        <f>AK29/AK$102*'Input| Overheads'!E$53</f>
        <v>3.5274773063591662E-2</v>
      </c>
      <c r="AR29" s="215">
        <f>AL29/AL$102*'Input| Overheads'!F$53</f>
        <v>3.211208684250632E-2</v>
      </c>
      <c r="AS29" s="215">
        <f>AM29/AM$102*'Input| Overheads'!G$53</f>
        <v>3.1419746866943522E-2</v>
      </c>
      <c r="AT29" s="269">
        <f t="shared" si="27"/>
        <v>0.14510231148987598</v>
      </c>
      <c r="AU29" s="253">
        <f t="shared" si="16"/>
        <v>0.53792134419680349</v>
      </c>
      <c r="AV29" s="253">
        <f t="shared" si="17"/>
        <v>0.53694175843670133</v>
      </c>
      <c r="AW29" s="253">
        <f t="shared" si="18"/>
        <v>0.73471156247331082</v>
      </c>
      <c r="AX29" s="253">
        <f t="shared" si="19"/>
        <v>0.73849879834484433</v>
      </c>
      <c r="AY29" s="253">
        <f t="shared" si="20"/>
        <v>0.63130146402285758</v>
      </c>
      <c r="AZ29" s="269">
        <f t="shared" si="21"/>
        <v>3.1793749274745173</v>
      </c>
      <c r="BA29" s="229"/>
      <c r="BB29" s="229"/>
      <c r="BC29" s="229"/>
      <c r="BD29" s="229"/>
      <c r="BE29" s="229"/>
      <c r="BF29" s="257"/>
      <c r="BG29" s="253">
        <f t="shared" si="28"/>
        <v>0.53792134419680349</v>
      </c>
      <c r="BH29" s="253">
        <f t="shared" si="29"/>
        <v>0.53694175843670133</v>
      </c>
      <c r="BI29" s="253">
        <f t="shared" si="30"/>
        <v>0.73471156247331082</v>
      </c>
      <c r="BJ29" s="253">
        <f t="shared" si="31"/>
        <v>0.73849879834484433</v>
      </c>
      <c r="BK29" s="253">
        <f t="shared" si="32"/>
        <v>0.63130146402285758</v>
      </c>
      <c r="BL29" s="269">
        <f t="shared" si="33"/>
        <v>3.1793749274745178</v>
      </c>
      <c r="BM29" s="211"/>
      <c r="BN29" s="302">
        <f t="shared" si="38"/>
        <v>0.86</v>
      </c>
      <c r="BO29" s="301"/>
      <c r="BP29" s="303">
        <v>0.14000000000000001</v>
      </c>
      <c r="BQ29" s="211"/>
      <c r="BR29" s="505" t="s">
        <v>80</v>
      </c>
      <c r="BS29" s="489" t="s">
        <v>79</v>
      </c>
      <c r="BT29" s="218" t="s">
        <v>283</v>
      </c>
      <c r="BU29" s="506" t="s">
        <v>81</v>
      </c>
      <c r="BV29" s="546" t="str">
        <f t="shared" si="23"/>
        <v>Other Distribution System-Other Distribution System Equipment</v>
      </c>
      <c r="BY29" s="545" t="e">
        <v>#N/A</v>
      </c>
    </row>
    <row r="30" spans="1:77" x14ac:dyDescent="0.2">
      <c r="A30" s="6">
        <v>24</v>
      </c>
      <c r="B30" s="283" t="s">
        <v>295</v>
      </c>
      <c r="C30" s="473" t="s">
        <v>297</v>
      </c>
      <c r="D30" s="268" t="s">
        <v>289</v>
      </c>
      <c r="E30" s="353">
        <v>0</v>
      </c>
      <c r="F30" s="353">
        <v>0</v>
      </c>
      <c r="G30" s="353">
        <v>0</v>
      </c>
      <c r="H30" s="353">
        <v>0</v>
      </c>
      <c r="I30" s="353">
        <v>0</v>
      </c>
      <c r="J30" s="354">
        <f t="shared" si="36"/>
        <v>0</v>
      </c>
      <c r="K30" s="501">
        <v>0</v>
      </c>
      <c r="L30" s="501">
        <v>0</v>
      </c>
      <c r="M30" s="501">
        <v>0</v>
      </c>
      <c r="N30" s="501">
        <v>0</v>
      </c>
      <c r="O30" s="501">
        <v>0</v>
      </c>
      <c r="P30" s="502">
        <f t="shared" si="37"/>
        <v>0</v>
      </c>
      <c r="Q30" s="355">
        <v>0.4395</v>
      </c>
      <c r="R30" s="355">
        <v>0.72299999999999998</v>
      </c>
      <c r="S30" s="355">
        <v>0.4395</v>
      </c>
      <c r="T30" s="355">
        <v>0.4395</v>
      </c>
      <c r="U30" s="355">
        <v>0.439</v>
      </c>
      <c r="V30" s="355">
        <f t="shared" si="24"/>
        <v>2.4805000000000001</v>
      </c>
      <c r="W30" s="220">
        <f t="shared" si="25"/>
        <v>0.45942509781437718</v>
      </c>
      <c r="X30" s="215">
        <f t="shared" si="5"/>
        <v>0.75577780596085253</v>
      </c>
      <c r="Y30" s="215">
        <f t="shared" si="6"/>
        <v>0.45942509781437718</v>
      </c>
      <c r="Z30" s="215">
        <f t="shared" si="7"/>
        <v>0.45942509781437718</v>
      </c>
      <c r="AA30" s="215">
        <f t="shared" si="8"/>
        <v>0.45890242989877494</v>
      </c>
      <c r="AB30" s="215">
        <f t="shared" si="26"/>
        <v>2.5929555293027589</v>
      </c>
      <c r="AC30" s="220">
        <f>W30*($BN30*'Input| Real Cost Escalation'!E$22+'Calc| Project Costs '!$BO30*'Input| Real Cost Escalation'!E$23+'Calc| Project Costs '!$BP30*'Input| Real Cost Escalation'!E$24)</f>
        <v>7.5800710356438384E-3</v>
      </c>
      <c r="AD30" s="215">
        <f>X30*($BN30*'Input| Real Cost Escalation'!F$22+'Calc| Project Costs '!$BO30*'Input| Real Cost Escalation'!F$23+'Calc| Project Costs '!$BP30*'Input| Real Cost Escalation'!F$24)</f>
        <v>1.8098078065763825E-2</v>
      </c>
      <c r="AE30" s="215">
        <f>Y30*($BN30*'Input| Real Cost Escalation'!G$22+'Calc| Project Costs '!$BO30*'Input| Real Cost Escalation'!G$23+'Calc| Project Costs '!$BP30*'Input| Real Cost Escalation'!G$24)</f>
        <v>1.4613488142331217E-2</v>
      </c>
      <c r="AF30" s="215">
        <f>Z30*($BN30*'Input| Real Cost Escalation'!H$22+'Calc| Project Costs '!$BO30*'Input| Real Cost Escalation'!H$23+'Calc| Project Costs '!$BP30*'Input| Real Cost Escalation'!H$24)</f>
        <v>1.9217587048003412E-2</v>
      </c>
      <c r="AG30" s="215">
        <f>AA30*($BN30*'Input| Real Cost Escalation'!I$22+'Calc| Project Costs '!$BO30*'Input| Real Cost Escalation'!I$23+'Calc| Project Costs '!$BP30*'Input| Real Cost Escalation'!I$24)</f>
        <v>2.3739811416163274E-2</v>
      </c>
      <c r="AH30" s="253">
        <f t="shared" si="9"/>
        <v>8.3249035707905567E-2</v>
      </c>
      <c r="AI30" s="220">
        <f t="shared" si="10"/>
        <v>0.46700516885002102</v>
      </c>
      <c r="AJ30" s="215">
        <f t="shared" si="11"/>
        <v>0.77387588402661633</v>
      </c>
      <c r="AK30" s="215">
        <f t="shared" si="12"/>
        <v>0.47403858595670839</v>
      </c>
      <c r="AL30" s="215">
        <f t="shared" si="13"/>
        <v>0.4786426848623806</v>
      </c>
      <c r="AM30" s="215">
        <f t="shared" si="14"/>
        <v>0.48264224131493821</v>
      </c>
      <c r="AN30" s="216">
        <f t="shared" si="15"/>
        <v>2.6762045650106643</v>
      </c>
      <c r="AO30" s="215">
        <f>AI30/AI$102*'Input| Overheads'!C$53</f>
        <v>2.3295870671712293E-2</v>
      </c>
      <c r="AP30" s="215">
        <f>AJ30/AJ$102*'Input| Overheads'!D$53</f>
        <v>3.1088536407453699E-2</v>
      </c>
      <c r="AQ30" s="215">
        <f>AK30/AK$102*'Input| Overheads'!E$53</f>
        <v>2.3907240505780029E-2</v>
      </c>
      <c r="AR30" s="215">
        <f>AL30/AL$102*'Input| Overheads'!F$53</f>
        <v>2.1758924980542022E-2</v>
      </c>
      <c r="AS30" s="215">
        <f>AM30/AM$102*'Input| Overheads'!G$53</f>
        <v>2.5279145231006019E-2</v>
      </c>
      <c r="AT30" s="269">
        <f t="shared" si="27"/>
        <v>0.12532971779649404</v>
      </c>
      <c r="AU30" s="253">
        <f t="shared" si="16"/>
        <v>0.49030103952173332</v>
      </c>
      <c r="AV30" s="253">
        <f t="shared" si="17"/>
        <v>0.80496442043407002</v>
      </c>
      <c r="AW30" s="253">
        <f t="shared" si="18"/>
        <v>0.49794582646248842</v>
      </c>
      <c r="AX30" s="253">
        <f t="shared" si="19"/>
        <v>0.50040160984292259</v>
      </c>
      <c r="AY30" s="253">
        <f t="shared" si="20"/>
        <v>0.50792138654594421</v>
      </c>
      <c r="AZ30" s="269">
        <f t="shared" si="21"/>
        <v>2.8015342828071583</v>
      </c>
      <c r="BA30" s="229"/>
      <c r="BB30" s="229"/>
      <c r="BC30" s="229"/>
      <c r="BD30" s="229"/>
      <c r="BE30" s="229"/>
      <c r="BF30" s="257"/>
      <c r="BG30" s="253">
        <f t="shared" si="28"/>
        <v>0.49030103952173332</v>
      </c>
      <c r="BH30" s="253">
        <f t="shared" si="29"/>
        <v>0.80496442043407002</v>
      </c>
      <c r="BI30" s="253">
        <f t="shared" si="30"/>
        <v>0.49794582646248842</v>
      </c>
      <c r="BJ30" s="253">
        <f t="shared" si="31"/>
        <v>0.50040160984292259</v>
      </c>
      <c r="BK30" s="253">
        <f t="shared" si="32"/>
        <v>0.50792138654594421</v>
      </c>
      <c r="BL30" s="269">
        <f t="shared" si="33"/>
        <v>2.8015342828071583</v>
      </c>
      <c r="BM30" s="211"/>
      <c r="BN30" s="302">
        <f t="shared" si="38"/>
        <v>0.84</v>
      </c>
      <c r="BO30" s="301"/>
      <c r="BP30" s="303">
        <v>0.16</v>
      </c>
      <c r="BQ30" s="211"/>
      <c r="BR30" s="505" t="s">
        <v>80</v>
      </c>
      <c r="BS30" s="489" t="s">
        <v>79</v>
      </c>
      <c r="BT30" s="218" t="s">
        <v>283</v>
      </c>
      <c r="BU30" s="506" t="s">
        <v>81</v>
      </c>
      <c r="BV30" s="546" t="str">
        <f t="shared" si="23"/>
        <v>Other Distribution System-Other Distribution System Equipment</v>
      </c>
      <c r="BY30" s="545" t="e">
        <v>#N/A</v>
      </c>
    </row>
    <row r="31" spans="1:77" x14ac:dyDescent="0.2">
      <c r="A31" s="6">
        <v>25</v>
      </c>
      <c r="B31" s="283" t="s">
        <v>295</v>
      </c>
      <c r="C31" s="473" t="s">
        <v>298</v>
      </c>
      <c r="D31" s="268" t="s">
        <v>289</v>
      </c>
      <c r="E31" s="353">
        <v>0</v>
      </c>
      <c r="F31" s="353">
        <v>0</v>
      </c>
      <c r="G31" s="353">
        <v>0</v>
      </c>
      <c r="H31" s="353">
        <v>0</v>
      </c>
      <c r="I31" s="353">
        <v>0</v>
      </c>
      <c r="J31" s="354">
        <f t="shared" si="36"/>
        <v>0</v>
      </c>
      <c r="K31" s="501">
        <v>0</v>
      </c>
      <c r="L31" s="501">
        <v>0</v>
      </c>
      <c r="M31" s="501">
        <v>0</v>
      </c>
      <c r="N31" s="501">
        <v>0</v>
      </c>
      <c r="O31" s="501">
        <v>0</v>
      </c>
      <c r="P31" s="502">
        <f t="shared" si="37"/>
        <v>0</v>
      </c>
      <c r="Q31" s="355">
        <v>0</v>
      </c>
      <c r="R31" s="355">
        <v>0.2525</v>
      </c>
      <c r="S31" s="355">
        <v>0</v>
      </c>
      <c r="T31" s="355">
        <v>0</v>
      </c>
      <c r="U31" s="355">
        <v>0.2525</v>
      </c>
      <c r="V31" s="355">
        <f t="shared" si="24"/>
        <v>0.505</v>
      </c>
      <c r="W31" s="220">
        <f t="shared" si="25"/>
        <v>0</v>
      </c>
      <c r="X31" s="215">
        <f t="shared" si="5"/>
        <v>0.26394729737913591</v>
      </c>
      <c r="Y31" s="215">
        <f t="shared" si="6"/>
        <v>0</v>
      </c>
      <c r="Z31" s="215">
        <f t="shared" si="7"/>
        <v>0</v>
      </c>
      <c r="AA31" s="215">
        <f t="shared" si="8"/>
        <v>0.26394729737913591</v>
      </c>
      <c r="AB31" s="215">
        <f t="shared" si="26"/>
        <v>0.52789459475827183</v>
      </c>
      <c r="AC31" s="220">
        <f>W31*($BN31*'Input| Real Cost Escalation'!E$22+'Calc| Project Costs '!$BO31*'Input| Real Cost Escalation'!E$23+'Calc| Project Costs '!$BP31*'Input| Real Cost Escalation'!E$24)</f>
        <v>0</v>
      </c>
      <c r="AD31" s="215">
        <f>X31*($BN31*'Input| Real Cost Escalation'!F$22+'Calc| Project Costs '!$BO31*'Input| Real Cost Escalation'!F$23+'Calc| Project Costs '!$BP31*'Input| Real Cost Escalation'!F$24)</f>
        <v>6.3205597670890259E-3</v>
      </c>
      <c r="AE31" s="215">
        <f>Y31*($BN31*'Input| Real Cost Escalation'!G$22+'Calc| Project Costs '!$BO31*'Input| Real Cost Escalation'!G$23+'Calc| Project Costs '!$BP31*'Input| Real Cost Escalation'!G$24)</f>
        <v>0</v>
      </c>
      <c r="AF31" s="215">
        <f>Z31*($BN31*'Input| Real Cost Escalation'!H$22+'Calc| Project Costs '!$BO31*'Input| Real Cost Escalation'!H$23+'Calc| Project Costs '!$BP31*'Input| Real Cost Escalation'!H$24)</f>
        <v>0</v>
      </c>
      <c r="AG31" s="215">
        <f>AA31*($BN31*'Input| Real Cost Escalation'!I$22+'Calc| Project Costs '!$BO31*'Input| Real Cost Escalation'!I$23+'Calc| Project Costs '!$BP31*'Input| Real Cost Escalation'!I$24)</f>
        <v>1.3654447340731722E-2</v>
      </c>
      <c r="AH31" s="253">
        <f t="shared" si="9"/>
        <v>1.9975007107820748E-2</v>
      </c>
      <c r="AI31" s="220">
        <f t="shared" si="10"/>
        <v>0</v>
      </c>
      <c r="AJ31" s="215">
        <f t="shared" si="11"/>
        <v>0.27026785714622492</v>
      </c>
      <c r="AK31" s="215">
        <f t="shared" si="12"/>
        <v>0</v>
      </c>
      <c r="AL31" s="215">
        <f t="shared" si="13"/>
        <v>0</v>
      </c>
      <c r="AM31" s="215">
        <f t="shared" si="14"/>
        <v>0.27760174471986765</v>
      </c>
      <c r="AN31" s="216">
        <f t="shared" si="15"/>
        <v>0.54786960186609257</v>
      </c>
      <c r="AO31" s="215">
        <f>AI31/AI$102*'Input| Overheads'!C$53</f>
        <v>0</v>
      </c>
      <c r="AP31" s="215">
        <f>AJ31/AJ$102*'Input| Overheads'!D$53</f>
        <v>1.0857338095272557E-2</v>
      </c>
      <c r="AQ31" s="215">
        <f>AK31/AK$102*'Input| Overheads'!E$53</f>
        <v>0</v>
      </c>
      <c r="AR31" s="215">
        <f>AL31/AL$102*'Input| Overheads'!F$53</f>
        <v>0</v>
      </c>
      <c r="AS31" s="215">
        <f>AM31/AM$102*'Input| Overheads'!G$53</f>
        <v>1.4539827268403235E-2</v>
      </c>
      <c r="AT31" s="269">
        <f t="shared" si="27"/>
        <v>2.539716536367579E-2</v>
      </c>
      <c r="AU31" s="253">
        <f t="shared" si="16"/>
        <v>0</v>
      </c>
      <c r="AV31" s="253">
        <f t="shared" si="17"/>
        <v>0.28112519524149748</v>
      </c>
      <c r="AW31" s="253">
        <f t="shared" si="18"/>
        <v>0</v>
      </c>
      <c r="AX31" s="253">
        <f t="shared" si="19"/>
        <v>0</v>
      </c>
      <c r="AY31" s="253">
        <f t="shared" si="20"/>
        <v>0.2921415719882709</v>
      </c>
      <c r="AZ31" s="269">
        <f t="shared" si="21"/>
        <v>0.57326676722976833</v>
      </c>
      <c r="BA31" s="229"/>
      <c r="BB31" s="229"/>
      <c r="BC31" s="229"/>
      <c r="BD31" s="229"/>
      <c r="BE31" s="229"/>
      <c r="BF31" s="257"/>
      <c r="BG31" s="253">
        <f t="shared" si="28"/>
        <v>0</v>
      </c>
      <c r="BH31" s="253">
        <f t="shared" si="29"/>
        <v>0.28112519524149748</v>
      </c>
      <c r="BI31" s="253">
        <f t="shared" si="30"/>
        <v>0</v>
      </c>
      <c r="BJ31" s="253">
        <f t="shared" si="31"/>
        <v>0</v>
      </c>
      <c r="BK31" s="253">
        <f t="shared" si="32"/>
        <v>0.2921415719882709</v>
      </c>
      <c r="BL31" s="269">
        <f t="shared" si="33"/>
        <v>0.57326676722976844</v>
      </c>
      <c r="BM31" s="211"/>
      <c r="BN31" s="302">
        <f t="shared" si="38"/>
        <v>0.84</v>
      </c>
      <c r="BO31" s="301"/>
      <c r="BP31" s="303">
        <v>0.16</v>
      </c>
      <c r="BQ31" s="211"/>
      <c r="BR31" s="505" t="s">
        <v>80</v>
      </c>
      <c r="BS31" s="489" t="s">
        <v>79</v>
      </c>
      <c r="BT31" s="218" t="s">
        <v>283</v>
      </c>
      <c r="BU31" s="506" t="s">
        <v>81</v>
      </c>
      <c r="BV31" s="546" t="str">
        <f t="shared" si="23"/>
        <v>Other Distribution System-Other Distribution System Equipment</v>
      </c>
      <c r="BY31" s="545" t="e">
        <v>#N/A</v>
      </c>
    </row>
    <row r="32" spans="1:77" x14ac:dyDescent="0.2">
      <c r="A32" s="6">
        <v>26</v>
      </c>
      <c r="B32" s="283" t="s">
        <v>295</v>
      </c>
      <c r="C32" s="473" t="s">
        <v>299</v>
      </c>
      <c r="D32" s="268" t="s">
        <v>289</v>
      </c>
      <c r="E32" s="353">
        <v>0</v>
      </c>
      <c r="F32" s="353">
        <v>0</v>
      </c>
      <c r="G32" s="353">
        <v>0</v>
      </c>
      <c r="H32" s="353">
        <v>0</v>
      </c>
      <c r="I32" s="353">
        <v>0</v>
      </c>
      <c r="J32" s="354">
        <f t="shared" ref="J32:J44" si="39">SUM(E32:I32)</f>
        <v>0</v>
      </c>
      <c r="K32" s="501">
        <v>0</v>
      </c>
      <c r="L32" s="501">
        <v>0</v>
      </c>
      <c r="M32" s="501">
        <v>0</v>
      </c>
      <c r="N32" s="501">
        <v>0</v>
      </c>
      <c r="O32" s="501">
        <v>0</v>
      </c>
      <c r="P32" s="502">
        <f t="shared" ref="P32:P44" si="40">AVERAGE(K32:O32)</f>
        <v>0</v>
      </c>
      <c r="Q32" s="355">
        <v>0.75760000000000005</v>
      </c>
      <c r="R32" s="355">
        <v>0.88360000000000005</v>
      </c>
      <c r="S32" s="355">
        <v>0.88360000000000005</v>
      </c>
      <c r="T32" s="355">
        <v>0.80059999999999998</v>
      </c>
      <c r="U32" s="355">
        <v>0.75760000000000005</v>
      </c>
      <c r="V32" s="355">
        <f t="shared" si="24"/>
        <v>4.0830000000000002</v>
      </c>
      <c r="W32" s="220">
        <f t="shared" ref="W32:W44" si="41">Q32*Dec24Jun26CPI</f>
        <v>0.79194642572052831</v>
      </c>
      <c r="X32" s="215">
        <f t="shared" ref="X32:X44" si="42">R32*Dec24Jun26CPI</f>
        <v>0.92365874045229512</v>
      </c>
      <c r="Y32" s="215">
        <f t="shared" ref="Y32:Y44" si="43">S32*Dec24Jun26CPI</f>
        <v>0.92365874045229512</v>
      </c>
      <c r="Z32" s="215">
        <f t="shared" ref="Z32:Z44" si="44">T32*Dec24Jun26CPI</f>
        <v>0.83689586646232161</v>
      </c>
      <c r="AA32" s="215">
        <f t="shared" ref="AA32:AA44" si="45">U32*Dec24Jun26CPI</f>
        <v>0.79194642572052831</v>
      </c>
      <c r="AB32" s="215">
        <f t="shared" ref="AB32:AB44" si="46">SUM(W32:AA32)</f>
        <v>4.2681061988079687</v>
      </c>
      <c r="AC32" s="220">
        <f>W32*($BN32*'Input| Real Cost Escalation'!E$22+'Calc| Project Costs '!$BO32*'Input| Real Cost Escalation'!E$23+'Calc| Project Costs '!$BP32*'Input| Real Cost Escalation'!E$24)</f>
        <v>1.5555181257391444E-2</v>
      </c>
      <c r="AD32" s="215">
        <f>X32*($BN32*'Input| Real Cost Escalation'!F$22+'Calc| Project Costs '!$BO32*'Input| Real Cost Escalation'!F$23+'Calc| Project Costs '!$BP32*'Input| Real Cost Escalation'!F$24)</f>
        <v>2.6331195710513268E-2</v>
      </c>
      <c r="AE32" s="215">
        <f>Y32*($BN32*'Input| Real Cost Escalation'!G$22+'Calc| Project Costs '!$BO32*'Input| Real Cost Escalation'!G$23+'Calc| Project Costs '!$BP32*'Input| Real Cost Escalation'!G$24)</f>
        <v>3.4976104129594954E-2</v>
      </c>
      <c r="AF32" s="215">
        <f>Z32*($BN32*'Input| Real Cost Escalation'!H$22+'Calc| Project Costs '!$BO32*'Input| Real Cost Escalation'!H$23+'Calc| Project Costs '!$BP32*'Input| Real Cost Escalation'!H$24)</f>
        <v>4.1675064170950564E-2</v>
      </c>
      <c r="AG32" s="215">
        <f>AA32*($BN32*'Input| Real Cost Escalation'!I$22+'Calc| Project Costs '!$BO32*'Input| Real Cost Escalation'!I$23+'Calc| Project Costs '!$BP32*'Input| Real Cost Escalation'!I$24)</f>
        <v>4.8772321100133693E-2</v>
      </c>
      <c r="AH32" s="253">
        <f t="shared" ref="AH32:AH44" si="47">SUM(AC32:AG32)</f>
        <v>0.16730986636858391</v>
      </c>
      <c r="AI32" s="220">
        <f t="shared" ref="AI32:AI44" si="48">W32+AC32</f>
        <v>0.80750160697791973</v>
      </c>
      <c r="AJ32" s="215">
        <f t="shared" ref="AJ32:AJ44" si="49">X32+AD32</f>
        <v>0.94998993616280836</v>
      </c>
      <c r="AK32" s="215">
        <f t="shared" ref="AK32:AK44" si="50">Y32+AE32</f>
        <v>0.95863484458189008</v>
      </c>
      <c r="AL32" s="215">
        <f t="shared" ref="AL32:AL44" si="51">Z32+AF32</f>
        <v>0.87857093063327218</v>
      </c>
      <c r="AM32" s="215">
        <f t="shared" ref="AM32:AM44" si="52">AA32+AG32</f>
        <v>0.84071874682066206</v>
      </c>
      <c r="AN32" s="216">
        <f t="shared" ref="AN32:AN44" si="53">AB32+AH32</f>
        <v>4.4354160651765522</v>
      </c>
      <c r="AO32" s="215">
        <f>AI32/AI$102*'Input| Overheads'!C$53</f>
        <v>4.0281038108592709E-2</v>
      </c>
      <c r="AP32" s="215">
        <f>AJ32/AJ$102*'Input| Overheads'!D$53</f>
        <v>3.8163479863776592E-2</v>
      </c>
      <c r="AQ32" s="215">
        <f>AK32/AK$102*'Input| Overheads'!E$53</f>
        <v>4.8346937286521487E-2</v>
      </c>
      <c r="AR32" s="215">
        <f>AL32/AL$102*'Input| Overheads'!F$53</f>
        <v>3.9939519759360387E-2</v>
      </c>
      <c r="AS32" s="215">
        <f>AM32/AM$102*'Input| Overheads'!G$53</f>
        <v>4.4033964456585799E-2</v>
      </c>
      <c r="AT32" s="269">
        <f t="shared" si="27"/>
        <v>0.21076493947483699</v>
      </c>
      <c r="AU32" s="253">
        <f t="shared" ref="AU32:AU44" si="54">AI32+AO32</f>
        <v>0.84778264508651247</v>
      </c>
      <c r="AV32" s="253">
        <f t="shared" ref="AV32:AV44" si="55">AJ32+AP32</f>
        <v>0.98815341602658491</v>
      </c>
      <c r="AW32" s="253">
        <f t="shared" ref="AW32:AW44" si="56">AK32+AQ32</f>
        <v>1.0069817818684115</v>
      </c>
      <c r="AX32" s="253">
        <f t="shared" ref="AX32:AX44" si="57">AL32+AR32</f>
        <v>0.91851045039263257</v>
      </c>
      <c r="AY32" s="253">
        <f t="shared" ref="AY32:AY44" si="58">AM32+AS32</f>
        <v>0.88475271127724786</v>
      </c>
      <c r="AZ32" s="269">
        <f t="shared" ref="AZ32:AZ44" si="59">AN32+AT32</f>
        <v>4.6461810046513889</v>
      </c>
      <c r="BA32" s="229"/>
      <c r="BB32" s="229"/>
      <c r="BC32" s="229"/>
      <c r="BD32" s="229"/>
      <c r="BE32" s="229"/>
      <c r="BF32" s="257"/>
      <c r="BG32" s="253">
        <f t="shared" si="28"/>
        <v>0.84778264508651247</v>
      </c>
      <c r="BH32" s="253">
        <f t="shared" si="29"/>
        <v>0.98815341602658491</v>
      </c>
      <c r="BI32" s="253">
        <f t="shared" si="30"/>
        <v>1.0069817818684115</v>
      </c>
      <c r="BJ32" s="253">
        <f t="shared" si="31"/>
        <v>0.91851045039263257</v>
      </c>
      <c r="BK32" s="253">
        <f t="shared" si="32"/>
        <v>0.88475271127724786</v>
      </c>
      <c r="BL32" s="269">
        <f t="shared" si="33"/>
        <v>4.6461810046513889</v>
      </c>
      <c r="BM32" s="211"/>
      <c r="BN32" s="302">
        <f t="shared" si="38"/>
        <v>1</v>
      </c>
      <c r="BO32" s="301"/>
      <c r="BP32" s="303">
        <v>0</v>
      </c>
      <c r="BQ32" s="211"/>
      <c r="BR32" s="505" t="s">
        <v>80</v>
      </c>
      <c r="BS32" s="489" t="s">
        <v>79</v>
      </c>
      <c r="BT32" s="218" t="s">
        <v>283</v>
      </c>
      <c r="BU32" s="506" t="s">
        <v>81</v>
      </c>
      <c r="BV32" s="546" t="str">
        <f t="shared" ref="BV32:BV44" si="60">BR32&amp;"-"&amp;BS32</f>
        <v>Other Distribution System-Other Distribution System Equipment</v>
      </c>
      <c r="BY32" s="545" t="e">
        <v>#N/A</v>
      </c>
    </row>
    <row r="33" spans="1:77" x14ac:dyDescent="0.2">
      <c r="A33" s="6">
        <v>27</v>
      </c>
      <c r="B33" s="283" t="s">
        <v>295</v>
      </c>
      <c r="C33" s="473" t="s">
        <v>300</v>
      </c>
      <c r="D33" s="268" t="s">
        <v>289</v>
      </c>
      <c r="E33" s="353">
        <v>0</v>
      </c>
      <c r="F33" s="353">
        <v>0</v>
      </c>
      <c r="G33" s="353">
        <v>0</v>
      </c>
      <c r="H33" s="353">
        <v>0</v>
      </c>
      <c r="I33" s="353">
        <v>0</v>
      </c>
      <c r="J33" s="354">
        <f t="shared" si="39"/>
        <v>0</v>
      </c>
      <c r="K33" s="501">
        <v>0</v>
      </c>
      <c r="L33" s="501">
        <v>0</v>
      </c>
      <c r="M33" s="501">
        <v>0</v>
      </c>
      <c r="N33" s="501">
        <v>0</v>
      </c>
      <c r="O33" s="501">
        <v>0</v>
      </c>
      <c r="P33" s="502">
        <f t="shared" si="40"/>
        <v>0</v>
      </c>
      <c r="Q33" s="355">
        <v>0.48899999999999999</v>
      </c>
      <c r="R33" s="355">
        <v>0.49</v>
      </c>
      <c r="S33" s="355">
        <v>0.49</v>
      </c>
      <c r="T33" s="355">
        <v>0.49</v>
      </c>
      <c r="U33" s="355">
        <v>0.49</v>
      </c>
      <c r="V33" s="355">
        <f t="shared" si="24"/>
        <v>2.4489999999999998</v>
      </c>
      <c r="W33" s="220">
        <f t="shared" si="41"/>
        <v>0.5111692214589999</v>
      </c>
      <c r="X33" s="215">
        <f t="shared" si="42"/>
        <v>0.51221455729020438</v>
      </c>
      <c r="Y33" s="215">
        <f t="shared" si="43"/>
        <v>0.51221455729020438</v>
      </c>
      <c r="Z33" s="215">
        <f t="shared" si="44"/>
        <v>0.51221455729020438</v>
      </c>
      <c r="AA33" s="215">
        <f t="shared" si="45"/>
        <v>0.51221455729020438</v>
      </c>
      <c r="AB33" s="215">
        <f t="shared" si="46"/>
        <v>2.5600274506198173</v>
      </c>
      <c r="AC33" s="220">
        <f>W33*($BN33*'Input| Real Cost Escalation'!E$22+'Calc| Project Costs '!$BO33*'Input| Real Cost Escalation'!E$23+'Calc| Project Costs '!$BP33*'Input| Real Cost Escalation'!E$24)</f>
        <v>8.7350062860771412E-3</v>
      </c>
      <c r="AD33" s="215">
        <f>X33*($BN33*'Input| Real Cost Escalation'!F$22+'Calc| Project Costs '!$BO33*'Input| Real Cost Escalation'!F$23+'Calc| Project Costs '!$BP33*'Input| Real Cost Escalation'!F$24)</f>
        <v>1.2703699333852202E-2</v>
      </c>
      <c r="AE33" s="215">
        <f>Y33*($BN33*'Input| Real Cost Escalation'!G$22+'Calc| Project Costs '!$BO33*'Input| Real Cost Escalation'!G$23+'Calc| Project Costs '!$BP33*'Input| Real Cost Escalation'!G$24)</f>
        <v>1.6874505647856867E-2</v>
      </c>
      <c r="AF33" s="215">
        <f>Z33*($BN33*'Input| Real Cost Escalation'!H$22+'Calc| Project Costs '!$BO33*'Input| Real Cost Escalation'!H$23+'Calc| Project Costs '!$BP33*'Input| Real Cost Escalation'!H$24)</f>
        <v>2.2190956602643301E-2</v>
      </c>
      <c r="AG33" s="215">
        <f>AA33*($BN33*'Input| Real Cost Escalation'!I$22+'Calc| Project Costs '!$BO33*'Input| Real Cost Escalation'!I$23+'Calc| Project Costs '!$BP33*'Input| Real Cost Escalation'!I$24)</f>
        <v>2.7444087229391487E-2</v>
      </c>
      <c r="AH33" s="253">
        <f t="shared" si="47"/>
        <v>8.7948255099821002E-2</v>
      </c>
      <c r="AI33" s="220">
        <f t="shared" si="48"/>
        <v>0.51990422774507705</v>
      </c>
      <c r="AJ33" s="215">
        <f t="shared" si="49"/>
        <v>0.52491825662405656</v>
      </c>
      <c r="AK33" s="215">
        <f t="shared" si="50"/>
        <v>0.52908906293806124</v>
      </c>
      <c r="AL33" s="215">
        <f t="shared" si="51"/>
        <v>0.53440551389284763</v>
      </c>
      <c r="AM33" s="215">
        <f t="shared" si="52"/>
        <v>0.53965864451959589</v>
      </c>
      <c r="AN33" s="216">
        <f t="shared" si="53"/>
        <v>2.6479757057196385</v>
      </c>
      <c r="AO33" s="215">
        <f>AI33/AI$102*'Input| Overheads'!C$53</f>
        <v>2.5934662952553793E-2</v>
      </c>
      <c r="AP33" s="215">
        <f>AJ33/AJ$102*'Input| Overheads'!D$53</f>
        <v>2.1087283721885352E-2</v>
      </c>
      <c r="AQ33" s="215">
        <f>AK33/AK$102*'Input| Overheads'!E$53</f>
        <v>2.6683607308273412E-2</v>
      </c>
      <c r="AR33" s="215">
        <f>AL33/AL$102*'Input| Overheads'!F$53</f>
        <v>2.4293883211284815E-2</v>
      </c>
      <c r="AS33" s="215">
        <f>AM33/AM$102*'Input| Overheads'!G$53</f>
        <v>2.8265468875685994E-2</v>
      </c>
      <c r="AT33" s="269">
        <f t="shared" si="27"/>
        <v>0.12626490606968335</v>
      </c>
      <c r="AU33" s="253">
        <f t="shared" si="54"/>
        <v>0.54583889069763081</v>
      </c>
      <c r="AV33" s="253">
        <f t="shared" si="55"/>
        <v>0.54600554034594195</v>
      </c>
      <c r="AW33" s="253">
        <f t="shared" si="56"/>
        <v>0.5557726702463347</v>
      </c>
      <c r="AX33" s="253">
        <f t="shared" si="57"/>
        <v>0.55869939710413241</v>
      </c>
      <c r="AY33" s="253">
        <f t="shared" si="58"/>
        <v>0.56792411339528193</v>
      </c>
      <c r="AZ33" s="269">
        <f t="shared" si="59"/>
        <v>2.7742406117893217</v>
      </c>
      <c r="BA33" s="229"/>
      <c r="BB33" s="229"/>
      <c r="BC33" s="229"/>
      <c r="BD33" s="229"/>
      <c r="BE33" s="229"/>
      <c r="BF33" s="257"/>
      <c r="BG33" s="253">
        <f t="shared" si="28"/>
        <v>0.54583889069763081</v>
      </c>
      <c r="BH33" s="253">
        <f t="shared" si="29"/>
        <v>0.54600554034594195</v>
      </c>
      <c r="BI33" s="253">
        <f t="shared" si="30"/>
        <v>0.5557726702463347</v>
      </c>
      <c r="BJ33" s="253">
        <f t="shared" si="31"/>
        <v>0.55869939710413241</v>
      </c>
      <c r="BK33" s="253">
        <f t="shared" si="32"/>
        <v>0.56792411339528193</v>
      </c>
      <c r="BL33" s="269">
        <f t="shared" si="33"/>
        <v>2.7742406117893221</v>
      </c>
      <c r="BM33" s="211"/>
      <c r="BN33" s="302">
        <f t="shared" si="38"/>
        <v>0.87</v>
      </c>
      <c r="BO33" s="301"/>
      <c r="BP33" s="303">
        <v>0.13</v>
      </c>
      <c r="BQ33" s="211"/>
      <c r="BR33" s="505" t="s">
        <v>80</v>
      </c>
      <c r="BS33" s="489" t="s">
        <v>79</v>
      </c>
      <c r="BT33" s="218" t="s">
        <v>283</v>
      </c>
      <c r="BU33" s="506" t="s">
        <v>81</v>
      </c>
      <c r="BV33" s="546" t="str">
        <f t="shared" si="60"/>
        <v>Other Distribution System-Other Distribution System Equipment</v>
      </c>
      <c r="BY33" s="545" t="e">
        <v>#N/A</v>
      </c>
    </row>
    <row r="34" spans="1:77" x14ac:dyDescent="0.2">
      <c r="A34" s="6">
        <v>28</v>
      </c>
      <c r="B34" s="283" t="s">
        <v>295</v>
      </c>
      <c r="C34" s="473" t="s">
        <v>301</v>
      </c>
      <c r="D34" s="268" t="s">
        <v>289</v>
      </c>
      <c r="E34" s="353">
        <v>0</v>
      </c>
      <c r="F34" s="353">
        <v>0</v>
      </c>
      <c r="G34" s="353">
        <v>0</v>
      </c>
      <c r="H34" s="353">
        <v>0</v>
      </c>
      <c r="I34" s="353">
        <v>0</v>
      </c>
      <c r="J34" s="354">
        <f t="shared" ref="J34" si="61">SUM(E34:I34)</f>
        <v>0</v>
      </c>
      <c r="K34" s="501">
        <v>0</v>
      </c>
      <c r="L34" s="501">
        <v>0</v>
      </c>
      <c r="M34" s="501">
        <v>0</v>
      </c>
      <c r="N34" s="501">
        <v>0</v>
      </c>
      <c r="O34" s="501">
        <v>0</v>
      </c>
      <c r="P34" s="502">
        <f t="shared" ref="P34" si="62">AVERAGE(K34:O34)</f>
        <v>0</v>
      </c>
      <c r="Q34" s="355">
        <v>0.47520000000000001</v>
      </c>
      <c r="R34" s="355">
        <v>0.47520000000000001</v>
      </c>
      <c r="S34" s="355">
        <v>0.47520000000000001</v>
      </c>
      <c r="T34" s="355">
        <v>0.47520000000000001</v>
      </c>
      <c r="U34" s="355">
        <v>0.47520000000000001</v>
      </c>
      <c r="V34" s="355">
        <f t="shared" si="24"/>
        <v>2.3759999999999999</v>
      </c>
      <c r="W34" s="220">
        <f t="shared" ref="W34" si="63">Q34*Dec24Jun26CPI</f>
        <v>0.49674358698837778</v>
      </c>
      <c r="X34" s="215">
        <f t="shared" ref="X34" si="64">R34*Dec24Jun26CPI</f>
        <v>0.49674358698837778</v>
      </c>
      <c r="Y34" s="215">
        <f t="shared" ref="Y34" si="65">S34*Dec24Jun26CPI</f>
        <v>0.49674358698837778</v>
      </c>
      <c r="Z34" s="215">
        <f t="shared" ref="Z34" si="66">T34*Dec24Jun26CPI</f>
        <v>0.49674358698837778</v>
      </c>
      <c r="AA34" s="215">
        <f t="shared" ref="AA34" si="67">U34*Dec24Jun26CPI</f>
        <v>0.49674358698837778</v>
      </c>
      <c r="AB34" s="215">
        <f t="shared" ref="AB34" si="68">SUM(W34:AA34)</f>
        <v>2.4837179349418887</v>
      </c>
      <c r="AC34" s="220">
        <f>W34*($BN34*'Input| Real Cost Escalation'!E$22+'Calc| Project Costs '!$BO34*'Input| Real Cost Escalation'!E$23+'Calc| Project Costs '!$BP34*'Input| Real Cost Escalation'!E$24)</f>
        <v>9.6593240657039201E-3</v>
      </c>
      <c r="AD34" s="215">
        <f>X34*($BN34*'Input| Real Cost Escalation'!F$22+'Calc| Project Costs '!$BO34*'Input| Real Cost Escalation'!F$23+'Calc| Project Costs '!$BP34*'Input| Real Cost Escalation'!F$24)</f>
        <v>1.4019305522430449E-2</v>
      </c>
      <c r="AE34" s="215">
        <f>Y34*($BN34*'Input| Real Cost Escalation'!G$22+'Calc| Project Costs '!$BO34*'Input| Real Cost Escalation'!G$23+'Calc| Project Costs '!$BP34*'Input| Real Cost Escalation'!G$24)</f>
        <v>1.862204417786293E-2</v>
      </c>
      <c r="AF34" s="215">
        <f>Z34*($BN34*'Input| Real Cost Escalation'!H$22+'Calc| Project Costs '!$BO34*'Input| Real Cost Escalation'!H$23+'Calc| Project Costs '!$BP34*'Input| Real Cost Escalation'!H$24)</f>
        <v>2.4489071432794596E-2</v>
      </c>
      <c r="AG34" s="215">
        <f>AA34*($BN34*'Input| Real Cost Escalation'!I$22+'Calc| Project Costs '!$BO34*'Input| Real Cost Escalation'!I$23+'Calc| Project Costs '!$BP34*'Input| Real Cost Escalation'!I$24)</f>
        <v>3.028622085126147E-2</v>
      </c>
      <c r="AH34" s="253">
        <f t="shared" ref="AH34" si="69">SUM(AC34:AG34)</f>
        <v>9.7075966050053364E-2</v>
      </c>
      <c r="AI34" s="220">
        <f t="shared" ref="AI34" si="70">W34+AC34</f>
        <v>0.50640291105408175</v>
      </c>
      <c r="AJ34" s="215">
        <f t="shared" ref="AJ34" si="71">X34+AD34</f>
        <v>0.5107628925108082</v>
      </c>
      <c r="AK34" s="215">
        <f t="shared" ref="AK34" si="72">Y34+AE34</f>
        <v>0.51536563116624068</v>
      </c>
      <c r="AL34" s="215">
        <f t="shared" ref="AL34" si="73">Z34+AF34</f>
        <v>0.52123265842117239</v>
      </c>
      <c r="AM34" s="215">
        <f t="shared" ref="AM34" si="74">AA34+AG34</f>
        <v>0.52702980783963926</v>
      </c>
      <c r="AN34" s="216">
        <f t="shared" ref="AN34" si="75">AB34+AH34</f>
        <v>2.5807939009919423</v>
      </c>
      <c r="AO34" s="215">
        <f>AI34/AI$102*'Input| Overheads'!C$53</f>
        <v>2.5261169491430525E-2</v>
      </c>
      <c r="AP34" s="215">
        <f>AJ34/AJ$102*'Input| Overheads'!D$53</f>
        <v>2.0518627220657119E-2</v>
      </c>
      <c r="AQ34" s="215">
        <f>AK34/AK$102*'Input| Overheads'!E$53</f>
        <v>2.5991491953842032E-2</v>
      </c>
      <c r="AR34" s="215">
        <f>AL34/AL$102*'Input| Overheads'!F$53</f>
        <v>2.3695049920705823E-2</v>
      </c>
      <c r="AS34" s="215">
        <f>AM34/AM$102*'Input| Overheads'!G$53</f>
        <v>2.7604013724844854E-2</v>
      </c>
      <c r="AT34" s="269">
        <f t="shared" si="27"/>
        <v>0.12307035231148036</v>
      </c>
      <c r="AU34" s="253">
        <f t="shared" ref="AU34" si="76">AI34+AO34</f>
        <v>0.53166408054551229</v>
      </c>
      <c r="AV34" s="253">
        <f t="shared" ref="AV34" si="77">AJ34+AP34</f>
        <v>0.53128151973146531</v>
      </c>
      <c r="AW34" s="253">
        <f t="shared" ref="AW34" si="78">AK34+AQ34</f>
        <v>0.54135712312008266</v>
      </c>
      <c r="AX34" s="253">
        <f t="shared" ref="AX34" si="79">AL34+AR34</f>
        <v>0.5449277083418782</v>
      </c>
      <c r="AY34" s="253">
        <f t="shared" ref="AY34" si="80">AM34+AS34</f>
        <v>0.55463382156448415</v>
      </c>
      <c r="AZ34" s="269">
        <f t="shared" ref="AZ34" si="81">AN34+AT34</f>
        <v>2.7038642533034225</v>
      </c>
      <c r="BA34" s="229"/>
      <c r="BB34" s="229"/>
      <c r="BC34" s="229"/>
      <c r="BD34" s="229"/>
      <c r="BE34" s="229"/>
      <c r="BF34" s="257"/>
      <c r="BG34" s="253">
        <f t="shared" si="28"/>
        <v>0.53166408054551229</v>
      </c>
      <c r="BH34" s="253">
        <f t="shared" si="29"/>
        <v>0.53128151973146531</v>
      </c>
      <c r="BI34" s="253">
        <f t="shared" si="30"/>
        <v>0.54135712312008266</v>
      </c>
      <c r="BJ34" s="253">
        <f t="shared" si="31"/>
        <v>0.5449277083418782</v>
      </c>
      <c r="BK34" s="253">
        <f t="shared" si="32"/>
        <v>0.55463382156448415</v>
      </c>
      <c r="BL34" s="269">
        <f t="shared" si="33"/>
        <v>2.7038642533034221</v>
      </c>
      <c r="BM34" s="211"/>
      <c r="BN34" s="302">
        <f t="shared" si="38"/>
        <v>0.99</v>
      </c>
      <c r="BO34" s="301"/>
      <c r="BP34" s="303">
        <v>0.01</v>
      </c>
      <c r="BQ34" s="211"/>
      <c r="BR34" s="505" t="s">
        <v>80</v>
      </c>
      <c r="BS34" s="489" t="s">
        <v>79</v>
      </c>
      <c r="BT34" s="218" t="s">
        <v>283</v>
      </c>
      <c r="BU34" s="506" t="s">
        <v>81</v>
      </c>
      <c r="BV34" s="546" t="str">
        <f t="shared" ref="BV34" si="82">BR34&amp;"-"&amp;BS34</f>
        <v>Other Distribution System-Other Distribution System Equipment</v>
      </c>
      <c r="BY34" s="545" t="e">
        <v>#N/A</v>
      </c>
    </row>
    <row r="35" spans="1:77" x14ac:dyDescent="0.2">
      <c r="A35" s="6">
        <v>29</v>
      </c>
      <c r="B35" s="283" t="s">
        <v>302</v>
      </c>
      <c r="C35" s="219" t="s">
        <v>83</v>
      </c>
      <c r="D35" s="268" t="s">
        <v>289</v>
      </c>
      <c r="E35" s="353">
        <v>0</v>
      </c>
      <c r="F35" s="353">
        <v>0</v>
      </c>
      <c r="G35" s="353">
        <v>0</v>
      </c>
      <c r="H35" s="353">
        <v>0</v>
      </c>
      <c r="I35" s="353">
        <v>0</v>
      </c>
      <c r="J35" s="354">
        <f t="shared" si="39"/>
        <v>0</v>
      </c>
      <c r="K35" s="501">
        <v>0</v>
      </c>
      <c r="L35" s="501">
        <v>0</v>
      </c>
      <c r="M35" s="501">
        <v>0</v>
      </c>
      <c r="N35" s="501">
        <v>0</v>
      </c>
      <c r="O35" s="501">
        <v>0</v>
      </c>
      <c r="P35" s="502">
        <f t="shared" si="40"/>
        <v>0</v>
      </c>
      <c r="Q35" s="355">
        <v>7.1230000000000002</v>
      </c>
      <c r="R35" s="355">
        <v>7.4859999999999998</v>
      </c>
      <c r="S35" s="355">
        <v>6.8789999999999996</v>
      </c>
      <c r="T35" s="355">
        <v>6.9809999999999999</v>
      </c>
      <c r="U35" s="355">
        <v>6.4080000000000004</v>
      </c>
      <c r="V35" s="355">
        <f t="shared" si="24"/>
        <v>34.877000000000002</v>
      </c>
      <c r="W35" s="220">
        <f t="shared" si="41"/>
        <v>7.4459271256696447</v>
      </c>
      <c r="X35" s="215">
        <f t="shared" si="42"/>
        <v>7.8253840323968769</v>
      </c>
      <c r="Y35" s="215">
        <f t="shared" si="43"/>
        <v>7.1908651828557462</v>
      </c>
      <c r="Z35" s="215">
        <f t="shared" si="44"/>
        <v>7.297489437638605</v>
      </c>
      <c r="AA35" s="215">
        <f t="shared" si="45"/>
        <v>6.6985120063584276</v>
      </c>
      <c r="AB35" s="215">
        <f t="shared" si="46"/>
        <v>36.4581777849193</v>
      </c>
      <c r="AC35" s="220">
        <f>W35*($BN35*'Input| Real Cost Escalation'!E$22+'Calc| Project Costs '!$BO35*'Input| Real Cost Escalation'!E$23+'Calc| Project Costs '!$BP35*'Input| Real Cost Escalation'!E$24)</f>
        <v>0.10968805051781869</v>
      </c>
      <c r="AD35" s="215">
        <f>X35*($BN35*'Input| Real Cost Escalation'!F$22+'Calc| Project Costs '!$BO35*'Input| Real Cost Escalation'!F$23+'Calc| Project Costs '!$BP35*'Input| Real Cost Escalation'!F$24)</f>
        <v>0.16731156441452777</v>
      </c>
      <c r="AE35" s="215">
        <f>Y35*($BN35*'Input| Real Cost Escalation'!G$22+'Calc| Project Costs '!$BO35*'Input| Real Cost Escalation'!G$23+'Calc| Project Costs '!$BP35*'Input| Real Cost Escalation'!G$24)</f>
        <v>0.20422189365166674</v>
      </c>
      <c r="AF35" s="215">
        <f>Z35*($BN35*'Input| Real Cost Escalation'!H$22+'Calc| Project Costs '!$BO35*'Input| Real Cost Escalation'!H$23+'Calc| Project Costs '!$BP35*'Input| Real Cost Escalation'!H$24)</f>
        <v>0.27254586214470949</v>
      </c>
      <c r="AG35" s="215">
        <f>AA35*($BN35*'Input| Real Cost Escalation'!I$22+'Calc| Project Costs '!$BO35*'Input| Real Cost Escalation'!I$23+'Calc| Project Costs '!$BP35*'Input| Real Cost Escalation'!I$24)</f>
        <v>0.30939780254387866</v>
      </c>
      <c r="AH35" s="253">
        <f t="shared" si="47"/>
        <v>1.0631651732726013</v>
      </c>
      <c r="AI35" s="220">
        <f t="shared" si="48"/>
        <v>7.5556151761874633</v>
      </c>
      <c r="AJ35" s="215">
        <f t="shared" si="49"/>
        <v>7.9926955968114051</v>
      </c>
      <c r="AK35" s="215">
        <f t="shared" si="50"/>
        <v>7.395087076507413</v>
      </c>
      <c r="AL35" s="215">
        <f t="shared" si="51"/>
        <v>7.5700352997833145</v>
      </c>
      <c r="AM35" s="215">
        <f t="shared" si="52"/>
        <v>7.0079098089023066</v>
      </c>
      <c r="AN35" s="216">
        <f t="shared" si="53"/>
        <v>37.521342958191902</v>
      </c>
      <c r="AO35" s="215">
        <f>AI35/AI$102*'Input| Overheads'!C$53</f>
        <v>0.37690082622236892</v>
      </c>
      <c r="AP35" s="215">
        <f>AJ35/AJ$102*'Input| Overheads'!D$53</f>
        <v>0.32108664087356431</v>
      </c>
      <c r="AQ35" s="215">
        <f>AK35/AK$102*'Input| Overheads'!E$53</f>
        <v>0.37295724554244275</v>
      </c>
      <c r="AR35" s="215">
        <f>AL35/AL$102*'Input| Overheads'!F$53</f>
        <v>0.34413109276996295</v>
      </c>
      <c r="AS35" s="215">
        <f>AM35/AM$102*'Input| Overheads'!G$53</f>
        <v>0.36705028002187418</v>
      </c>
      <c r="AT35" s="269">
        <f t="shared" si="27"/>
        <v>1.7821260854302132</v>
      </c>
      <c r="AU35" s="253">
        <f t="shared" si="54"/>
        <v>7.932516002409832</v>
      </c>
      <c r="AV35" s="253">
        <f t="shared" si="55"/>
        <v>8.3137822376849702</v>
      </c>
      <c r="AW35" s="253">
        <f t="shared" si="56"/>
        <v>7.7680443220498558</v>
      </c>
      <c r="AX35" s="253">
        <f t="shared" si="57"/>
        <v>7.9141663925532777</v>
      </c>
      <c r="AY35" s="253">
        <f t="shared" si="58"/>
        <v>7.3749600889241806</v>
      </c>
      <c r="AZ35" s="269">
        <f t="shared" si="59"/>
        <v>39.303469043622115</v>
      </c>
      <c r="BA35" s="229"/>
      <c r="BB35" s="229"/>
      <c r="BC35" s="229"/>
      <c r="BD35" s="229"/>
      <c r="BE35" s="229"/>
      <c r="BF35" s="257"/>
      <c r="BG35" s="253">
        <f t="shared" si="28"/>
        <v>7.932516002409832</v>
      </c>
      <c r="BH35" s="253">
        <f t="shared" si="29"/>
        <v>8.3137822376849702</v>
      </c>
      <c r="BI35" s="253">
        <f t="shared" si="30"/>
        <v>7.7680443220498558</v>
      </c>
      <c r="BJ35" s="253">
        <f t="shared" si="31"/>
        <v>7.9141663925532777</v>
      </c>
      <c r="BK35" s="253">
        <f t="shared" si="32"/>
        <v>7.3749600889241806</v>
      </c>
      <c r="BL35" s="269">
        <f t="shared" si="33"/>
        <v>39.303469043622115</v>
      </c>
      <c r="BM35" s="211"/>
      <c r="BN35" s="302">
        <f t="shared" si="38"/>
        <v>0.75</v>
      </c>
      <c r="BO35" s="301"/>
      <c r="BP35" s="303">
        <v>0.25</v>
      </c>
      <c r="BQ35" s="211"/>
      <c r="BR35" s="505" t="s">
        <v>80</v>
      </c>
      <c r="BS35" s="489" t="s">
        <v>79</v>
      </c>
      <c r="BT35" s="218" t="s">
        <v>283</v>
      </c>
      <c r="BU35" s="506" t="s">
        <v>84</v>
      </c>
      <c r="BV35" s="546" t="str">
        <f t="shared" si="60"/>
        <v>Other Distribution System-Other Distribution System Equipment</v>
      </c>
      <c r="BY35" s="545" t="e">
        <v>#N/A</v>
      </c>
    </row>
    <row r="36" spans="1:77" x14ac:dyDescent="0.2">
      <c r="A36" s="6">
        <v>30</v>
      </c>
      <c r="B36" s="283" t="s">
        <v>302</v>
      </c>
      <c r="C36" s="219" t="s">
        <v>303</v>
      </c>
      <c r="D36" s="268" t="s">
        <v>289</v>
      </c>
      <c r="E36" s="353">
        <v>0</v>
      </c>
      <c r="F36" s="353">
        <v>0</v>
      </c>
      <c r="G36" s="353">
        <v>0</v>
      </c>
      <c r="H36" s="353">
        <v>0</v>
      </c>
      <c r="I36" s="353">
        <v>0</v>
      </c>
      <c r="J36" s="354">
        <f t="shared" si="39"/>
        <v>0</v>
      </c>
      <c r="K36" s="501">
        <v>0</v>
      </c>
      <c r="L36" s="501">
        <v>0</v>
      </c>
      <c r="M36" s="501">
        <v>0</v>
      </c>
      <c r="N36" s="501">
        <v>0</v>
      </c>
      <c r="O36" s="501">
        <v>0</v>
      </c>
      <c r="P36" s="502">
        <f t="shared" si="40"/>
        <v>0</v>
      </c>
      <c r="Q36" s="355">
        <v>0.376</v>
      </c>
      <c r="R36" s="355">
        <v>0</v>
      </c>
      <c r="S36" s="355">
        <v>0</v>
      </c>
      <c r="T36" s="355">
        <v>0</v>
      </c>
      <c r="U36" s="355">
        <v>0</v>
      </c>
      <c r="V36" s="355">
        <f t="shared" si="24"/>
        <v>0.376</v>
      </c>
      <c r="W36" s="220">
        <f t="shared" si="41"/>
        <v>0.39304627253289148</v>
      </c>
      <c r="X36" s="215">
        <f t="shared" si="42"/>
        <v>0</v>
      </c>
      <c r="Y36" s="215">
        <f t="shared" si="43"/>
        <v>0</v>
      </c>
      <c r="Z36" s="215">
        <f t="shared" si="44"/>
        <v>0</v>
      </c>
      <c r="AA36" s="215">
        <f t="shared" si="45"/>
        <v>0</v>
      </c>
      <c r="AB36" s="215">
        <f t="shared" si="46"/>
        <v>0.39304627253289148</v>
      </c>
      <c r="AC36" s="220">
        <f>W36*($BN36*'Input| Real Cost Escalation'!E$22+'Calc| Project Costs '!$BO36*'Input| Real Cost Escalation'!E$23+'Calc| Project Costs '!$BP36*'Input| Real Cost Escalation'!E$24)</f>
        <v>7.7201005184519295E-3</v>
      </c>
      <c r="AD36" s="215">
        <f>X36*($BN36*'Input| Real Cost Escalation'!F$22+'Calc| Project Costs '!$BO36*'Input| Real Cost Escalation'!F$23+'Calc| Project Costs '!$BP36*'Input| Real Cost Escalation'!F$24)</f>
        <v>0</v>
      </c>
      <c r="AE36" s="215">
        <f>Y36*($BN36*'Input| Real Cost Escalation'!G$22+'Calc| Project Costs '!$BO36*'Input| Real Cost Escalation'!G$23+'Calc| Project Costs '!$BP36*'Input| Real Cost Escalation'!G$24)</f>
        <v>0</v>
      </c>
      <c r="AF36" s="215">
        <f>Z36*($BN36*'Input| Real Cost Escalation'!H$22+'Calc| Project Costs '!$BO36*'Input| Real Cost Escalation'!H$23+'Calc| Project Costs '!$BP36*'Input| Real Cost Escalation'!H$24)</f>
        <v>0</v>
      </c>
      <c r="AG36" s="215">
        <f>AA36*($BN36*'Input| Real Cost Escalation'!I$22+'Calc| Project Costs '!$BO36*'Input| Real Cost Escalation'!I$23+'Calc| Project Costs '!$BP36*'Input| Real Cost Escalation'!I$24)</f>
        <v>0</v>
      </c>
      <c r="AH36" s="253">
        <f t="shared" si="47"/>
        <v>7.7201005184519295E-3</v>
      </c>
      <c r="AI36" s="220">
        <f t="shared" si="48"/>
        <v>0.40076637305134344</v>
      </c>
      <c r="AJ36" s="215">
        <f t="shared" si="49"/>
        <v>0</v>
      </c>
      <c r="AK36" s="215">
        <f t="shared" si="50"/>
        <v>0</v>
      </c>
      <c r="AL36" s="215">
        <f t="shared" si="51"/>
        <v>0</v>
      </c>
      <c r="AM36" s="215">
        <f t="shared" si="52"/>
        <v>0</v>
      </c>
      <c r="AN36" s="216">
        <f t="shared" si="53"/>
        <v>0.40076637305134344</v>
      </c>
      <c r="AO36" s="215">
        <f>AI36/AI$102*'Input| Overheads'!C$53</f>
        <v>1.9991645101413484E-2</v>
      </c>
      <c r="AP36" s="215">
        <f>AJ36/AJ$102*'Input| Overheads'!D$53</f>
        <v>0</v>
      </c>
      <c r="AQ36" s="215">
        <f>AK36/AK$102*'Input| Overheads'!E$53</f>
        <v>0</v>
      </c>
      <c r="AR36" s="215">
        <f>AL36/AL$102*'Input| Overheads'!F$53</f>
        <v>0</v>
      </c>
      <c r="AS36" s="215">
        <f>AM36/AM$102*'Input| Overheads'!G$53</f>
        <v>0</v>
      </c>
      <c r="AT36" s="269">
        <f t="shared" si="27"/>
        <v>1.9991645101413484E-2</v>
      </c>
      <c r="AU36" s="253">
        <f t="shared" si="54"/>
        <v>0.42075801815275693</v>
      </c>
      <c r="AV36" s="253">
        <f t="shared" si="55"/>
        <v>0</v>
      </c>
      <c r="AW36" s="253">
        <f t="shared" si="56"/>
        <v>0</v>
      </c>
      <c r="AX36" s="253">
        <f t="shared" si="57"/>
        <v>0</v>
      </c>
      <c r="AY36" s="253">
        <f t="shared" si="58"/>
        <v>0</v>
      </c>
      <c r="AZ36" s="269">
        <f t="shared" si="59"/>
        <v>0.42075801815275693</v>
      </c>
      <c r="BA36" s="229"/>
      <c r="BB36" s="229"/>
      <c r="BC36" s="229"/>
      <c r="BD36" s="229"/>
      <c r="BE36" s="229"/>
      <c r="BF36" s="257"/>
      <c r="BG36" s="253">
        <f t="shared" si="28"/>
        <v>0.42075801815275693</v>
      </c>
      <c r="BH36" s="253">
        <f t="shared" si="29"/>
        <v>0</v>
      </c>
      <c r="BI36" s="253">
        <f t="shared" si="30"/>
        <v>0</v>
      </c>
      <c r="BJ36" s="253">
        <f t="shared" si="31"/>
        <v>0</v>
      </c>
      <c r="BK36" s="253">
        <f t="shared" si="32"/>
        <v>0</v>
      </c>
      <c r="BL36" s="269">
        <f t="shared" si="33"/>
        <v>0.42075801815275693</v>
      </c>
      <c r="BM36" s="211"/>
      <c r="BN36" s="302">
        <f t="shared" si="38"/>
        <v>1</v>
      </c>
      <c r="BO36" s="301"/>
      <c r="BP36" s="303">
        <v>0</v>
      </c>
      <c r="BQ36" s="211"/>
      <c r="BR36" s="505" t="s">
        <v>80</v>
      </c>
      <c r="BS36" s="489" t="s">
        <v>79</v>
      </c>
      <c r="BT36" s="218" t="s">
        <v>283</v>
      </c>
      <c r="BU36" s="506" t="s">
        <v>86</v>
      </c>
      <c r="BV36" s="546" t="str">
        <f t="shared" si="60"/>
        <v>Other Distribution System-Other Distribution System Equipment</v>
      </c>
      <c r="BY36" s="545" t="e">
        <v>#N/A</v>
      </c>
    </row>
    <row r="37" spans="1:77" x14ac:dyDescent="0.2">
      <c r="A37" s="6">
        <v>31</v>
      </c>
      <c r="B37" s="283" t="s">
        <v>302</v>
      </c>
      <c r="C37" s="219" t="s">
        <v>304</v>
      </c>
      <c r="D37" s="268" t="s">
        <v>289</v>
      </c>
      <c r="E37" s="353">
        <v>0</v>
      </c>
      <c r="F37" s="353">
        <v>0</v>
      </c>
      <c r="G37" s="353">
        <v>0</v>
      </c>
      <c r="H37" s="353">
        <v>0</v>
      </c>
      <c r="I37" s="353">
        <v>0</v>
      </c>
      <c r="J37" s="354">
        <f t="shared" si="39"/>
        <v>0</v>
      </c>
      <c r="K37" s="501">
        <v>0</v>
      </c>
      <c r="L37" s="501">
        <v>0</v>
      </c>
      <c r="M37" s="501">
        <v>0</v>
      </c>
      <c r="N37" s="501">
        <v>0</v>
      </c>
      <c r="O37" s="501">
        <v>0</v>
      </c>
      <c r="P37" s="502">
        <f t="shared" si="40"/>
        <v>0</v>
      </c>
      <c r="Q37" s="355">
        <v>0.30199999999999999</v>
      </c>
      <c r="R37" s="355">
        <v>0.30299999999999999</v>
      </c>
      <c r="S37" s="355">
        <v>0.30299999999999999</v>
      </c>
      <c r="T37" s="355">
        <v>0.30299999999999999</v>
      </c>
      <c r="U37" s="355">
        <v>0.30199999999999999</v>
      </c>
      <c r="V37" s="355">
        <f t="shared" si="24"/>
        <v>1.5129999999999999</v>
      </c>
      <c r="W37" s="220">
        <f t="shared" si="41"/>
        <v>0.31569142102375858</v>
      </c>
      <c r="X37" s="215">
        <f t="shared" si="42"/>
        <v>0.31673675685496311</v>
      </c>
      <c r="Y37" s="215">
        <f t="shared" si="43"/>
        <v>0.31673675685496311</v>
      </c>
      <c r="Z37" s="215">
        <f t="shared" si="44"/>
        <v>0.31673675685496311</v>
      </c>
      <c r="AA37" s="215">
        <f t="shared" si="45"/>
        <v>0.31569142102375858</v>
      </c>
      <c r="AB37" s="215">
        <f t="shared" si="46"/>
        <v>1.5815931126124063</v>
      </c>
      <c r="AC37" s="220">
        <f>W37*($BN37*'Input| Real Cost Escalation'!E$22+'Calc| Project Costs '!$BO37*'Input| Real Cost Escalation'!E$23+'Calc| Project Costs '!$BP37*'Input| Real Cost Escalation'!E$24)</f>
        <v>2.9763451360499777E-3</v>
      </c>
      <c r="AD37" s="215">
        <f>X37*($BN37*'Input| Real Cost Escalation'!F$22+'Calc| Project Costs '!$BO37*'Input| Real Cost Escalation'!F$23+'Calc| Project Costs '!$BP37*'Input| Real Cost Escalation'!F$24)</f>
        <v>4.3340981260039033E-3</v>
      </c>
      <c r="AE37" s="215">
        <f>Y37*($BN37*'Input| Real Cost Escalation'!G$22+'Calc| Project Costs '!$BO37*'Input| Real Cost Escalation'!G$23+'Calc| Project Costs '!$BP37*'Input| Real Cost Escalation'!G$24)</f>
        <v>5.7570445728930388E-3</v>
      </c>
      <c r="AF37" s="215">
        <f>Z37*($BN37*'Input| Real Cost Escalation'!H$22+'Calc| Project Costs '!$BO37*'Input| Real Cost Escalation'!H$23+'Calc| Project Costs '!$BP37*'Input| Real Cost Escalation'!H$24)</f>
        <v>7.5708485298814016E-3</v>
      </c>
      <c r="AG37" s="215">
        <f>AA37*($BN37*'Input| Real Cost Escalation'!I$22+'Calc| Project Costs '!$BO37*'Input| Real Cost Escalation'!I$23+'Calc| Project Costs '!$BP37*'Input| Real Cost Escalation'!I$24)</f>
        <v>9.3321484512610582E-3</v>
      </c>
      <c r="AH37" s="253">
        <f t="shared" si="47"/>
        <v>2.9970484816089379E-2</v>
      </c>
      <c r="AI37" s="220">
        <f t="shared" si="48"/>
        <v>0.31866776615980857</v>
      </c>
      <c r="AJ37" s="215">
        <f t="shared" si="49"/>
        <v>0.32107085498096699</v>
      </c>
      <c r="AK37" s="215">
        <f t="shared" si="50"/>
        <v>0.32249380142785616</v>
      </c>
      <c r="AL37" s="215">
        <f t="shared" si="51"/>
        <v>0.32430760538484449</v>
      </c>
      <c r="AM37" s="215">
        <f t="shared" si="52"/>
        <v>0.32502356947501965</v>
      </c>
      <c r="AN37" s="216">
        <f t="shared" si="53"/>
        <v>1.6115635974284956</v>
      </c>
      <c r="AO37" s="215">
        <f>AI37/AI$102*'Input| Overheads'!C$53</f>
        <v>1.5896276021918E-2</v>
      </c>
      <c r="AP37" s="215">
        <f>AJ37/AJ$102*'Input| Overheads'!D$53</f>
        <v>1.2898222015282202E-2</v>
      </c>
      <c r="AQ37" s="215">
        <f>AK37/AK$102*'Input| Overheads'!E$53</f>
        <v>1.6264365603907052E-2</v>
      </c>
      <c r="AR37" s="215">
        <f>AL37/AL$102*'Input| Overheads'!F$53</f>
        <v>1.4742907557893559E-2</v>
      </c>
      <c r="AS37" s="215">
        <f>AM37/AM$102*'Input| Overheads'!G$53</f>
        <v>1.7023619801437163E-2</v>
      </c>
      <c r="AT37" s="269">
        <f t="shared" si="27"/>
        <v>7.6825391000437976E-2</v>
      </c>
      <c r="AU37" s="253">
        <f t="shared" si="54"/>
        <v>0.33456404218172658</v>
      </c>
      <c r="AV37" s="253">
        <f t="shared" si="55"/>
        <v>0.33396907699624917</v>
      </c>
      <c r="AW37" s="253">
        <f t="shared" si="56"/>
        <v>0.3387581670317632</v>
      </c>
      <c r="AX37" s="253">
        <f t="shared" si="57"/>
        <v>0.33905051294273802</v>
      </c>
      <c r="AY37" s="253">
        <f t="shared" si="58"/>
        <v>0.34204718927645683</v>
      </c>
      <c r="AZ37" s="269">
        <f t="shared" si="59"/>
        <v>1.6883889884289336</v>
      </c>
      <c r="BA37" s="229"/>
      <c r="BB37" s="229"/>
      <c r="BC37" s="229"/>
      <c r="BD37" s="229"/>
      <c r="BE37" s="229"/>
      <c r="BF37" s="257"/>
      <c r="BG37" s="253">
        <f t="shared" si="28"/>
        <v>0.33456404218172658</v>
      </c>
      <c r="BH37" s="253">
        <f t="shared" si="29"/>
        <v>0.33396907699624917</v>
      </c>
      <c r="BI37" s="253">
        <f t="shared" si="30"/>
        <v>0.3387581670317632</v>
      </c>
      <c r="BJ37" s="253">
        <f t="shared" si="31"/>
        <v>0.33905051294273802</v>
      </c>
      <c r="BK37" s="253">
        <f t="shared" si="32"/>
        <v>0.34204718927645683</v>
      </c>
      <c r="BL37" s="269">
        <f t="shared" si="33"/>
        <v>1.6883889884289336</v>
      </c>
      <c r="BM37" s="211"/>
      <c r="BN37" s="302">
        <f t="shared" si="38"/>
        <v>0.48</v>
      </c>
      <c r="BO37" s="301"/>
      <c r="BP37" s="303">
        <v>0.52</v>
      </c>
      <c r="BQ37" s="211"/>
      <c r="BR37" s="505" t="s">
        <v>80</v>
      </c>
      <c r="BS37" s="489" t="s">
        <v>79</v>
      </c>
      <c r="BT37" s="218" t="s">
        <v>283</v>
      </c>
      <c r="BU37" s="506" t="s">
        <v>87</v>
      </c>
      <c r="BV37" s="546" t="str">
        <f t="shared" si="60"/>
        <v>Other Distribution System-Other Distribution System Equipment</v>
      </c>
      <c r="BY37" s="545" t="e">
        <v>#N/A</v>
      </c>
    </row>
    <row r="38" spans="1:77" x14ac:dyDescent="0.2">
      <c r="A38" s="6">
        <v>32</v>
      </c>
      <c r="B38" s="283" t="s">
        <v>305</v>
      </c>
      <c r="C38" s="219" t="s">
        <v>306</v>
      </c>
      <c r="D38" s="268" t="s">
        <v>289</v>
      </c>
      <c r="E38" s="353">
        <v>0</v>
      </c>
      <c r="F38" s="353">
        <v>0</v>
      </c>
      <c r="G38" s="353">
        <v>0</v>
      </c>
      <c r="H38" s="353">
        <v>0</v>
      </c>
      <c r="I38" s="353">
        <v>0</v>
      </c>
      <c r="J38" s="354">
        <f t="shared" si="39"/>
        <v>0</v>
      </c>
      <c r="K38" s="501">
        <v>0</v>
      </c>
      <c r="L38" s="501">
        <v>0</v>
      </c>
      <c r="M38" s="501">
        <v>0</v>
      </c>
      <c r="N38" s="501">
        <v>0</v>
      </c>
      <c r="O38" s="501">
        <v>0</v>
      </c>
      <c r="P38" s="502">
        <f t="shared" si="40"/>
        <v>0</v>
      </c>
      <c r="Q38" s="355">
        <v>1.2869999999999999</v>
      </c>
      <c r="R38" s="355">
        <v>1.3879999999999999</v>
      </c>
      <c r="S38" s="355">
        <v>1.706</v>
      </c>
      <c r="T38" s="355">
        <v>1.7549999999999999</v>
      </c>
      <c r="U38" s="355">
        <v>1.9219999999999999</v>
      </c>
      <c r="V38" s="355">
        <f t="shared" si="24"/>
        <v>8.0579999999999998</v>
      </c>
      <c r="W38" s="220">
        <f t="shared" si="41"/>
        <v>1.3453472147601897</v>
      </c>
      <c r="X38" s="215">
        <f t="shared" si="42"/>
        <v>1.450926133711844</v>
      </c>
      <c r="Y38" s="215">
        <f t="shared" si="43"/>
        <v>1.7833429280348747</v>
      </c>
      <c r="Z38" s="215">
        <f t="shared" si="44"/>
        <v>1.8345643837638952</v>
      </c>
      <c r="AA38" s="215">
        <f t="shared" si="45"/>
        <v>2.0091354675750464</v>
      </c>
      <c r="AB38" s="215">
        <f t="shared" si="46"/>
        <v>8.4233161278458493</v>
      </c>
      <c r="AC38" s="220">
        <f>W38*($BN38*'Input| Real Cost Escalation'!E$22+'Calc| Project Costs '!$BO38*'Input| Real Cost Escalation'!E$23+'Calc| Project Costs '!$BP38*'Input| Real Cost Escalation'!E$24)</f>
        <v>1.8233193785640603E-2</v>
      </c>
      <c r="AD38" s="215">
        <f>X38*($BN38*'Input| Real Cost Escalation'!F$22+'Calc| Project Costs '!$BO38*'Input| Real Cost Escalation'!F$23+'Calc| Project Costs '!$BP38*'Input| Real Cost Escalation'!F$24)</f>
        <v>2.8539964639964645E-2</v>
      </c>
      <c r="AE38" s="215">
        <f>Y38*($BN38*'Input| Real Cost Escalation'!G$22+'Calc| Project Costs '!$BO38*'Input| Real Cost Escalation'!G$23+'Calc| Project Costs '!$BP38*'Input| Real Cost Escalation'!G$24)</f>
        <v>4.6595485757255986E-2</v>
      </c>
      <c r="AF38" s="215">
        <f>Z38*($BN38*'Input| Real Cost Escalation'!H$22+'Calc| Project Costs '!$BO38*'Input| Real Cost Escalation'!H$23+'Calc| Project Costs '!$BP38*'Input| Real Cost Escalation'!H$24)</f>
        <v>6.3035746887100397E-2</v>
      </c>
      <c r="AG38" s="215">
        <f>AA38*($BN38*'Input| Real Cost Escalation'!I$22+'Calc| Project Costs '!$BO38*'Input| Real Cost Escalation'!I$23+'Calc| Project Costs '!$BP38*'Input| Real Cost Escalation'!I$24)</f>
        <v>8.5376025338668532E-2</v>
      </c>
      <c r="AH38" s="253">
        <f t="shared" si="47"/>
        <v>0.24178041640863016</v>
      </c>
      <c r="AI38" s="220">
        <f t="shared" si="48"/>
        <v>1.3635804085458303</v>
      </c>
      <c r="AJ38" s="215">
        <f t="shared" si="49"/>
        <v>1.4794660983518086</v>
      </c>
      <c r="AK38" s="215">
        <f t="shared" si="50"/>
        <v>1.8299384137921306</v>
      </c>
      <c r="AL38" s="215">
        <f t="shared" si="51"/>
        <v>1.8976001306509955</v>
      </c>
      <c r="AM38" s="215">
        <f t="shared" si="52"/>
        <v>2.094511492913715</v>
      </c>
      <c r="AN38" s="216">
        <f t="shared" si="53"/>
        <v>8.6650965442544798</v>
      </c>
      <c r="AO38" s="215">
        <f>AI38/AI$102*'Input| Overheads'!C$53</f>
        <v>6.8020216834400557E-2</v>
      </c>
      <c r="AP38" s="215">
        <f>AJ38/AJ$102*'Input| Overheads'!D$53</f>
        <v>5.9433866090885655E-2</v>
      </c>
      <c r="AQ38" s="215">
        <f>AK38/AK$102*'Input| Overheads'!E$53</f>
        <v>9.2289486690202552E-2</v>
      </c>
      <c r="AR38" s="215">
        <f>AL38/AL$102*'Input| Overheads'!F$53</f>
        <v>8.6264222125892048E-2</v>
      </c>
      <c r="AS38" s="215">
        <f>AM38/AM$102*'Input| Overheads'!G$53</f>
        <v>0.10970332823153633</v>
      </c>
      <c r="AT38" s="269">
        <f t="shared" si="27"/>
        <v>0.41571111997291715</v>
      </c>
      <c r="AU38" s="253">
        <f t="shared" si="54"/>
        <v>1.4316006253802309</v>
      </c>
      <c r="AV38" s="253">
        <f t="shared" si="55"/>
        <v>1.5388999644426944</v>
      </c>
      <c r="AW38" s="253">
        <f t="shared" si="56"/>
        <v>1.9222279004823333</v>
      </c>
      <c r="AX38" s="253">
        <f t="shared" si="57"/>
        <v>1.9838643527768876</v>
      </c>
      <c r="AY38" s="253">
        <f t="shared" si="58"/>
        <v>2.2042148211452512</v>
      </c>
      <c r="AZ38" s="269">
        <f t="shared" si="59"/>
        <v>9.0808076642273967</v>
      </c>
      <c r="BA38" s="229"/>
      <c r="BB38" s="229"/>
      <c r="BC38" s="229"/>
      <c r="BD38" s="229"/>
      <c r="BE38" s="229"/>
      <c r="BF38" s="257"/>
      <c r="BG38" s="253">
        <f t="shared" si="28"/>
        <v>1.4316006253802309</v>
      </c>
      <c r="BH38" s="253">
        <f t="shared" si="29"/>
        <v>1.5388999644426944</v>
      </c>
      <c r="BI38" s="253">
        <f t="shared" si="30"/>
        <v>1.9222279004823333</v>
      </c>
      <c r="BJ38" s="253">
        <f t="shared" si="31"/>
        <v>1.9838643527768876</v>
      </c>
      <c r="BK38" s="253">
        <f t="shared" si="32"/>
        <v>2.2042148211452512</v>
      </c>
      <c r="BL38" s="269">
        <f t="shared" si="33"/>
        <v>9.0808076642273967</v>
      </c>
      <c r="BM38" s="211"/>
      <c r="BN38" s="302">
        <f t="shared" si="38"/>
        <v>0.69</v>
      </c>
      <c r="BO38" s="301"/>
      <c r="BP38" s="303">
        <v>0.31</v>
      </c>
      <c r="BQ38" s="211"/>
      <c r="BR38" s="505" t="s">
        <v>307</v>
      </c>
      <c r="BS38" s="489" t="s">
        <v>79</v>
      </c>
      <c r="BT38" s="218" t="s">
        <v>283</v>
      </c>
      <c r="BU38" s="506" t="s">
        <v>91</v>
      </c>
      <c r="BV38" s="546" t="str">
        <f t="shared" si="60"/>
        <v>Regulator-Other Distribution System Equipment</v>
      </c>
      <c r="BY38" s="545" t="e">
        <v>#N/A</v>
      </c>
    </row>
    <row r="39" spans="1:77" x14ac:dyDescent="0.2">
      <c r="A39" s="6">
        <v>33</v>
      </c>
      <c r="B39" s="283" t="s">
        <v>305</v>
      </c>
      <c r="C39" s="219" t="s">
        <v>308</v>
      </c>
      <c r="D39" s="268" t="s">
        <v>289</v>
      </c>
      <c r="E39" s="353">
        <v>0</v>
      </c>
      <c r="F39" s="353">
        <v>0</v>
      </c>
      <c r="G39" s="353">
        <v>0</v>
      </c>
      <c r="H39" s="353">
        <v>0</v>
      </c>
      <c r="I39" s="353">
        <v>0</v>
      </c>
      <c r="J39" s="354">
        <f t="shared" si="39"/>
        <v>0</v>
      </c>
      <c r="K39" s="501">
        <v>0</v>
      </c>
      <c r="L39" s="501">
        <v>0</v>
      </c>
      <c r="M39" s="501">
        <v>0</v>
      </c>
      <c r="N39" s="501">
        <v>0</v>
      </c>
      <c r="O39" s="501">
        <v>0</v>
      </c>
      <c r="P39" s="502">
        <f t="shared" si="40"/>
        <v>0</v>
      </c>
      <c r="Q39" s="355">
        <v>0.28199999999999997</v>
      </c>
      <c r="R39" s="355">
        <v>0.42399999999999999</v>
      </c>
      <c r="S39" s="355">
        <v>0.42399999999999999</v>
      </c>
      <c r="T39" s="355">
        <v>0.28199999999999997</v>
      </c>
      <c r="U39" s="355">
        <v>0.28199999999999997</v>
      </c>
      <c r="V39" s="355">
        <f t="shared" si="24"/>
        <v>1.694</v>
      </c>
      <c r="W39" s="220">
        <f t="shared" si="41"/>
        <v>0.29478470439966858</v>
      </c>
      <c r="X39" s="215">
        <f t="shared" si="42"/>
        <v>0.44322239243070743</v>
      </c>
      <c r="Y39" s="215">
        <f t="shared" si="43"/>
        <v>0.44322239243070743</v>
      </c>
      <c r="Z39" s="215">
        <f t="shared" si="44"/>
        <v>0.29478470439966858</v>
      </c>
      <c r="AA39" s="215">
        <f t="shared" si="45"/>
        <v>0.29478470439966858</v>
      </c>
      <c r="AB39" s="215">
        <f t="shared" si="46"/>
        <v>1.7707988980604206</v>
      </c>
      <c r="AC39" s="220">
        <f>W39*($BN39*'Input| Real Cost Escalation'!E$22+'Calc| Project Costs '!$BO39*'Input| Real Cost Escalation'!E$23+'Calc| Project Costs '!$BP39*'Input| Real Cost Escalation'!E$24)</f>
        <v>3.1845414638614214E-3</v>
      </c>
      <c r="AD39" s="215">
        <f>X39*($BN39*'Input| Real Cost Escalation'!F$22+'Calc| Project Costs '!$BO39*'Input| Real Cost Escalation'!F$23+'Calc| Project Costs '!$BP39*'Input| Real Cost Escalation'!F$24)</f>
        <v>6.9493377542911884E-3</v>
      </c>
      <c r="AE39" s="215">
        <f>Y39*($BN39*'Input| Real Cost Escalation'!G$22+'Calc| Project Costs '!$BO39*'Input| Real Cost Escalation'!G$23+'Calc| Project Costs '!$BP39*'Input| Real Cost Escalation'!G$24)</f>
        <v>9.2309048019709634E-3</v>
      </c>
      <c r="AF39" s="215">
        <f>Z39*($BN39*'Input| Real Cost Escalation'!H$22+'Calc| Project Costs '!$BO39*'Input| Real Cost Escalation'!H$23+'Calc| Project Costs '!$BP39*'Input| Real Cost Escalation'!H$24)</f>
        <v>8.073697792798441E-3</v>
      </c>
      <c r="AG39" s="215">
        <f>AA39*($BN39*'Input| Real Cost Escalation'!I$22+'Calc| Project Costs '!$BO39*'Input| Real Cost Escalation'!I$23+'Calc| Project Costs '!$BP39*'Input| Real Cost Escalation'!I$24)</f>
        <v>9.9849353255421526E-3</v>
      </c>
      <c r="AH39" s="253">
        <f t="shared" si="47"/>
        <v>3.7423417138464171E-2</v>
      </c>
      <c r="AI39" s="220">
        <f t="shared" si="48"/>
        <v>0.29796924586353002</v>
      </c>
      <c r="AJ39" s="215">
        <f t="shared" si="49"/>
        <v>0.45017173018499862</v>
      </c>
      <c r="AK39" s="215">
        <f t="shared" si="50"/>
        <v>0.45245329723267841</v>
      </c>
      <c r="AL39" s="215">
        <f t="shared" si="51"/>
        <v>0.30285840219246701</v>
      </c>
      <c r="AM39" s="215">
        <f t="shared" si="52"/>
        <v>0.30476963972521076</v>
      </c>
      <c r="AN39" s="216">
        <f t="shared" si="53"/>
        <v>1.8082223151988848</v>
      </c>
      <c r="AO39" s="215">
        <f>AI39/AI$102*'Input| Overheads'!C$53</f>
        <v>1.4863760572238314E-2</v>
      </c>
      <c r="AP39" s="215">
        <f>AJ39/AJ$102*'Input| Overheads'!D$53</f>
        <v>1.8084528168319829E-2</v>
      </c>
      <c r="AQ39" s="215">
        <f>AK39/AK$102*'Input| Overheads'!E$53</f>
        <v>2.2818627248969721E-2</v>
      </c>
      <c r="AR39" s="215">
        <f>AL39/AL$102*'Input| Overheads'!F$53</f>
        <v>1.3767834464925405E-2</v>
      </c>
      <c r="AS39" s="215">
        <f>AM39/AM$102*'Input| Overheads'!G$53</f>
        <v>1.5962788428184205E-2</v>
      </c>
      <c r="AT39" s="269">
        <f t="shared" si="27"/>
        <v>8.5497538882637475E-2</v>
      </c>
      <c r="AU39" s="253">
        <f t="shared" si="54"/>
        <v>0.31283300643576833</v>
      </c>
      <c r="AV39" s="253">
        <f t="shared" si="55"/>
        <v>0.46825625835331847</v>
      </c>
      <c r="AW39" s="253">
        <f t="shared" si="56"/>
        <v>0.47527192448164812</v>
      </c>
      <c r="AX39" s="253">
        <f t="shared" si="57"/>
        <v>0.31662623665739242</v>
      </c>
      <c r="AY39" s="253">
        <f t="shared" si="58"/>
        <v>0.32073242815339498</v>
      </c>
      <c r="AZ39" s="269">
        <f t="shared" si="59"/>
        <v>1.8937198540815223</v>
      </c>
      <c r="BA39" s="229"/>
      <c r="BB39" s="229"/>
      <c r="BC39" s="229"/>
      <c r="BD39" s="229"/>
      <c r="BE39" s="229"/>
      <c r="BF39" s="257"/>
      <c r="BG39" s="253">
        <f t="shared" si="28"/>
        <v>0.31283300643576833</v>
      </c>
      <c r="BH39" s="253">
        <f t="shared" si="29"/>
        <v>0.46825625835331847</v>
      </c>
      <c r="BI39" s="253">
        <f t="shared" si="30"/>
        <v>0.47527192448164812</v>
      </c>
      <c r="BJ39" s="253">
        <f t="shared" si="31"/>
        <v>0.31662623665739242</v>
      </c>
      <c r="BK39" s="253">
        <f t="shared" si="32"/>
        <v>0.32073242815339498</v>
      </c>
      <c r="BL39" s="269">
        <f t="shared" si="33"/>
        <v>1.8937198540815223</v>
      </c>
      <c r="BM39" s="211"/>
      <c r="BN39" s="302">
        <f t="shared" si="38"/>
        <v>0.55000000000000004</v>
      </c>
      <c r="BO39" s="301"/>
      <c r="BP39" s="303">
        <v>0.45</v>
      </c>
      <c r="BQ39" s="211"/>
      <c r="BR39" s="505" t="s">
        <v>307</v>
      </c>
      <c r="BS39" s="489" t="s">
        <v>79</v>
      </c>
      <c r="BT39" s="218" t="s">
        <v>283</v>
      </c>
      <c r="BU39" s="506" t="s">
        <v>91</v>
      </c>
      <c r="BV39" s="546" t="str">
        <f t="shared" si="60"/>
        <v>Regulator-Other Distribution System Equipment</v>
      </c>
      <c r="BY39" s="545" t="e">
        <v>#N/A</v>
      </c>
    </row>
    <row r="40" spans="1:77" x14ac:dyDescent="0.2">
      <c r="A40" s="6">
        <v>34</v>
      </c>
      <c r="B40" s="283" t="s">
        <v>305</v>
      </c>
      <c r="C40" s="219" t="s">
        <v>309</v>
      </c>
      <c r="D40" s="268" t="s">
        <v>289</v>
      </c>
      <c r="E40" s="353">
        <v>0</v>
      </c>
      <c r="F40" s="353">
        <v>0</v>
      </c>
      <c r="G40" s="353">
        <v>0</v>
      </c>
      <c r="H40" s="353">
        <v>0</v>
      </c>
      <c r="I40" s="353">
        <v>0</v>
      </c>
      <c r="J40" s="354">
        <f t="shared" si="39"/>
        <v>0</v>
      </c>
      <c r="K40" s="501">
        <v>0</v>
      </c>
      <c r="L40" s="501">
        <v>0</v>
      </c>
      <c r="M40" s="501">
        <v>0</v>
      </c>
      <c r="N40" s="501">
        <v>0</v>
      </c>
      <c r="O40" s="501">
        <v>0</v>
      </c>
      <c r="P40" s="502">
        <f t="shared" si="40"/>
        <v>0</v>
      </c>
      <c r="Q40" s="355">
        <v>0</v>
      </c>
      <c r="R40" s="355">
        <v>0.27700000000000002</v>
      </c>
      <c r="S40" s="355">
        <v>0.27700000000000002</v>
      </c>
      <c r="T40" s="355">
        <v>0.27700000000000002</v>
      </c>
      <c r="U40" s="355">
        <v>0.27700000000000002</v>
      </c>
      <c r="V40" s="355">
        <f t="shared" si="24"/>
        <v>1.1080000000000001</v>
      </c>
      <c r="W40" s="220">
        <f t="shared" si="41"/>
        <v>0</v>
      </c>
      <c r="X40" s="215">
        <f t="shared" si="42"/>
        <v>0.28955802524364616</v>
      </c>
      <c r="Y40" s="215">
        <f t="shared" si="43"/>
        <v>0.28955802524364616</v>
      </c>
      <c r="Z40" s="215">
        <f t="shared" si="44"/>
        <v>0.28955802524364616</v>
      </c>
      <c r="AA40" s="215">
        <f t="shared" si="45"/>
        <v>0.28955802524364616</v>
      </c>
      <c r="AB40" s="215">
        <f t="shared" si="46"/>
        <v>1.1582321009745846</v>
      </c>
      <c r="AC40" s="220">
        <f>W40*($BN40*'Input| Real Cost Escalation'!E$22+'Calc| Project Costs '!$BO40*'Input| Real Cost Escalation'!E$23+'Calc| Project Costs '!$BP40*'Input| Real Cost Escalation'!E$24)</f>
        <v>0</v>
      </c>
      <c r="AD40" s="215">
        <f>X40*($BN40*'Input| Real Cost Escalation'!F$22+'Calc| Project Costs '!$BO40*'Input| Real Cost Escalation'!F$23+'Calc| Project Costs '!$BP40*'Input| Real Cost Escalation'!F$24)</f>
        <v>4.5400154668364607E-3</v>
      </c>
      <c r="AE40" s="215">
        <f>Y40*($BN40*'Input| Real Cost Escalation'!G$22+'Calc| Project Costs '!$BO40*'Input| Real Cost Escalation'!G$23+'Calc| Project Costs '!$BP40*'Input| Real Cost Escalation'!G$24)</f>
        <v>6.0305675239291437E-3</v>
      </c>
      <c r="AF40" s="215">
        <f>Z40*($BN40*'Input| Real Cost Escalation'!H$22+'Calc| Project Costs '!$BO40*'Input| Real Cost Escalation'!H$23+'Calc| Project Costs '!$BP40*'Input| Real Cost Escalation'!H$24)</f>
        <v>7.9305471227133651E-3</v>
      </c>
      <c r="AG40" s="215">
        <f>AA40*($BN40*'Input| Real Cost Escalation'!I$22+'Calc| Project Costs '!$BO40*'Input| Real Cost Escalation'!I$23+'Calc| Project Costs '!$BP40*'Input| Real Cost Escalation'!I$24)</f>
        <v>9.8078974651602015E-3</v>
      </c>
      <c r="AH40" s="253">
        <f t="shared" si="47"/>
        <v>2.8309027578639168E-2</v>
      </c>
      <c r="AI40" s="220">
        <f t="shared" si="48"/>
        <v>0</v>
      </c>
      <c r="AJ40" s="215">
        <f t="shared" si="49"/>
        <v>0.29409804071048262</v>
      </c>
      <c r="AK40" s="215">
        <f t="shared" si="50"/>
        <v>0.29558859276757532</v>
      </c>
      <c r="AL40" s="215">
        <f t="shared" si="51"/>
        <v>0.2974885723663595</v>
      </c>
      <c r="AM40" s="215">
        <f t="shared" si="52"/>
        <v>0.29936592270880635</v>
      </c>
      <c r="AN40" s="216">
        <f t="shared" si="53"/>
        <v>1.1865411285532237</v>
      </c>
      <c r="AO40" s="215">
        <f>AI40/AI$102*'Input| Overheads'!C$53</f>
        <v>0</v>
      </c>
      <c r="AP40" s="215">
        <f>AJ40/AJ$102*'Input| Overheads'!D$53</f>
        <v>1.1814656374114605E-2</v>
      </c>
      <c r="AQ40" s="215">
        <f>AK40/AK$102*'Input| Overheads'!E$53</f>
        <v>1.4907452235765598E-2</v>
      </c>
      <c r="AR40" s="215">
        <f>AL40/AL$102*'Input| Overheads'!F$53</f>
        <v>1.3523723924767155E-2</v>
      </c>
      <c r="AS40" s="215">
        <f>AM40/AM$102*'Input| Overheads'!G$53</f>
        <v>1.567976026456392E-2</v>
      </c>
      <c r="AT40" s="269">
        <f t="shared" si="27"/>
        <v>5.5925592799211277E-2</v>
      </c>
      <c r="AU40" s="253">
        <f t="shared" si="54"/>
        <v>0</v>
      </c>
      <c r="AV40" s="253">
        <f t="shared" si="55"/>
        <v>0.30591269708459723</v>
      </c>
      <c r="AW40" s="253">
        <f t="shared" si="56"/>
        <v>0.31049604500334094</v>
      </c>
      <c r="AX40" s="253">
        <f t="shared" si="57"/>
        <v>0.31101229629112664</v>
      </c>
      <c r="AY40" s="253">
        <f t="shared" si="58"/>
        <v>0.31504568297337027</v>
      </c>
      <c r="AZ40" s="269">
        <f t="shared" si="59"/>
        <v>1.242466721352435</v>
      </c>
      <c r="BA40" s="229"/>
      <c r="BB40" s="229"/>
      <c r="BC40" s="229"/>
      <c r="BD40" s="229"/>
      <c r="BE40" s="229"/>
      <c r="BF40" s="257"/>
      <c r="BG40" s="253">
        <f t="shared" si="28"/>
        <v>0</v>
      </c>
      <c r="BH40" s="253">
        <f t="shared" si="29"/>
        <v>0.30591269708459723</v>
      </c>
      <c r="BI40" s="253">
        <f t="shared" si="30"/>
        <v>0.31049604500334094</v>
      </c>
      <c r="BJ40" s="253">
        <f t="shared" si="31"/>
        <v>0.31101229629112664</v>
      </c>
      <c r="BK40" s="253">
        <f t="shared" si="32"/>
        <v>0.31504568297337027</v>
      </c>
      <c r="BL40" s="269">
        <f t="shared" si="33"/>
        <v>1.2424667213524352</v>
      </c>
      <c r="BM40" s="211"/>
      <c r="BN40" s="302">
        <f t="shared" si="38"/>
        <v>0.55000000000000004</v>
      </c>
      <c r="BO40" s="301"/>
      <c r="BP40" s="303">
        <v>0.45</v>
      </c>
      <c r="BQ40" s="211"/>
      <c r="BR40" s="505" t="s">
        <v>307</v>
      </c>
      <c r="BS40" s="489" t="s">
        <v>79</v>
      </c>
      <c r="BT40" s="218" t="s">
        <v>283</v>
      </c>
      <c r="BU40" s="506" t="s">
        <v>91</v>
      </c>
      <c r="BV40" s="546" t="str">
        <f t="shared" si="60"/>
        <v>Regulator-Other Distribution System Equipment</v>
      </c>
      <c r="BY40" s="545" t="e">
        <v>#N/A</v>
      </c>
    </row>
    <row r="41" spans="1:77" x14ac:dyDescent="0.2">
      <c r="A41" s="6">
        <v>35</v>
      </c>
      <c r="B41" s="283" t="s">
        <v>305</v>
      </c>
      <c r="C41" s="219" t="s">
        <v>310</v>
      </c>
      <c r="D41" s="268" t="s">
        <v>289</v>
      </c>
      <c r="E41" s="353">
        <v>0</v>
      </c>
      <c r="F41" s="353">
        <v>0</v>
      </c>
      <c r="G41" s="353">
        <v>0</v>
      </c>
      <c r="H41" s="353">
        <v>0</v>
      </c>
      <c r="I41" s="353">
        <v>0</v>
      </c>
      <c r="J41" s="354">
        <f t="shared" si="39"/>
        <v>0</v>
      </c>
      <c r="K41" s="501">
        <v>0</v>
      </c>
      <c r="L41" s="501">
        <v>0</v>
      </c>
      <c r="M41" s="501">
        <v>0</v>
      </c>
      <c r="N41" s="501">
        <v>0</v>
      </c>
      <c r="O41" s="501">
        <v>0</v>
      </c>
      <c r="P41" s="502">
        <f t="shared" si="40"/>
        <v>0</v>
      </c>
      <c r="Q41" s="355">
        <v>0.22009999999999999</v>
      </c>
      <c r="R41" s="355">
        <v>0.22009999999999999</v>
      </c>
      <c r="S41" s="355">
        <v>0.22009999999999999</v>
      </c>
      <c r="T41" s="355">
        <v>0.22009999999999999</v>
      </c>
      <c r="U41" s="355">
        <v>0.22009999999999999</v>
      </c>
      <c r="V41" s="355">
        <f t="shared" si="24"/>
        <v>1.1005</v>
      </c>
      <c r="W41" s="220">
        <f t="shared" si="41"/>
        <v>0.23007841644811014</v>
      </c>
      <c r="X41" s="215">
        <f t="shared" si="42"/>
        <v>0.23007841644811014</v>
      </c>
      <c r="Y41" s="215">
        <f t="shared" si="43"/>
        <v>0.23007841644811014</v>
      </c>
      <c r="Z41" s="215">
        <f t="shared" si="44"/>
        <v>0.23007841644811014</v>
      </c>
      <c r="AA41" s="215">
        <f t="shared" si="45"/>
        <v>0.23007841644811014</v>
      </c>
      <c r="AB41" s="215">
        <f t="shared" si="46"/>
        <v>1.1503920822405507</v>
      </c>
      <c r="AC41" s="220">
        <f>W41*($BN41*'Input| Real Cost Escalation'!E$22+'Calc| Project Costs '!$BO41*'Input| Real Cost Escalation'!E$23+'Calc| Project Costs '!$BP41*'Input| Real Cost Escalation'!E$24)</f>
        <v>2.8470539845481379E-3</v>
      </c>
      <c r="AD41" s="215">
        <f>X41*($BN41*'Input| Real Cost Escalation'!F$22+'Calc| Project Costs '!$BO41*'Input| Real Cost Escalation'!F$23+'Calc| Project Costs '!$BP41*'Input| Real Cost Escalation'!F$24)</f>
        <v>4.1321441724840435E-3</v>
      </c>
      <c r="AE41" s="215">
        <f>Y41*($BN41*'Input| Real Cost Escalation'!G$22+'Calc| Project Costs '!$BO41*'Input| Real Cost Escalation'!G$23+'Calc| Project Costs '!$BP41*'Input| Real Cost Escalation'!G$24)</f>
        <v>5.4887862459506833E-3</v>
      </c>
      <c r="AF41" s="215">
        <f>Z41*($BN41*'Input| Real Cost Escalation'!H$22+'Calc| Project Costs '!$BO41*'Input| Real Cost Escalation'!H$23+'Calc| Project Costs '!$BP41*'Input| Real Cost Escalation'!H$24)</f>
        <v>7.2180732240026456E-3</v>
      </c>
      <c r="AG41" s="215">
        <f>AA41*($BN41*'Input| Real Cost Escalation'!I$22+'Calc| Project Costs '!$BO41*'Input| Real Cost Escalation'!I$23+'Calc| Project Costs '!$BP41*'Input| Real Cost Escalation'!I$24)</f>
        <v>8.9267639396882741E-3</v>
      </c>
      <c r="AH41" s="253">
        <f t="shared" si="47"/>
        <v>2.8612821566673781E-2</v>
      </c>
      <c r="AI41" s="220">
        <f t="shared" si="48"/>
        <v>0.23292547043265827</v>
      </c>
      <c r="AJ41" s="215">
        <f t="shared" si="49"/>
        <v>0.23421056062059417</v>
      </c>
      <c r="AK41" s="215">
        <f t="shared" si="50"/>
        <v>0.23556720269406081</v>
      </c>
      <c r="AL41" s="215">
        <f t="shared" si="51"/>
        <v>0.23729648967211278</v>
      </c>
      <c r="AM41" s="215">
        <f t="shared" si="52"/>
        <v>0.23900518038779842</v>
      </c>
      <c r="AN41" s="216">
        <f t="shared" si="53"/>
        <v>1.1790049038072246</v>
      </c>
      <c r="AO41" s="215">
        <f>AI41/AI$102*'Input| Overheads'!C$53</f>
        <v>1.1619146847365152E-2</v>
      </c>
      <c r="AP41" s="215">
        <f>AJ41/AJ$102*'Input| Overheads'!D$53</f>
        <v>9.4088260031799306E-3</v>
      </c>
      <c r="AQ41" s="215">
        <f>AK41/AK$102*'Input| Overheads'!E$53</f>
        <v>1.1880386822761864E-2</v>
      </c>
      <c r="AR41" s="215">
        <f>AL41/AL$102*'Input| Overheads'!F$53</f>
        <v>1.0787413409244986E-2</v>
      </c>
      <c r="AS41" s="215">
        <f>AM41/AM$102*'Input| Overheads'!G$53</f>
        <v>1.2518271607402607E-2</v>
      </c>
      <c r="AT41" s="269">
        <f t="shared" si="27"/>
        <v>5.6214044689954543E-2</v>
      </c>
      <c r="AU41" s="253">
        <f t="shared" si="54"/>
        <v>0.24454461728002341</v>
      </c>
      <c r="AV41" s="253">
        <f t="shared" si="55"/>
        <v>0.24361938662377411</v>
      </c>
      <c r="AW41" s="253">
        <f t="shared" si="56"/>
        <v>0.24744758951682266</v>
      </c>
      <c r="AX41" s="253">
        <f t="shared" si="57"/>
        <v>0.24808390308135778</v>
      </c>
      <c r="AY41" s="253">
        <f t="shared" si="58"/>
        <v>0.25152345199520104</v>
      </c>
      <c r="AZ41" s="269">
        <f t="shared" si="59"/>
        <v>1.2352189484971792</v>
      </c>
      <c r="BA41" s="229"/>
      <c r="BB41" s="229"/>
      <c r="BC41" s="229"/>
      <c r="BD41" s="229"/>
      <c r="BE41" s="229"/>
      <c r="BF41" s="257"/>
      <c r="BG41" s="253">
        <f t="shared" si="28"/>
        <v>0.24454461728002341</v>
      </c>
      <c r="BH41" s="253">
        <f t="shared" si="29"/>
        <v>0.24361938662377411</v>
      </c>
      <c r="BI41" s="253">
        <f t="shared" si="30"/>
        <v>0.24744758951682266</v>
      </c>
      <c r="BJ41" s="253">
        <f t="shared" si="31"/>
        <v>0.24808390308135778</v>
      </c>
      <c r="BK41" s="253">
        <f t="shared" si="32"/>
        <v>0.25152345199520104</v>
      </c>
      <c r="BL41" s="269">
        <f t="shared" si="33"/>
        <v>1.2352189484971789</v>
      </c>
      <c r="BM41" s="211"/>
      <c r="BN41" s="302">
        <f t="shared" si="38"/>
        <v>0.63</v>
      </c>
      <c r="BO41" s="301"/>
      <c r="BP41" s="303">
        <v>0.37</v>
      </c>
      <c r="BQ41" s="211"/>
      <c r="BR41" s="505" t="s">
        <v>80</v>
      </c>
      <c r="BS41" s="489" t="s">
        <v>79</v>
      </c>
      <c r="BT41" s="218" t="s">
        <v>283</v>
      </c>
      <c r="BU41" s="506" t="s">
        <v>404</v>
      </c>
      <c r="BV41" s="546" t="str">
        <f t="shared" si="60"/>
        <v>Other Distribution System-Other Distribution System Equipment</v>
      </c>
      <c r="BY41" s="545" t="e">
        <v>#N/A</v>
      </c>
    </row>
    <row r="42" spans="1:77" x14ac:dyDescent="0.2">
      <c r="A42" s="6">
        <v>36</v>
      </c>
      <c r="B42" s="283" t="s">
        <v>305</v>
      </c>
      <c r="C42" s="219" t="s">
        <v>312</v>
      </c>
      <c r="D42" s="268" t="s">
        <v>289</v>
      </c>
      <c r="E42" s="353">
        <v>0</v>
      </c>
      <c r="F42" s="353">
        <v>0</v>
      </c>
      <c r="G42" s="353">
        <v>0</v>
      </c>
      <c r="H42" s="353">
        <v>0</v>
      </c>
      <c r="I42" s="353">
        <v>0</v>
      </c>
      <c r="J42" s="354">
        <f t="shared" si="39"/>
        <v>0</v>
      </c>
      <c r="K42" s="501">
        <v>0</v>
      </c>
      <c r="L42" s="501">
        <v>0</v>
      </c>
      <c r="M42" s="501">
        <v>0</v>
      </c>
      <c r="N42" s="501">
        <v>0</v>
      </c>
      <c r="O42" s="501">
        <v>0</v>
      </c>
      <c r="P42" s="502">
        <f t="shared" si="40"/>
        <v>0</v>
      </c>
      <c r="Q42" s="355">
        <v>1.881</v>
      </c>
      <c r="R42" s="355">
        <v>2.3149999999999999</v>
      </c>
      <c r="S42" s="355">
        <v>2.5179999999999998</v>
      </c>
      <c r="T42" s="355">
        <v>3.343</v>
      </c>
      <c r="U42" s="355">
        <v>2.3149999999999999</v>
      </c>
      <c r="V42" s="355">
        <f t="shared" si="24"/>
        <v>12.371999999999998</v>
      </c>
      <c r="W42" s="220">
        <f t="shared" si="41"/>
        <v>1.9662766984956621</v>
      </c>
      <c r="X42" s="215">
        <f t="shared" si="42"/>
        <v>2.4199524492384143</v>
      </c>
      <c r="Y42" s="215">
        <f t="shared" si="43"/>
        <v>2.6321556229729275</v>
      </c>
      <c r="Z42" s="215">
        <f t="shared" si="44"/>
        <v>3.4945576837166392</v>
      </c>
      <c r="AA42" s="215">
        <f t="shared" si="45"/>
        <v>2.4199524492384143</v>
      </c>
      <c r="AB42" s="215">
        <f t="shared" si="46"/>
        <v>12.932894903662058</v>
      </c>
      <c r="AC42" s="220">
        <f>W42*($BN42*'Input| Real Cost Escalation'!E$22+'Calc| Project Costs '!$BO42*'Input| Real Cost Escalation'!E$23+'Calc| Project Costs '!$BP42*'Input| Real Cost Escalation'!E$24)</f>
        <v>3.3663055532623005E-2</v>
      </c>
      <c r="AD42" s="215">
        <f>X42*($BN42*'Input| Real Cost Escalation'!F$22+'Calc| Project Costs '!$BO42*'Input| Real Cost Escalation'!F$23+'Calc| Project Costs '!$BP42*'Input| Real Cost Escalation'!F$24)</f>
        <v>6.0130594418163992E-2</v>
      </c>
      <c r="AE42" s="215">
        <f>Y42*($BN42*'Input| Real Cost Escalation'!G$22+'Calc| Project Costs '!$BO42*'Input| Real Cost Escalation'!G$23+'Calc| Project Costs '!$BP42*'Input| Real Cost Escalation'!G$24)</f>
        <v>8.6876252656261338E-2</v>
      </c>
      <c r="AF42" s="215">
        <f>Z42*($BN42*'Input| Real Cost Escalation'!H$22+'Calc| Project Costs '!$BO42*'Input| Real Cost Escalation'!H$23+'Calc| Project Costs '!$BP42*'Input| Real Cost Escalation'!H$24)</f>
        <v>0.15167943278012844</v>
      </c>
      <c r="AG42" s="215">
        <f>AA42*($BN42*'Input| Real Cost Escalation'!I$22+'Calc| Project Costs '!$BO42*'Input| Real Cost Escalation'!I$23+'Calc| Project Costs '!$BP42*'Input| Real Cost Escalation'!I$24)</f>
        <v>0.12990147475938779</v>
      </c>
      <c r="AH42" s="253">
        <f t="shared" si="47"/>
        <v>0.46225081014656461</v>
      </c>
      <c r="AI42" s="220">
        <f t="shared" si="48"/>
        <v>1.9999397540282851</v>
      </c>
      <c r="AJ42" s="215">
        <f t="shared" si="49"/>
        <v>2.4800830436565784</v>
      </c>
      <c r="AK42" s="215">
        <f t="shared" si="50"/>
        <v>2.7190318756291889</v>
      </c>
      <c r="AL42" s="215">
        <f t="shared" si="51"/>
        <v>3.6462371164967675</v>
      </c>
      <c r="AM42" s="215">
        <f t="shared" si="52"/>
        <v>2.549853923997802</v>
      </c>
      <c r="AN42" s="216">
        <f t="shared" si="53"/>
        <v>13.395145713808622</v>
      </c>
      <c r="AO42" s="215">
        <f>AI42/AI$102*'Input| Overheads'!C$53</f>
        <v>9.9764073223826646E-2</v>
      </c>
      <c r="AP42" s="215">
        <f>AJ42/AJ$102*'Input| Overheads'!D$53</f>
        <v>9.9631159967215499E-2</v>
      </c>
      <c r="AQ42" s="215">
        <f>AK42/AK$102*'Input| Overheads'!E$53</f>
        <v>0.1371292357189795</v>
      </c>
      <c r="AR42" s="215">
        <f>AL42/AL$102*'Input| Overheads'!F$53</f>
        <v>0.16575663305484831</v>
      </c>
      <c r="AS42" s="215">
        <f>AM42/AM$102*'Input| Overheads'!G$53</f>
        <v>0.13355260303569286</v>
      </c>
      <c r="AT42" s="269">
        <f t="shared" si="27"/>
        <v>0.6358337050005628</v>
      </c>
      <c r="AU42" s="253">
        <f t="shared" si="54"/>
        <v>2.0997038272521116</v>
      </c>
      <c r="AV42" s="253">
        <f t="shared" si="55"/>
        <v>2.5797142036237939</v>
      </c>
      <c r="AW42" s="253">
        <f t="shared" si="56"/>
        <v>2.8561611113481682</v>
      </c>
      <c r="AX42" s="253">
        <f t="shared" si="57"/>
        <v>3.8119937495516156</v>
      </c>
      <c r="AY42" s="253">
        <f t="shared" si="58"/>
        <v>2.6834065270334948</v>
      </c>
      <c r="AZ42" s="269">
        <f t="shared" si="59"/>
        <v>14.030979418809185</v>
      </c>
      <c r="BA42" s="229"/>
      <c r="BB42" s="229"/>
      <c r="BC42" s="229"/>
      <c r="BD42" s="229"/>
      <c r="BE42" s="229"/>
      <c r="BF42" s="257"/>
      <c r="BG42" s="253">
        <f t="shared" si="28"/>
        <v>2.0997038272521116</v>
      </c>
      <c r="BH42" s="253">
        <f t="shared" si="29"/>
        <v>2.5797142036237939</v>
      </c>
      <c r="BI42" s="253">
        <f t="shared" si="30"/>
        <v>2.8561611113481682</v>
      </c>
      <c r="BJ42" s="253">
        <f t="shared" si="31"/>
        <v>3.8119937495516156</v>
      </c>
      <c r="BK42" s="253">
        <f t="shared" si="32"/>
        <v>2.6834065270334948</v>
      </c>
      <c r="BL42" s="269">
        <f t="shared" si="33"/>
        <v>14.030979418809185</v>
      </c>
      <c r="BM42" s="211"/>
      <c r="BN42" s="302">
        <f t="shared" si="38"/>
        <v>0.87162489894907036</v>
      </c>
      <c r="BO42" s="301"/>
      <c r="BP42" s="303">
        <v>0.12837510105092967</v>
      </c>
      <c r="BQ42" s="211"/>
      <c r="BR42" s="505" t="s">
        <v>80</v>
      </c>
      <c r="BS42" s="489" t="s">
        <v>79</v>
      </c>
      <c r="BT42" s="218" t="s">
        <v>283</v>
      </c>
      <c r="BU42" s="506" t="s">
        <v>88</v>
      </c>
      <c r="BV42" s="546" t="str">
        <f t="shared" si="60"/>
        <v>Other Distribution System-Other Distribution System Equipment</v>
      </c>
      <c r="BY42" s="545" t="e">
        <v>#N/A</v>
      </c>
    </row>
    <row r="43" spans="1:77" x14ac:dyDescent="0.2">
      <c r="A43" s="6">
        <v>37</v>
      </c>
      <c r="B43" s="283" t="s">
        <v>305</v>
      </c>
      <c r="C43" s="219" t="s">
        <v>313</v>
      </c>
      <c r="D43" s="268" t="s">
        <v>289</v>
      </c>
      <c r="E43" s="353">
        <v>0</v>
      </c>
      <c r="F43" s="353">
        <v>0</v>
      </c>
      <c r="G43" s="353">
        <v>0</v>
      </c>
      <c r="H43" s="353">
        <v>0</v>
      </c>
      <c r="I43" s="353">
        <v>0</v>
      </c>
      <c r="J43" s="354">
        <f t="shared" si="39"/>
        <v>0</v>
      </c>
      <c r="K43" s="501">
        <v>0</v>
      </c>
      <c r="L43" s="501">
        <v>0</v>
      </c>
      <c r="M43" s="501">
        <v>0</v>
      </c>
      <c r="N43" s="501">
        <v>0</v>
      </c>
      <c r="O43" s="501">
        <v>0</v>
      </c>
      <c r="P43" s="502">
        <f t="shared" si="40"/>
        <v>0</v>
      </c>
      <c r="Q43" s="355">
        <v>1.0389999999999999</v>
      </c>
      <c r="R43" s="355">
        <v>0.58399999999999996</v>
      </c>
      <c r="S43" s="355">
        <v>0.58399999999999996</v>
      </c>
      <c r="T43" s="355">
        <v>0.58099999999999996</v>
      </c>
      <c r="U43" s="355">
        <v>0.58399999999999996</v>
      </c>
      <c r="V43" s="355">
        <f t="shared" si="24"/>
        <v>3.3719999999999999</v>
      </c>
      <c r="W43" s="220">
        <f t="shared" si="41"/>
        <v>1.086103928621474</v>
      </c>
      <c r="X43" s="215">
        <f t="shared" si="42"/>
        <v>0.61047612542342722</v>
      </c>
      <c r="Y43" s="215">
        <f t="shared" si="43"/>
        <v>0.61047612542342722</v>
      </c>
      <c r="Z43" s="215">
        <f t="shared" si="44"/>
        <v>0.60734011792981368</v>
      </c>
      <c r="AA43" s="215">
        <f t="shared" si="45"/>
        <v>0.61047612542342722</v>
      </c>
      <c r="AB43" s="215">
        <f t="shared" si="46"/>
        <v>3.5248724228215691</v>
      </c>
      <c r="AC43" s="220">
        <f>W43*($BN43*'Input| Real Cost Escalation'!E$22+'Calc| Project Costs '!$BO43*'Input| Real Cost Escalation'!E$23+'Calc| Project Costs '!$BP43*'Input| Real Cost Escalation'!E$24)</f>
        <v>1.9412972976572115E-2</v>
      </c>
      <c r="AD43" s="215">
        <f>X43*($BN43*'Input| Real Cost Escalation'!F$22+'Calc| Project Costs '!$BO43*'Input| Real Cost Escalation'!F$23+'Calc| Project Costs '!$BP43*'Input| Real Cost Escalation'!F$24)</f>
        <v>1.5836861304204582E-2</v>
      </c>
      <c r="AE43" s="215">
        <f>Y43*($BN43*'Input| Real Cost Escalation'!G$22+'Calc| Project Costs '!$BO43*'Input| Real Cost Escalation'!G$23+'Calc| Project Costs '!$BP43*'Input| Real Cost Escalation'!G$24)</f>
        <v>2.1036329536704323E-2</v>
      </c>
      <c r="AF43" s="215">
        <f>Z43*($BN43*'Input| Real Cost Escalation'!H$22+'Calc| Project Costs '!$BO43*'Input| Real Cost Escalation'!H$23+'Calc| Project Costs '!$BP43*'Input| Real Cost Escalation'!H$24)</f>
        <v>2.7521887556611634E-2</v>
      </c>
      <c r="AG43" s="215">
        <f>AA43*($BN43*'Input| Real Cost Escalation'!I$22+'Calc| Project Costs '!$BO43*'Input| Real Cost Escalation'!I$23+'Calc| Project Costs '!$BP43*'Input| Real Cost Escalation'!I$24)</f>
        <v>3.4212727462321867E-2</v>
      </c>
      <c r="AH43" s="253">
        <f t="shared" si="47"/>
        <v>0.11802077883641454</v>
      </c>
      <c r="AI43" s="220">
        <f t="shared" si="48"/>
        <v>1.1055169015980462</v>
      </c>
      <c r="AJ43" s="215">
        <f t="shared" si="49"/>
        <v>0.6263129867276318</v>
      </c>
      <c r="AK43" s="215">
        <f t="shared" si="50"/>
        <v>0.63151245496013153</v>
      </c>
      <c r="AL43" s="215">
        <f t="shared" si="51"/>
        <v>0.63486200548642535</v>
      </c>
      <c r="AM43" s="215">
        <f t="shared" si="52"/>
        <v>0.64468885288574906</v>
      </c>
      <c r="AN43" s="216">
        <f t="shared" si="53"/>
        <v>3.6428932016579836</v>
      </c>
      <c r="AO43" s="215">
        <f>AI43/AI$102*'Input| Overheads'!C$53</f>
        <v>5.5147095755788252E-2</v>
      </c>
      <c r="AP43" s="215">
        <f>AJ43/AJ$102*'Input| Overheads'!D$53</f>
        <v>2.5160564493922597E-2</v>
      </c>
      <c r="AQ43" s="215">
        <f>AK43/AK$102*'Input| Overheads'!E$53</f>
        <v>3.1849137581610801E-2</v>
      </c>
      <c r="AR43" s="215">
        <f>AL43/AL$102*'Input| Overheads'!F$53</f>
        <v>2.8860599330683103E-2</v>
      </c>
      <c r="AS43" s="215">
        <f>AM43/AM$102*'Input| Overheads'!G$53</f>
        <v>3.3766590956706449E-2</v>
      </c>
      <c r="AT43" s="269">
        <f t="shared" si="27"/>
        <v>0.17478398811871121</v>
      </c>
      <c r="AU43" s="253">
        <f t="shared" si="54"/>
        <v>1.1606639973538344</v>
      </c>
      <c r="AV43" s="253">
        <f t="shared" si="55"/>
        <v>0.65147355122155437</v>
      </c>
      <c r="AW43" s="253">
        <f t="shared" si="56"/>
        <v>0.66336159254174232</v>
      </c>
      <c r="AX43" s="253">
        <f t="shared" si="57"/>
        <v>0.66372260481710843</v>
      </c>
      <c r="AY43" s="253">
        <f t="shared" si="58"/>
        <v>0.67845544384245549</v>
      </c>
      <c r="AZ43" s="269">
        <f t="shared" si="59"/>
        <v>3.8176771897766946</v>
      </c>
      <c r="BA43" s="229"/>
      <c r="BB43" s="229"/>
      <c r="BC43" s="229"/>
      <c r="BD43" s="229"/>
      <c r="BE43" s="229"/>
      <c r="BF43" s="257"/>
      <c r="BG43" s="253">
        <f t="shared" si="28"/>
        <v>1.1606639973538344</v>
      </c>
      <c r="BH43" s="253">
        <f t="shared" si="29"/>
        <v>0.65147355122155437</v>
      </c>
      <c r="BI43" s="253">
        <f t="shared" si="30"/>
        <v>0.66336159254174232</v>
      </c>
      <c r="BJ43" s="253">
        <f t="shared" si="31"/>
        <v>0.66372260481710843</v>
      </c>
      <c r="BK43" s="253">
        <f t="shared" si="32"/>
        <v>0.67845544384245549</v>
      </c>
      <c r="BL43" s="269">
        <f t="shared" si="33"/>
        <v>3.8176771897766946</v>
      </c>
      <c r="BM43" s="211"/>
      <c r="BN43" s="302">
        <f t="shared" si="38"/>
        <v>0.91</v>
      </c>
      <c r="BO43" s="301"/>
      <c r="BP43" s="303">
        <v>0.09</v>
      </c>
      <c r="BQ43" s="211"/>
      <c r="BR43" s="505" t="s">
        <v>80</v>
      </c>
      <c r="BS43" s="489" t="s">
        <v>79</v>
      </c>
      <c r="BT43" s="218" t="s">
        <v>283</v>
      </c>
      <c r="BU43" s="506" t="s">
        <v>89</v>
      </c>
      <c r="BV43" s="546" t="str">
        <f t="shared" si="60"/>
        <v>Other Distribution System-Other Distribution System Equipment</v>
      </c>
      <c r="BY43" s="545" t="e">
        <v>#N/A</v>
      </c>
    </row>
    <row r="44" spans="1:77" x14ac:dyDescent="0.2">
      <c r="A44" s="6">
        <v>38</v>
      </c>
      <c r="B44" s="283" t="s">
        <v>314</v>
      </c>
      <c r="C44" s="219" t="s">
        <v>94</v>
      </c>
      <c r="D44" s="268" t="s">
        <v>289</v>
      </c>
      <c r="E44" s="353">
        <v>0</v>
      </c>
      <c r="F44" s="353">
        <v>0</v>
      </c>
      <c r="G44" s="353">
        <v>0</v>
      </c>
      <c r="H44" s="353">
        <v>0</v>
      </c>
      <c r="I44" s="353">
        <v>0</v>
      </c>
      <c r="J44" s="354">
        <f t="shared" si="39"/>
        <v>0</v>
      </c>
      <c r="K44" s="501">
        <v>0</v>
      </c>
      <c r="L44" s="501">
        <v>0</v>
      </c>
      <c r="M44" s="501">
        <v>0</v>
      </c>
      <c r="N44" s="501">
        <v>0</v>
      </c>
      <c r="O44" s="501">
        <v>0</v>
      </c>
      <c r="P44" s="502">
        <f t="shared" si="40"/>
        <v>0</v>
      </c>
      <c r="Q44" s="355">
        <v>0.871</v>
      </c>
      <c r="R44" s="355">
        <v>0.99399999999999999</v>
      </c>
      <c r="S44" s="355">
        <v>1.242</v>
      </c>
      <c r="T44" s="355">
        <v>1.4550000000000001</v>
      </c>
      <c r="U44" s="355">
        <v>0.432</v>
      </c>
      <c r="V44" s="355">
        <f t="shared" si="24"/>
        <v>4.9940000000000007</v>
      </c>
      <c r="W44" s="220">
        <f t="shared" si="41"/>
        <v>0.91048750897911834</v>
      </c>
      <c r="X44" s="215">
        <f t="shared" si="42"/>
        <v>1.0390638162172716</v>
      </c>
      <c r="Y44" s="215">
        <f t="shared" si="43"/>
        <v>1.2983071023559873</v>
      </c>
      <c r="Z44" s="215">
        <f t="shared" si="44"/>
        <v>1.5209636344025457</v>
      </c>
      <c r="AA44" s="215">
        <f t="shared" si="45"/>
        <v>0.45158507908034345</v>
      </c>
      <c r="AB44" s="215">
        <f t="shared" si="46"/>
        <v>5.2204071410352668</v>
      </c>
      <c r="AC44" s="220">
        <f>W44*($BN44*'Input| Real Cost Escalation'!E$22+'Calc| Project Costs '!$BO44*'Input| Real Cost Escalation'!E$23+'Calc| Project Costs '!$BP44*'Input| Real Cost Escalation'!E$24)</f>
        <v>0</v>
      </c>
      <c r="AD44" s="215">
        <f>X44*($BN44*'Input| Real Cost Escalation'!F$22+'Calc| Project Costs '!$BO44*'Input| Real Cost Escalation'!F$23+'Calc| Project Costs '!$BP44*'Input| Real Cost Escalation'!F$24)</f>
        <v>0</v>
      </c>
      <c r="AE44" s="215">
        <f>Y44*($BN44*'Input| Real Cost Escalation'!G$22+'Calc| Project Costs '!$BO44*'Input| Real Cost Escalation'!G$23+'Calc| Project Costs '!$BP44*'Input| Real Cost Escalation'!G$24)</f>
        <v>0</v>
      </c>
      <c r="AF44" s="215">
        <f>Z44*($BN44*'Input| Real Cost Escalation'!H$22+'Calc| Project Costs '!$BO44*'Input| Real Cost Escalation'!H$23+'Calc| Project Costs '!$BP44*'Input| Real Cost Escalation'!H$24)</f>
        <v>0</v>
      </c>
      <c r="AG44" s="215">
        <f>AA44*($BN44*'Input| Real Cost Escalation'!I$22+'Calc| Project Costs '!$BO44*'Input| Real Cost Escalation'!I$23+'Calc| Project Costs '!$BP44*'Input| Real Cost Escalation'!I$24)</f>
        <v>0</v>
      </c>
      <c r="AH44" s="253">
        <f t="shared" si="47"/>
        <v>0</v>
      </c>
      <c r="AI44" s="220">
        <f t="shared" si="48"/>
        <v>0.91048750897911834</v>
      </c>
      <c r="AJ44" s="215">
        <f t="shared" si="49"/>
        <v>1.0390638162172716</v>
      </c>
      <c r="AK44" s="215">
        <f t="shared" si="50"/>
        <v>1.2983071023559873</v>
      </c>
      <c r="AL44" s="215">
        <f t="shared" si="51"/>
        <v>1.5209636344025457</v>
      </c>
      <c r="AM44" s="215">
        <f t="shared" si="52"/>
        <v>0.45158507908034345</v>
      </c>
      <c r="AN44" s="216">
        <f t="shared" si="53"/>
        <v>5.2204071410352668</v>
      </c>
      <c r="AO44" s="215">
        <f>AI44/AI$102*'Input| Overheads'!C$53</f>
        <v>4.5418339393581364E-2</v>
      </c>
      <c r="AP44" s="215">
        <f>AJ44/AJ$102*'Input| Overheads'!D$53</f>
        <v>4.1741801168502901E-2</v>
      </c>
      <c r="AQ44" s="215">
        <f>AK44/AK$102*'Input| Overheads'!E$53</f>
        <v>6.5477665881868943E-2</v>
      </c>
      <c r="AR44" s="215">
        <f>AL44/AL$102*'Input| Overheads'!F$53</f>
        <v>6.9142461936116034E-2</v>
      </c>
      <c r="AS44" s="215">
        <f>AM44/AM$102*'Input| Overheads'!G$53</f>
        <v>2.3652477593187438E-2</v>
      </c>
      <c r="AT44" s="269">
        <f t="shared" si="27"/>
        <v>0.24543274597325668</v>
      </c>
      <c r="AU44" s="253">
        <f t="shared" si="54"/>
        <v>0.95590584837269965</v>
      </c>
      <c r="AV44" s="253">
        <f t="shared" si="55"/>
        <v>1.0808056173857745</v>
      </c>
      <c r="AW44" s="253">
        <f t="shared" si="56"/>
        <v>1.3637847682378563</v>
      </c>
      <c r="AX44" s="253">
        <f t="shared" si="57"/>
        <v>1.5901060963386617</v>
      </c>
      <c r="AY44" s="253">
        <f t="shared" si="58"/>
        <v>0.4752375566735309</v>
      </c>
      <c r="AZ44" s="269">
        <f t="shared" si="59"/>
        <v>5.4658398870085234</v>
      </c>
      <c r="BA44" s="229"/>
      <c r="BB44" s="229"/>
      <c r="BC44" s="229"/>
      <c r="BD44" s="229"/>
      <c r="BE44" s="229"/>
      <c r="BF44" s="257"/>
      <c r="BG44" s="253">
        <f t="shared" si="28"/>
        <v>0.95590584837269965</v>
      </c>
      <c r="BH44" s="253">
        <f t="shared" si="29"/>
        <v>1.0808056173857745</v>
      </c>
      <c r="BI44" s="253">
        <f t="shared" si="30"/>
        <v>1.3637847682378563</v>
      </c>
      <c r="BJ44" s="253">
        <f t="shared" si="31"/>
        <v>1.5901060963386617</v>
      </c>
      <c r="BK44" s="253">
        <f t="shared" si="32"/>
        <v>0.4752375566735309</v>
      </c>
      <c r="BL44" s="269">
        <f t="shared" si="33"/>
        <v>5.4658398870085234</v>
      </c>
      <c r="BM44" s="211"/>
      <c r="BN44" s="302">
        <f t="shared" si="38"/>
        <v>0</v>
      </c>
      <c r="BO44" s="301"/>
      <c r="BP44" s="303">
        <v>1</v>
      </c>
      <c r="BQ44" s="211"/>
      <c r="BR44" s="507" t="s">
        <v>93</v>
      </c>
      <c r="BS44" s="489" t="s">
        <v>92</v>
      </c>
      <c r="BT44" s="218" t="s">
        <v>315</v>
      </c>
      <c r="BU44" s="506" t="s">
        <v>95</v>
      </c>
      <c r="BV44" s="546" t="str">
        <f t="shared" si="60"/>
        <v>Other Non-Distribution System-Other Assets</v>
      </c>
      <c r="BY44" s="545" t="e">
        <v>#N/A</v>
      </c>
    </row>
    <row r="45" spans="1:77" x14ac:dyDescent="0.2">
      <c r="A45" s="6">
        <v>39</v>
      </c>
      <c r="B45" s="283" t="s">
        <v>314</v>
      </c>
      <c r="C45" s="473" t="s">
        <v>316</v>
      </c>
      <c r="D45" s="268" t="s">
        <v>289</v>
      </c>
      <c r="E45" s="353">
        <v>0</v>
      </c>
      <c r="F45" s="353">
        <v>0</v>
      </c>
      <c r="G45" s="353">
        <v>0</v>
      </c>
      <c r="H45" s="353">
        <v>0</v>
      </c>
      <c r="I45" s="353">
        <v>0</v>
      </c>
      <c r="J45" s="354">
        <f>SUM(E45:I45)</f>
        <v>0</v>
      </c>
      <c r="K45" s="501">
        <v>0</v>
      </c>
      <c r="L45" s="501">
        <v>0</v>
      </c>
      <c r="M45" s="501">
        <v>0</v>
      </c>
      <c r="N45" s="501">
        <v>0</v>
      </c>
      <c r="O45" s="501">
        <v>0</v>
      </c>
      <c r="P45" s="502">
        <f>AVERAGE(K45:O45)</f>
        <v>0</v>
      </c>
      <c r="Q45" s="355">
        <v>2.34</v>
      </c>
      <c r="R45" s="355">
        <v>0</v>
      </c>
      <c r="S45" s="355">
        <v>0</v>
      </c>
      <c r="T45" s="355">
        <v>0</v>
      </c>
      <c r="U45" s="355">
        <v>0</v>
      </c>
      <c r="V45" s="355">
        <f t="shared" si="24"/>
        <v>2.34</v>
      </c>
      <c r="W45" s="220">
        <f t="shared" ref="W45:W98" si="83">Q45*Dec24Jun26CPI</f>
        <v>2.4460858450185268</v>
      </c>
      <c r="X45" s="215">
        <f t="shared" ref="X45:X98" si="84">R45*Dec24Jun26CPI</f>
        <v>0</v>
      </c>
      <c r="Y45" s="215">
        <f t="shared" ref="Y45:Y98" si="85">S45*Dec24Jun26CPI</f>
        <v>0</v>
      </c>
      <c r="Z45" s="215">
        <f t="shared" ref="Z45:Z98" si="86">T45*Dec24Jun26CPI</f>
        <v>0</v>
      </c>
      <c r="AA45" s="215">
        <f t="shared" ref="AA45:AA98" si="87">U45*Dec24Jun26CPI</f>
        <v>0</v>
      </c>
      <c r="AB45" s="215">
        <f>SUM(W45:AA45)</f>
        <v>2.4460858450185268</v>
      </c>
      <c r="AC45" s="220">
        <f>W45*($BN45*'Input| Real Cost Escalation'!E$22+'Calc| Project Costs '!$BO45*'Input| Real Cost Escalation'!E$23+'Calc| Project Costs '!$BP45*'Input| Real Cost Escalation'!E$24)</f>
        <v>2.4022653209012676E-3</v>
      </c>
      <c r="AD45" s="215">
        <f>X45*($BN45*'Input| Real Cost Escalation'!F$22+'Calc| Project Costs '!$BO45*'Input| Real Cost Escalation'!F$23+'Calc| Project Costs '!$BP45*'Input| Real Cost Escalation'!F$24)</f>
        <v>0</v>
      </c>
      <c r="AE45" s="215">
        <f>Y45*($BN45*'Input| Real Cost Escalation'!G$22+'Calc| Project Costs '!$BO45*'Input| Real Cost Escalation'!G$23+'Calc| Project Costs '!$BP45*'Input| Real Cost Escalation'!G$24)</f>
        <v>0</v>
      </c>
      <c r="AF45" s="215">
        <f>Z45*($BN45*'Input| Real Cost Escalation'!H$22+'Calc| Project Costs '!$BO45*'Input| Real Cost Escalation'!H$23+'Calc| Project Costs '!$BP45*'Input| Real Cost Escalation'!H$24)</f>
        <v>0</v>
      </c>
      <c r="AG45" s="215">
        <f>AA45*($BN45*'Input| Real Cost Escalation'!I$22+'Calc| Project Costs '!$BO45*'Input| Real Cost Escalation'!I$23+'Calc| Project Costs '!$BP45*'Input| Real Cost Escalation'!I$24)</f>
        <v>0</v>
      </c>
      <c r="AH45" s="253">
        <f>SUM(AC45:AG45)</f>
        <v>2.4022653209012676E-3</v>
      </c>
      <c r="AI45" s="220">
        <f t="shared" ref="AI45:AN45" si="88">W45+AC45</f>
        <v>2.448488110339428</v>
      </c>
      <c r="AJ45" s="215">
        <f t="shared" si="88"/>
        <v>0</v>
      </c>
      <c r="AK45" s="215">
        <f t="shared" si="88"/>
        <v>0</v>
      </c>
      <c r="AL45" s="215">
        <f t="shared" si="88"/>
        <v>0</v>
      </c>
      <c r="AM45" s="215">
        <f t="shared" si="88"/>
        <v>0</v>
      </c>
      <c r="AN45" s="216">
        <f t="shared" si="88"/>
        <v>2.448488110339428</v>
      </c>
      <c r="AO45" s="215">
        <f>AI45/AI$102*'Input| Overheads'!C$53</f>
        <v>0.12213925276276943</v>
      </c>
      <c r="AP45" s="215">
        <f>AJ45/AJ$102*'Input| Overheads'!D$53</f>
        <v>0</v>
      </c>
      <c r="AQ45" s="215">
        <f>AK45/AK$102*'Input| Overheads'!E$53</f>
        <v>0</v>
      </c>
      <c r="AR45" s="215">
        <f>AL45/AL$102*'Input| Overheads'!F$53</f>
        <v>0</v>
      </c>
      <c r="AS45" s="215">
        <f>AM45/AM$102*'Input| Overheads'!G$53</f>
        <v>0</v>
      </c>
      <c r="AT45" s="269">
        <f t="shared" si="27"/>
        <v>0.12213925276276943</v>
      </c>
      <c r="AU45" s="253">
        <f t="shared" ref="AU45:AZ45" si="89">AI45+AO45</f>
        <v>2.5706273631021976</v>
      </c>
      <c r="AV45" s="253">
        <f t="shared" si="89"/>
        <v>0</v>
      </c>
      <c r="AW45" s="253">
        <f t="shared" si="89"/>
        <v>0</v>
      </c>
      <c r="AX45" s="253">
        <f t="shared" si="89"/>
        <v>0</v>
      </c>
      <c r="AY45" s="253">
        <f t="shared" si="89"/>
        <v>0</v>
      </c>
      <c r="AZ45" s="269">
        <f t="shared" si="89"/>
        <v>2.5706273631021976</v>
      </c>
      <c r="BA45" s="229"/>
      <c r="BB45" s="229"/>
      <c r="BC45" s="229"/>
      <c r="BD45" s="229"/>
      <c r="BE45" s="229"/>
      <c r="BF45" s="257"/>
      <c r="BG45" s="253">
        <f t="shared" si="28"/>
        <v>2.5706273631021976</v>
      </c>
      <c r="BH45" s="253">
        <f t="shared" si="29"/>
        <v>0</v>
      </c>
      <c r="BI45" s="253">
        <f t="shared" si="30"/>
        <v>0</v>
      </c>
      <c r="BJ45" s="253">
        <f t="shared" si="31"/>
        <v>0</v>
      </c>
      <c r="BK45" s="253">
        <f t="shared" si="32"/>
        <v>0</v>
      </c>
      <c r="BL45" s="269">
        <f t="shared" si="33"/>
        <v>2.5706273631021976</v>
      </c>
      <c r="BM45" s="211"/>
      <c r="BN45" s="302">
        <f t="shared" si="38"/>
        <v>5.0000000000000044E-2</v>
      </c>
      <c r="BO45" s="301"/>
      <c r="BP45" s="303">
        <v>0.95</v>
      </c>
      <c r="BQ45" s="211"/>
      <c r="BR45" s="505" t="s">
        <v>93</v>
      </c>
      <c r="BS45" s="489" t="s">
        <v>92</v>
      </c>
      <c r="BT45" s="218" t="s">
        <v>283</v>
      </c>
      <c r="BU45" s="506" t="s">
        <v>284</v>
      </c>
      <c r="BV45" s="546" t="str">
        <f>BR45&amp;"-"&amp;BS45</f>
        <v>Other Non-Distribution System-Other Assets</v>
      </c>
      <c r="BY45" s="545" t="e">
        <v>#N/A</v>
      </c>
    </row>
    <row r="46" spans="1:77" x14ac:dyDescent="0.2">
      <c r="A46" s="472">
        <v>40</v>
      </c>
      <c r="B46" s="283" t="s">
        <v>317</v>
      </c>
      <c r="C46" s="473" t="s">
        <v>318</v>
      </c>
      <c r="D46" s="268" t="s">
        <v>289</v>
      </c>
      <c r="E46" s="353">
        <v>0</v>
      </c>
      <c r="F46" s="353">
        <v>0</v>
      </c>
      <c r="G46" s="353">
        <v>0</v>
      </c>
      <c r="H46" s="353">
        <v>0</v>
      </c>
      <c r="I46" s="353">
        <v>0</v>
      </c>
      <c r="J46" s="354">
        <f t="shared" ref="J46:J57" si="90">SUM(E46:I46)</f>
        <v>0</v>
      </c>
      <c r="K46" s="501">
        <v>0</v>
      </c>
      <c r="L46" s="501">
        <v>0</v>
      </c>
      <c r="M46" s="501">
        <v>0</v>
      </c>
      <c r="N46" s="501">
        <v>0</v>
      </c>
      <c r="O46" s="501">
        <v>0</v>
      </c>
      <c r="P46" s="502">
        <f>AVERAGE(K46:O46)</f>
        <v>0</v>
      </c>
      <c r="Q46" s="355">
        <v>0</v>
      </c>
      <c r="R46" s="355">
        <v>0</v>
      </c>
      <c r="S46" s="355">
        <v>0.21644390403803423</v>
      </c>
      <c r="T46" s="355">
        <v>0.21644390403803423</v>
      </c>
      <c r="U46" s="355">
        <v>0</v>
      </c>
      <c r="V46" s="355">
        <f t="shared" si="24"/>
        <v>0.43288780807606847</v>
      </c>
      <c r="W46" s="220">
        <f t="shared" si="83"/>
        <v>0</v>
      </c>
      <c r="X46" s="215">
        <f t="shared" si="84"/>
        <v>0</v>
      </c>
      <c r="Y46" s="215">
        <f t="shared" si="85"/>
        <v>0.22625656833674526</v>
      </c>
      <c r="Z46" s="215">
        <f t="shared" si="86"/>
        <v>0.22625656833674526</v>
      </c>
      <c r="AA46" s="215">
        <f t="shared" si="87"/>
        <v>0</v>
      </c>
      <c r="AB46" s="215">
        <f t="shared" ref="AB46:AB98" si="91">SUM(W46:AA46)</f>
        <v>0.45251313667349052</v>
      </c>
      <c r="AC46" s="220">
        <f>W46*($BN46*'Input| Real Cost Escalation'!E$22+'Calc| Project Costs '!$BO46*'Input| Real Cost Escalation'!E$23+'Calc| Project Costs '!$BP46*'Input| Real Cost Escalation'!E$24)</f>
        <v>0</v>
      </c>
      <c r="AD46" s="215">
        <f>X46*($BN46*'Input| Real Cost Escalation'!F$22+'Calc| Project Costs '!$BO46*'Input| Real Cost Escalation'!F$23+'Calc| Project Costs '!$BP46*'Input| Real Cost Escalation'!F$24)</f>
        <v>0</v>
      </c>
      <c r="AE46" s="215">
        <f>Y46*($BN46*'Input| Real Cost Escalation'!G$22+'Calc| Project Costs '!$BO46*'Input| Real Cost Escalation'!G$23+'Calc| Project Costs '!$BP46*'Input| Real Cost Escalation'!G$24)</f>
        <v>8.5676375349143744E-3</v>
      </c>
      <c r="AF46" s="215">
        <f>Z46*($BN46*'Input| Real Cost Escalation'!H$22+'Calc| Project Costs '!$BO46*'Input| Real Cost Escalation'!H$23+'Calc| Project Costs '!$BP46*'Input| Real Cost Escalation'!H$24)</f>
        <v>1.1266941781409122E-2</v>
      </c>
      <c r="AG46" s="215">
        <f>AA46*($BN46*'Input| Real Cost Escalation'!I$22+'Calc| Project Costs '!$BO46*'Input| Real Cost Escalation'!I$23+'Calc| Project Costs '!$BP46*'Input| Real Cost Escalation'!I$24)</f>
        <v>0</v>
      </c>
      <c r="AH46" s="253">
        <f t="shared" ref="AH46:AH98" si="92">SUM(AC46:AG46)</f>
        <v>1.9834579316323497E-2</v>
      </c>
      <c r="AI46" s="220">
        <f t="shared" ref="AI46:AI98" si="93">W46+AC46</f>
        <v>0</v>
      </c>
      <c r="AJ46" s="215">
        <f t="shared" ref="AJ46:AJ98" si="94">X46+AD46</f>
        <v>0</v>
      </c>
      <c r="AK46" s="215">
        <f t="shared" ref="AK46:AK98" si="95">Y46+AE46</f>
        <v>0.23482420587165964</v>
      </c>
      <c r="AL46" s="215">
        <f t="shared" ref="AL46:AL98" si="96">Z46+AF46</f>
        <v>0.2375235101181544</v>
      </c>
      <c r="AM46" s="215">
        <f t="shared" ref="AM46:AM98" si="97">AA46+AG46</f>
        <v>0</v>
      </c>
      <c r="AN46" s="216">
        <f t="shared" ref="AN46:AN98" si="98">AB46+AH46</f>
        <v>0.47234771598981401</v>
      </c>
      <c r="AO46" s="215">
        <f>AI46/AI$102*'Input| Overheads'!C$53</f>
        <v>0</v>
      </c>
      <c r="AP46" s="215">
        <f>AJ46/AJ$102*'Input| Overheads'!D$53</f>
        <v>0</v>
      </c>
      <c r="AQ46" s="215">
        <f>AK46/AK$102*'Input| Overheads'!E$53</f>
        <v>1.1842915181730099E-2</v>
      </c>
      <c r="AR46" s="215">
        <f>AL46/AL$102*'Input| Overheads'!F$53</f>
        <v>1.079773367739217E-2</v>
      </c>
      <c r="AS46" s="215">
        <f>AM46/AM$102*'Input| Overheads'!G$53</f>
        <v>0</v>
      </c>
      <c r="AT46" s="269">
        <f t="shared" si="27"/>
        <v>2.2640648859122269E-2</v>
      </c>
      <c r="AU46" s="253">
        <f t="shared" ref="AU46:AU98" si="99">AI46+AO46</f>
        <v>0</v>
      </c>
      <c r="AV46" s="253">
        <f t="shared" ref="AV46:AV98" si="100">AJ46+AP46</f>
        <v>0</v>
      </c>
      <c r="AW46" s="253">
        <f t="shared" ref="AW46:AW98" si="101">AK46+AQ46</f>
        <v>0.24666712105338973</v>
      </c>
      <c r="AX46" s="253">
        <f t="shared" ref="AX46:AX98" si="102">AL46+AR46</f>
        <v>0.24832124379554657</v>
      </c>
      <c r="AY46" s="253">
        <f t="shared" ref="AY46:AY98" si="103">AM46+AS46</f>
        <v>0</v>
      </c>
      <c r="AZ46" s="269">
        <f t="shared" ref="AZ46:AZ98" si="104">AN46+AT46</f>
        <v>0.49498836484893627</v>
      </c>
      <c r="BA46" s="229"/>
      <c r="BB46" s="229"/>
      <c r="BC46" s="229"/>
      <c r="BD46" s="229"/>
      <c r="BE46" s="229"/>
      <c r="BF46" s="257"/>
      <c r="BG46" s="253">
        <f t="shared" si="28"/>
        <v>0</v>
      </c>
      <c r="BH46" s="253">
        <f t="shared" si="29"/>
        <v>0</v>
      </c>
      <c r="BI46" s="253">
        <f t="shared" si="30"/>
        <v>0.24666712105338973</v>
      </c>
      <c r="BJ46" s="253">
        <f t="shared" si="31"/>
        <v>0.24832124379554657</v>
      </c>
      <c r="BK46" s="253">
        <f t="shared" si="32"/>
        <v>0</v>
      </c>
      <c r="BL46" s="269">
        <f t="shared" si="33"/>
        <v>0.49498836484893627</v>
      </c>
      <c r="BM46" s="211"/>
      <c r="BN46" s="302">
        <f>100%-BP46</f>
        <v>1</v>
      </c>
      <c r="BO46" s="301"/>
      <c r="BP46" s="303">
        <v>0</v>
      </c>
      <c r="BQ46" s="211"/>
      <c r="BR46" s="505" t="s">
        <v>319</v>
      </c>
      <c r="BS46" s="218" t="s">
        <v>96</v>
      </c>
      <c r="BT46" s="218" t="s">
        <v>283</v>
      </c>
      <c r="BU46" s="506" t="s">
        <v>401</v>
      </c>
      <c r="BV46" s="546" t="str">
        <f t="shared" ref="BV46:BV101" si="105">BR46&amp;"-"&amp;BS46</f>
        <v>IT-IT System</v>
      </c>
      <c r="BW46" s="546" t="s">
        <v>391</v>
      </c>
      <c r="BY46" s="545" t="s">
        <v>428</v>
      </c>
    </row>
    <row r="47" spans="1:77" x14ac:dyDescent="0.2">
      <c r="A47" s="472">
        <v>41</v>
      </c>
      <c r="B47" s="283" t="s">
        <v>317</v>
      </c>
      <c r="C47" s="473" t="s">
        <v>321</v>
      </c>
      <c r="D47" s="268" t="s">
        <v>289</v>
      </c>
      <c r="E47" s="353">
        <v>0</v>
      </c>
      <c r="F47" s="353">
        <v>0</v>
      </c>
      <c r="G47" s="353">
        <v>0</v>
      </c>
      <c r="H47" s="353">
        <v>0</v>
      </c>
      <c r="I47" s="353">
        <v>0</v>
      </c>
      <c r="J47" s="354">
        <f t="shared" si="90"/>
        <v>0</v>
      </c>
      <c r="K47" s="501">
        <v>0</v>
      </c>
      <c r="L47" s="501">
        <v>0</v>
      </c>
      <c r="M47" s="501">
        <v>0</v>
      </c>
      <c r="N47" s="501">
        <v>0</v>
      </c>
      <c r="O47" s="501">
        <v>0</v>
      </c>
      <c r="P47" s="502">
        <f t="shared" ref="P47:P58" si="106">AVERAGE(K47:O47)</f>
        <v>0</v>
      </c>
      <c r="Q47" s="355">
        <v>7.2725151756779488E-2</v>
      </c>
      <c r="R47" s="355">
        <v>0</v>
      </c>
      <c r="S47" s="355">
        <v>0</v>
      </c>
      <c r="T47" s="355">
        <v>0</v>
      </c>
      <c r="U47" s="355">
        <v>0</v>
      </c>
      <c r="V47" s="355">
        <f t="shared" si="24"/>
        <v>7.2725151756779488E-2</v>
      </c>
      <c r="W47" s="220">
        <f t="shared" si="83"/>
        <v>7.6022206961146394E-2</v>
      </c>
      <c r="X47" s="215">
        <f t="shared" si="84"/>
        <v>0</v>
      </c>
      <c r="Y47" s="215">
        <f t="shared" si="85"/>
        <v>0</v>
      </c>
      <c r="Z47" s="215">
        <f t="shared" si="86"/>
        <v>0</v>
      </c>
      <c r="AA47" s="215">
        <f t="shared" si="87"/>
        <v>0</v>
      </c>
      <c r="AB47" s="215">
        <f t="shared" si="91"/>
        <v>7.6022206961146394E-2</v>
      </c>
      <c r="AC47" s="220">
        <f>W47*($BN47*'Input| Real Cost Escalation'!E$22+'Calc| Project Costs '!$BO47*'Input| Real Cost Escalation'!E$23+'Calc| Project Costs '!$BP47*'Input| Real Cost Escalation'!E$24)</f>
        <v>1.4932060685691718E-3</v>
      </c>
      <c r="AD47" s="215">
        <f>X47*($BN47*'Input| Real Cost Escalation'!F$22+'Calc| Project Costs '!$BO47*'Input| Real Cost Escalation'!F$23+'Calc| Project Costs '!$BP47*'Input| Real Cost Escalation'!F$24)</f>
        <v>0</v>
      </c>
      <c r="AE47" s="215">
        <f>Y47*($BN47*'Input| Real Cost Escalation'!G$22+'Calc| Project Costs '!$BO47*'Input| Real Cost Escalation'!G$23+'Calc| Project Costs '!$BP47*'Input| Real Cost Escalation'!G$24)</f>
        <v>0</v>
      </c>
      <c r="AF47" s="215">
        <f>Z47*($BN47*'Input| Real Cost Escalation'!H$22+'Calc| Project Costs '!$BO47*'Input| Real Cost Escalation'!H$23+'Calc| Project Costs '!$BP47*'Input| Real Cost Escalation'!H$24)</f>
        <v>0</v>
      </c>
      <c r="AG47" s="215">
        <f>AA47*($BN47*'Input| Real Cost Escalation'!I$22+'Calc| Project Costs '!$BO47*'Input| Real Cost Escalation'!I$23+'Calc| Project Costs '!$BP47*'Input| Real Cost Escalation'!I$24)</f>
        <v>0</v>
      </c>
      <c r="AH47" s="253">
        <f t="shared" si="92"/>
        <v>1.4932060685691718E-3</v>
      </c>
      <c r="AI47" s="220">
        <f t="shared" si="93"/>
        <v>7.7515413029715569E-2</v>
      </c>
      <c r="AJ47" s="215">
        <f t="shared" si="94"/>
        <v>0</v>
      </c>
      <c r="AK47" s="215">
        <f t="shared" si="95"/>
        <v>0</v>
      </c>
      <c r="AL47" s="215">
        <f t="shared" si="96"/>
        <v>0</v>
      </c>
      <c r="AM47" s="215">
        <f t="shared" si="97"/>
        <v>0</v>
      </c>
      <c r="AN47" s="216">
        <f t="shared" si="98"/>
        <v>7.7515413029715569E-2</v>
      </c>
      <c r="AO47" s="215">
        <f>AI47/AI$102*'Input| Overheads'!C$53</f>
        <v>3.8667431485850346E-3</v>
      </c>
      <c r="AP47" s="215">
        <f>AJ47/AJ$102*'Input| Overheads'!D$53</f>
        <v>0</v>
      </c>
      <c r="AQ47" s="215">
        <f>AK47/AK$102*'Input| Overheads'!E$53</f>
        <v>0</v>
      </c>
      <c r="AR47" s="215">
        <f>AL47/AL$102*'Input| Overheads'!F$53</f>
        <v>0</v>
      </c>
      <c r="AS47" s="215">
        <f>AM47/AM$102*'Input| Overheads'!G$53</f>
        <v>0</v>
      </c>
      <c r="AT47" s="269">
        <f t="shared" si="27"/>
        <v>3.8667431485850346E-3</v>
      </c>
      <c r="AU47" s="253">
        <f t="shared" si="99"/>
        <v>8.1382156178300608E-2</v>
      </c>
      <c r="AV47" s="253">
        <f t="shared" si="100"/>
        <v>0</v>
      </c>
      <c r="AW47" s="253">
        <f t="shared" si="101"/>
        <v>0</v>
      </c>
      <c r="AX47" s="253">
        <f t="shared" si="102"/>
        <v>0</v>
      </c>
      <c r="AY47" s="253">
        <f t="shared" si="103"/>
        <v>0</v>
      </c>
      <c r="AZ47" s="269">
        <f t="shared" si="104"/>
        <v>8.1382156178300608E-2</v>
      </c>
      <c r="BA47" s="229"/>
      <c r="BB47" s="229"/>
      <c r="BC47" s="229"/>
      <c r="BD47" s="229"/>
      <c r="BE47" s="229"/>
      <c r="BF47" s="257"/>
      <c r="BG47" s="253">
        <f t="shared" si="28"/>
        <v>8.1382156178300608E-2</v>
      </c>
      <c r="BH47" s="253">
        <f t="shared" si="29"/>
        <v>0</v>
      </c>
      <c r="BI47" s="253">
        <f t="shared" si="30"/>
        <v>0</v>
      </c>
      <c r="BJ47" s="253">
        <f t="shared" si="31"/>
        <v>0</v>
      </c>
      <c r="BK47" s="253">
        <f t="shared" si="32"/>
        <v>0</v>
      </c>
      <c r="BL47" s="269">
        <f t="shared" si="33"/>
        <v>8.1382156178300608E-2</v>
      </c>
      <c r="BM47" s="211"/>
      <c r="BN47" s="302">
        <f t="shared" ref="BN47:BN62" si="107">100%-BP47</f>
        <v>1</v>
      </c>
      <c r="BO47" s="301"/>
      <c r="BP47" s="303">
        <v>0</v>
      </c>
      <c r="BQ47" s="211"/>
      <c r="BR47" s="505" t="s">
        <v>319</v>
      </c>
      <c r="BS47" s="218" t="s">
        <v>96</v>
      </c>
      <c r="BT47" s="218" t="s">
        <v>315</v>
      </c>
      <c r="BU47" s="506" t="s">
        <v>401</v>
      </c>
      <c r="BV47" s="546" t="str">
        <f t="shared" si="105"/>
        <v>IT-IT System</v>
      </c>
      <c r="BW47" s="546" t="s">
        <v>391</v>
      </c>
      <c r="BY47" s="545" t="s">
        <v>429</v>
      </c>
    </row>
    <row r="48" spans="1:77" x14ac:dyDescent="0.2">
      <c r="A48" s="472">
        <v>42</v>
      </c>
      <c r="B48" s="283" t="s">
        <v>317</v>
      </c>
      <c r="C48" s="473" t="s">
        <v>322</v>
      </c>
      <c r="D48" s="268" t="s">
        <v>289</v>
      </c>
      <c r="E48" s="353">
        <v>0</v>
      </c>
      <c r="F48" s="353">
        <v>0</v>
      </c>
      <c r="G48" s="353">
        <v>0</v>
      </c>
      <c r="H48" s="353">
        <v>0</v>
      </c>
      <c r="I48" s="353">
        <v>0</v>
      </c>
      <c r="J48" s="354">
        <f t="shared" si="90"/>
        <v>0</v>
      </c>
      <c r="K48" s="501">
        <v>0</v>
      </c>
      <c r="L48" s="501">
        <v>0</v>
      </c>
      <c r="M48" s="501">
        <v>0</v>
      </c>
      <c r="N48" s="501">
        <v>0</v>
      </c>
      <c r="O48" s="501">
        <v>0</v>
      </c>
      <c r="P48" s="502">
        <f t="shared" si="106"/>
        <v>0</v>
      </c>
      <c r="Q48" s="355">
        <v>0.14705702198260415</v>
      </c>
      <c r="R48" s="355">
        <v>0</v>
      </c>
      <c r="S48" s="355">
        <v>0</v>
      </c>
      <c r="T48" s="355">
        <v>0</v>
      </c>
      <c r="U48" s="355">
        <v>0</v>
      </c>
      <c r="V48" s="355">
        <f t="shared" si="24"/>
        <v>0.14705702198260415</v>
      </c>
      <c r="W48" s="220">
        <f t="shared" si="83"/>
        <v>0.15372397430864373</v>
      </c>
      <c r="X48" s="215">
        <f t="shared" si="84"/>
        <v>0</v>
      </c>
      <c r="Y48" s="215">
        <f t="shared" si="85"/>
        <v>0</v>
      </c>
      <c r="Z48" s="215">
        <f t="shared" si="86"/>
        <v>0</v>
      </c>
      <c r="AA48" s="215">
        <f t="shared" si="87"/>
        <v>0</v>
      </c>
      <c r="AB48" s="215">
        <f t="shared" si="91"/>
        <v>0.15372397430864373</v>
      </c>
      <c r="AC48" s="220">
        <f>W48*($BN48*'Input| Real Cost Escalation'!E$22+'Calc| Project Costs '!$BO48*'Input| Real Cost Escalation'!E$23+'Calc| Project Costs '!$BP48*'Input| Real Cost Escalation'!E$24)</f>
        <v>3.0194015735369659E-3</v>
      </c>
      <c r="AD48" s="215">
        <f>X48*($BN48*'Input| Real Cost Escalation'!F$22+'Calc| Project Costs '!$BO48*'Input| Real Cost Escalation'!F$23+'Calc| Project Costs '!$BP48*'Input| Real Cost Escalation'!F$24)</f>
        <v>0</v>
      </c>
      <c r="AE48" s="215">
        <f>Y48*($BN48*'Input| Real Cost Escalation'!G$22+'Calc| Project Costs '!$BO48*'Input| Real Cost Escalation'!G$23+'Calc| Project Costs '!$BP48*'Input| Real Cost Escalation'!G$24)</f>
        <v>0</v>
      </c>
      <c r="AF48" s="215">
        <f>Z48*($BN48*'Input| Real Cost Escalation'!H$22+'Calc| Project Costs '!$BO48*'Input| Real Cost Escalation'!H$23+'Calc| Project Costs '!$BP48*'Input| Real Cost Escalation'!H$24)</f>
        <v>0</v>
      </c>
      <c r="AG48" s="215">
        <f>AA48*($BN48*'Input| Real Cost Escalation'!I$22+'Calc| Project Costs '!$BO48*'Input| Real Cost Escalation'!I$23+'Calc| Project Costs '!$BP48*'Input| Real Cost Escalation'!I$24)</f>
        <v>0</v>
      </c>
      <c r="AH48" s="253">
        <f t="shared" si="92"/>
        <v>3.0194015735369659E-3</v>
      </c>
      <c r="AI48" s="220">
        <f t="shared" si="93"/>
        <v>0.15674337588218071</v>
      </c>
      <c r="AJ48" s="215">
        <f t="shared" si="94"/>
        <v>0</v>
      </c>
      <c r="AK48" s="215">
        <f t="shared" si="95"/>
        <v>0</v>
      </c>
      <c r="AL48" s="215">
        <f t="shared" si="96"/>
        <v>0</v>
      </c>
      <c r="AM48" s="215">
        <f t="shared" si="97"/>
        <v>0</v>
      </c>
      <c r="AN48" s="216">
        <f t="shared" si="98"/>
        <v>0.15674337588218071</v>
      </c>
      <c r="AO48" s="215">
        <f>AI48/AI$102*'Input| Overheads'!C$53</f>
        <v>7.8189143434760182E-3</v>
      </c>
      <c r="AP48" s="215">
        <f>AJ48/AJ$102*'Input| Overheads'!D$53</f>
        <v>0</v>
      </c>
      <c r="AQ48" s="215">
        <f>AK48/AK$102*'Input| Overheads'!E$53</f>
        <v>0</v>
      </c>
      <c r="AR48" s="215">
        <f>AL48/AL$102*'Input| Overheads'!F$53</f>
        <v>0</v>
      </c>
      <c r="AS48" s="215">
        <f>AM48/AM$102*'Input| Overheads'!G$53</f>
        <v>0</v>
      </c>
      <c r="AT48" s="269">
        <f t="shared" si="27"/>
        <v>7.8189143434760182E-3</v>
      </c>
      <c r="AU48" s="253">
        <f t="shared" si="99"/>
        <v>0.16456229022565672</v>
      </c>
      <c r="AV48" s="253">
        <f t="shared" si="100"/>
        <v>0</v>
      </c>
      <c r="AW48" s="253">
        <f t="shared" si="101"/>
        <v>0</v>
      </c>
      <c r="AX48" s="253">
        <f t="shared" si="102"/>
        <v>0</v>
      </c>
      <c r="AY48" s="253">
        <f t="shared" si="103"/>
        <v>0</v>
      </c>
      <c r="AZ48" s="269">
        <f t="shared" si="104"/>
        <v>0.16456229022565672</v>
      </c>
      <c r="BA48" s="229"/>
      <c r="BB48" s="229"/>
      <c r="BC48" s="229"/>
      <c r="BD48" s="229"/>
      <c r="BE48" s="229"/>
      <c r="BF48" s="257"/>
      <c r="BG48" s="253">
        <f t="shared" si="28"/>
        <v>0.16456229022565672</v>
      </c>
      <c r="BH48" s="253">
        <f t="shared" si="29"/>
        <v>0</v>
      </c>
      <c r="BI48" s="253">
        <f t="shared" si="30"/>
        <v>0</v>
      </c>
      <c r="BJ48" s="253">
        <f t="shared" si="31"/>
        <v>0</v>
      </c>
      <c r="BK48" s="253">
        <f t="shared" si="32"/>
        <v>0</v>
      </c>
      <c r="BL48" s="269">
        <f t="shared" si="33"/>
        <v>0.16456229022565672</v>
      </c>
      <c r="BM48" s="211"/>
      <c r="BN48" s="302">
        <f t="shared" si="107"/>
        <v>1</v>
      </c>
      <c r="BO48" s="301"/>
      <c r="BP48" s="303">
        <v>0</v>
      </c>
      <c r="BQ48" s="211"/>
      <c r="BR48" s="505" t="s">
        <v>319</v>
      </c>
      <c r="BS48" s="218" t="s">
        <v>96</v>
      </c>
      <c r="BT48" s="218" t="s">
        <v>283</v>
      </c>
      <c r="BU48" s="506" t="s">
        <v>401</v>
      </c>
      <c r="BV48" s="546" t="str">
        <f t="shared" si="105"/>
        <v>IT-IT System</v>
      </c>
      <c r="BW48" s="546" t="s">
        <v>391</v>
      </c>
      <c r="BY48" s="545" t="s">
        <v>429</v>
      </c>
    </row>
    <row r="49" spans="1:77" x14ac:dyDescent="0.2">
      <c r="A49" s="472">
        <v>43</v>
      </c>
      <c r="B49" s="283" t="s">
        <v>317</v>
      </c>
      <c r="C49" s="473" t="s">
        <v>323</v>
      </c>
      <c r="D49" s="268" t="s">
        <v>289</v>
      </c>
      <c r="E49" s="353">
        <v>0</v>
      </c>
      <c r="F49" s="353">
        <v>0</v>
      </c>
      <c r="G49" s="353">
        <v>0</v>
      </c>
      <c r="H49" s="353">
        <v>0</v>
      </c>
      <c r="I49" s="353">
        <v>0</v>
      </c>
      <c r="J49" s="354">
        <f t="shared" si="90"/>
        <v>0</v>
      </c>
      <c r="K49" s="501">
        <v>0</v>
      </c>
      <c r="L49" s="501">
        <v>0</v>
      </c>
      <c r="M49" s="501">
        <v>0</v>
      </c>
      <c r="N49" s="501">
        <v>0</v>
      </c>
      <c r="O49" s="501">
        <v>0</v>
      </c>
      <c r="P49" s="502">
        <f t="shared" si="106"/>
        <v>0</v>
      </c>
      <c r="Q49" s="355">
        <v>0.17712661719056713</v>
      </c>
      <c r="R49" s="355">
        <v>0</v>
      </c>
      <c r="S49" s="355">
        <v>0</v>
      </c>
      <c r="T49" s="355">
        <v>7.1350984645096163E-2</v>
      </c>
      <c r="U49" s="355">
        <v>0</v>
      </c>
      <c r="V49" s="355">
        <f t="shared" si="24"/>
        <v>0.24847760183566331</v>
      </c>
      <c r="W49" s="220">
        <f t="shared" si="83"/>
        <v>0.18515679960934253</v>
      </c>
      <c r="X49" s="215">
        <f t="shared" si="84"/>
        <v>0</v>
      </c>
      <c r="Y49" s="215">
        <f t="shared" si="85"/>
        <v>0</v>
      </c>
      <c r="Z49" s="215">
        <f t="shared" si="86"/>
        <v>7.4585740841241019E-2</v>
      </c>
      <c r="AA49" s="215">
        <f t="shared" si="87"/>
        <v>0</v>
      </c>
      <c r="AB49" s="215">
        <f t="shared" si="91"/>
        <v>0.25974254045058354</v>
      </c>
      <c r="AC49" s="220">
        <f>W49*($BN49*'Input| Real Cost Escalation'!E$22+'Calc| Project Costs '!$BO49*'Input| Real Cost Escalation'!E$23+'Calc| Project Costs '!$BP49*'Input| Real Cost Escalation'!E$24)</f>
        <v>3.6367959819269516E-3</v>
      </c>
      <c r="AD49" s="215">
        <f>X49*($BN49*'Input| Real Cost Escalation'!F$22+'Calc| Project Costs '!$BO49*'Input| Real Cost Escalation'!F$23+'Calc| Project Costs '!$BP49*'Input| Real Cost Escalation'!F$24)</f>
        <v>0</v>
      </c>
      <c r="AE49" s="215">
        <f>Y49*($BN49*'Input| Real Cost Escalation'!G$22+'Calc| Project Costs '!$BO49*'Input| Real Cost Escalation'!G$23+'Calc| Project Costs '!$BP49*'Input| Real Cost Escalation'!G$24)</f>
        <v>0</v>
      </c>
      <c r="AF49" s="215">
        <f>Z49*($BN49*'Input| Real Cost Escalation'!H$22+'Calc| Project Costs '!$BO49*'Input| Real Cost Escalation'!H$23+'Calc| Project Costs '!$BP49*'Input| Real Cost Escalation'!H$24)</f>
        <v>3.7141604593366115E-3</v>
      </c>
      <c r="AG49" s="215">
        <f>AA49*($BN49*'Input| Real Cost Escalation'!I$22+'Calc| Project Costs '!$BO49*'Input| Real Cost Escalation'!I$23+'Calc| Project Costs '!$BP49*'Input| Real Cost Escalation'!I$24)</f>
        <v>0</v>
      </c>
      <c r="AH49" s="253">
        <f t="shared" si="92"/>
        <v>7.3509564412635627E-3</v>
      </c>
      <c r="AI49" s="220">
        <f t="shared" si="93"/>
        <v>0.18879359559126949</v>
      </c>
      <c r="AJ49" s="215">
        <f t="shared" si="94"/>
        <v>0</v>
      </c>
      <c r="AK49" s="215">
        <f t="shared" si="95"/>
        <v>0</v>
      </c>
      <c r="AL49" s="215">
        <f t="shared" si="96"/>
        <v>7.8299901300577623E-2</v>
      </c>
      <c r="AM49" s="215">
        <f t="shared" si="97"/>
        <v>0</v>
      </c>
      <c r="AN49" s="216">
        <f t="shared" si="98"/>
        <v>0.26709349689184708</v>
      </c>
      <c r="AO49" s="215">
        <f>AI49/AI$102*'Input| Overheads'!C$53</f>
        <v>9.4176927364035719E-3</v>
      </c>
      <c r="AP49" s="215">
        <f>AJ49/AJ$102*'Input| Overheads'!D$53</f>
        <v>0</v>
      </c>
      <c r="AQ49" s="215">
        <f>AK49/AK$102*'Input| Overheads'!E$53</f>
        <v>0</v>
      </c>
      <c r="AR49" s="215">
        <f>AL49/AL$102*'Input| Overheads'!F$53</f>
        <v>3.5594854622566048E-3</v>
      </c>
      <c r="AS49" s="215">
        <f>AM49/AM$102*'Input| Overheads'!G$53</f>
        <v>0</v>
      </c>
      <c r="AT49" s="269">
        <f t="shared" si="27"/>
        <v>1.2977178198660178E-2</v>
      </c>
      <c r="AU49" s="253">
        <f t="shared" si="99"/>
        <v>0.19821128832767307</v>
      </c>
      <c r="AV49" s="253">
        <f t="shared" si="100"/>
        <v>0</v>
      </c>
      <c r="AW49" s="253">
        <f t="shared" si="101"/>
        <v>0</v>
      </c>
      <c r="AX49" s="253">
        <f t="shared" si="102"/>
        <v>8.1859386762834233E-2</v>
      </c>
      <c r="AY49" s="253">
        <f t="shared" si="103"/>
        <v>0</v>
      </c>
      <c r="AZ49" s="269">
        <f t="shared" si="104"/>
        <v>0.28007067509050726</v>
      </c>
      <c r="BA49" s="229"/>
      <c r="BB49" s="229"/>
      <c r="BC49" s="229"/>
      <c r="BD49" s="229"/>
      <c r="BE49" s="229"/>
      <c r="BF49" s="257"/>
      <c r="BG49" s="253">
        <f t="shared" si="28"/>
        <v>0.19821128832767307</v>
      </c>
      <c r="BH49" s="253">
        <f t="shared" si="29"/>
        <v>0</v>
      </c>
      <c r="BI49" s="253">
        <f t="shared" si="30"/>
        <v>0</v>
      </c>
      <c r="BJ49" s="253">
        <f t="shared" si="31"/>
        <v>8.1859386762834233E-2</v>
      </c>
      <c r="BK49" s="253">
        <f t="shared" si="32"/>
        <v>0</v>
      </c>
      <c r="BL49" s="269">
        <f t="shared" si="33"/>
        <v>0.28007067509050732</v>
      </c>
      <c r="BM49" s="211"/>
      <c r="BN49" s="302">
        <f t="shared" si="107"/>
        <v>1</v>
      </c>
      <c r="BO49" s="301"/>
      <c r="BP49" s="303">
        <v>0</v>
      </c>
      <c r="BQ49" s="211"/>
      <c r="BR49" s="505" t="s">
        <v>319</v>
      </c>
      <c r="BS49" s="218" t="s">
        <v>96</v>
      </c>
      <c r="BT49" s="218" t="s">
        <v>283</v>
      </c>
      <c r="BU49" s="506" t="s">
        <v>401</v>
      </c>
      <c r="BV49" s="546" t="str">
        <f t="shared" si="105"/>
        <v>IT-IT System</v>
      </c>
      <c r="BW49" s="546" t="s">
        <v>391</v>
      </c>
      <c r="BY49" s="545" t="s">
        <v>428</v>
      </c>
    </row>
    <row r="50" spans="1:77" x14ac:dyDescent="0.2">
      <c r="A50" s="472">
        <v>44</v>
      </c>
      <c r="B50" s="283" t="s">
        <v>317</v>
      </c>
      <c r="C50" s="473" t="s">
        <v>324</v>
      </c>
      <c r="D50" s="268" t="s">
        <v>289</v>
      </c>
      <c r="E50" s="353">
        <v>0</v>
      </c>
      <c r="F50" s="353">
        <v>0</v>
      </c>
      <c r="G50" s="353">
        <v>0</v>
      </c>
      <c r="H50" s="353">
        <v>0</v>
      </c>
      <c r="I50" s="353">
        <v>0</v>
      </c>
      <c r="J50" s="354">
        <f t="shared" si="90"/>
        <v>0</v>
      </c>
      <c r="K50" s="501">
        <v>0</v>
      </c>
      <c r="L50" s="501">
        <v>0</v>
      </c>
      <c r="M50" s="501">
        <v>0</v>
      </c>
      <c r="N50" s="501">
        <v>0</v>
      </c>
      <c r="O50" s="501">
        <v>0</v>
      </c>
      <c r="P50" s="502">
        <f t="shared" si="106"/>
        <v>0</v>
      </c>
      <c r="Q50" s="355">
        <v>0.1203516697444751</v>
      </c>
      <c r="R50" s="355">
        <v>0</v>
      </c>
      <c r="S50" s="355">
        <v>0</v>
      </c>
      <c r="T50" s="355">
        <v>0</v>
      </c>
      <c r="U50" s="355">
        <v>0</v>
      </c>
      <c r="V50" s="355">
        <f t="shared" si="24"/>
        <v>0.1203516697444751</v>
      </c>
      <c r="W50" s="220">
        <f t="shared" si="83"/>
        <v>0.1258079127291902</v>
      </c>
      <c r="X50" s="215">
        <f t="shared" si="84"/>
        <v>0</v>
      </c>
      <c r="Y50" s="215">
        <f t="shared" si="85"/>
        <v>0</v>
      </c>
      <c r="Z50" s="215">
        <f t="shared" si="86"/>
        <v>0</v>
      </c>
      <c r="AA50" s="215">
        <f t="shared" si="87"/>
        <v>0</v>
      </c>
      <c r="AB50" s="215">
        <f t="shared" si="91"/>
        <v>0.1258079127291902</v>
      </c>
      <c r="AC50" s="220">
        <f>W50*($BN50*'Input| Real Cost Escalation'!E$22+'Calc| Project Costs '!$BO50*'Input| Real Cost Escalation'!E$23+'Calc| Project Costs '!$BP50*'Input| Real Cost Escalation'!E$24)</f>
        <v>2.4710824148693558E-3</v>
      </c>
      <c r="AD50" s="215">
        <f>X50*($BN50*'Input| Real Cost Escalation'!F$22+'Calc| Project Costs '!$BO50*'Input| Real Cost Escalation'!F$23+'Calc| Project Costs '!$BP50*'Input| Real Cost Escalation'!F$24)</f>
        <v>0</v>
      </c>
      <c r="AE50" s="215">
        <f>Y50*($BN50*'Input| Real Cost Escalation'!G$22+'Calc| Project Costs '!$BO50*'Input| Real Cost Escalation'!G$23+'Calc| Project Costs '!$BP50*'Input| Real Cost Escalation'!G$24)</f>
        <v>0</v>
      </c>
      <c r="AF50" s="215">
        <f>Z50*($BN50*'Input| Real Cost Escalation'!H$22+'Calc| Project Costs '!$BO50*'Input| Real Cost Escalation'!H$23+'Calc| Project Costs '!$BP50*'Input| Real Cost Escalation'!H$24)</f>
        <v>0</v>
      </c>
      <c r="AG50" s="215">
        <f>AA50*($BN50*'Input| Real Cost Escalation'!I$22+'Calc| Project Costs '!$BO50*'Input| Real Cost Escalation'!I$23+'Calc| Project Costs '!$BP50*'Input| Real Cost Escalation'!I$24)</f>
        <v>0</v>
      </c>
      <c r="AH50" s="253">
        <f t="shared" si="92"/>
        <v>2.4710824148693558E-3</v>
      </c>
      <c r="AI50" s="220">
        <f t="shared" si="93"/>
        <v>0.12827899514405955</v>
      </c>
      <c r="AJ50" s="215">
        <f t="shared" si="94"/>
        <v>0</v>
      </c>
      <c r="AK50" s="215">
        <f t="shared" si="95"/>
        <v>0</v>
      </c>
      <c r="AL50" s="215">
        <f t="shared" si="96"/>
        <v>0</v>
      </c>
      <c r="AM50" s="215">
        <f t="shared" si="97"/>
        <v>0</v>
      </c>
      <c r="AN50" s="216">
        <f t="shared" si="98"/>
        <v>0.12827899514405955</v>
      </c>
      <c r="AO50" s="215">
        <f>AI50/AI$102*'Input| Overheads'!C$53</f>
        <v>6.3990102896118858E-3</v>
      </c>
      <c r="AP50" s="215">
        <f>AJ50/AJ$102*'Input| Overheads'!D$53</f>
        <v>0</v>
      </c>
      <c r="AQ50" s="215">
        <f>AK50/AK$102*'Input| Overheads'!E$53</f>
        <v>0</v>
      </c>
      <c r="AR50" s="215">
        <f>AL50/AL$102*'Input| Overheads'!F$53</f>
        <v>0</v>
      </c>
      <c r="AS50" s="215">
        <f>AM50/AM$102*'Input| Overheads'!G$53</f>
        <v>0</v>
      </c>
      <c r="AT50" s="269">
        <f t="shared" si="27"/>
        <v>6.3990102896118858E-3</v>
      </c>
      <c r="AU50" s="253">
        <f t="shared" si="99"/>
        <v>0.13467800543367142</v>
      </c>
      <c r="AV50" s="253">
        <f t="shared" si="100"/>
        <v>0</v>
      </c>
      <c r="AW50" s="253">
        <f t="shared" si="101"/>
        <v>0</v>
      </c>
      <c r="AX50" s="253">
        <f t="shared" si="102"/>
        <v>0</v>
      </c>
      <c r="AY50" s="253">
        <f t="shared" si="103"/>
        <v>0</v>
      </c>
      <c r="AZ50" s="269">
        <f t="shared" si="104"/>
        <v>0.13467800543367142</v>
      </c>
      <c r="BA50" s="229"/>
      <c r="BB50" s="229"/>
      <c r="BC50" s="229"/>
      <c r="BD50" s="229"/>
      <c r="BE50" s="229"/>
      <c r="BF50" s="257"/>
      <c r="BG50" s="253">
        <f t="shared" si="28"/>
        <v>0.13467800543367142</v>
      </c>
      <c r="BH50" s="253">
        <f t="shared" si="29"/>
        <v>0</v>
      </c>
      <c r="BI50" s="253">
        <f t="shared" si="30"/>
        <v>0</v>
      </c>
      <c r="BJ50" s="253">
        <f t="shared" si="31"/>
        <v>0</v>
      </c>
      <c r="BK50" s="253">
        <f t="shared" si="32"/>
        <v>0</v>
      </c>
      <c r="BL50" s="269">
        <f t="shared" si="33"/>
        <v>0.13467800543367142</v>
      </c>
      <c r="BM50" s="211"/>
      <c r="BN50" s="302">
        <f t="shared" si="107"/>
        <v>1</v>
      </c>
      <c r="BO50" s="301"/>
      <c r="BP50" s="303">
        <v>0</v>
      </c>
      <c r="BQ50" s="211"/>
      <c r="BR50" s="505" t="s">
        <v>319</v>
      </c>
      <c r="BS50" s="218" t="s">
        <v>96</v>
      </c>
      <c r="BT50" s="218" t="s">
        <v>283</v>
      </c>
      <c r="BU50" s="506" t="s">
        <v>401</v>
      </c>
      <c r="BV50" s="546" t="str">
        <f t="shared" si="105"/>
        <v>IT-IT System</v>
      </c>
      <c r="BW50" s="546" t="s">
        <v>391</v>
      </c>
      <c r="BY50" s="545" t="s">
        <v>429</v>
      </c>
    </row>
    <row r="51" spans="1:77" x14ac:dyDescent="0.2">
      <c r="A51" s="472">
        <v>45</v>
      </c>
      <c r="B51" s="283" t="s">
        <v>317</v>
      </c>
      <c r="C51" s="473" t="s">
        <v>325</v>
      </c>
      <c r="D51" s="268" t="s">
        <v>289</v>
      </c>
      <c r="E51" s="353">
        <v>0</v>
      </c>
      <c r="F51" s="353">
        <v>0</v>
      </c>
      <c r="G51" s="353">
        <v>0</v>
      </c>
      <c r="H51" s="353">
        <v>0</v>
      </c>
      <c r="I51" s="353">
        <v>0</v>
      </c>
      <c r="J51" s="354">
        <f t="shared" si="90"/>
        <v>0</v>
      </c>
      <c r="K51" s="501">
        <v>0</v>
      </c>
      <c r="L51" s="501">
        <v>0</v>
      </c>
      <c r="M51" s="501">
        <v>0</v>
      </c>
      <c r="N51" s="501">
        <v>0</v>
      </c>
      <c r="O51" s="501">
        <v>0</v>
      </c>
      <c r="P51" s="502">
        <f t="shared" si="106"/>
        <v>0</v>
      </c>
      <c r="Q51" s="355">
        <v>1.7315512323042737E-2</v>
      </c>
      <c r="R51" s="355">
        <v>1.7315512323042737E-2</v>
      </c>
      <c r="S51" s="355">
        <v>1.7315512323042737E-2</v>
      </c>
      <c r="T51" s="355">
        <v>1.7315512323042737E-2</v>
      </c>
      <c r="U51" s="355">
        <v>1.7315512323042737E-2</v>
      </c>
      <c r="V51" s="355">
        <f t="shared" si="24"/>
        <v>8.6577561615213683E-2</v>
      </c>
      <c r="W51" s="220">
        <f t="shared" si="83"/>
        <v>1.8100525466939618E-2</v>
      </c>
      <c r="X51" s="215">
        <f t="shared" si="84"/>
        <v>1.8100525466939618E-2</v>
      </c>
      <c r="Y51" s="215">
        <f t="shared" si="85"/>
        <v>1.8100525466939618E-2</v>
      </c>
      <c r="Z51" s="215">
        <f t="shared" si="86"/>
        <v>1.8100525466939618E-2</v>
      </c>
      <c r="AA51" s="215">
        <f t="shared" si="87"/>
        <v>1.8100525466939618E-2</v>
      </c>
      <c r="AB51" s="215">
        <f t="shared" si="91"/>
        <v>9.0502627334698091E-2</v>
      </c>
      <c r="AC51" s="220">
        <f>W51*($BN51*'Input| Real Cost Escalation'!E$22+'Calc| Project Costs '!$BO51*'Input| Real Cost Escalation'!E$23+'Calc| Project Costs '!$BP51*'Input| Real Cost Escalation'!E$24)</f>
        <v>3.5552525442123141E-4</v>
      </c>
      <c r="AD51" s="215">
        <f>X51*($BN51*'Input| Real Cost Escalation'!F$22+'Calc| Project Costs '!$BO51*'Input| Real Cost Escalation'!F$23+'Calc| Project Costs '!$BP51*'Input| Real Cost Escalation'!F$24)</f>
        <v>5.1600061544346135E-4</v>
      </c>
      <c r="AE51" s="215">
        <f>Y51*($BN51*'Input| Real Cost Escalation'!G$22+'Calc| Project Costs '!$BO51*'Input| Real Cost Escalation'!G$23+'Calc| Project Costs '!$BP51*'Input| Real Cost Escalation'!G$24)</f>
        <v>6.8541100279314996E-4</v>
      </c>
      <c r="AF51" s="215">
        <f>Z51*($BN51*'Input| Real Cost Escalation'!H$22+'Calc| Project Costs '!$BO51*'Input| Real Cost Escalation'!H$23+'Calc| Project Costs '!$BP51*'Input| Real Cost Escalation'!H$24)</f>
        <v>9.0135534251272961E-4</v>
      </c>
      <c r="AG51" s="215">
        <f>AA51*($BN51*'Input| Real Cost Escalation'!I$22+'Calc| Project Costs '!$BO51*'Input| Real Cost Escalation'!I$23+'Calc| Project Costs '!$BP51*'Input| Real Cost Escalation'!I$24)</f>
        <v>1.1147277283959371E-3</v>
      </c>
      <c r="AH51" s="253">
        <f t="shared" si="92"/>
        <v>3.5730199435665094E-3</v>
      </c>
      <c r="AI51" s="220">
        <f t="shared" si="93"/>
        <v>1.8456050721360851E-2</v>
      </c>
      <c r="AJ51" s="215">
        <f t="shared" si="94"/>
        <v>1.8616526082383081E-2</v>
      </c>
      <c r="AK51" s="215">
        <f t="shared" si="95"/>
        <v>1.878593646973277E-2</v>
      </c>
      <c r="AL51" s="215">
        <f t="shared" si="96"/>
        <v>1.9001880809452348E-2</v>
      </c>
      <c r="AM51" s="215">
        <f t="shared" si="97"/>
        <v>1.9215253195335555E-2</v>
      </c>
      <c r="AN51" s="216">
        <f t="shared" si="98"/>
        <v>9.4075647278264604E-2</v>
      </c>
      <c r="AO51" s="215">
        <f>AI51/AI$102*'Input| Overheads'!C$53</f>
        <v>9.2065313061548448E-4</v>
      </c>
      <c r="AP51" s="215">
        <f>AJ51/AJ$102*'Input| Overheads'!D$53</f>
        <v>7.4787257341717627E-4</v>
      </c>
      <c r="AQ51" s="215">
        <f>AK51/AK$102*'Input| Overheads'!E$53</f>
        <v>9.4743321453840778E-4</v>
      </c>
      <c r="AR51" s="215">
        <f>AL51/AL$102*'Input| Overheads'!F$53</f>
        <v>8.6381869419137347E-4</v>
      </c>
      <c r="AS51" s="215">
        <f>AM51/AM$102*'Input| Overheads'!G$53</f>
        <v>1.0064290577883278E-3</v>
      </c>
      <c r="AT51" s="269">
        <f t="shared" si="27"/>
        <v>4.4862066705507698E-3</v>
      </c>
      <c r="AU51" s="253">
        <f t="shared" si="99"/>
        <v>1.9376703851976335E-2</v>
      </c>
      <c r="AV51" s="253">
        <f t="shared" si="100"/>
        <v>1.9364398655800256E-2</v>
      </c>
      <c r="AW51" s="253">
        <f t="shared" si="101"/>
        <v>1.9733369684271179E-2</v>
      </c>
      <c r="AX51" s="253">
        <f t="shared" si="102"/>
        <v>1.9865699503643721E-2</v>
      </c>
      <c r="AY51" s="253">
        <f t="shared" si="103"/>
        <v>2.0221682253123884E-2</v>
      </c>
      <c r="AZ51" s="269">
        <f t="shared" si="104"/>
        <v>9.8561853948815378E-2</v>
      </c>
      <c r="BA51" s="229"/>
      <c r="BB51" s="229"/>
      <c r="BC51" s="229"/>
      <c r="BD51" s="229"/>
      <c r="BE51" s="229"/>
      <c r="BF51" s="257"/>
      <c r="BG51" s="253">
        <f t="shared" si="28"/>
        <v>1.9376703851976335E-2</v>
      </c>
      <c r="BH51" s="253">
        <f t="shared" si="29"/>
        <v>1.9364398655800256E-2</v>
      </c>
      <c r="BI51" s="253">
        <f t="shared" si="30"/>
        <v>1.9733369684271179E-2</v>
      </c>
      <c r="BJ51" s="253">
        <f t="shared" si="31"/>
        <v>1.9865699503643721E-2</v>
      </c>
      <c r="BK51" s="253">
        <f t="shared" si="32"/>
        <v>2.0221682253123884E-2</v>
      </c>
      <c r="BL51" s="269">
        <f t="shared" si="33"/>
        <v>9.8561853948815378E-2</v>
      </c>
      <c r="BM51" s="211"/>
      <c r="BN51" s="302">
        <f t="shared" si="107"/>
        <v>1</v>
      </c>
      <c r="BO51" s="301"/>
      <c r="BP51" s="303">
        <v>0</v>
      </c>
      <c r="BQ51" s="211"/>
      <c r="BR51" s="505" t="s">
        <v>319</v>
      </c>
      <c r="BS51" s="218" t="s">
        <v>96</v>
      </c>
      <c r="BT51" s="218" t="s">
        <v>315</v>
      </c>
      <c r="BU51" s="506" t="s">
        <v>401</v>
      </c>
      <c r="BV51" s="546" t="str">
        <f t="shared" si="105"/>
        <v>IT-IT System</v>
      </c>
      <c r="BW51" s="546" t="s">
        <v>391</v>
      </c>
      <c r="BY51" s="545" t="s">
        <v>428</v>
      </c>
    </row>
    <row r="52" spans="1:77" x14ac:dyDescent="0.2">
      <c r="A52" s="472">
        <v>46</v>
      </c>
      <c r="B52" s="283" t="s">
        <v>317</v>
      </c>
      <c r="C52" s="473" t="s">
        <v>326</v>
      </c>
      <c r="D52" s="268" t="s">
        <v>289</v>
      </c>
      <c r="E52" s="353">
        <v>0</v>
      </c>
      <c r="F52" s="353">
        <v>0</v>
      </c>
      <c r="G52" s="353">
        <v>0</v>
      </c>
      <c r="H52" s="353">
        <v>0</v>
      </c>
      <c r="I52" s="353">
        <v>0</v>
      </c>
      <c r="J52" s="354">
        <f t="shared" si="90"/>
        <v>0</v>
      </c>
      <c r="K52" s="501">
        <v>0</v>
      </c>
      <c r="L52" s="501">
        <v>0</v>
      </c>
      <c r="M52" s="501">
        <v>0</v>
      </c>
      <c r="N52" s="501">
        <v>0</v>
      </c>
      <c r="O52" s="501">
        <v>0</v>
      </c>
      <c r="P52" s="502">
        <f t="shared" si="106"/>
        <v>0</v>
      </c>
      <c r="Q52" s="355">
        <v>8.3356070950461547E-2</v>
      </c>
      <c r="R52" s="355">
        <v>0</v>
      </c>
      <c r="S52" s="355">
        <v>0.11259109873308722</v>
      </c>
      <c r="T52" s="355">
        <v>0</v>
      </c>
      <c r="U52" s="355">
        <v>0</v>
      </c>
      <c r="V52" s="355">
        <f t="shared" si="24"/>
        <v>0.19594716968354875</v>
      </c>
      <c r="W52" s="220">
        <f t="shared" si="83"/>
        <v>8.7135087712941886E-2</v>
      </c>
      <c r="X52" s="215">
        <f t="shared" si="84"/>
        <v>0</v>
      </c>
      <c r="Y52" s="215">
        <f t="shared" si="85"/>
        <v>0.1176955097803795</v>
      </c>
      <c r="Z52" s="215">
        <f t="shared" si="86"/>
        <v>0</v>
      </c>
      <c r="AA52" s="215">
        <f t="shared" si="87"/>
        <v>0</v>
      </c>
      <c r="AB52" s="215">
        <f t="shared" si="91"/>
        <v>0.20483059749332139</v>
      </c>
      <c r="AC52" s="220">
        <f>W52*($BN52*'Input| Real Cost Escalation'!E$22+'Calc| Project Costs '!$BO52*'Input| Real Cost Escalation'!E$23+'Calc| Project Costs '!$BP52*'Input| Real Cost Escalation'!E$24)</f>
        <v>1.7114820387254628E-3</v>
      </c>
      <c r="AD52" s="215">
        <f>X52*($BN52*'Input| Real Cost Escalation'!F$22+'Calc| Project Costs '!$BO52*'Input| Real Cost Escalation'!F$23+'Calc| Project Costs '!$BP52*'Input| Real Cost Escalation'!F$24)</f>
        <v>0</v>
      </c>
      <c r="AE52" s="215">
        <f>Y52*($BN52*'Input| Real Cost Escalation'!G$22+'Calc| Project Costs '!$BO52*'Input| Real Cost Escalation'!G$23+'Calc| Project Costs '!$BP52*'Input| Real Cost Escalation'!G$24)</f>
        <v>4.456765497231739E-3</v>
      </c>
      <c r="AF52" s="215">
        <f>Z52*($BN52*'Input| Real Cost Escalation'!H$22+'Calc| Project Costs '!$BO52*'Input| Real Cost Escalation'!H$23+'Calc| Project Costs '!$BP52*'Input| Real Cost Escalation'!H$24)</f>
        <v>0</v>
      </c>
      <c r="AG52" s="215">
        <f>AA52*($BN52*'Input| Real Cost Escalation'!I$22+'Calc| Project Costs '!$BO52*'Input| Real Cost Escalation'!I$23+'Calc| Project Costs '!$BP52*'Input| Real Cost Escalation'!I$24)</f>
        <v>0</v>
      </c>
      <c r="AH52" s="253">
        <f t="shared" si="92"/>
        <v>6.1682475359572022E-3</v>
      </c>
      <c r="AI52" s="220">
        <f t="shared" si="93"/>
        <v>8.8846569751667354E-2</v>
      </c>
      <c r="AJ52" s="215">
        <f t="shared" si="94"/>
        <v>0</v>
      </c>
      <c r="AK52" s="215">
        <f t="shared" si="95"/>
        <v>0.12215227527761124</v>
      </c>
      <c r="AL52" s="215">
        <f t="shared" si="96"/>
        <v>0</v>
      </c>
      <c r="AM52" s="215">
        <f t="shared" si="97"/>
        <v>0</v>
      </c>
      <c r="AN52" s="216">
        <f t="shared" si="98"/>
        <v>0.2109988450292786</v>
      </c>
      <c r="AO52" s="215">
        <f>AI52/AI$102*'Input| Overheads'!C$53</f>
        <v>4.4319813497070999E-3</v>
      </c>
      <c r="AP52" s="215">
        <f>AJ52/AJ$102*'Input| Overheads'!D$53</f>
        <v>0</v>
      </c>
      <c r="AQ52" s="215">
        <f>AK52/AK$102*'Input| Overheads'!E$53</f>
        <v>6.1605192275567188E-3</v>
      </c>
      <c r="AR52" s="215">
        <f>AL52/AL$102*'Input| Overheads'!F$53</f>
        <v>0</v>
      </c>
      <c r="AS52" s="215">
        <f>AM52/AM$102*'Input| Overheads'!G$53</f>
        <v>0</v>
      </c>
      <c r="AT52" s="269">
        <f t="shared" si="27"/>
        <v>1.0592500577263818E-2</v>
      </c>
      <c r="AU52" s="253">
        <f t="shared" si="99"/>
        <v>9.3278551101374452E-2</v>
      </c>
      <c r="AV52" s="253">
        <f t="shared" si="100"/>
        <v>0</v>
      </c>
      <c r="AW52" s="253">
        <f t="shared" si="101"/>
        <v>0.12831279450516797</v>
      </c>
      <c r="AX52" s="253">
        <f t="shared" si="102"/>
        <v>0</v>
      </c>
      <c r="AY52" s="253">
        <f t="shared" si="103"/>
        <v>0</v>
      </c>
      <c r="AZ52" s="269">
        <f t="shared" si="104"/>
        <v>0.22159134560654242</v>
      </c>
      <c r="BA52" s="229"/>
      <c r="BB52" s="229"/>
      <c r="BC52" s="229"/>
      <c r="BD52" s="229"/>
      <c r="BE52" s="229"/>
      <c r="BF52" s="257"/>
      <c r="BG52" s="253">
        <f t="shared" si="28"/>
        <v>9.3278551101374452E-2</v>
      </c>
      <c r="BH52" s="253">
        <f t="shared" si="29"/>
        <v>0</v>
      </c>
      <c r="BI52" s="253">
        <f t="shared" si="30"/>
        <v>0.12831279450516797</v>
      </c>
      <c r="BJ52" s="253">
        <f t="shared" si="31"/>
        <v>0</v>
      </c>
      <c r="BK52" s="253">
        <f t="shared" si="32"/>
        <v>0</v>
      </c>
      <c r="BL52" s="269">
        <f t="shared" si="33"/>
        <v>0.22159134560654242</v>
      </c>
      <c r="BM52" s="211"/>
      <c r="BN52" s="302">
        <f t="shared" si="107"/>
        <v>1</v>
      </c>
      <c r="BO52" s="301"/>
      <c r="BP52" s="303">
        <v>0</v>
      </c>
      <c r="BQ52" s="211"/>
      <c r="BR52" s="505" t="s">
        <v>319</v>
      </c>
      <c r="BS52" s="218" t="s">
        <v>96</v>
      </c>
      <c r="BT52" s="218" t="s">
        <v>280</v>
      </c>
      <c r="BU52" s="506" t="s">
        <v>401</v>
      </c>
      <c r="BV52" s="546" t="str">
        <f t="shared" si="105"/>
        <v>IT-IT System</v>
      </c>
      <c r="BW52" s="546" t="s">
        <v>391</v>
      </c>
      <c r="BY52" s="545" t="s">
        <v>428</v>
      </c>
    </row>
    <row r="53" spans="1:77" x14ac:dyDescent="0.2">
      <c r="A53" s="472">
        <v>47</v>
      </c>
      <c r="B53" s="283" t="s">
        <v>317</v>
      </c>
      <c r="C53" s="473" t="s">
        <v>327</v>
      </c>
      <c r="D53" s="268" t="s">
        <v>289</v>
      </c>
      <c r="E53" s="353">
        <v>0</v>
      </c>
      <c r="F53" s="353">
        <v>0</v>
      </c>
      <c r="G53" s="353">
        <v>0</v>
      </c>
      <c r="H53" s="353">
        <v>0</v>
      </c>
      <c r="I53" s="353">
        <v>0</v>
      </c>
      <c r="J53" s="354">
        <f t="shared" si="90"/>
        <v>0</v>
      </c>
      <c r="K53" s="501">
        <v>0</v>
      </c>
      <c r="L53" s="501">
        <v>0</v>
      </c>
      <c r="M53" s="501">
        <v>0</v>
      </c>
      <c r="N53" s="501">
        <v>0</v>
      </c>
      <c r="O53" s="501">
        <v>0</v>
      </c>
      <c r="P53" s="502">
        <f t="shared" si="106"/>
        <v>0</v>
      </c>
      <c r="Q53" s="355">
        <v>2.6451659848279799E-2</v>
      </c>
      <c r="R53" s="355">
        <v>0</v>
      </c>
      <c r="S53" s="355">
        <v>0</v>
      </c>
      <c r="T53" s="355">
        <v>0</v>
      </c>
      <c r="U53" s="355">
        <v>0</v>
      </c>
      <c r="V53" s="355">
        <f t="shared" si="24"/>
        <v>2.6451659848279799E-2</v>
      </c>
      <c r="W53" s="220">
        <f t="shared" si="83"/>
        <v>2.7650867834240228E-2</v>
      </c>
      <c r="X53" s="215">
        <f t="shared" si="84"/>
        <v>0</v>
      </c>
      <c r="Y53" s="215">
        <f t="shared" si="85"/>
        <v>0</v>
      </c>
      <c r="Z53" s="215">
        <f t="shared" si="86"/>
        <v>0</v>
      </c>
      <c r="AA53" s="215">
        <f t="shared" si="87"/>
        <v>0</v>
      </c>
      <c r="AB53" s="215">
        <f t="shared" si="91"/>
        <v>2.7650867834240228E-2</v>
      </c>
      <c r="AC53" s="220">
        <f>W53*($BN53*'Input| Real Cost Escalation'!E$22+'Calc| Project Costs '!$BO53*'Input| Real Cost Escalation'!E$23+'Calc| Project Costs '!$BP53*'Input| Real Cost Escalation'!E$24)</f>
        <v>5.4311030028888032E-4</v>
      </c>
      <c r="AD53" s="215">
        <f>X53*($BN53*'Input| Real Cost Escalation'!F$22+'Calc| Project Costs '!$BO53*'Input| Real Cost Escalation'!F$23+'Calc| Project Costs '!$BP53*'Input| Real Cost Escalation'!F$24)</f>
        <v>0</v>
      </c>
      <c r="AE53" s="215">
        <f>Y53*($BN53*'Input| Real Cost Escalation'!G$22+'Calc| Project Costs '!$BO53*'Input| Real Cost Escalation'!G$23+'Calc| Project Costs '!$BP53*'Input| Real Cost Escalation'!G$24)</f>
        <v>0</v>
      </c>
      <c r="AF53" s="215">
        <f>Z53*($BN53*'Input| Real Cost Escalation'!H$22+'Calc| Project Costs '!$BO53*'Input| Real Cost Escalation'!H$23+'Calc| Project Costs '!$BP53*'Input| Real Cost Escalation'!H$24)</f>
        <v>0</v>
      </c>
      <c r="AG53" s="215">
        <f>AA53*($BN53*'Input| Real Cost Escalation'!I$22+'Calc| Project Costs '!$BO53*'Input| Real Cost Escalation'!I$23+'Calc| Project Costs '!$BP53*'Input| Real Cost Escalation'!I$24)</f>
        <v>0</v>
      </c>
      <c r="AH53" s="253">
        <f t="shared" si="92"/>
        <v>5.4311030028888032E-4</v>
      </c>
      <c r="AI53" s="220">
        <f t="shared" si="93"/>
        <v>2.8193978134529108E-2</v>
      </c>
      <c r="AJ53" s="215">
        <f t="shared" si="94"/>
        <v>0</v>
      </c>
      <c r="AK53" s="215">
        <f t="shared" si="95"/>
        <v>0</v>
      </c>
      <c r="AL53" s="215">
        <f t="shared" si="96"/>
        <v>0</v>
      </c>
      <c r="AM53" s="215">
        <f t="shared" si="97"/>
        <v>0</v>
      </c>
      <c r="AN53" s="216">
        <f t="shared" si="98"/>
        <v>2.8193978134529108E-2</v>
      </c>
      <c r="AO53" s="215">
        <f>AI53/AI$102*'Input| Overheads'!C$53</f>
        <v>1.4064154149737197E-3</v>
      </c>
      <c r="AP53" s="215">
        <f>AJ53/AJ$102*'Input| Overheads'!D$53</f>
        <v>0</v>
      </c>
      <c r="AQ53" s="215">
        <f>AK53/AK$102*'Input| Overheads'!E$53</f>
        <v>0</v>
      </c>
      <c r="AR53" s="215">
        <f>AL53/AL$102*'Input| Overheads'!F$53</f>
        <v>0</v>
      </c>
      <c r="AS53" s="215">
        <f>AM53/AM$102*'Input| Overheads'!G$53</f>
        <v>0</v>
      </c>
      <c r="AT53" s="269">
        <f t="shared" si="27"/>
        <v>1.4064154149737197E-3</v>
      </c>
      <c r="AU53" s="253">
        <f t="shared" si="99"/>
        <v>2.9600393549502828E-2</v>
      </c>
      <c r="AV53" s="253">
        <f t="shared" si="100"/>
        <v>0</v>
      </c>
      <c r="AW53" s="253">
        <f t="shared" si="101"/>
        <v>0</v>
      </c>
      <c r="AX53" s="253">
        <f t="shared" si="102"/>
        <v>0</v>
      </c>
      <c r="AY53" s="253">
        <f t="shared" si="103"/>
        <v>0</v>
      </c>
      <c r="AZ53" s="269">
        <f t="shared" si="104"/>
        <v>2.9600393549502828E-2</v>
      </c>
      <c r="BA53" s="229"/>
      <c r="BB53" s="229"/>
      <c r="BC53" s="229"/>
      <c r="BD53" s="229"/>
      <c r="BE53" s="229"/>
      <c r="BF53" s="257"/>
      <c r="BG53" s="253">
        <f t="shared" si="28"/>
        <v>2.9600393549502828E-2</v>
      </c>
      <c r="BH53" s="253">
        <f t="shared" si="29"/>
        <v>0</v>
      </c>
      <c r="BI53" s="253">
        <f t="shared" si="30"/>
        <v>0</v>
      </c>
      <c r="BJ53" s="253">
        <f t="shared" si="31"/>
        <v>0</v>
      </c>
      <c r="BK53" s="253">
        <f t="shared" si="32"/>
        <v>0</v>
      </c>
      <c r="BL53" s="269">
        <f t="shared" si="33"/>
        <v>2.9600393549502828E-2</v>
      </c>
      <c r="BM53" s="211"/>
      <c r="BN53" s="302">
        <f t="shared" si="107"/>
        <v>1</v>
      </c>
      <c r="BO53" s="301"/>
      <c r="BP53" s="303">
        <v>0</v>
      </c>
      <c r="BQ53" s="211"/>
      <c r="BR53" s="505" t="s">
        <v>319</v>
      </c>
      <c r="BS53" s="218" t="s">
        <v>96</v>
      </c>
      <c r="BT53" s="218" t="s">
        <v>283</v>
      </c>
      <c r="BU53" s="506" t="s">
        <v>401</v>
      </c>
      <c r="BV53" s="546" t="str">
        <f t="shared" si="105"/>
        <v>IT-IT System</v>
      </c>
      <c r="BW53" s="546" t="s">
        <v>391</v>
      </c>
      <c r="BY53" s="545" t="s">
        <v>429</v>
      </c>
    </row>
    <row r="54" spans="1:77" x14ac:dyDescent="0.2">
      <c r="A54" s="472">
        <v>48</v>
      </c>
      <c r="B54" s="283" t="s">
        <v>317</v>
      </c>
      <c r="C54" s="473" t="s">
        <v>328</v>
      </c>
      <c r="D54" s="268" t="s">
        <v>289</v>
      </c>
      <c r="E54" s="353">
        <v>0</v>
      </c>
      <c r="F54" s="353">
        <v>0</v>
      </c>
      <c r="G54" s="353">
        <v>0</v>
      </c>
      <c r="H54" s="353">
        <v>0</v>
      </c>
      <c r="I54" s="353">
        <v>0</v>
      </c>
      <c r="J54" s="354">
        <f t="shared" si="90"/>
        <v>0</v>
      </c>
      <c r="K54" s="501">
        <v>0</v>
      </c>
      <c r="L54" s="501">
        <v>0</v>
      </c>
      <c r="M54" s="501">
        <v>0</v>
      </c>
      <c r="N54" s="501">
        <v>0</v>
      </c>
      <c r="O54" s="501">
        <v>0</v>
      </c>
      <c r="P54" s="502">
        <f t="shared" si="106"/>
        <v>0</v>
      </c>
      <c r="Q54" s="355">
        <v>6.3198365049823485E-2</v>
      </c>
      <c r="R54" s="355">
        <v>5.9281422281538827E-2</v>
      </c>
      <c r="S54" s="355">
        <v>0</v>
      </c>
      <c r="T54" s="355">
        <v>0</v>
      </c>
      <c r="U54" s="355">
        <v>0</v>
      </c>
      <c r="V54" s="355">
        <f t="shared" si="24"/>
        <v>0.12247978733136231</v>
      </c>
      <c r="W54" s="220">
        <f t="shared" si="83"/>
        <v>6.6063515460122568E-2</v>
      </c>
      <c r="X54" s="215">
        <f t="shared" si="84"/>
        <v>6.1968994835657279E-2</v>
      </c>
      <c r="Y54" s="215">
        <f t="shared" si="85"/>
        <v>0</v>
      </c>
      <c r="Z54" s="215">
        <f t="shared" si="86"/>
        <v>0</v>
      </c>
      <c r="AA54" s="215">
        <f t="shared" si="87"/>
        <v>0</v>
      </c>
      <c r="AB54" s="215">
        <f t="shared" si="91"/>
        <v>0.12803251029577983</v>
      </c>
      <c r="AC54" s="220">
        <f>W54*($BN54*'Input| Real Cost Escalation'!E$22+'Calc| Project Costs '!$BO54*'Input| Real Cost Escalation'!E$23+'Calc| Project Costs '!$BP54*'Input| Real Cost Escalation'!E$24)</f>
        <v>1.2976003478363208E-3</v>
      </c>
      <c r="AD54" s="215">
        <f>X54*($BN54*'Input| Real Cost Escalation'!F$22+'Calc| Project Costs '!$BO54*'Input| Real Cost Escalation'!F$23+'Calc| Project Costs '!$BP54*'Input| Real Cost Escalation'!F$24)</f>
        <v>1.7665807289415807E-3</v>
      </c>
      <c r="AE54" s="215">
        <f>Y54*($BN54*'Input| Real Cost Escalation'!G$22+'Calc| Project Costs '!$BO54*'Input| Real Cost Escalation'!G$23+'Calc| Project Costs '!$BP54*'Input| Real Cost Escalation'!G$24)</f>
        <v>0</v>
      </c>
      <c r="AF54" s="215">
        <f>Z54*($BN54*'Input| Real Cost Escalation'!H$22+'Calc| Project Costs '!$BO54*'Input| Real Cost Escalation'!H$23+'Calc| Project Costs '!$BP54*'Input| Real Cost Escalation'!H$24)</f>
        <v>0</v>
      </c>
      <c r="AG54" s="215">
        <f>AA54*($BN54*'Input| Real Cost Escalation'!I$22+'Calc| Project Costs '!$BO54*'Input| Real Cost Escalation'!I$23+'Calc| Project Costs '!$BP54*'Input| Real Cost Escalation'!I$24)</f>
        <v>0</v>
      </c>
      <c r="AH54" s="253">
        <f t="shared" si="92"/>
        <v>3.0641810767779018E-3</v>
      </c>
      <c r="AI54" s="220">
        <f t="shared" si="93"/>
        <v>6.7361115807958893E-2</v>
      </c>
      <c r="AJ54" s="215">
        <f t="shared" si="94"/>
        <v>6.3735575564598856E-2</v>
      </c>
      <c r="AK54" s="215">
        <f t="shared" si="95"/>
        <v>0</v>
      </c>
      <c r="AL54" s="215">
        <f t="shared" si="96"/>
        <v>0</v>
      </c>
      <c r="AM54" s="215">
        <f t="shared" si="97"/>
        <v>0</v>
      </c>
      <c r="AN54" s="216">
        <f t="shared" si="98"/>
        <v>0.13109669137255772</v>
      </c>
      <c r="AO54" s="215">
        <f>AI54/AI$102*'Input| Overheads'!C$53</f>
        <v>3.3602108645362895E-3</v>
      </c>
      <c r="AP54" s="215">
        <f>AJ54/AJ$102*'Input| Overheads'!D$53</f>
        <v>2.5604180234693797E-3</v>
      </c>
      <c r="AQ54" s="215">
        <f>AK54/AK$102*'Input| Overheads'!E$53</f>
        <v>0</v>
      </c>
      <c r="AR54" s="215">
        <f>AL54/AL$102*'Input| Overheads'!F$53</f>
        <v>0</v>
      </c>
      <c r="AS54" s="215">
        <f>AM54/AM$102*'Input| Overheads'!G$53</f>
        <v>0</v>
      </c>
      <c r="AT54" s="269">
        <f t="shared" si="27"/>
        <v>5.9206288880056697E-3</v>
      </c>
      <c r="AU54" s="253">
        <f t="shared" si="99"/>
        <v>7.0721326672495186E-2</v>
      </c>
      <c r="AV54" s="253">
        <f t="shared" si="100"/>
        <v>6.6295993588068231E-2</v>
      </c>
      <c r="AW54" s="253">
        <f t="shared" si="101"/>
        <v>0</v>
      </c>
      <c r="AX54" s="253">
        <f t="shared" si="102"/>
        <v>0</v>
      </c>
      <c r="AY54" s="253">
        <f t="shared" si="103"/>
        <v>0</v>
      </c>
      <c r="AZ54" s="269">
        <f t="shared" si="104"/>
        <v>0.1370173202605634</v>
      </c>
      <c r="BA54" s="229"/>
      <c r="BB54" s="229"/>
      <c r="BC54" s="229"/>
      <c r="BD54" s="229"/>
      <c r="BE54" s="229"/>
      <c r="BF54" s="257"/>
      <c r="BG54" s="253">
        <f t="shared" si="28"/>
        <v>7.0721326672495186E-2</v>
      </c>
      <c r="BH54" s="253">
        <f t="shared" si="29"/>
        <v>6.6295993588068231E-2</v>
      </c>
      <c r="BI54" s="253">
        <f t="shared" si="30"/>
        <v>0</v>
      </c>
      <c r="BJ54" s="253">
        <f t="shared" si="31"/>
        <v>0</v>
      </c>
      <c r="BK54" s="253">
        <f t="shared" si="32"/>
        <v>0</v>
      </c>
      <c r="BL54" s="269">
        <f t="shared" si="33"/>
        <v>0.1370173202605634</v>
      </c>
      <c r="BM54" s="211"/>
      <c r="BN54" s="302">
        <f t="shared" si="107"/>
        <v>1</v>
      </c>
      <c r="BO54" s="301"/>
      <c r="BP54" s="303">
        <v>0</v>
      </c>
      <c r="BQ54" s="211"/>
      <c r="BR54" s="505" t="s">
        <v>319</v>
      </c>
      <c r="BS54" s="218" t="s">
        <v>96</v>
      </c>
      <c r="BT54" s="218" t="s">
        <v>283</v>
      </c>
      <c r="BU54" s="506" t="s">
        <v>401</v>
      </c>
      <c r="BV54" s="546" t="str">
        <f t="shared" si="105"/>
        <v>IT-IT System</v>
      </c>
      <c r="BW54" s="546" t="s">
        <v>391</v>
      </c>
      <c r="BY54" s="545" t="s">
        <v>429</v>
      </c>
    </row>
    <row r="55" spans="1:77" x14ac:dyDescent="0.2">
      <c r="A55" s="472">
        <v>49</v>
      </c>
      <c r="B55" s="283" t="s">
        <v>317</v>
      </c>
      <c r="C55" s="473" t="s">
        <v>329</v>
      </c>
      <c r="D55" s="268" t="s">
        <v>289</v>
      </c>
      <c r="E55" s="353">
        <v>0</v>
      </c>
      <c r="F55" s="353">
        <v>0</v>
      </c>
      <c r="G55" s="353">
        <v>0</v>
      </c>
      <c r="H55" s="353">
        <v>0</v>
      </c>
      <c r="I55" s="353">
        <v>0</v>
      </c>
      <c r="J55" s="354">
        <f t="shared" si="90"/>
        <v>0</v>
      </c>
      <c r="K55" s="501">
        <v>0</v>
      </c>
      <c r="L55" s="501">
        <v>0</v>
      </c>
      <c r="M55" s="501">
        <v>0</v>
      </c>
      <c r="N55" s="501">
        <v>0</v>
      </c>
      <c r="O55" s="501">
        <v>0</v>
      </c>
      <c r="P55" s="502">
        <f t="shared" si="106"/>
        <v>0</v>
      </c>
      <c r="Q55" s="355">
        <v>8.6577561615213697E-2</v>
      </c>
      <c r="R55" s="355">
        <v>8.6577561615213697E-2</v>
      </c>
      <c r="S55" s="355">
        <v>8.6577561615213697E-2</v>
      </c>
      <c r="T55" s="355">
        <v>8.6577561615213697E-2</v>
      </c>
      <c r="U55" s="355">
        <v>8.6577561615213697E-2</v>
      </c>
      <c r="V55" s="355">
        <f t="shared" si="24"/>
        <v>0.43288780807606847</v>
      </c>
      <c r="W55" s="220">
        <f t="shared" si="83"/>
        <v>9.0502627334698105E-2</v>
      </c>
      <c r="X55" s="215">
        <f t="shared" si="84"/>
        <v>9.0502627334698105E-2</v>
      </c>
      <c r="Y55" s="215">
        <f t="shared" si="85"/>
        <v>9.0502627334698105E-2</v>
      </c>
      <c r="Z55" s="215">
        <f t="shared" si="86"/>
        <v>9.0502627334698105E-2</v>
      </c>
      <c r="AA55" s="215">
        <f t="shared" si="87"/>
        <v>9.0502627334698105E-2</v>
      </c>
      <c r="AB55" s="215">
        <f t="shared" si="91"/>
        <v>0.45251313667349052</v>
      </c>
      <c r="AC55" s="220">
        <f>W55*($BN55*'Input| Real Cost Escalation'!E$22+'Calc| Project Costs '!$BO55*'Input| Real Cost Escalation'!E$23+'Calc| Project Costs '!$BP55*'Input| Real Cost Escalation'!E$24)</f>
        <v>1.7776262721061573E-3</v>
      </c>
      <c r="AD55" s="215">
        <f>X55*($BN55*'Input| Real Cost Escalation'!F$22+'Calc| Project Costs '!$BO55*'Input| Real Cost Escalation'!F$23+'Calc| Project Costs '!$BP55*'Input| Real Cost Escalation'!F$24)</f>
        <v>2.5800030772173072E-3</v>
      </c>
      <c r="AE55" s="215">
        <f>Y55*($BN55*'Input| Real Cost Escalation'!G$22+'Calc| Project Costs '!$BO55*'Input| Real Cost Escalation'!G$23+'Calc| Project Costs '!$BP55*'Input| Real Cost Escalation'!G$24)</f>
        <v>3.42705501396575E-3</v>
      </c>
      <c r="AF55" s="215">
        <f>Z55*($BN55*'Input| Real Cost Escalation'!H$22+'Calc| Project Costs '!$BO55*'Input| Real Cost Escalation'!H$23+'Calc| Project Costs '!$BP55*'Input| Real Cost Escalation'!H$24)</f>
        <v>4.5067767125636492E-3</v>
      </c>
      <c r="AG55" s="215">
        <f>AA55*($BN55*'Input| Real Cost Escalation'!I$22+'Calc| Project Costs '!$BO55*'Input| Real Cost Escalation'!I$23+'Calc| Project Costs '!$BP55*'Input| Real Cost Escalation'!I$24)</f>
        <v>5.573638641979687E-3</v>
      </c>
      <c r="AH55" s="253">
        <f t="shared" si="92"/>
        <v>1.7865099717832553E-2</v>
      </c>
      <c r="AI55" s="220">
        <f t="shared" si="93"/>
        <v>9.2280253606804266E-2</v>
      </c>
      <c r="AJ55" s="215">
        <f t="shared" si="94"/>
        <v>9.3082630411915418E-2</v>
      </c>
      <c r="AK55" s="215">
        <f t="shared" si="95"/>
        <v>9.3929682348663848E-2</v>
      </c>
      <c r="AL55" s="215">
        <f t="shared" si="96"/>
        <v>9.5009404047261756E-2</v>
      </c>
      <c r="AM55" s="215">
        <f t="shared" si="97"/>
        <v>9.6076265976677788E-2</v>
      </c>
      <c r="AN55" s="216">
        <f t="shared" si="98"/>
        <v>0.47037823639132309</v>
      </c>
      <c r="AO55" s="215">
        <f>AI55/AI$102*'Input| Overheads'!C$53</f>
        <v>4.6032656530774225E-3</v>
      </c>
      <c r="AP55" s="215">
        <f>AJ55/AJ$102*'Input| Overheads'!D$53</f>
        <v>3.7393628670858818E-3</v>
      </c>
      <c r="AQ55" s="215">
        <f>AK55/AK$102*'Input| Overheads'!E$53</f>
        <v>4.7371660726920391E-3</v>
      </c>
      <c r="AR55" s="215">
        <f>AL55/AL$102*'Input| Overheads'!F$53</f>
        <v>4.3190934709568685E-3</v>
      </c>
      <c r="AS55" s="215">
        <f>AM55/AM$102*'Input| Overheads'!G$53</f>
        <v>5.0321452889416397E-3</v>
      </c>
      <c r="AT55" s="269">
        <f t="shared" si="27"/>
        <v>2.2431033352753853E-2</v>
      </c>
      <c r="AU55" s="253">
        <f t="shared" si="99"/>
        <v>9.6883519259881687E-2</v>
      </c>
      <c r="AV55" s="253">
        <f t="shared" si="100"/>
        <v>9.6821993279001303E-2</v>
      </c>
      <c r="AW55" s="253">
        <f t="shared" si="101"/>
        <v>9.8666848421355882E-2</v>
      </c>
      <c r="AX55" s="253">
        <f t="shared" si="102"/>
        <v>9.9328497518218622E-2</v>
      </c>
      <c r="AY55" s="253">
        <f t="shared" si="103"/>
        <v>0.10110841126561942</v>
      </c>
      <c r="AZ55" s="269">
        <f t="shared" si="104"/>
        <v>0.49280926974407696</v>
      </c>
      <c r="BA55" s="229"/>
      <c r="BB55" s="229"/>
      <c r="BC55" s="229"/>
      <c r="BD55" s="229"/>
      <c r="BE55" s="229"/>
      <c r="BF55" s="257"/>
      <c r="BG55" s="253">
        <f t="shared" si="28"/>
        <v>9.6883519259881687E-2</v>
      </c>
      <c r="BH55" s="253">
        <f t="shared" si="29"/>
        <v>9.6821993279001303E-2</v>
      </c>
      <c r="BI55" s="253">
        <f t="shared" si="30"/>
        <v>9.8666848421355882E-2</v>
      </c>
      <c r="BJ55" s="253">
        <f t="shared" si="31"/>
        <v>9.9328497518218622E-2</v>
      </c>
      <c r="BK55" s="253">
        <f t="shared" si="32"/>
        <v>0.10110841126561942</v>
      </c>
      <c r="BL55" s="269">
        <f t="shared" si="33"/>
        <v>0.49280926974407691</v>
      </c>
      <c r="BM55" s="211"/>
      <c r="BN55" s="302">
        <f t="shared" si="107"/>
        <v>1</v>
      </c>
      <c r="BO55" s="301"/>
      <c r="BP55" s="303">
        <v>0</v>
      </c>
      <c r="BQ55" s="211"/>
      <c r="BR55" s="505" t="s">
        <v>319</v>
      </c>
      <c r="BS55" s="218" t="s">
        <v>96</v>
      </c>
      <c r="BT55" s="218" t="s">
        <v>283</v>
      </c>
      <c r="BU55" s="506" t="s">
        <v>401</v>
      </c>
      <c r="BV55" s="546" t="str">
        <f t="shared" si="105"/>
        <v>IT-IT System</v>
      </c>
      <c r="BW55" s="546" t="s">
        <v>391</v>
      </c>
      <c r="BY55" s="545" t="s">
        <v>428</v>
      </c>
    </row>
    <row r="56" spans="1:77" x14ac:dyDescent="0.2">
      <c r="A56" s="472">
        <v>50</v>
      </c>
      <c r="B56" s="283" t="s">
        <v>317</v>
      </c>
      <c r="C56" s="473" t="s">
        <v>330</v>
      </c>
      <c r="D56" s="268" t="s">
        <v>289</v>
      </c>
      <c r="E56" s="353">
        <v>0</v>
      </c>
      <c r="F56" s="353">
        <v>0</v>
      </c>
      <c r="G56" s="353">
        <v>0</v>
      </c>
      <c r="H56" s="353">
        <v>0</v>
      </c>
      <c r="I56" s="353">
        <v>0</v>
      </c>
      <c r="J56" s="354">
        <f t="shared" si="90"/>
        <v>0</v>
      </c>
      <c r="K56" s="501">
        <v>0</v>
      </c>
      <c r="L56" s="501">
        <v>0</v>
      </c>
      <c r="M56" s="501">
        <v>0</v>
      </c>
      <c r="N56" s="501">
        <v>0</v>
      </c>
      <c r="O56" s="501">
        <v>0</v>
      </c>
      <c r="P56" s="502">
        <f t="shared" si="106"/>
        <v>0</v>
      </c>
      <c r="Q56" s="355">
        <v>0.24803344498942384</v>
      </c>
      <c r="R56" s="355">
        <v>0.19227936940806462</v>
      </c>
      <c r="S56" s="355">
        <v>0.21279839084369739</v>
      </c>
      <c r="T56" s="355">
        <v>0.23239520906873995</v>
      </c>
      <c r="U56" s="355">
        <v>0.22455648177872292</v>
      </c>
      <c r="V56" s="355">
        <f t="shared" si="24"/>
        <v>1.1100628960886487</v>
      </c>
      <c r="W56" s="220">
        <f t="shared" si="83"/>
        <v>0.25927824738453464</v>
      </c>
      <c r="X56" s="215">
        <f t="shared" si="84"/>
        <v>0.20099651444365607</v>
      </c>
      <c r="Y56" s="215">
        <f t="shared" si="85"/>
        <v>0.2224457827715762</v>
      </c>
      <c r="Z56" s="215">
        <f t="shared" si="86"/>
        <v>0.24293103903981453</v>
      </c>
      <c r="AA56" s="215">
        <f t="shared" si="87"/>
        <v>0.2347369365325192</v>
      </c>
      <c r="AB56" s="215">
        <f t="shared" si="91"/>
        <v>1.1603885201721007</v>
      </c>
      <c r="AC56" s="220">
        <f>W56*($BN56*'Input| Real Cost Escalation'!E$22+'Calc| Project Costs '!$BO56*'Input| Real Cost Escalation'!E$23+'Calc| Project Costs '!$BP56*'Input| Real Cost Escalation'!E$24)</f>
        <v>5.0926678916390139E-3</v>
      </c>
      <c r="AD56" s="215">
        <f>X56*($BN56*'Input| Real Cost Escalation'!F$22+'Calc| Project Costs '!$BO56*'Input| Real Cost Escalation'!F$23+'Calc| Project Costs '!$BP56*'Input| Real Cost Escalation'!F$24)</f>
        <v>5.7299068662039687E-3</v>
      </c>
      <c r="AE56" s="215">
        <f>Y56*($BN56*'Input| Real Cost Escalation'!G$22+'Calc| Project Costs '!$BO56*'Input| Real Cost Escalation'!G$23+'Calc| Project Costs '!$BP56*'Input| Real Cost Escalation'!G$24)</f>
        <v>8.4233348537340481E-3</v>
      </c>
      <c r="AF56" s="215">
        <f>Z56*($BN56*'Input| Real Cost Escalation'!H$22+'Calc| Project Costs '!$BO56*'Input| Real Cost Escalation'!H$23+'Calc| Project Costs '!$BP56*'Input| Real Cost Escalation'!H$24)</f>
        <v>1.2097283601000763E-2</v>
      </c>
      <c r="AG56" s="215">
        <f>AA56*($BN56*'Input| Real Cost Escalation'!I$22+'Calc| Project Costs '!$BO56*'Input| Real Cost Escalation'!I$23+'Calc| Project Costs '!$BP56*'Input| Real Cost Escalation'!I$24)</f>
        <v>1.4456363297819685E-2</v>
      </c>
      <c r="AH56" s="253">
        <f t="shared" si="92"/>
        <v>4.5799556510397479E-2</v>
      </c>
      <c r="AI56" s="220">
        <f t="shared" si="93"/>
        <v>0.26437091527617368</v>
      </c>
      <c r="AJ56" s="215">
        <f t="shared" si="94"/>
        <v>0.20672642130986005</v>
      </c>
      <c r="AK56" s="215">
        <f t="shared" si="95"/>
        <v>0.23086911762531026</v>
      </c>
      <c r="AL56" s="215">
        <f t="shared" si="96"/>
        <v>0.25502832264081532</v>
      </c>
      <c r="AM56" s="215">
        <f t="shared" si="97"/>
        <v>0.24919329983033889</v>
      </c>
      <c r="AN56" s="216">
        <f t="shared" si="98"/>
        <v>1.2061880766824982</v>
      </c>
      <c r="AO56" s="215">
        <f>AI56/AI$102*'Input| Overheads'!C$53</f>
        <v>1.3187756929546612E-2</v>
      </c>
      <c r="AP56" s="215">
        <f>AJ56/AJ$102*'Input| Overheads'!D$53</f>
        <v>8.3047191519062188E-3</v>
      </c>
      <c r="AQ56" s="215">
        <f>AK56/AK$102*'Input| Overheads'!E$53</f>
        <v>1.1643447778172167E-2</v>
      </c>
      <c r="AR56" s="215">
        <f>AL56/AL$102*'Input| Overheads'!F$53</f>
        <v>1.1593496183589343E-2</v>
      </c>
      <c r="AS56" s="215">
        <f>AM56/AM$102*'Input| Overheads'!G$53</f>
        <v>1.305189036053358E-2</v>
      </c>
      <c r="AT56" s="269">
        <f t="shared" si="27"/>
        <v>5.7781310403747919E-2</v>
      </c>
      <c r="AU56" s="253">
        <f t="shared" si="99"/>
        <v>0.27755867220572028</v>
      </c>
      <c r="AV56" s="253">
        <f t="shared" si="100"/>
        <v>0.21503114046176627</v>
      </c>
      <c r="AW56" s="253">
        <f t="shared" si="101"/>
        <v>0.24251256540348243</v>
      </c>
      <c r="AX56" s="253">
        <f t="shared" si="102"/>
        <v>0.26662181882440467</v>
      </c>
      <c r="AY56" s="253">
        <f t="shared" si="103"/>
        <v>0.26224519019087245</v>
      </c>
      <c r="AZ56" s="269">
        <f t="shared" si="104"/>
        <v>1.2639693870862461</v>
      </c>
      <c r="BA56" s="229"/>
      <c r="BB56" s="229"/>
      <c r="BC56" s="229"/>
      <c r="BD56" s="229"/>
      <c r="BE56" s="229"/>
      <c r="BF56" s="257"/>
      <c r="BG56" s="253">
        <f t="shared" si="28"/>
        <v>0.27755867220572028</v>
      </c>
      <c r="BH56" s="253">
        <f t="shared" si="29"/>
        <v>0.21503114046176627</v>
      </c>
      <c r="BI56" s="253">
        <f t="shared" si="30"/>
        <v>0.24251256540348243</v>
      </c>
      <c r="BJ56" s="253">
        <f t="shared" si="31"/>
        <v>0.26662181882440467</v>
      </c>
      <c r="BK56" s="253">
        <f t="shared" si="32"/>
        <v>0.26224519019087245</v>
      </c>
      <c r="BL56" s="269">
        <f t="shared" si="33"/>
        <v>1.2639693870862461</v>
      </c>
      <c r="BM56" s="211"/>
      <c r="BN56" s="302">
        <f t="shared" si="107"/>
        <v>1</v>
      </c>
      <c r="BO56" s="301"/>
      <c r="BP56" s="303">
        <v>0</v>
      </c>
      <c r="BQ56" s="211"/>
      <c r="BR56" s="505" t="s">
        <v>319</v>
      </c>
      <c r="BS56" s="218" t="s">
        <v>96</v>
      </c>
      <c r="BT56" s="218" t="s">
        <v>280</v>
      </c>
      <c r="BU56" s="506" t="s">
        <v>401</v>
      </c>
      <c r="BV56" s="546" t="str">
        <f t="shared" si="105"/>
        <v>IT-IT System</v>
      </c>
      <c r="BW56" s="546" t="s">
        <v>391</v>
      </c>
      <c r="BY56" s="545" t="s">
        <v>428</v>
      </c>
    </row>
    <row r="57" spans="1:77" x14ac:dyDescent="0.2">
      <c r="A57" s="472">
        <v>51</v>
      </c>
      <c r="B57" s="283" t="s">
        <v>317</v>
      </c>
      <c r="C57" s="473" t="s">
        <v>331</v>
      </c>
      <c r="D57" s="268" t="s">
        <v>289</v>
      </c>
      <c r="E57" s="353">
        <v>0</v>
      </c>
      <c r="F57" s="353">
        <v>0</v>
      </c>
      <c r="G57" s="353">
        <v>0</v>
      </c>
      <c r="H57" s="353">
        <v>0</v>
      </c>
      <c r="I57" s="353">
        <v>0</v>
      </c>
      <c r="J57" s="354">
        <f t="shared" si="90"/>
        <v>0</v>
      </c>
      <c r="K57" s="501">
        <v>0</v>
      </c>
      <c r="L57" s="501">
        <v>0</v>
      </c>
      <c r="M57" s="501">
        <v>0</v>
      </c>
      <c r="N57" s="501">
        <v>0</v>
      </c>
      <c r="O57" s="501">
        <v>0</v>
      </c>
      <c r="P57" s="502">
        <f t="shared" si="106"/>
        <v>0</v>
      </c>
      <c r="Q57" s="355">
        <v>0.42282064974871802</v>
      </c>
      <c r="R57" s="355">
        <v>0.18604108588943594</v>
      </c>
      <c r="S57" s="355">
        <v>0.16912825989948724</v>
      </c>
      <c r="T57" s="355">
        <v>0</v>
      </c>
      <c r="U57" s="355">
        <v>0</v>
      </c>
      <c r="V57" s="355">
        <f t="shared" si="24"/>
        <v>0.77798999553764114</v>
      </c>
      <c r="W57" s="220">
        <f t="shared" si="83"/>
        <v>0.44198957535550237</v>
      </c>
      <c r="X57" s="215">
        <f t="shared" si="84"/>
        <v>0.19447541315642106</v>
      </c>
      <c r="Y57" s="215">
        <f t="shared" si="85"/>
        <v>0.17679583014220099</v>
      </c>
      <c r="Z57" s="215">
        <f t="shared" si="86"/>
        <v>0</v>
      </c>
      <c r="AA57" s="215">
        <f t="shared" si="87"/>
        <v>0</v>
      </c>
      <c r="AB57" s="215">
        <f t="shared" si="91"/>
        <v>0.81326081865412447</v>
      </c>
      <c r="AC57" s="220">
        <f>W57*($BN57*'Input| Real Cost Escalation'!E$22+'Calc| Project Costs '!$BO57*'Input| Real Cost Escalation'!E$23+'Calc| Project Costs '!$BP57*'Input| Real Cost Escalation'!E$24)</f>
        <v>8.681430631216118E-3</v>
      </c>
      <c r="AD57" s="215">
        <f>X57*($BN57*'Input| Real Cost Escalation'!F$22+'Calc| Project Costs '!$BO57*'Input| Real Cost Escalation'!F$23+'Calc| Project Costs '!$BP57*'Input| Real Cost Escalation'!F$24)</f>
        <v>5.5440066124390515E-3</v>
      </c>
      <c r="AE57" s="215">
        <f>Y57*($BN57*'Input| Real Cost Escalation'!G$22+'Calc| Project Costs '!$BO57*'Input| Real Cost Escalation'!G$23+'Calc| Project Costs '!$BP57*'Input| Real Cost Escalation'!G$24)</f>
        <v>6.6947121203051879E-3</v>
      </c>
      <c r="AF57" s="215">
        <f>Z57*($BN57*'Input| Real Cost Escalation'!H$22+'Calc| Project Costs '!$BO57*'Input| Real Cost Escalation'!H$23+'Calc| Project Costs '!$BP57*'Input| Real Cost Escalation'!H$24)</f>
        <v>0</v>
      </c>
      <c r="AG57" s="215">
        <f>AA57*($BN57*'Input| Real Cost Escalation'!I$22+'Calc| Project Costs '!$BO57*'Input| Real Cost Escalation'!I$23+'Calc| Project Costs '!$BP57*'Input| Real Cost Escalation'!I$24)</f>
        <v>0</v>
      </c>
      <c r="AH57" s="253">
        <f t="shared" si="92"/>
        <v>2.0920149363960357E-2</v>
      </c>
      <c r="AI57" s="220">
        <f t="shared" si="93"/>
        <v>0.4506710059867185</v>
      </c>
      <c r="AJ57" s="215">
        <f t="shared" si="94"/>
        <v>0.20001941976886012</v>
      </c>
      <c r="AK57" s="215">
        <f t="shared" si="95"/>
        <v>0.18349054226250616</v>
      </c>
      <c r="AL57" s="215">
        <f t="shared" si="96"/>
        <v>0</v>
      </c>
      <c r="AM57" s="215">
        <f t="shared" si="97"/>
        <v>0</v>
      </c>
      <c r="AN57" s="216">
        <f t="shared" si="98"/>
        <v>0.83418096801808483</v>
      </c>
      <c r="AO57" s="215">
        <f>AI57/AI$102*'Input| Overheads'!C$53</f>
        <v>2.2481064817354852E-2</v>
      </c>
      <c r="AP57" s="215">
        <f>AJ57/AJ$102*'Input| Overheads'!D$53</f>
        <v>8.0352820678775694E-3</v>
      </c>
      <c r="AQ57" s="215">
        <f>AK57/AK$102*'Input| Overheads'!E$53</f>
        <v>9.2539988396774728E-3</v>
      </c>
      <c r="AR57" s="215">
        <f>AL57/AL$102*'Input| Overheads'!F$53</f>
        <v>0</v>
      </c>
      <c r="AS57" s="215">
        <f>AM57/AM$102*'Input| Overheads'!G$53</f>
        <v>0</v>
      </c>
      <c r="AT57" s="269">
        <f t="shared" si="27"/>
        <v>3.9770345724909895E-2</v>
      </c>
      <c r="AU57" s="253">
        <f t="shared" si="99"/>
        <v>0.47315207080407334</v>
      </c>
      <c r="AV57" s="253">
        <f t="shared" si="100"/>
        <v>0.20805470183673769</v>
      </c>
      <c r="AW57" s="253">
        <f t="shared" si="101"/>
        <v>0.19274454110218364</v>
      </c>
      <c r="AX57" s="253">
        <f t="shared" si="102"/>
        <v>0</v>
      </c>
      <c r="AY57" s="253">
        <f t="shared" si="103"/>
        <v>0</v>
      </c>
      <c r="AZ57" s="269">
        <f t="shared" si="104"/>
        <v>0.87395131374299473</v>
      </c>
      <c r="BA57" s="229"/>
      <c r="BB57" s="229"/>
      <c r="BC57" s="229"/>
      <c r="BD57" s="229"/>
      <c r="BE57" s="229"/>
      <c r="BF57" s="257"/>
      <c r="BG57" s="253">
        <f t="shared" si="28"/>
        <v>0.47315207080407334</v>
      </c>
      <c r="BH57" s="253">
        <f t="shared" si="29"/>
        <v>0.20805470183673769</v>
      </c>
      <c r="BI57" s="253">
        <f t="shared" si="30"/>
        <v>0.19274454110218364</v>
      </c>
      <c r="BJ57" s="253">
        <f t="shared" si="31"/>
        <v>0</v>
      </c>
      <c r="BK57" s="253">
        <f t="shared" si="32"/>
        <v>0</v>
      </c>
      <c r="BL57" s="269">
        <f t="shared" si="33"/>
        <v>0.87395131374299473</v>
      </c>
      <c r="BM57" s="211"/>
      <c r="BN57" s="302">
        <f t="shared" si="107"/>
        <v>1</v>
      </c>
      <c r="BO57" s="301"/>
      <c r="BP57" s="303">
        <v>0</v>
      </c>
      <c r="BQ57" s="211"/>
      <c r="BR57" s="505" t="s">
        <v>319</v>
      </c>
      <c r="BS57" s="218" t="s">
        <v>96</v>
      </c>
      <c r="BT57" s="218" t="s">
        <v>283</v>
      </c>
      <c r="BU57" s="506" t="s">
        <v>401</v>
      </c>
      <c r="BV57" s="546" t="str">
        <f t="shared" si="105"/>
        <v>IT-IT System</v>
      </c>
      <c r="BW57" s="546" t="s">
        <v>391</v>
      </c>
      <c r="BY57" s="545" t="s">
        <v>429</v>
      </c>
    </row>
    <row r="58" spans="1:77" x14ac:dyDescent="0.2">
      <c r="A58" s="472">
        <v>52</v>
      </c>
      <c r="B58" s="283" t="s">
        <v>317</v>
      </c>
      <c r="C58" s="473" t="s">
        <v>332</v>
      </c>
      <c r="D58" s="268" t="s">
        <v>289</v>
      </c>
      <c r="E58" s="353">
        <v>0</v>
      </c>
      <c r="F58" s="353">
        <v>0</v>
      </c>
      <c r="G58" s="353">
        <v>0</v>
      </c>
      <c r="H58" s="353">
        <v>0</v>
      </c>
      <c r="I58" s="353">
        <v>0</v>
      </c>
      <c r="J58" s="354">
        <f t="shared" ref="J58:J63" si="108">SUM(E58:I58)</f>
        <v>0</v>
      </c>
      <c r="K58" s="501">
        <v>0</v>
      </c>
      <c r="L58" s="501">
        <v>0</v>
      </c>
      <c r="M58" s="501">
        <v>0</v>
      </c>
      <c r="N58" s="501">
        <v>0</v>
      </c>
      <c r="O58" s="501">
        <v>0</v>
      </c>
      <c r="P58" s="502">
        <f t="shared" si="106"/>
        <v>0</v>
      </c>
      <c r="Q58" s="355">
        <v>6.0886173563815399E-2</v>
      </c>
      <c r="R58" s="355">
        <v>0.1150072167316513</v>
      </c>
      <c r="S58" s="355">
        <v>0.1006313146401949</v>
      </c>
      <c r="T58" s="355">
        <v>9.2174901645220519E-2</v>
      </c>
      <c r="U58" s="355">
        <v>9.3020542944717968E-2</v>
      </c>
      <c r="V58" s="355">
        <f t="shared" si="24"/>
        <v>0.46172014952560009</v>
      </c>
      <c r="W58" s="220">
        <f t="shared" si="83"/>
        <v>6.3646498851192349E-2</v>
      </c>
      <c r="X58" s="215">
        <f t="shared" si="84"/>
        <v>0.12022116449669665</v>
      </c>
      <c r="Y58" s="215">
        <f t="shared" si="85"/>
        <v>0.10519351893460957</v>
      </c>
      <c r="Z58" s="215">
        <f t="shared" si="86"/>
        <v>9.6353727427499508E-2</v>
      </c>
      <c r="AA58" s="215">
        <f t="shared" si="87"/>
        <v>9.7237706578210528E-2</v>
      </c>
      <c r="AB58" s="215">
        <f t="shared" si="91"/>
        <v>0.48265261628820855</v>
      </c>
      <c r="AC58" s="220">
        <f>W58*($BN58*'Input| Real Cost Escalation'!E$22+'Calc| Project Costs '!$BO58*'Input| Real Cost Escalation'!E$23+'Calc| Project Costs '!$BP58*'Input| Real Cost Escalation'!E$24)</f>
        <v>1.250126010895121E-3</v>
      </c>
      <c r="AD58" s="215">
        <f>X58*($BN58*'Input| Real Cost Escalation'!F$22+'Calc| Project Costs '!$BO58*'Input| Real Cost Escalation'!F$23+'Calc| Project Costs '!$BP58*'Input| Real Cost Escalation'!F$24)</f>
        <v>3.4272040876895953E-3</v>
      </c>
      <c r="AE58" s="215">
        <f>Y58*($BN58*'Input| Real Cost Escalation'!G$22+'Calc| Project Costs '!$BO58*'Input| Real Cost Escalation'!G$23+'Calc| Project Costs '!$BP58*'Input| Real Cost Escalation'!G$24)</f>
        <v>3.9833537115815864E-3</v>
      </c>
      <c r="AF58" s="215">
        <f>Z58*($BN58*'Input| Real Cost Escalation'!H$22+'Calc| Project Costs '!$BO58*'Input| Real Cost Escalation'!H$23+'Calc| Project Costs '!$BP58*'Input| Real Cost Escalation'!H$24)</f>
        <v>4.7981450674689265E-3</v>
      </c>
      <c r="AG58" s="215">
        <f>AA58*($BN58*'Input| Real Cost Escalation'!I$22+'Calc| Project Costs '!$BO58*'Input| Real Cost Escalation'!I$23+'Calc| Project Costs '!$BP58*'Input| Real Cost Escalation'!I$24)</f>
        <v>5.9884210525456179E-3</v>
      </c>
      <c r="AH58" s="253">
        <f t="shared" si="92"/>
        <v>1.9447249930180849E-2</v>
      </c>
      <c r="AI58" s="220">
        <f t="shared" si="93"/>
        <v>6.4896624862087471E-2</v>
      </c>
      <c r="AJ58" s="215">
        <f t="shared" si="94"/>
        <v>0.12364836858438624</v>
      </c>
      <c r="AK58" s="215">
        <f t="shared" si="95"/>
        <v>0.10917687264619115</v>
      </c>
      <c r="AL58" s="215">
        <f t="shared" si="96"/>
        <v>0.10115187249496843</v>
      </c>
      <c r="AM58" s="215">
        <f t="shared" si="97"/>
        <v>0.10322612763075614</v>
      </c>
      <c r="AN58" s="216">
        <f t="shared" si="98"/>
        <v>0.50209986621838942</v>
      </c>
      <c r="AO58" s="215">
        <f>AI58/AI$102*'Input| Overheads'!C$53</f>
        <v>3.2372733336990997E-3</v>
      </c>
      <c r="AP58" s="215">
        <f>AJ58/AJ$102*'Input| Overheads'!D$53</f>
        <v>4.9672652783243152E-3</v>
      </c>
      <c r="AQ58" s="215">
        <f>AK58/AK$102*'Input| Overheads'!E$53</f>
        <v>5.5061293096080955E-3</v>
      </c>
      <c r="AR58" s="215">
        <f>AL58/AL$102*'Input| Overheads'!F$53</f>
        <v>4.5983278860559397E-3</v>
      </c>
      <c r="AS58" s="215">
        <f>AM58/AM$102*'Input| Overheads'!G$53</f>
        <v>5.406630519746599E-3</v>
      </c>
      <c r="AT58" s="269">
        <f t="shared" si="27"/>
        <v>2.3715626327434049E-2</v>
      </c>
      <c r="AU58" s="253">
        <f t="shared" si="99"/>
        <v>6.8133898195786566E-2</v>
      </c>
      <c r="AV58" s="253">
        <f t="shared" si="100"/>
        <v>0.12861563386271055</v>
      </c>
      <c r="AW58" s="253">
        <f t="shared" si="101"/>
        <v>0.11468300195579925</v>
      </c>
      <c r="AX58" s="253">
        <f t="shared" si="102"/>
        <v>0.10575020038102437</v>
      </c>
      <c r="AY58" s="253">
        <f t="shared" si="103"/>
        <v>0.10863275815050275</v>
      </c>
      <c r="AZ58" s="269">
        <f t="shared" si="104"/>
        <v>0.52581549254582349</v>
      </c>
      <c r="BA58" s="229"/>
      <c r="BB58" s="229"/>
      <c r="BC58" s="229"/>
      <c r="BD58" s="229"/>
      <c r="BE58" s="229"/>
      <c r="BF58" s="257"/>
      <c r="BG58" s="253">
        <f t="shared" si="28"/>
        <v>6.8133898195786566E-2</v>
      </c>
      <c r="BH58" s="253">
        <f t="shared" si="29"/>
        <v>0.12861563386271055</v>
      </c>
      <c r="BI58" s="253">
        <f t="shared" si="30"/>
        <v>0.11468300195579925</v>
      </c>
      <c r="BJ58" s="253">
        <f t="shared" si="31"/>
        <v>0.10575020038102437</v>
      </c>
      <c r="BK58" s="253">
        <f t="shared" si="32"/>
        <v>0.10863275815050275</v>
      </c>
      <c r="BL58" s="269">
        <f t="shared" si="33"/>
        <v>0.52581549254582349</v>
      </c>
      <c r="BM58" s="211"/>
      <c r="BN58" s="302">
        <f t="shared" si="107"/>
        <v>1</v>
      </c>
      <c r="BO58" s="301"/>
      <c r="BP58" s="303">
        <v>0</v>
      </c>
      <c r="BQ58" s="211"/>
      <c r="BR58" s="505" t="s">
        <v>319</v>
      </c>
      <c r="BS58" s="218" t="s">
        <v>96</v>
      </c>
      <c r="BT58" s="218" t="s">
        <v>283</v>
      </c>
      <c r="BU58" s="506" t="s">
        <v>401</v>
      </c>
      <c r="BV58" s="546" t="str">
        <f>BR58&amp;"-"&amp;BS58</f>
        <v>IT-IT System</v>
      </c>
      <c r="BW58" s="546" t="s">
        <v>391</v>
      </c>
      <c r="BY58" s="545" t="s">
        <v>428</v>
      </c>
    </row>
    <row r="59" spans="1:77" x14ac:dyDescent="0.2">
      <c r="A59" s="472">
        <v>53</v>
      </c>
      <c r="B59" s="283" t="s">
        <v>317</v>
      </c>
      <c r="C59" s="473" t="s">
        <v>395</v>
      </c>
      <c r="D59" s="268" t="s">
        <v>289</v>
      </c>
      <c r="E59" s="353">
        <v>0</v>
      </c>
      <c r="F59" s="353">
        <v>0</v>
      </c>
      <c r="G59" s="353">
        <v>0</v>
      </c>
      <c r="H59" s="353">
        <v>0</v>
      </c>
      <c r="I59" s="353">
        <v>0</v>
      </c>
      <c r="J59" s="354">
        <f t="shared" si="108"/>
        <v>0</v>
      </c>
      <c r="K59" s="501">
        <v>0</v>
      </c>
      <c r="L59" s="501">
        <v>0</v>
      </c>
      <c r="M59" s="501">
        <v>0</v>
      </c>
      <c r="N59" s="501">
        <v>0</v>
      </c>
      <c r="O59" s="501">
        <v>0</v>
      </c>
      <c r="P59" s="502">
        <f t="shared" ref="P59:P60" si="109">AVERAGE(K59:O59)</f>
        <v>0</v>
      </c>
      <c r="Q59" s="355">
        <v>0</v>
      </c>
      <c r="R59" s="355">
        <v>2.8464286141083695E-2</v>
      </c>
      <c r="S59" s="355">
        <v>2.8464286141083695E-2</v>
      </c>
      <c r="T59" s="355">
        <v>2.4236079643596517E-2</v>
      </c>
      <c r="U59" s="355">
        <v>2.1259422269365544E-2</v>
      </c>
      <c r="V59" s="355">
        <f t="shared" si="24"/>
        <v>0.10242407419512946</v>
      </c>
      <c r="W59" s="220">
        <f t="shared" ref="W59:W60" si="110">Q59*Dec24Jun26CPI</f>
        <v>0</v>
      </c>
      <c r="X59" s="215">
        <f t="shared" ref="X59:X60" si="111">R59*Dec24Jun26CPI</f>
        <v>2.9754738212932418E-2</v>
      </c>
      <c r="Y59" s="215">
        <f t="shared" ref="Y59:Y60" si="112">S59*Dec24Jun26CPI</f>
        <v>2.9754738212932418E-2</v>
      </c>
      <c r="Z59" s="215">
        <f t="shared" ref="Z59:Z60" si="113">T59*Dec24Jun26CPI</f>
        <v>2.5334842459377397E-2</v>
      </c>
      <c r="AA59" s="215">
        <f t="shared" ref="AA59:AA60" si="114">U59*Dec24Jun26CPI</f>
        <v>2.2223235848874659E-2</v>
      </c>
      <c r="AB59" s="215">
        <f t="shared" ref="AB59:AB60" si="115">SUM(W59:AA59)</f>
        <v>0.10706755473411689</v>
      </c>
      <c r="AC59" s="220">
        <f>W59*($BN59*'Input| Real Cost Escalation'!E$22+'Calc| Project Costs '!$BO59*'Input| Real Cost Escalation'!E$23+'Calc| Project Costs '!$BP59*'Input| Real Cost Escalation'!E$24)</f>
        <v>0</v>
      </c>
      <c r="AD59" s="215">
        <f>X59*($BN59*'Input| Real Cost Escalation'!F$22+'Calc| Project Costs '!$BO59*'Input| Real Cost Escalation'!F$23+'Calc| Project Costs '!$BP59*'Input| Real Cost Escalation'!F$24)</f>
        <v>8.4823301170317477E-4</v>
      </c>
      <c r="AE59" s="215">
        <f>Y59*($BN59*'Input| Real Cost Escalation'!G$22+'Calc| Project Costs '!$BO59*'Input| Real Cost Escalation'!G$23+'Calc| Project Costs '!$BP59*'Input| Real Cost Escalation'!G$24)</f>
        <v>1.1267200498473627E-3</v>
      </c>
      <c r="AF59" s="215">
        <f>Z59*($BN59*'Input| Real Cost Escalation'!H$22+'Calc| Project Costs '!$BO59*'Input| Real Cost Escalation'!H$23+'Calc| Project Costs '!$BP59*'Input| Real Cost Escalation'!H$24)</f>
        <v>1.2616040149877013E-3</v>
      </c>
      <c r="AG59" s="215">
        <f>AA59*($BN59*'Input| Real Cost Escalation'!I$22+'Calc| Project Costs '!$BO59*'Input| Real Cost Escalation'!I$23+'Calc| Project Costs '!$BP59*'Input| Real Cost Escalation'!I$24)</f>
        <v>1.3686264114636075E-3</v>
      </c>
      <c r="AH59" s="253">
        <f t="shared" ref="AH59:AH60" si="116">SUM(AC59:AG59)</f>
        <v>4.6051834880018461E-3</v>
      </c>
      <c r="AI59" s="220">
        <f t="shared" ref="AI59:AI60" si="117">W59+AC59</f>
        <v>0</v>
      </c>
      <c r="AJ59" s="215">
        <f t="shared" ref="AJ59:AJ60" si="118">X59+AD59</f>
        <v>3.0602971224635591E-2</v>
      </c>
      <c r="AK59" s="215">
        <f t="shared" ref="AK59:AK60" si="119">Y59+AE59</f>
        <v>3.0881458262779781E-2</v>
      </c>
      <c r="AL59" s="215">
        <f t="shared" ref="AL59:AL60" si="120">Z59+AF59</f>
        <v>2.6596446474365099E-2</v>
      </c>
      <c r="AM59" s="215">
        <f t="shared" ref="AM59:AM60" si="121">AA59+AG59</f>
        <v>2.3591862260338266E-2</v>
      </c>
      <c r="AN59" s="216">
        <f t="shared" ref="AN59:AN60" si="122">AB59+AH59</f>
        <v>0.11167273822211873</v>
      </c>
      <c r="AO59" s="215">
        <f>AI59/AI$102*'Input| Overheads'!C$53</f>
        <v>0</v>
      </c>
      <c r="AP59" s="215">
        <f>AJ59/AJ$102*'Input| Overheads'!D$53</f>
        <v>1.2293981563852678E-3</v>
      </c>
      <c r="AQ59" s="215">
        <f>AK59/AK$102*'Input| Overheads'!E$53</f>
        <v>1.5574480047177185E-3</v>
      </c>
      <c r="AR59" s="215">
        <f>AL59/AL$102*'Input| Overheads'!F$53</f>
        <v>1.2090649285721399E-3</v>
      </c>
      <c r="AS59" s="215">
        <f>AM59/AM$102*'Input| Overheads'!G$53</f>
        <v>1.2356608296948137E-3</v>
      </c>
      <c r="AT59" s="269">
        <f t="shared" si="27"/>
        <v>5.2315719193699404E-3</v>
      </c>
      <c r="AU59" s="253">
        <f t="shared" ref="AU59:AU60" si="123">AI59+AO59</f>
        <v>0</v>
      </c>
      <c r="AV59" s="253">
        <f t="shared" ref="AV59:AV60" si="124">AJ59+AP59</f>
        <v>3.183236938102086E-2</v>
      </c>
      <c r="AW59" s="253">
        <f t="shared" ref="AW59:AW60" si="125">AK59+AQ59</f>
        <v>3.24389062674975E-2</v>
      </c>
      <c r="AX59" s="253">
        <f t="shared" ref="AX59:AX60" si="126">AL59+AR59</f>
        <v>2.7805511402937237E-2</v>
      </c>
      <c r="AY59" s="253">
        <f t="shared" ref="AY59:AY60" si="127">AM59+AS59</f>
        <v>2.4827523090033079E-2</v>
      </c>
      <c r="AZ59" s="269">
        <f t="shared" ref="AZ59:AZ60" si="128">AN59+AT59</f>
        <v>0.11690431014148868</v>
      </c>
      <c r="BA59" s="229"/>
      <c r="BB59" s="229"/>
      <c r="BC59" s="229"/>
      <c r="BD59" s="229"/>
      <c r="BE59" s="229"/>
      <c r="BF59" s="257"/>
      <c r="BG59" s="253">
        <f t="shared" si="28"/>
        <v>0</v>
      </c>
      <c r="BH59" s="253">
        <f t="shared" si="29"/>
        <v>3.183236938102086E-2</v>
      </c>
      <c r="BI59" s="253">
        <f t="shared" si="30"/>
        <v>3.24389062674975E-2</v>
      </c>
      <c r="BJ59" s="253">
        <f t="shared" si="31"/>
        <v>2.7805511402937237E-2</v>
      </c>
      <c r="BK59" s="253">
        <f t="shared" si="32"/>
        <v>2.4827523090033079E-2</v>
      </c>
      <c r="BL59" s="269">
        <f t="shared" si="33"/>
        <v>0.11690431014148869</v>
      </c>
      <c r="BM59" s="211"/>
      <c r="BN59" s="302">
        <f t="shared" si="107"/>
        <v>1</v>
      </c>
      <c r="BO59" s="301"/>
      <c r="BP59" s="303">
        <v>0</v>
      </c>
      <c r="BQ59" s="211"/>
      <c r="BR59" s="505" t="s">
        <v>319</v>
      </c>
      <c r="BS59" s="218" t="s">
        <v>96</v>
      </c>
      <c r="BT59" s="218" t="s">
        <v>283</v>
      </c>
      <c r="BU59" s="506" t="s">
        <v>401</v>
      </c>
      <c r="BV59" s="546" t="str">
        <f>BR59&amp;"-"&amp;BS59</f>
        <v>IT-IT System</v>
      </c>
      <c r="BW59" s="546" t="s">
        <v>391</v>
      </c>
      <c r="BY59" s="545" t="s">
        <v>428</v>
      </c>
    </row>
    <row r="60" spans="1:77" x14ac:dyDescent="0.2">
      <c r="A60" s="472">
        <v>54</v>
      </c>
      <c r="B60" s="283" t="s">
        <v>317</v>
      </c>
      <c r="C60" s="473" t="s">
        <v>396</v>
      </c>
      <c r="D60" s="268" t="s">
        <v>289</v>
      </c>
      <c r="E60" s="353">
        <v>0</v>
      </c>
      <c r="F60" s="353">
        <v>0</v>
      </c>
      <c r="G60" s="353">
        <v>0</v>
      </c>
      <c r="H60" s="353">
        <v>0</v>
      </c>
      <c r="I60" s="353">
        <v>0</v>
      </c>
      <c r="J60" s="354">
        <f t="shared" si="108"/>
        <v>0</v>
      </c>
      <c r="K60" s="501">
        <v>0</v>
      </c>
      <c r="L60" s="501">
        <v>0</v>
      </c>
      <c r="M60" s="501">
        <v>0</v>
      </c>
      <c r="N60" s="501">
        <v>0</v>
      </c>
      <c r="O60" s="501">
        <v>0</v>
      </c>
      <c r="P60" s="502">
        <f t="shared" si="109"/>
        <v>0</v>
      </c>
      <c r="Q60" s="355">
        <v>0</v>
      </c>
      <c r="R60" s="355">
        <v>3.2557190030651287E-2</v>
      </c>
      <c r="S60" s="355">
        <v>0</v>
      </c>
      <c r="T60" s="355">
        <v>3.3453569808118568E-2</v>
      </c>
      <c r="U60" s="355">
        <v>0</v>
      </c>
      <c r="V60" s="355">
        <f t="shared" si="24"/>
        <v>6.6010759838769861E-2</v>
      </c>
      <c r="W60" s="220">
        <f t="shared" si="110"/>
        <v>0</v>
      </c>
      <c r="X60" s="215">
        <f t="shared" si="111"/>
        <v>3.4033197302373683E-2</v>
      </c>
      <c r="Y60" s="215">
        <f t="shared" si="112"/>
        <v>0</v>
      </c>
      <c r="Z60" s="215">
        <f t="shared" si="113"/>
        <v>3.4970215202127342E-2</v>
      </c>
      <c r="AA60" s="215">
        <f t="shared" si="114"/>
        <v>0</v>
      </c>
      <c r="AB60" s="215">
        <f t="shared" si="115"/>
        <v>6.9003412504501024E-2</v>
      </c>
      <c r="AC60" s="220">
        <f>W60*($BN60*'Input| Real Cost Escalation'!E$22+'Calc| Project Costs '!$BO60*'Input| Real Cost Escalation'!E$23+'Calc| Project Costs '!$BP60*'Input| Real Cost Escalation'!E$24)</f>
        <v>0</v>
      </c>
      <c r="AD60" s="215">
        <f>X60*($BN60*'Input| Real Cost Escalation'!F$22+'Calc| Project Costs '!$BO60*'Input| Real Cost Escalation'!F$23+'Calc| Project Costs '!$BP60*'Input| Real Cost Escalation'!F$24)</f>
        <v>9.702011571768339E-4</v>
      </c>
      <c r="AE60" s="215">
        <f>Y60*($BN60*'Input| Real Cost Escalation'!G$22+'Calc| Project Costs '!$BO60*'Input| Real Cost Escalation'!G$23+'Calc| Project Costs '!$BP60*'Input| Real Cost Escalation'!G$24)</f>
        <v>0</v>
      </c>
      <c r="AF60" s="215">
        <f>Z60*($BN60*'Input| Real Cost Escalation'!H$22+'Calc| Project Costs '!$BO60*'Input| Real Cost Escalation'!H$23+'Calc| Project Costs '!$BP60*'Input| Real Cost Escalation'!H$24)</f>
        <v>1.7414185217345937E-3</v>
      </c>
      <c r="AG60" s="215">
        <f>AA60*($BN60*'Input| Real Cost Escalation'!I$22+'Calc| Project Costs '!$BO60*'Input| Real Cost Escalation'!I$23+'Calc| Project Costs '!$BP60*'Input| Real Cost Escalation'!I$24)</f>
        <v>0</v>
      </c>
      <c r="AH60" s="253">
        <f t="shared" si="116"/>
        <v>2.7116196789114277E-3</v>
      </c>
      <c r="AI60" s="220">
        <f t="shared" si="117"/>
        <v>0</v>
      </c>
      <c r="AJ60" s="215">
        <f t="shared" si="118"/>
        <v>3.5003398459550514E-2</v>
      </c>
      <c r="AK60" s="215">
        <f t="shared" si="119"/>
        <v>0</v>
      </c>
      <c r="AL60" s="215">
        <f t="shared" si="120"/>
        <v>3.6711633723861936E-2</v>
      </c>
      <c r="AM60" s="215">
        <f t="shared" si="121"/>
        <v>0</v>
      </c>
      <c r="AN60" s="216">
        <f t="shared" si="122"/>
        <v>7.171503218341245E-2</v>
      </c>
      <c r="AO60" s="215">
        <f>AI60/AI$102*'Input| Overheads'!C$53</f>
        <v>0</v>
      </c>
      <c r="AP60" s="215">
        <f>AJ60/AJ$102*'Input| Overheads'!D$53</f>
        <v>1.4061743618785743E-3</v>
      </c>
      <c r="AQ60" s="215">
        <f>AK60/AK$102*'Input| Overheads'!E$53</f>
        <v>0</v>
      </c>
      <c r="AR60" s="215">
        <f>AL60/AL$102*'Input| Overheads'!F$53</f>
        <v>1.6688977171777338E-3</v>
      </c>
      <c r="AS60" s="215">
        <f>AM60/AM$102*'Input| Overheads'!G$53</f>
        <v>0</v>
      </c>
      <c r="AT60" s="269">
        <f t="shared" si="27"/>
        <v>3.0750720790563082E-3</v>
      </c>
      <c r="AU60" s="253">
        <f t="shared" si="123"/>
        <v>0</v>
      </c>
      <c r="AV60" s="253">
        <f t="shared" si="124"/>
        <v>3.6409572821429086E-2</v>
      </c>
      <c r="AW60" s="253">
        <f t="shared" si="125"/>
        <v>0</v>
      </c>
      <c r="AX60" s="253">
        <f t="shared" si="126"/>
        <v>3.8380531441039673E-2</v>
      </c>
      <c r="AY60" s="253">
        <f t="shared" si="127"/>
        <v>0</v>
      </c>
      <c r="AZ60" s="269">
        <f t="shared" si="128"/>
        <v>7.4790104262468765E-2</v>
      </c>
      <c r="BA60" s="229"/>
      <c r="BB60" s="229"/>
      <c r="BC60" s="229"/>
      <c r="BD60" s="229"/>
      <c r="BE60" s="229"/>
      <c r="BF60" s="257"/>
      <c r="BG60" s="253">
        <f t="shared" si="28"/>
        <v>0</v>
      </c>
      <c r="BH60" s="253">
        <f t="shared" si="29"/>
        <v>3.6409572821429086E-2</v>
      </c>
      <c r="BI60" s="253">
        <f t="shared" si="30"/>
        <v>0</v>
      </c>
      <c r="BJ60" s="253">
        <f t="shared" si="31"/>
        <v>3.8380531441039673E-2</v>
      </c>
      <c r="BK60" s="253">
        <f t="shared" si="32"/>
        <v>0</v>
      </c>
      <c r="BL60" s="269">
        <f t="shared" si="33"/>
        <v>7.4790104262468765E-2</v>
      </c>
      <c r="BM60" s="211"/>
      <c r="BN60" s="302">
        <f t="shared" si="107"/>
        <v>1</v>
      </c>
      <c r="BO60" s="301"/>
      <c r="BP60" s="303">
        <v>0</v>
      </c>
      <c r="BQ60" s="211"/>
      <c r="BR60" s="505" t="s">
        <v>319</v>
      </c>
      <c r="BS60" s="218" t="s">
        <v>96</v>
      </c>
      <c r="BT60" s="218" t="s">
        <v>283</v>
      </c>
      <c r="BU60" s="506" t="s">
        <v>401</v>
      </c>
      <c r="BV60" s="546" t="str">
        <f>BR60&amp;"-"&amp;BS60</f>
        <v>IT-IT System</v>
      </c>
      <c r="BW60" s="546" t="s">
        <v>391</v>
      </c>
      <c r="BY60" s="545" t="s">
        <v>428</v>
      </c>
    </row>
    <row r="61" spans="1:77" x14ac:dyDescent="0.2">
      <c r="A61" s="472">
        <v>55</v>
      </c>
      <c r="B61" s="283" t="s">
        <v>317</v>
      </c>
      <c r="C61" s="473" t="s">
        <v>414</v>
      </c>
      <c r="D61" s="268" t="s">
        <v>289</v>
      </c>
      <c r="E61" s="353">
        <v>0</v>
      </c>
      <c r="F61" s="353">
        <v>0</v>
      </c>
      <c r="G61" s="353">
        <v>0</v>
      </c>
      <c r="H61" s="353">
        <v>0</v>
      </c>
      <c r="I61" s="353">
        <v>0</v>
      </c>
      <c r="J61" s="354">
        <f t="shared" si="108"/>
        <v>0</v>
      </c>
      <c r="K61" s="501">
        <v>0</v>
      </c>
      <c r="L61" s="501">
        <v>0</v>
      </c>
      <c r="M61" s="501">
        <v>0</v>
      </c>
      <c r="N61" s="501">
        <v>0</v>
      </c>
      <c r="O61" s="501">
        <v>0</v>
      </c>
      <c r="P61" s="502">
        <f t="shared" ref="P61" si="129">AVERAGE(K61:O61)</f>
        <v>0</v>
      </c>
      <c r="Q61" s="355">
        <v>0</v>
      </c>
      <c r="R61" s="355">
        <v>0</v>
      </c>
      <c r="S61" s="355">
        <v>0</v>
      </c>
      <c r="T61" s="355">
        <v>4.0252525856077956E-2</v>
      </c>
      <c r="U61" s="355">
        <v>5.882280879304165E-2</v>
      </c>
      <c r="V61" s="355">
        <f t="shared" si="24"/>
        <v>9.9075334649119606E-2</v>
      </c>
      <c r="W61" s="220">
        <f t="shared" ref="W61" si="130">Q61*Dec24Jun26CPI</f>
        <v>0</v>
      </c>
      <c r="X61" s="215">
        <f t="shared" ref="X61" si="131">R61*Dec24Jun26CPI</f>
        <v>0</v>
      </c>
      <c r="Y61" s="215">
        <f t="shared" ref="Y61" si="132">S61*Dec24Jun26CPI</f>
        <v>0</v>
      </c>
      <c r="Z61" s="215">
        <f t="shared" ref="Z61" si="133">T61*Dec24Jun26CPI</f>
        <v>4.2077407573843824E-2</v>
      </c>
      <c r="AA61" s="215">
        <f t="shared" ref="AA61" si="134">U61*Dec24Jun26CPI</f>
        <v>6.1489589723457486E-2</v>
      </c>
      <c r="AB61" s="215">
        <f t="shared" ref="AB61" si="135">SUM(W61:AA61)</f>
        <v>0.10356699729730132</v>
      </c>
      <c r="AC61" s="220">
        <f>W61*($BN61*'Input| Real Cost Escalation'!E$22+'Calc| Project Costs '!$BO61*'Input| Real Cost Escalation'!E$23+'Calc| Project Costs '!$BP61*'Input| Real Cost Escalation'!E$24)</f>
        <v>0</v>
      </c>
      <c r="AD61" s="215">
        <f>X61*($BN61*'Input| Real Cost Escalation'!F$22+'Calc| Project Costs '!$BO61*'Input| Real Cost Escalation'!F$23+'Calc| Project Costs '!$BP61*'Input| Real Cost Escalation'!F$24)</f>
        <v>0</v>
      </c>
      <c r="AE61" s="215">
        <f>Y61*($BN61*'Input| Real Cost Escalation'!G$22+'Calc| Project Costs '!$BO61*'Input| Real Cost Escalation'!G$23+'Calc| Project Costs '!$BP61*'Input| Real Cost Escalation'!G$24)</f>
        <v>0</v>
      </c>
      <c r="AF61" s="215">
        <f>Z61*($BN61*'Input| Real Cost Escalation'!H$22+'Calc| Project Costs '!$BO61*'Input| Real Cost Escalation'!H$23+'Calc| Project Costs '!$BP61*'Input| Real Cost Escalation'!H$24)</f>
        <v>2.0953367450598248E-3</v>
      </c>
      <c r="AG61" s="215">
        <f>AA61*($BN61*'Input| Real Cost Escalation'!I$22+'Calc| Project Costs '!$BO61*'Input| Real Cost Escalation'!I$23+'Calc| Project Costs '!$BP61*'Input| Real Cost Escalation'!I$24)</f>
        <v>3.7868597128643011E-3</v>
      </c>
      <c r="AH61" s="253">
        <f t="shared" ref="AH61" si="136">SUM(AC61:AG61)</f>
        <v>5.8821964579241258E-3</v>
      </c>
      <c r="AI61" s="220">
        <f t="shared" ref="AI61" si="137">W61+AC61</f>
        <v>0</v>
      </c>
      <c r="AJ61" s="215">
        <f t="shared" ref="AJ61" si="138">X61+AD61</f>
        <v>0</v>
      </c>
      <c r="AK61" s="215">
        <f t="shared" ref="AK61" si="139">Y61+AE61</f>
        <v>0</v>
      </c>
      <c r="AL61" s="215">
        <f t="shared" ref="AL61" si="140">Z61+AF61</f>
        <v>4.4172744318903646E-2</v>
      </c>
      <c r="AM61" s="215">
        <f t="shared" ref="AM61" si="141">AA61+AG61</f>
        <v>6.5276449436321785E-2</v>
      </c>
      <c r="AN61" s="216">
        <f t="shared" ref="AN61" si="142">AB61+AH61</f>
        <v>0.10944919375522544</v>
      </c>
      <c r="AO61" s="215">
        <f>AI61/AI$102*'Input| Overheads'!C$53</f>
        <v>0</v>
      </c>
      <c r="AP61" s="215">
        <f>AJ61/AJ$102*'Input| Overheads'!D$53</f>
        <v>0</v>
      </c>
      <c r="AQ61" s="215">
        <f>AK61/AK$102*'Input| Overheads'!E$53</f>
        <v>0</v>
      </c>
      <c r="AR61" s="215">
        <f>AL61/AL$102*'Input| Overheads'!F$53</f>
        <v>2.0080771318923187E-3</v>
      </c>
      <c r="AS61" s="215">
        <f>AM61/AM$102*'Input| Overheads'!G$53</f>
        <v>3.4189565359415762E-3</v>
      </c>
      <c r="AT61" s="269">
        <f t="shared" si="27"/>
        <v>5.4270336678338953E-3</v>
      </c>
      <c r="AU61" s="253">
        <f t="shared" ref="AU61" si="143">AI61+AO61</f>
        <v>0</v>
      </c>
      <c r="AV61" s="253">
        <f t="shared" ref="AV61" si="144">AJ61+AP61</f>
        <v>0</v>
      </c>
      <c r="AW61" s="253">
        <f t="shared" ref="AW61" si="145">AK61+AQ61</f>
        <v>0</v>
      </c>
      <c r="AX61" s="253">
        <f t="shared" ref="AX61" si="146">AL61+AR61</f>
        <v>4.6180821450795967E-2</v>
      </c>
      <c r="AY61" s="253">
        <f t="shared" ref="AY61" si="147">AM61+AS61</f>
        <v>6.8695405972263354E-2</v>
      </c>
      <c r="AZ61" s="269">
        <f t="shared" ref="AZ61" si="148">AN61+AT61</f>
        <v>0.11487622742305933</v>
      </c>
      <c r="BA61" s="229"/>
      <c r="BB61" s="229"/>
      <c r="BC61" s="229"/>
      <c r="BD61" s="229"/>
      <c r="BE61" s="229"/>
      <c r="BF61" s="257"/>
      <c r="BG61" s="253">
        <f t="shared" si="28"/>
        <v>0</v>
      </c>
      <c r="BH61" s="253">
        <f t="shared" si="29"/>
        <v>0</v>
      </c>
      <c r="BI61" s="253">
        <f t="shared" si="30"/>
        <v>0</v>
      </c>
      <c r="BJ61" s="253">
        <f t="shared" si="31"/>
        <v>4.6180821450795967E-2</v>
      </c>
      <c r="BK61" s="253">
        <f t="shared" si="32"/>
        <v>6.8695405972263354E-2</v>
      </c>
      <c r="BL61" s="269">
        <f t="shared" si="33"/>
        <v>0.11487622742305932</v>
      </c>
      <c r="BM61" s="211"/>
      <c r="BN61" s="302">
        <f t="shared" si="107"/>
        <v>1</v>
      </c>
      <c r="BO61" s="301"/>
      <c r="BP61" s="303">
        <v>0</v>
      </c>
      <c r="BQ61" s="211"/>
      <c r="BR61" s="505" t="s">
        <v>319</v>
      </c>
      <c r="BS61" s="218" t="s">
        <v>96</v>
      </c>
      <c r="BT61" s="218" t="s">
        <v>283</v>
      </c>
      <c r="BU61" s="506" t="s">
        <v>401</v>
      </c>
      <c r="BV61" s="546" t="str">
        <f>BR61&amp;"-"&amp;BS61</f>
        <v>IT-IT System</v>
      </c>
      <c r="BW61" s="546" t="s">
        <v>391</v>
      </c>
      <c r="BY61" s="545" t="s">
        <v>428</v>
      </c>
    </row>
    <row r="62" spans="1:77" x14ac:dyDescent="0.2">
      <c r="A62" s="472">
        <v>56</v>
      </c>
      <c r="B62" s="283" t="s">
        <v>317</v>
      </c>
      <c r="C62" s="473" t="s">
        <v>397</v>
      </c>
      <c r="D62" s="268" t="s">
        <v>289</v>
      </c>
      <c r="E62" s="353">
        <v>0</v>
      </c>
      <c r="F62" s="353">
        <v>0</v>
      </c>
      <c r="G62" s="353">
        <v>0</v>
      </c>
      <c r="H62" s="353">
        <v>0</v>
      </c>
      <c r="I62" s="353">
        <v>0</v>
      </c>
      <c r="J62" s="354">
        <f t="shared" si="108"/>
        <v>0</v>
      </c>
      <c r="K62" s="501">
        <v>0</v>
      </c>
      <c r="L62" s="501">
        <v>0</v>
      </c>
      <c r="M62" s="501">
        <v>0</v>
      </c>
      <c r="N62" s="501">
        <v>0</v>
      </c>
      <c r="O62" s="501">
        <v>0</v>
      </c>
      <c r="P62" s="502">
        <f t="shared" ref="P62" si="149">AVERAGE(K62:O62)</f>
        <v>0</v>
      </c>
      <c r="Q62" s="355">
        <v>0</v>
      </c>
      <c r="R62" s="355">
        <v>0</v>
      </c>
      <c r="S62" s="355">
        <v>5.7233003149986472E-2</v>
      </c>
      <c r="T62" s="355">
        <v>0</v>
      </c>
      <c r="U62" s="355">
        <v>5.3782786648036936E-2</v>
      </c>
      <c r="V62" s="355">
        <f t="shared" si="24"/>
        <v>0.1110157897980234</v>
      </c>
      <c r="W62" s="220">
        <f t="shared" ref="W62" si="150">Q62*Dec24Jun26CPI</f>
        <v>0</v>
      </c>
      <c r="X62" s="215">
        <f t="shared" ref="X62" si="151">R62*Dec24Jun26CPI</f>
        <v>0</v>
      </c>
      <c r="Y62" s="215">
        <f t="shared" ref="Y62" si="152">S62*Dec24Jun26CPI</f>
        <v>5.9827708920120799E-2</v>
      </c>
      <c r="Z62" s="215">
        <f t="shared" ref="Z62" si="153">T62*Dec24Jun26CPI</f>
        <v>0</v>
      </c>
      <c r="AA62" s="215">
        <f t="shared" ref="AA62" si="154">U62*Dec24Jun26CPI</f>
        <v>5.6221073985219902E-2</v>
      </c>
      <c r="AB62" s="215">
        <f t="shared" ref="AB62" si="155">SUM(W62:AA62)</f>
        <v>0.11604878290534071</v>
      </c>
      <c r="AC62" s="220">
        <f>W62*($BN62*'Input| Real Cost Escalation'!E$22+'Calc| Project Costs '!$BO62*'Input| Real Cost Escalation'!E$23+'Calc| Project Costs '!$BP62*'Input| Real Cost Escalation'!E$24)</f>
        <v>0</v>
      </c>
      <c r="AD62" s="215">
        <f>X62*($BN62*'Input| Real Cost Escalation'!F$22+'Calc| Project Costs '!$BO62*'Input| Real Cost Escalation'!F$23+'Calc| Project Costs '!$BP62*'Input| Real Cost Escalation'!F$24)</f>
        <v>0</v>
      </c>
      <c r="AE62" s="215">
        <f>Y62*($BN62*'Input| Real Cost Escalation'!G$22+'Calc| Project Costs '!$BO62*'Input| Real Cost Escalation'!G$23+'Calc| Project Costs '!$BP62*'Input| Real Cost Escalation'!G$24)</f>
        <v>2.2654905815112751E-3</v>
      </c>
      <c r="AF62" s="215">
        <f>Z62*($BN62*'Input| Real Cost Escalation'!H$22+'Calc| Project Costs '!$BO62*'Input| Real Cost Escalation'!H$23+'Calc| Project Costs '!$BP62*'Input| Real Cost Escalation'!H$24)</f>
        <v>0</v>
      </c>
      <c r="AG62" s="215">
        <f>AA62*($BN62*'Input| Real Cost Escalation'!I$22+'Calc| Project Costs '!$BO62*'Input| Real Cost Escalation'!I$23+'Calc| Project Costs '!$BP62*'Input| Real Cost Escalation'!I$24)</f>
        <v>3.4623961721991022E-3</v>
      </c>
      <c r="AH62" s="253">
        <f t="shared" ref="AH62" si="156">SUM(AC62:AG62)</f>
        <v>5.7278867537103768E-3</v>
      </c>
      <c r="AI62" s="220">
        <f t="shared" ref="AI62" si="157">W62+AC62</f>
        <v>0</v>
      </c>
      <c r="AJ62" s="215">
        <f t="shared" ref="AJ62" si="158">X62+AD62</f>
        <v>0</v>
      </c>
      <c r="AK62" s="215">
        <f t="shared" ref="AK62" si="159">Y62+AE62</f>
        <v>6.2093199501632071E-2</v>
      </c>
      <c r="AL62" s="215">
        <f t="shared" ref="AL62" si="160">Z62+AF62</f>
        <v>0</v>
      </c>
      <c r="AM62" s="215">
        <f t="shared" ref="AM62" si="161">AA62+AG62</f>
        <v>5.9683470157419004E-2</v>
      </c>
      <c r="AN62" s="216">
        <f t="shared" ref="AN62" si="162">AB62+AH62</f>
        <v>0.12177666965905108</v>
      </c>
      <c r="AO62" s="215">
        <f>AI62/AI$102*'Input| Overheads'!C$53</f>
        <v>0</v>
      </c>
      <c r="AP62" s="215">
        <f>AJ62/AJ$102*'Input| Overheads'!D$53</f>
        <v>0</v>
      </c>
      <c r="AQ62" s="215">
        <f>AK62/AK$102*'Input| Overheads'!E$53</f>
        <v>3.1315532073468563E-3</v>
      </c>
      <c r="AR62" s="215">
        <f>AL62/AL$102*'Input| Overheads'!F$53</f>
        <v>0</v>
      </c>
      <c r="AS62" s="215">
        <f>AM62/AM$102*'Input| Overheads'!G$53</f>
        <v>3.1260154641443967E-3</v>
      </c>
      <c r="AT62" s="269">
        <f t="shared" si="27"/>
        <v>6.257568671491253E-3</v>
      </c>
      <c r="AU62" s="253">
        <f t="shared" ref="AU62" si="163">AI62+AO62</f>
        <v>0</v>
      </c>
      <c r="AV62" s="253">
        <f t="shared" ref="AV62" si="164">AJ62+AP62</f>
        <v>0</v>
      </c>
      <c r="AW62" s="253">
        <f t="shared" ref="AW62" si="165">AK62+AQ62</f>
        <v>6.5224752708978928E-2</v>
      </c>
      <c r="AX62" s="253">
        <f t="shared" ref="AX62" si="166">AL62+AR62</f>
        <v>0</v>
      </c>
      <c r="AY62" s="253">
        <f t="shared" ref="AY62" si="167">AM62+AS62</f>
        <v>6.2809485621563396E-2</v>
      </c>
      <c r="AZ62" s="269">
        <f t="shared" ref="AZ62" si="168">AN62+AT62</f>
        <v>0.12803423833054234</v>
      </c>
      <c r="BA62" s="229"/>
      <c r="BB62" s="229"/>
      <c r="BC62" s="229"/>
      <c r="BD62" s="229"/>
      <c r="BE62" s="229"/>
      <c r="BF62" s="257"/>
      <c r="BG62" s="253">
        <f t="shared" si="28"/>
        <v>0</v>
      </c>
      <c r="BH62" s="253">
        <f t="shared" si="29"/>
        <v>0</v>
      </c>
      <c r="BI62" s="253">
        <f t="shared" si="30"/>
        <v>6.5224752708978928E-2</v>
      </c>
      <c r="BJ62" s="253">
        <f t="shared" si="31"/>
        <v>0</v>
      </c>
      <c r="BK62" s="253">
        <f t="shared" si="32"/>
        <v>6.2809485621563396E-2</v>
      </c>
      <c r="BL62" s="269">
        <f t="shared" si="33"/>
        <v>0.12803423833054234</v>
      </c>
      <c r="BM62" s="211"/>
      <c r="BN62" s="302">
        <f t="shared" si="107"/>
        <v>1</v>
      </c>
      <c r="BO62" s="301"/>
      <c r="BP62" s="303">
        <v>0</v>
      </c>
      <c r="BQ62" s="211"/>
      <c r="BR62" s="505" t="s">
        <v>319</v>
      </c>
      <c r="BS62" s="218" t="s">
        <v>96</v>
      </c>
      <c r="BT62" s="218" t="s">
        <v>283</v>
      </c>
      <c r="BU62" s="506" t="s">
        <v>401</v>
      </c>
      <c r="BV62" s="546" t="str">
        <f>BR62&amp;"-"&amp;BS62</f>
        <v>IT-IT System</v>
      </c>
      <c r="BW62" s="546" t="s">
        <v>391</v>
      </c>
      <c r="BY62" s="545" t="s">
        <v>428</v>
      </c>
    </row>
    <row r="63" spans="1:77" x14ac:dyDescent="0.2">
      <c r="A63" s="472">
        <v>57</v>
      </c>
      <c r="B63" s="283" t="s">
        <v>333</v>
      </c>
      <c r="C63" s="473" t="s">
        <v>334</v>
      </c>
      <c r="D63" s="268" t="s">
        <v>289</v>
      </c>
      <c r="E63" s="353">
        <v>0</v>
      </c>
      <c r="F63" s="353">
        <v>0</v>
      </c>
      <c r="G63" s="353">
        <v>0</v>
      </c>
      <c r="H63" s="353">
        <v>0</v>
      </c>
      <c r="I63" s="353">
        <v>0</v>
      </c>
      <c r="J63" s="354">
        <f t="shared" si="108"/>
        <v>0</v>
      </c>
      <c r="K63" s="501">
        <v>0</v>
      </c>
      <c r="L63" s="501">
        <v>0</v>
      </c>
      <c r="M63" s="501">
        <v>0</v>
      </c>
      <c r="N63" s="501">
        <v>0</v>
      </c>
      <c r="O63" s="501">
        <v>0</v>
      </c>
      <c r="P63" s="502">
        <f t="shared" ref="P63" si="169">AVERAGE(K63:O63)</f>
        <v>0</v>
      </c>
      <c r="Q63" s="355">
        <v>0.11651309416701396</v>
      </c>
      <c r="R63" s="355">
        <v>0</v>
      </c>
      <c r="S63" s="355">
        <v>1.5565353406294882E-2</v>
      </c>
      <c r="T63" s="355">
        <v>0</v>
      </c>
      <c r="U63" s="355">
        <v>5.0876643580949343E-2</v>
      </c>
      <c r="V63" s="355">
        <f t="shared" si="24"/>
        <v>0.18295509115425818</v>
      </c>
      <c r="W63" s="220">
        <f t="shared" si="83"/>
        <v>0.12179531213728356</v>
      </c>
      <c r="X63" s="215">
        <f t="shared" si="84"/>
        <v>0</v>
      </c>
      <c r="Y63" s="215">
        <f t="shared" si="85"/>
        <v>1.6271021640961034E-2</v>
      </c>
      <c r="Z63" s="215">
        <f t="shared" si="86"/>
        <v>0</v>
      </c>
      <c r="AA63" s="215">
        <f t="shared" si="87"/>
        <v>5.3183178506586708E-2</v>
      </c>
      <c r="AB63" s="215">
        <f t="shared" si="91"/>
        <v>0.19124951228483131</v>
      </c>
      <c r="AC63" s="220">
        <f>W63*($BN63*'Input| Real Cost Escalation'!E$22+'Calc| Project Costs '!$BO63*'Input| Real Cost Escalation'!E$23+'Calc| Project Costs '!$BP63*'Input| Real Cost Escalation'!E$24)</f>
        <v>2.3922680816095823E-3</v>
      </c>
      <c r="AD63" s="215">
        <f>X63*($BN63*'Input| Real Cost Escalation'!F$22+'Calc| Project Costs '!$BO63*'Input| Real Cost Escalation'!F$23+'Calc| Project Costs '!$BP63*'Input| Real Cost Escalation'!F$24)</f>
        <v>0</v>
      </c>
      <c r="AE63" s="215">
        <f>Y63*($BN63*'Input| Real Cost Escalation'!G$22+'Calc| Project Costs '!$BO63*'Input| Real Cost Escalation'!G$23+'Calc| Project Costs '!$BP63*'Input| Real Cost Escalation'!G$24)</f>
        <v>6.161333426352594E-4</v>
      </c>
      <c r="AF63" s="215">
        <f>Z63*($BN63*'Input| Real Cost Escalation'!H$22+'Calc| Project Costs '!$BO63*'Input| Real Cost Escalation'!H$23+'Calc| Project Costs '!$BP63*'Input| Real Cost Escalation'!H$24)</f>
        <v>0</v>
      </c>
      <c r="AG63" s="215">
        <f>AA63*($BN63*'Input| Real Cost Escalation'!I$22+'Calc| Project Costs '!$BO63*'Input| Real Cost Escalation'!I$23+'Calc| Project Costs '!$BP63*'Input| Real Cost Escalation'!I$24)</f>
        <v>3.275306226540545E-3</v>
      </c>
      <c r="AH63" s="253">
        <f t="shared" si="92"/>
        <v>6.2837076507853869E-3</v>
      </c>
      <c r="AI63" s="220">
        <f t="shared" si="93"/>
        <v>0.12418758021889315</v>
      </c>
      <c r="AJ63" s="215">
        <f t="shared" si="94"/>
        <v>0</v>
      </c>
      <c r="AK63" s="215">
        <f t="shared" si="95"/>
        <v>1.6887154983596293E-2</v>
      </c>
      <c r="AL63" s="215">
        <f t="shared" si="96"/>
        <v>0</v>
      </c>
      <c r="AM63" s="215">
        <f t="shared" si="97"/>
        <v>5.645848473312725E-2</v>
      </c>
      <c r="AN63" s="216">
        <f t="shared" si="98"/>
        <v>0.19753321993561671</v>
      </c>
      <c r="AO63" s="215">
        <f>AI63/AI$102*'Input| Overheads'!C$53</f>
        <v>6.1949160325917886E-3</v>
      </c>
      <c r="AP63" s="215">
        <f>AJ63/AJ$102*'Input| Overheads'!D$53</f>
        <v>0</v>
      </c>
      <c r="AQ63" s="215">
        <f>AK63/AK$102*'Input| Overheads'!E$53</f>
        <v>8.5167175755622687E-4</v>
      </c>
      <c r="AR63" s="215">
        <f>AL63/AL$102*'Input| Overheads'!F$53</f>
        <v>0</v>
      </c>
      <c r="AS63" s="215">
        <f>AM63/AM$102*'Input| Overheads'!G$53</f>
        <v>2.9571017886931192E-3</v>
      </c>
      <c r="AT63" s="269">
        <f t="shared" si="27"/>
        <v>1.0003689578841134E-2</v>
      </c>
      <c r="AU63" s="253">
        <f t="shared" si="99"/>
        <v>0.13038249625148493</v>
      </c>
      <c r="AV63" s="253">
        <f t="shared" si="100"/>
        <v>0</v>
      </c>
      <c r="AW63" s="253">
        <f t="shared" si="101"/>
        <v>1.7738826741152521E-2</v>
      </c>
      <c r="AX63" s="253">
        <f t="shared" si="102"/>
        <v>0</v>
      </c>
      <c r="AY63" s="253">
        <f t="shared" si="103"/>
        <v>5.9415586521820371E-2</v>
      </c>
      <c r="AZ63" s="269">
        <f t="shared" si="104"/>
        <v>0.20753690951445783</v>
      </c>
      <c r="BA63" s="229"/>
      <c r="BB63" s="229"/>
      <c r="BC63" s="229"/>
      <c r="BD63" s="229"/>
      <c r="BE63" s="229"/>
      <c r="BF63" s="257"/>
      <c r="BG63" s="253">
        <f t="shared" si="28"/>
        <v>0.13038249625148493</v>
      </c>
      <c r="BH63" s="253">
        <f t="shared" si="29"/>
        <v>0</v>
      </c>
      <c r="BI63" s="253">
        <f t="shared" si="30"/>
        <v>1.7738826741152521E-2</v>
      </c>
      <c r="BJ63" s="253">
        <f t="shared" si="31"/>
        <v>0</v>
      </c>
      <c r="BK63" s="253">
        <f t="shared" si="32"/>
        <v>5.9415586521820371E-2</v>
      </c>
      <c r="BL63" s="269">
        <f t="shared" si="33"/>
        <v>0.2075369095144578</v>
      </c>
      <c r="BM63" s="211"/>
      <c r="BN63" s="302">
        <f>100%-BP63</f>
        <v>1</v>
      </c>
      <c r="BO63" s="301"/>
      <c r="BP63" s="303">
        <v>0</v>
      </c>
      <c r="BQ63" s="211"/>
      <c r="BR63" s="505" t="s">
        <v>319</v>
      </c>
      <c r="BS63" s="218" t="s">
        <v>96</v>
      </c>
      <c r="BT63" s="218" t="s">
        <v>283</v>
      </c>
      <c r="BU63" s="506" t="s">
        <v>335</v>
      </c>
      <c r="BV63" s="546" t="str">
        <f t="shared" si="105"/>
        <v>IT-IT System</v>
      </c>
      <c r="BW63" s="546" t="s">
        <v>392</v>
      </c>
      <c r="BY63" s="545" t="s">
        <v>428</v>
      </c>
    </row>
    <row r="64" spans="1:77" x14ac:dyDescent="0.2">
      <c r="A64" s="472">
        <v>58</v>
      </c>
      <c r="B64" s="283" t="s">
        <v>333</v>
      </c>
      <c r="C64" s="473" t="s">
        <v>336</v>
      </c>
      <c r="D64" s="268" t="s">
        <v>289</v>
      </c>
      <c r="E64" s="353">
        <v>0</v>
      </c>
      <c r="F64" s="353">
        <v>0</v>
      </c>
      <c r="G64" s="353">
        <v>0</v>
      </c>
      <c r="H64" s="353">
        <v>0</v>
      </c>
      <c r="I64" s="353">
        <v>0</v>
      </c>
      <c r="J64" s="354">
        <f t="shared" ref="J64:J70" si="170">SUM(E64:I64)</f>
        <v>0</v>
      </c>
      <c r="K64" s="501">
        <v>0</v>
      </c>
      <c r="L64" s="501">
        <v>0</v>
      </c>
      <c r="M64" s="501">
        <v>0</v>
      </c>
      <c r="N64" s="501">
        <v>0</v>
      </c>
      <c r="O64" s="501">
        <v>0</v>
      </c>
      <c r="P64" s="502">
        <f t="shared" ref="P64:P70" si="171">AVERAGE(K64:O64)</f>
        <v>0</v>
      </c>
      <c r="Q64" s="355">
        <v>0.27172453040880201</v>
      </c>
      <c r="R64" s="355">
        <v>0</v>
      </c>
      <c r="S64" s="355">
        <v>0</v>
      </c>
      <c r="T64" s="355">
        <v>0</v>
      </c>
      <c r="U64" s="355">
        <v>0</v>
      </c>
      <c r="V64" s="355">
        <f t="shared" si="24"/>
        <v>0.27172453040880201</v>
      </c>
      <c r="W64" s="220">
        <f t="shared" si="83"/>
        <v>0.28404338785353711</v>
      </c>
      <c r="X64" s="215">
        <f t="shared" si="84"/>
        <v>0</v>
      </c>
      <c r="Y64" s="215">
        <f t="shared" si="85"/>
        <v>0</v>
      </c>
      <c r="Z64" s="215">
        <f t="shared" si="86"/>
        <v>0</v>
      </c>
      <c r="AA64" s="215">
        <f t="shared" si="87"/>
        <v>0</v>
      </c>
      <c r="AB64" s="215">
        <f t="shared" si="91"/>
        <v>0.28404338785353711</v>
      </c>
      <c r="AC64" s="220">
        <f>W64*($BN64*'Input| Real Cost Escalation'!E$22+'Calc| Project Costs '!$BO64*'Input| Real Cost Escalation'!E$23+'Calc| Project Costs '!$BP64*'Input| Real Cost Escalation'!E$24)</f>
        <v>1.8984186828936542E-3</v>
      </c>
      <c r="AD64" s="215">
        <f>X64*($BN64*'Input| Real Cost Escalation'!F$22+'Calc| Project Costs '!$BO64*'Input| Real Cost Escalation'!F$23+'Calc| Project Costs '!$BP64*'Input| Real Cost Escalation'!F$24)</f>
        <v>0</v>
      </c>
      <c r="AE64" s="215">
        <f>Y64*($BN64*'Input| Real Cost Escalation'!G$22+'Calc| Project Costs '!$BO64*'Input| Real Cost Escalation'!G$23+'Calc| Project Costs '!$BP64*'Input| Real Cost Escalation'!G$24)</f>
        <v>0</v>
      </c>
      <c r="AF64" s="215">
        <f>Z64*($BN64*'Input| Real Cost Escalation'!H$22+'Calc| Project Costs '!$BO64*'Input| Real Cost Escalation'!H$23+'Calc| Project Costs '!$BP64*'Input| Real Cost Escalation'!H$24)</f>
        <v>0</v>
      </c>
      <c r="AG64" s="215">
        <f>AA64*($BN64*'Input| Real Cost Escalation'!I$22+'Calc| Project Costs '!$BO64*'Input| Real Cost Escalation'!I$23+'Calc| Project Costs '!$BP64*'Input| Real Cost Escalation'!I$24)</f>
        <v>0</v>
      </c>
      <c r="AH64" s="253">
        <f t="shared" si="92"/>
        <v>1.8984186828936542E-3</v>
      </c>
      <c r="AI64" s="220">
        <f t="shared" si="93"/>
        <v>0.28594180653643075</v>
      </c>
      <c r="AJ64" s="215">
        <f t="shared" si="94"/>
        <v>0</v>
      </c>
      <c r="AK64" s="215">
        <f t="shared" si="95"/>
        <v>0</v>
      </c>
      <c r="AL64" s="215">
        <f t="shared" si="96"/>
        <v>0</v>
      </c>
      <c r="AM64" s="215">
        <f t="shared" si="97"/>
        <v>0</v>
      </c>
      <c r="AN64" s="216">
        <f t="shared" si="98"/>
        <v>0.28594180653643075</v>
      </c>
      <c r="AO64" s="215">
        <f>AI64/AI$102*'Input| Overheads'!C$53</f>
        <v>1.4263789330451151E-2</v>
      </c>
      <c r="AP64" s="215">
        <f>AJ64/AJ$102*'Input| Overheads'!D$53</f>
        <v>0</v>
      </c>
      <c r="AQ64" s="215">
        <f>AK64/AK$102*'Input| Overheads'!E$53</f>
        <v>0</v>
      </c>
      <c r="AR64" s="215">
        <f>AL64/AL$102*'Input| Overheads'!F$53</f>
        <v>0</v>
      </c>
      <c r="AS64" s="215">
        <f>AM64/AM$102*'Input| Overheads'!G$53</f>
        <v>0</v>
      </c>
      <c r="AT64" s="269">
        <f t="shared" si="27"/>
        <v>1.4263789330451151E-2</v>
      </c>
      <c r="AU64" s="253">
        <f t="shared" si="99"/>
        <v>0.30020559586688189</v>
      </c>
      <c r="AV64" s="253">
        <f t="shared" si="100"/>
        <v>0</v>
      </c>
      <c r="AW64" s="253">
        <f t="shared" si="101"/>
        <v>0</v>
      </c>
      <c r="AX64" s="253">
        <f t="shared" si="102"/>
        <v>0</v>
      </c>
      <c r="AY64" s="253">
        <f t="shared" si="103"/>
        <v>0</v>
      </c>
      <c r="AZ64" s="269">
        <f t="shared" si="104"/>
        <v>0.30020559586688189</v>
      </c>
      <c r="BA64" s="229"/>
      <c r="BB64" s="229"/>
      <c r="BC64" s="229"/>
      <c r="BD64" s="229"/>
      <c r="BE64" s="229"/>
      <c r="BF64" s="257"/>
      <c r="BG64" s="253">
        <f t="shared" si="28"/>
        <v>0.30020559586688189</v>
      </c>
      <c r="BH64" s="253">
        <f t="shared" si="29"/>
        <v>0</v>
      </c>
      <c r="BI64" s="253">
        <f t="shared" si="30"/>
        <v>0</v>
      </c>
      <c r="BJ64" s="253">
        <f t="shared" si="31"/>
        <v>0</v>
      </c>
      <c r="BK64" s="253">
        <f t="shared" si="32"/>
        <v>0</v>
      </c>
      <c r="BL64" s="269">
        <f t="shared" si="33"/>
        <v>0.30020559586688189</v>
      </c>
      <c r="BM64" s="211"/>
      <c r="BN64" s="302">
        <f t="shared" ref="BN64:BN81" si="172">100%-BP64</f>
        <v>0.34027343266130938</v>
      </c>
      <c r="BO64" s="301"/>
      <c r="BP64" s="303">
        <v>0.65972656733869062</v>
      </c>
      <c r="BQ64" s="211"/>
      <c r="BR64" s="505" t="s">
        <v>319</v>
      </c>
      <c r="BS64" s="218" t="s">
        <v>96</v>
      </c>
      <c r="BT64" s="218" t="s">
        <v>283</v>
      </c>
      <c r="BU64" s="506" t="s">
        <v>335</v>
      </c>
      <c r="BV64" s="546" t="str">
        <f t="shared" si="105"/>
        <v>IT-IT System</v>
      </c>
      <c r="BW64" s="546" t="s">
        <v>392</v>
      </c>
      <c r="BY64" s="545" t="s">
        <v>428</v>
      </c>
    </row>
    <row r="65" spans="1:77" x14ac:dyDescent="0.2">
      <c r="A65" s="472">
        <v>59</v>
      </c>
      <c r="B65" s="283" t="s">
        <v>333</v>
      </c>
      <c r="C65" s="473" t="s">
        <v>337</v>
      </c>
      <c r="D65" s="268" t="s">
        <v>289</v>
      </c>
      <c r="E65" s="353">
        <v>0</v>
      </c>
      <c r="F65" s="353">
        <v>0</v>
      </c>
      <c r="G65" s="353">
        <v>0</v>
      </c>
      <c r="H65" s="353">
        <v>0</v>
      </c>
      <c r="I65" s="353">
        <v>0</v>
      </c>
      <c r="J65" s="354">
        <f t="shared" si="170"/>
        <v>0</v>
      </c>
      <c r="K65" s="501">
        <v>0</v>
      </c>
      <c r="L65" s="501">
        <v>0</v>
      </c>
      <c r="M65" s="501">
        <v>0</v>
      </c>
      <c r="N65" s="501">
        <v>0</v>
      </c>
      <c r="O65" s="501">
        <v>0</v>
      </c>
      <c r="P65" s="502">
        <f t="shared" si="171"/>
        <v>0</v>
      </c>
      <c r="Q65" s="355">
        <v>0.2298556802073784</v>
      </c>
      <c r="R65" s="355">
        <v>0</v>
      </c>
      <c r="S65" s="355">
        <v>0</v>
      </c>
      <c r="T65" s="355">
        <v>0</v>
      </c>
      <c r="U65" s="355">
        <v>0</v>
      </c>
      <c r="V65" s="355">
        <f t="shared" si="24"/>
        <v>0.2298556802073784</v>
      </c>
      <c r="W65" s="220">
        <f t="shared" si="83"/>
        <v>0.24027637852665534</v>
      </c>
      <c r="X65" s="215">
        <f t="shared" si="84"/>
        <v>0</v>
      </c>
      <c r="Y65" s="215">
        <f t="shared" si="85"/>
        <v>0</v>
      </c>
      <c r="Z65" s="215">
        <f t="shared" si="86"/>
        <v>0</v>
      </c>
      <c r="AA65" s="215">
        <f t="shared" si="87"/>
        <v>0</v>
      </c>
      <c r="AB65" s="215">
        <f t="shared" si="91"/>
        <v>0.24027637852665534</v>
      </c>
      <c r="AC65" s="220">
        <f>W65*($BN65*'Input| Real Cost Escalation'!E$22+'Calc| Project Costs '!$BO65*'Input| Real Cost Escalation'!E$23+'Calc| Project Costs '!$BP65*'Input| Real Cost Escalation'!E$24)</f>
        <v>3.6776670368554041E-3</v>
      </c>
      <c r="AD65" s="215">
        <f>X65*($BN65*'Input| Real Cost Escalation'!F$22+'Calc| Project Costs '!$BO65*'Input| Real Cost Escalation'!F$23+'Calc| Project Costs '!$BP65*'Input| Real Cost Escalation'!F$24)</f>
        <v>0</v>
      </c>
      <c r="AE65" s="215">
        <f>Y65*($BN65*'Input| Real Cost Escalation'!G$22+'Calc| Project Costs '!$BO65*'Input| Real Cost Escalation'!G$23+'Calc| Project Costs '!$BP65*'Input| Real Cost Escalation'!G$24)</f>
        <v>0</v>
      </c>
      <c r="AF65" s="215">
        <f>Z65*($BN65*'Input| Real Cost Escalation'!H$22+'Calc| Project Costs '!$BO65*'Input| Real Cost Escalation'!H$23+'Calc| Project Costs '!$BP65*'Input| Real Cost Escalation'!H$24)</f>
        <v>0</v>
      </c>
      <c r="AG65" s="215">
        <f>AA65*($BN65*'Input| Real Cost Escalation'!I$22+'Calc| Project Costs '!$BO65*'Input| Real Cost Escalation'!I$23+'Calc| Project Costs '!$BP65*'Input| Real Cost Escalation'!I$24)</f>
        <v>0</v>
      </c>
      <c r="AH65" s="253">
        <f t="shared" si="92"/>
        <v>3.6776670368554041E-3</v>
      </c>
      <c r="AI65" s="220">
        <f t="shared" si="93"/>
        <v>0.24395404556351075</v>
      </c>
      <c r="AJ65" s="215">
        <f t="shared" si="94"/>
        <v>0</v>
      </c>
      <c r="AK65" s="215">
        <f t="shared" si="95"/>
        <v>0</v>
      </c>
      <c r="AL65" s="215">
        <f t="shared" si="96"/>
        <v>0</v>
      </c>
      <c r="AM65" s="215">
        <f t="shared" si="97"/>
        <v>0</v>
      </c>
      <c r="AN65" s="216">
        <f t="shared" si="98"/>
        <v>0.24395404556351075</v>
      </c>
      <c r="AO65" s="215">
        <f>AI65/AI$102*'Input| Overheads'!C$53</f>
        <v>1.2169291207810363E-2</v>
      </c>
      <c r="AP65" s="215">
        <f>AJ65/AJ$102*'Input| Overheads'!D$53</f>
        <v>0</v>
      </c>
      <c r="AQ65" s="215">
        <f>AK65/AK$102*'Input| Overheads'!E$53</f>
        <v>0</v>
      </c>
      <c r="AR65" s="215">
        <f>AL65/AL$102*'Input| Overheads'!F$53</f>
        <v>0</v>
      </c>
      <c r="AS65" s="215">
        <f>AM65/AM$102*'Input| Overheads'!G$53</f>
        <v>0</v>
      </c>
      <c r="AT65" s="269">
        <f t="shared" si="27"/>
        <v>1.2169291207810363E-2</v>
      </c>
      <c r="AU65" s="253">
        <f t="shared" si="99"/>
        <v>0.2561233367713211</v>
      </c>
      <c r="AV65" s="253">
        <f t="shared" si="100"/>
        <v>0</v>
      </c>
      <c r="AW65" s="253">
        <f t="shared" si="101"/>
        <v>0</v>
      </c>
      <c r="AX65" s="253">
        <f t="shared" si="102"/>
        <v>0</v>
      </c>
      <c r="AY65" s="253">
        <f t="shared" si="103"/>
        <v>0</v>
      </c>
      <c r="AZ65" s="269">
        <f t="shared" si="104"/>
        <v>0.2561233367713211</v>
      </c>
      <c r="BA65" s="229"/>
      <c r="BB65" s="229"/>
      <c r="BC65" s="229"/>
      <c r="BD65" s="229"/>
      <c r="BE65" s="229"/>
      <c r="BF65" s="257"/>
      <c r="BG65" s="253">
        <f t="shared" si="28"/>
        <v>0.2561233367713211</v>
      </c>
      <c r="BH65" s="253">
        <f t="shared" si="29"/>
        <v>0</v>
      </c>
      <c r="BI65" s="253">
        <f t="shared" si="30"/>
        <v>0</v>
      </c>
      <c r="BJ65" s="253">
        <f t="shared" si="31"/>
        <v>0</v>
      </c>
      <c r="BK65" s="253">
        <f t="shared" si="32"/>
        <v>0</v>
      </c>
      <c r="BL65" s="269">
        <f t="shared" si="33"/>
        <v>0.2561233367713211</v>
      </c>
      <c r="BM65" s="211"/>
      <c r="BN65" s="302">
        <f t="shared" si="172"/>
        <v>0.77925941214909578</v>
      </c>
      <c r="BO65" s="301"/>
      <c r="BP65" s="303">
        <v>0.22074058785090425</v>
      </c>
      <c r="BQ65" s="211"/>
      <c r="BR65" s="505" t="s">
        <v>319</v>
      </c>
      <c r="BS65" s="218" t="s">
        <v>96</v>
      </c>
      <c r="BT65" s="218" t="s">
        <v>283</v>
      </c>
      <c r="BU65" s="506" t="s">
        <v>335</v>
      </c>
      <c r="BV65" s="546" t="str">
        <f t="shared" si="105"/>
        <v>IT-IT System</v>
      </c>
      <c r="BW65" s="546" t="s">
        <v>392</v>
      </c>
      <c r="BY65" s="545" t="s">
        <v>429</v>
      </c>
    </row>
    <row r="66" spans="1:77" x14ac:dyDescent="0.2">
      <c r="A66" s="472">
        <v>60</v>
      </c>
      <c r="B66" s="283" t="s">
        <v>333</v>
      </c>
      <c r="C66" s="473" t="s">
        <v>338</v>
      </c>
      <c r="D66" s="268" t="s">
        <v>289</v>
      </c>
      <c r="E66" s="353">
        <v>0</v>
      </c>
      <c r="F66" s="353">
        <v>0</v>
      </c>
      <c r="G66" s="353">
        <v>0</v>
      </c>
      <c r="H66" s="353">
        <v>0</v>
      </c>
      <c r="I66" s="353">
        <v>0</v>
      </c>
      <c r="J66" s="354">
        <f t="shared" si="170"/>
        <v>0</v>
      </c>
      <c r="K66" s="501">
        <v>0</v>
      </c>
      <c r="L66" s="501">
        <v>0</v>
      </c>
      <c r="M66" s="501">
        <v>0</v>
      </c>
      <c r="N66" s="501">
        <v>0</v>
      </c>
      <c r="O66" s="501">
        <v>0</v>
      </c>
      <c r="P66" s="502">
        <f t="shared" si="171"/>
        <v>0</v>
      </c>
      <c r="Q66" s="355">
        <v>0.14502514551125847</v>
      </c>
      <c r="R66" s="355">
        <v>0</v>
      </c>
      <c r="S66" s="355">
        <v>0</v>
      </c>
      <c r="T66" s="355">
        <v>0</v>
      </c>
      <c r="U66" s="355">
        <v>0</v>
      </c>
      <c r="V66" s="355">
        <f t="shared" si="24"/>
        <v>0.14502514551125847</v>
      </c>
      <c r="W66" s="220">
        <f t="shared" si="83"/>
        <v>0.15159998102856476</v>
      </c>
      <c r="X66" s="215">
        <f t="shared" si="84"/>
        <v>0</v>
      </c>
      <c r="Y66" s="215">
        <f t="shared" si="85"/>
        <v>0</v>
      </c>
      <c r="Z66" s="215">
        <f t="shared" si="86"/>
        <v>0</v>
      </c>
      <c r="AA66" s="215">
        <f t="shared" si="87"/>
        <v>0</v>
      </c>
      <c r="AB66" s="215">
        <f t="shared" si="91"/>
        <v>0.15159998102856476</v>
      </c>
      <c r="AC66" s="220">
        <f>W66*($BN66*'Input| Real Cost Escalation'!E$22+'Calc| Project Costs '!$BO66*'Input| Real Cost Escalation'!E$23+'Calc| Project Costs '!$BP66*'Input| Real Cost Escalation'!E$24)</f>
        <v>2.9776827155585991E-3</v>
      </c>
      <c r="AD66" s="215">
        <f>X66*($BN66*'Input| Real Cost Escalation'!F$22+'Calc| Project Costs '!$BO66*'Input| Real Cost Escalation'!F$23+'Calc| Project Costs '!$BP66*'Input| Real Cost Escalation'!F$24)</f>
        <v>0</v>
      </c>
      <c r="AE66" s="215">
        <f>Y66*($BN66*'Input| Real Cost Escalation'!G$22+'Calc| Project Costs '!$BO66*'Input| Real Cost Escalation'!G$23+'Calc| Project Costs '!$BP66*'Input| Real Cost Escalation'!G$24)</f>
        <v>0</v>
      </c>
      <c r="AF66" s="215">
        <f>Z66*($BN66*'Input| Real Cost Escalation'!H$22+'Calc| Project Costs '!$BO66*'Input| Real Cost Escalation'!H$23+'Calc| Project Costs '!$BP66*'Input| Real Cost Escalation'!H$24)</f>
        <v>0</v>
      </c>
      <c r="AG66" s="215">
        <f>AA66*($BN66*'Input| Real Cost Escalation'!I$22+'Calc| Project Costs '!$BO66*'Input| Real Cost Escalation'!I$23+'Calc| Project Costs '!$BP66*'Input| Real Cost Escalation'!I$24)</f>
        <v>0</v>
      </c>
      <c r="AH66" s="253">
        <f t="shared" si="92"/>
        <v>2.9776827155585991E-3</v>
      </c>
      <c r="AI66" s="220">
        <f t="shared" si="93"/>
        <v>0.15457766374412335</v>
      </c>
      <c r="AJ66" s="215">
        <f t="shared" si="94"/>
        <v>0</v>
      </c>
      <c r="AK66" s="215">
        <f t="shared" si="95"/>
        <v>0</v>
      </c>
      <c r="AL66" s="215">
        <f t="shared" si="96"/>
        <v>0</v>
      </c>
      <c r="AM66" s="215">
        <f t="shared" si="97"/>
        <v>0</v>
      </c>
      <c r="AN66" s="216">
        <f t="shared" si="98"/>
        <v>0.15457766374412335</v>
      </c>
      <c r="AO66" s="215">
        <f>AI66/AI$102*'Input| Overheads'!C$53</f>
        <v>7.710880957026405E-3</v>
      </c>
      <c r="AP66" s="215">
        <f>AJ66/AJ$102*'Input| Overheads'!D$53</f>
        <v>0</v>
      </c>
      <c r="AQ66" s="215">
        <f>AK66/AK$102*'Input| Overheads'!E$53</f>
        <v>0</v>
      </c>
      <c r="AR66" s="215">
        <f>AL66/AL$102*'Input| Overheads'!F$53</f>
        <v>0</v>
      </c>
      <c r="AS66" s="215">
        <f>AM66/AM$102*'Input| Overheads'!G$53</f>
        <v>0</v>
      </c>
      <c r="AT66" s="269">
        <f t="shared" si="27"/>
        <v>7.710880957026405E-3</v>
      </c>
      <c r="AU66" s="253">
        <f t="shared" si="99"/>
        <v>0.16228854470114976</v>
      </c>
      <c r="AV66" s="253">
        <f t="shared" si="100"/>
        <v>0</v>
      </c>
      <c r="AW66" s="253">
        <f t="shared" si="101"/>
        <v>0</v>
      </c>
      <c r="AX66" s="253">
        <f t="shared" si="102"/>
        <v>0</v>
      </c>
      <c r="AY66" s="253">
        <f t="shared" si="103"/>
        <v>0</v>
      </c>
      <c r="AZ66" s="269">
        <f t="shared" si="104"/>
        <v>0.16228854470114976</v>
      </c>
      <c r="BA66" s="229"/>
      <c r="BB66" s="229"/>
      <c r="BC66" s="229"/>
      <c r="BD66" s="229"/>
      <c r="BE66" s="229"/>
      <c r="BF66" s="257"/>
      <c r="BG66" s="253">
        <f t="shared" si="28"/>
        <v>0.16228854470114976</v>
      </c>
      <c r="BH66" s="253">
        <f t="shared" si="29"/>
        <v>0</v>
      </c>
      <c r="BI66" s="253">
        <f t="shared" si="30"/>
        <v>0</v>
      </c>
      <c r="BJ66" s="253">
        <f t="shared" si="31"/>
        <v>0</v>
      </c>
      <c r="BK66" s="253">
        <f t="shared" si="32"/>
        <v>0</v>
      </c>
      <c r="BL66" s="269">
        <f t="shared" si="33"/>
        <v>0.16228854470114976</v>
      </c>
      <c r="BM66" s="211"/>
      <c r="BN66" s="302">
        <f t="shared" si="172"/>
        <v>1</v>
      </c>
      <c r="BO66" s="301"/>
      <c r="BP66" s="303">
        <v>0</v>
      </c>
      <c r="BQ66" s="211"/>
      <c r="BR66" s="505" t="s">
        <v>319</v>
      </c>
      <c r="BS66" s="218" t="s">
        <v>96</v>
      </c>
      <c r="BT66" s="218" t="s">
        <v>283</v>
      </c>
      <c r="BU66" s="506" t="s">
        <v>335</v>
      </c>
      <c r="BV66" s="546" t="str">
        <f t="shared" si="105"/>
        <v>IT-IT System</v>
      </c>
      <c r="BW66" s="546" t="s">
        <v>392</v>
      </c>
      <c r="BY66" s="545" t="s">
        <v>429</v>
      </c>
    </row>
    <row r="67" spans="1:77" x14ac:dyDescent="0.2">
      <c r="A67" s="472">
        <v>61</v>
      </c>
      <c r="B67" s="283" t="s">
        <v>333</v>
      </c>
      <c r="C67" s="473" t="s">
        <v>339</v>
      </c>
      <c r="D67" s="268" t="s">
        <v>289</v>
      </c>
      <c r="E67" s="353">
        <v>0</v>
      </c>
      <c r="F67" s="353">
        <v>0</v>
      </c>
      <c r="G67" s="353">
        <v>0</v>
      </c>
      <c r="H67" s="353">
        <v>0</v>
      </c>
      <c r="I67" s="353">
        <v>0</v>
      </c>
      <c r="J67" s="354">
        <f t="shared" si="170"/>
        <v>0</v>
      </c>
      <c r="K67" s="501">
        <v>0</v>
      </c>
      <c r="L67" s="501">
        <v>0</v>
      </c>
      <c r="M67" s="501">
        <v>0</v>
      </c>
      <c r="N67" s="501">
        <v>0</v>
      </c>
      <c r="O67" s="501">
        <v>0</v>
      </c>
      <c r="P67" s="502">
        <f t="shared" si="171"/>
        <v>0</v>
      </c>
      <c r="Q67" s="355">
        <v>0.14947911117518989</v>
      </c>
      <c r="R67" s="355">
        <v>0</v>
      </c>
      <c r="S67" s="355">
        <v>0</v>
      </c>
      <c r="T67" s="355">
        <v>0</v>
      </c>
      <c r="U67" s="355">
        <v>0</v>
      </c>
      <c r="V67" s="355">
        <f t="shared" si="24"/>
        <v>0.14947911117518989</v>
      </c>
      <c r="W67" s="220">
        <f t="shared" si="83"/>
        <v>0.15625587092802679</v>
      </c>
      <c r="X67" s="215">
        <f t="shared" si="84"/>
        <v>0</v>
      </c>
      <c r="Y67" s="215">
        <f t="shared" si="85"/>
        <v>0</v>
      </c>
      <c r="Z67" s="215">
        <f t="shared" si="86"/>
        <v>0</v>
      </c>
      <c r="AA67" s="215">
        <f t="shared" si="87"/>
        <v>0</v>
      </c>
      <c r="AB67" s="215">
        <f t="shared" si="91"/>
        <v>0.15625587092802679</v>
      </c>
      <c r="AC67" s="220">
        <f>W67*($BN67*'Input| Real Cost Escalation'!E$22+'Calc| Project Costs '!$BO67*'Input| Real Cost Escalation'!E$23+'Calc| Project Costs '!$BP67*'Input| Real Cost Escalation'!E$24)</f>
        <v>3.0691323502162688E-3</v>
      </c>
      <c r="AD67" s="215">
        <f>X67*($BN67*'Input| Real Cost Escalation'!F$22+'Calc| Project Costs '!$BO67*'Input| Real Cost Escalation'!F$23+'Calc| Project Costs '!$BP67*'Input| Real Cost Escalation'!F$24)</f>
        <v>0</v>
      </c>
      <c r="AE67" s="215">
        <f>Y67*($BN67*'Input| Real Cost Escalation'!G$22+'Calc| Project Costs '!$BO67*'Input| Real Cost Escalation'!G$23+'Calc| Project Costs '!$BP67*'Input| Real Cost Escalation'!G$24)</f>
        <v>0</v>
      </c>
      <c r="AF67" s="215">
        <f>Z67*($BN67*'Input| Real Cost Escalation'!H$22+'Calc| Project Costs '!$BO67*'Input| Real Cost Escalation'!H$23+'Calc| Project Costs '!$BP67*'Input| Real Cost Escalation'!H$24)</f>
        <v>0</v>
      </c>
      <c r="AG67" s="215">
        <f>AA67*($BN67*'Input| Real Cost Escalation'!I$22+'Calc| Project Costs '!$BO67*'Input| Real Cost Escalation'!I$23+'Calc| Project Costs '!$BP67*'Input| Real Cost Escalation'!I$24)</f>
        <v>0</v>
      </c>
      <c r="AH67" s="253">
        <f t="shared" si="92"/>
        <v>3.0691323502162688E-3</v>
      </c>
      <c r="AI67" s="220">
        <f t="shared" si="93"/>
        <v>0.15932500327824306</v>
      </c>
      <c r="AJ67" s="215">
        <f t="shared" si="94"/>
        <v>0</v>
      </c>
      <c r="AK67" s="215">
        <f t="shared" si="95"/>
        <v>0</v>
      </c>
      <c r="AL67" s="215">
        <f t="shared" si="96"/>
        <v>0</v>
      </c>
      <c r="AM67" s="215">
        <f t="shared" si="97"/>
        <v>0</v>
      </c>
      <c r="AN67" s="216">
        <f t="shared" si="98"/>
        <v>0.15932500327824306</v>
      </c>
      <c r="AO67" s="215">
        <f>AI67/AI$102*'Input| Overheads'!C$53</f>
        <v>7.9476950550242727E-3</v>
      </c>
      <c r="AP67" s="215">
        <f>AJ67/AJ$102*'Input| Overheads'!D$53</f>
        <v>0</v>
      </c>
      <c r="AQ67" s="215">
        <f>AK67/AK$102*'Input| Overheads'!E$53</f>
        <v>0</v>
      </c>
      <c r="AR67" s="215">
        <f>AL67/AL$102*'Input| Overheads'!F$53</f>
        <v>0</v>
      </c>
      <c r="AS67" s="215">
        <f>AM67/AM$102*'Input| Overheads'!G$53</f>
        <v>0</v>
      </c>
      <c r="AT67" s="269">
        <f t="shared" si="27"/>
        <v>7.9476950550242727E-3</v>
      </c>
      <c r="AU67" s="253">
        <f t="shared" si="99"/>
        <v>0.16727269833326733</v>
      </c>
      <c r="AV67" s="253">
        <f t="shared" si="100"/>
        <v>0</v>
      </c>
      <c r="AW67" s="253">
        <f t="shared" si="101"/>
        <v>0</v>
      </c>
      <c r="AX67" s="253">
        <f t="shared" si="102"/>
        <v>0</v>
      </c>
      <c r="AY67" s="253">
        <f t="shared" si="103"/>
        <v>0</v>
      </c>
      <c r="AZ67" s="269">
        <f t="shared" si="104"/>
        <v>0.16727269833326733</v>
      </c>
      <c r="BA67" s="229"/>
      <c r="BB67" s="229"/>
      <c r="BC67" s="229"/>
      <c r="BD67" s="229"/>
      <c r="BE67" s="229"/>
      <c r="BF67" s="257"/>
      <c r="BG67" s="253">
        <f t="shared" si="28"/>
        <v>0.16727269833326733</v>
      </c>
      <c r="BH67" s="253">
        <f t="shared" si="29"/>
        <v>0</v>
      </c>
      <c r="BI67" s="253">
        <f t="shared" si="30"/>
        <v>0</v>
      </c>
      <c r="BJ67" s="253">
        <f t="shared" si="31"/>
        <v>0</v>
      </c>
      <c r="BK67" s="253">
        <f t="shared" si="32"/>
        <v>0</v>
      </c>
      <c r="BL67" s="269">
        <f t="shared" si="33"/>
        <v>0.16727269833326733</v>
      </c>
      <c r="BM67" s="211"/>
      <c r="BN67" s="302">
        <f t="shared" si="172"/>
        <v>1</v>
      </c>
      <c r="BO67" s="301"/>
      <c r="BP67" s="303">
        <v>0</v>
      </c>
      <c r="BQ67" s="211"/>
      <c r="BR67" s="505" t="s">
        <v>319</v>
      </c>
      <c r="BS67" s="218" t="s">
        <v>96</v>
      </c>
      <c r="BT67" s="218" t="s">
        <v>283</v>
      </c>
      <c r="BU67" s="506" t="s">
        <v>335</v>
      </c>
      <c r="BV67" s="546" t="str">
        <f t="shared" si="105"/>
        <v>IT-IT System</v>
      </c>
      <c r="BW67" s="546" t="s">
        <v>392</v>
      </c>
      <c r="BY67" s="545" t="s">
        <v>429</v>
      </c>
    </row>
    <row r="68" spans="1:77" x14ac:dyDescent="0.2">
      <c r="A68" s="472">
        <v>62</v>
      </c>
      <c r="B68" s="283" t="s">
        <v>333</v>
      </c>
      <c r="C68" s="473" t="s">
        <v>340</v>
      </c>
      <c r="D68" s="268" t="s">
        <v>289</v>
      </c>
      <c r="E68" s="353">
        <v>0</v>
      </c>
      <c r="F68" s="353">
        <v>0</v>
      </c>
      <c r="G68" s="353">
        <v>0</v>
      </c>
      <c r="H68" s="353">
        <v>0</v>
      </c>
      <c r="I68" s="353">
        <v>0</v>
      </c>
      <c r="J68" s="354">
        <f t="shared" si="170"/>
        <v>0</v>
      </c>
      <c r="K68" s="501">
        <v>0</v>
      </c>
      <c r="L68" s="501">
        <v>0</v>
      </c>
      <c r="M68" s="501">
        <v>0</v>
      </c>
      <c r="N68" s="501">
        <v>0</v>
      </c>
      <c r="O68" s="501">
        <v>0</v>
      </c>
      <c r="P68" s="502">
        <f t="shared" si="171"/>
        <v>0</v>
      </c>
      <c r="Q68" s="355">
        <v>0.10187300967451632</v>
      </c>
      <c r="R68" s="355">
        <v>0.18441039923991087</v>
      </c>
      <c r="S68" s="355">
        <v>0</v>
      </c>
      <c r="T68" s="355">
        <v>0</v>
      </c>
      <c r="U68" s="355">
        <v>0</v>
      </c>
      <c r="V68" s="355">
        <f t="shared" si="24"/>
        <v>0.28628340891442716</v>
      </c>
      <c r="W68" s="220">
        <f t="shared" si="83"/>
        <v>0.10649150724541445</v>
      </c>
      <c r="X68" s="215">
        <f t="shared" si="84"/>
        <v>0.19277079797220567</v>
      </c>
      <c r="Y68" s="215">
        <f t="shared" si="85"/>
        <v>0</v>
      </c>
      <c r="Z68" s="215">
        <f t="shared" si="86"/>
        <v>0</v>
      </c>
      <c r="AA68" s="215">
        <f t="shared" si="87"/>
        <v>0</v>
      </c>
      <c r="AB68" s="215">
        <f t="shared" si="91"/>
        <v>0.29926230521762009</v>
      </c>
      <c r="AC68" s="220">
        <f>W68*($BN68*'Input| Real Cost Escalation'!E$22+'Calc| Project Costs '!$BO68*'Input| Real Cost Escalation'!E$23+'Calc| Project Costs '!$BP68*'Input| Real Cost Escalation'!E$24)</f>
        <v>2.091675198948117E-3</v>
      </c>
      <c r="AD68" s="215">
        <f>X68*($BN68*'Input| Real Cost Escalation'!F$22+'Calc| Project Costs '!$BO68*'Input| Real Cost Escalation'!F$23+'Calc| Project Costs '!$BP68*'Input| Real Cost Escalation'!F$24)</f>
        <v>5.4954123058397232E-3</v>
      </c>
      <c r="AE68" s="215">
        <f>Y68*($BN68*'Input| Real Cost Escalation'!G$22+'Calc| Project Costs '!$BO68*'Input| Real Cost Escalation'!G$23+'Calc| Project Costs '!$BP68*'Input| Real Cost Escalation'!G$24)</f>
        <v>0</v>
      </c>
      <c r="AF68" s="215">
        <f>Z68*($BN68*'Input| Real Cost Escalation'!H$22+'Calc| Project Costs '!$BO68*'Input| Real Cost Escalation'!H$23+'Calc| Project Costs '!$BP68*'Input| Real Cost Escalation'!H$24)</f>
        <v>0</v>
      </c>
      <c r="AG68" s="215">
        <f>AA68*($BN68*'Input| Real Cost Escalation'!I$22+'Calc| Project Costs '!$BO68*'Input| Real Cost Escalation'!I$23+'Calc| Project Costs '!$BP68*'Input| Real Cost Escalation'!I$24)</f>
        <v>0</v>
      </c>
      <c r="AH68" s="253">
        <f t="shared" si="92"/>
        <v>7.5870875047878402E-3</v>
      </c>
      <c r="AI68" s="220">
        <f t="shared" si="93"/>
        <v>0.10858318244436257</v>
      </c>
      <c r="AJ68" s="215">
        <f t="shared" si="94"/>
        <v>0.19826621027804539</v>
      </c>
      <c r="AK68" s="215">
        <f t="shared" si="95"/>
        <v>0</v>
      </c>
      <c r="AL68" s="215">
        <f t="shared" si="96"/>
        <v>0</v>
      </c>
      <c r="AM68" s="215">
        <f t="shared" si="97"/>
        <v>0</v>
      </c>
      <c r="AN68" s="216">
        <f t="shared" si="98"/>
        <v>0.30684939272240791</v>
      </c>
      <c r="AO68" s="215">
        <f>AI68/AI$102*'Input| Overheads'!C$53</f>
        <v>5.416513443685619E-3</v>
      </c>
      <c r="AP68" s="215">
        <f>AJ68/AJ$102*'Input| Overheads'!D$53</f>
        <v>7.964851242715414E-3</v>
      </c>
      <c r="AQ68" s="215">
        <f>AK68/AK$102*'Input| Overheads'!E$53</f>
        <v>0</v>
      </c>
      <c r="AR68" s="215">
        <f>AL68/AL$102*'Input| Overheads'!F$53</f>
        <v>0</v>
      </c>
      <c r="AS68" s="215">
        <f>AM68/AM$102*'Input| Overheads'!G$53</f>
        <v>0</v>
      </c>
      <c r="AT68" s="269">
        <f t="shared" si="27"/>
        <v>1.3381364686401033E-2</v>
      </c>
      <c r="AU68" s="253">
        <f t="shared" si="99"/>
        <v>0.11399969588804819</v>
      </c>
      <c r="AV68" s="253">
        <f t="shared" si="100"/>
        <v>0.20623106152076082</v>
      </c>
      <c r="AW68" s="253">
        <f t="shared" si="101"/>
        <v>0</v>
      </c>
      <c r="AX68" s="253">
        <f t="shared" si="102"/>
        <v>0</v>
      </c>
      <c r="AY68" s="253">
        <f t="shared" si="103"/>
        <v>0</v>
      </c>
      <c r="AZ68" s="269">
        <f t="shared" si="104"/>
        <v>0.32023075740880896</v>
      </c>
      <c r="BA68" s="229"/>
      <c r="BB68" s="229"/>
      <c r="BC68" s="229"/>
      <c r="BD68" s="229"/>
      <c r="BE68" s="229"/>
      <c r="BF68" s="257"/>
      <c r="BG68" s="253">
        <f t="shared" si="28"/>
        <v>0.11399969588804819</v>
      </c>
      <c r="BH68" s="253">
        <f t="shared" si="29"/>
        <v>0.20623106152076082</v>
      </c>
      <c r="BI68" s="253">
        <f t="shared" si="30"/>
        <v>0</v>
      </c>
      <c r="BJ68" s="253">
        <f t="shared" si="31"/>
        <v>0</v>
      </c>
      <c r="BK68" s="253">
        <f t="shared" si="32"/>
        <v>0</v>
      </c>
      <c r="BL68" s="269">
        <f t="shared" si="33"/>
        <v>0.32023075740880902</v>
      </c>
      <c r="BM68" s="211"/>
      <c r="BN68" s="302">
        <f t="shared" si="172"/>
        <v>1</v>
      </c>
      <c r="BO68" s="301"/>
      <c r="BP68" s="303">
        <v>0</v>
      </c>
      <c r="BQ68" s="211"/>
      <c r="BR68" s="505" t="s">
        <v>319</v>
      </c>
      <c r="BS68" s="218" t="s">
        <v>96</v>
      </c>
      <c r="BT68" s="218" t="s">
        <v>283</v>
      </c>
      <c r="BU68" s="506" t="s">
        <v>335</v>
      </c>
      <c r="BV68" s="546" t="str">
        <f t="shared" si="105"/>
        <v>IT-IT System</v>
      </c>
      <c r="BW68" s="546" t="s">
        <v>392</v>
      </c>
      <c r="BY68" s="545" t="s">
        <v>429</v>
      </c>
    </row>
    <row r="69" spans="1:77" x14ac:dyDescent="0.2">
      <c r="A69" s="472">
        <v>63</v>
      </c>
      <c r="B69" s="283" t="s">
        <v>333</v>
      </c>
      <c r="C69" s="473" t="s">
        <v>341</v>
      </c>
      <c r="D69" s="268" t="s">
        <v>289</v>
      </c>
      <c r="E69" s="353">
        <v>0</v>
      </c>
      <c r="F69" s="353">
        <v>0</v>
      </c>
      <c r="G69" s="353">
        <v>0</v>
      </c>
      <c r="H69" s="353">
        <v>0</v>
      </c>
      <c r="I69" s="353">
        <v>0</v>
      </c>
      <c r="J69" s="354">
        <f t="shared" si="170"/>
        <v>0</v>
      </c>
      <c r="K69" s="501">
        <v>0</v>
      </c>
      <c r="L69" s="501">
        <v>0</v>
      </c>
      <c r="M69" s="501">
        <v>0</v>
      </c>
      <c r="N69" s="501">
        <v>0</v>
      </c>
      <c r="O69" s="501">
        <v>0</v>
      </c>
      <c r="P69" s="502">
        <f t="shared" si="171"/>
        <v>0</v>
      </c>
      <c r="Q69" s="355">
        <v>0</v>
      </c>
      <c r="R69" s="355">
        <v>0.11129982278292906</v>
      </c>
      <c r="S69" s="355">
        <v>0</v>
      </c>
      <c r="T69" s="355">
        <v>0</v>
      </c>
      <c r="U69" s="355">
        <v>0</v>
      </c>
      <c r="V69" s="355">
        <f t="shared" si="24"/>
        <v>0.11129982278292906</v>
      </c>
      <c r="W69" s="220">
        <f t="shared" si="83"/>
        <v>0</v>
      </c>
      <c r="X69" s="215">
        <f t="shared" si="84"/>
        <v>0.11634569276170655</v>
      </c>
      <c r="Y69" s="215">
        <f t="shared" si="85"/>
        <v>0</v>
      </c>
      <c r="Z69" s="215">
        <f t="shared" si="86"/>
        <v>0</v>
      </c>
      <c r="AA69" s="215">
        <f t="shared" si="87"/>
        <v>0</v>
      </c>
      <c r="AB69" s="215">
        <f t="shared" si="91"/>
        <v>0.11634569276170655</v>
      </c>
      <c r="AC69" s="220">
        <f>W69*($BN69*'Input| Real Cost Escalation'!E$22+'Calc| Project Costs '!$BO69*'Input| Real Cost Escalation'!E$23+'Calc| Project Costs '!$BP69*'Input| Real Cost Escalation'!E$24)</f>
        <v>0</v>
      </c>
      <c r="AD69" s="215">
        <f>X69*($BN69*'Input| Real Cost Escalation'!F$22+'Calc| Project Costs '!$BO69*'Input| Real Cost Escalation'!F$23+'Calc| Project Costs '!$BP69*'Input| Real Cost Escalation'!F$24)</f>
        <v>3.064723801112665E-3</v>
      </c>
      <c r="AE69" s="215">
        <f>Y69*($BN69*'Input| Real Cost Escalation'!G$22+'Calc| Project Costs '!$BO69*'Input| Real Cost Escalation'!G$23+'Calc| Project Costs '!$BP69*'Input| Real Cost Escalation'!G$24)</f>
        <v>0</v>
      </c>
      <c r="AF69" s="215">
        <f>Z69*($BN69*'Input| Real Cost Escalation'!H$22+'Calc| Project Costs '!$BO69*'Input| Real Cost Escalation'!H$23+'Calc| Project Costs '!$BP69*'Input| Real Cost Escalation'!H$24)</f>
        <v>0</v>
      </c>
      <c r="AG69" s="215">
        <f>AA69*($BN69*'Input| Real Cost Escalation'!I$22+'Calc| Project Costs '!$BO69*'Input| Real Cost Escalation'!I$23+'Calc| Project Costs '!$BP69*'Input| Real Cost Escalation'!I$24)</f>
        <v>0</v>
      </c>
      <c r="AH69" s="253">
        <f t="shared" si="92"/>
        <v>3.064723801112665E-3</v>
      </c>
      <c r="AI69" s="220">
        <f t="shared" si="93"/>
        <v>0</v>
      </c>
      <c r="AJ69" s="215">
        <f t="shared" si="94"/>
        <v>0.11941041656281921</v>
      </c>
      <c r="AK69" s="215">
        <f t="shared" si="95"/>
        <v>0</v>
      </c>
      <c r="AL69" s="215">
        <f t="shared" si="96"/>
        <v>0</v>
      </c>
      <c r="AM69" s="215">
        <f t="shared" si="97"/>
        <v>0</v>
      </c>
      <c r="AN69" s="216">
        <f t="shared" si="98"/>
        <v>0.11941041656281921</v>
      </c>
      <c r="AO69" s="215">
        <f>AI69/AI$102*'Input| Overheads'!C$53</f>
        <v>0</v>
      </c>
      <c r="AP69" s="215">
        <f>AJ69/AJ$102*'Input| Overheads'!D$53</f>
        <v>4.7970161099046968E-3</v>
      </c>
      <c r="AQ69" s="215">
        <f>AK69/AK$102*'Input| Overheads'!E$53</f>
        <v>0</v>
      </c>
      <c r="AR69" s="215">
        <f>AL69/AL$102*'Input| Overheads'!F$53</f>
        <v>0</v>
      </c>
      <c r="AS69" s="215">
        <f>AM69/AM$102*'Input| Overheads'!G$53</f>
        <v>0</v>
      </c>
      <c r="AT69" s="269">
        <f t="shared" si="27"/>
        <v>4.7970161099046968E-3</v>
      </c>
      <c r="AU69" s="253">
        <f t="shared" si="99"/>
        <v>0</v>
      </c>
      <c r="AV69" s="253">
        <f t="shared" si="100"/>
        <v>0.12420743267272391</v>
      </c>
      <c r="AW69" s="253">
        <f t="shared" si="101"/>
        <v>0</v>
      </c>
      <c r="AX69" s="253">
        <f t="shared" si="102"/>
        <v>0</v>
      </c>
      <c r="AY69" s="253">
        <f t="shared" si="103"/>
        <v>0</v>
      </c>
      <c r="AZ69" s="269">
        <f t="shared" si="104"/>
        <v>0.12420743267272391</v>
      </c>
      <c r="BA69" s="229"/>
      <c r="BB69" s="229"/>
      <c r="BC69" s="229"/>
      <c r="BD69" s="229"/>
      <c r="BE69" s="229"/>
      <c r="BF69" s="257"/>
      <c r="BG69" s="253">
        <f t="shared" si="28"/>
        <v>0</v>
      </c>
      <c r="BH69" s="253">
        <f t="shared" si="29"/>
        <v>0.12420743267272391</v>
      </c>
      <c r="BI69" s="253">
        <f t="shared" si="30"/>
        <v>0</v>
      </c>
      <c r="BJ69" s="253">
        <f t="shared" si="31"/>
        <v>0</v>
      </c>
      <c r="BK69" s="253">
        <f t="shared" si="32"/>
        <v>0</v>
      </c>
      <c r="BL69" s="269">
        <f t="shared" si="33"/>
        <v>0.12420743267272391</v>
      </c>
      <c r="BM69" s="211"/>
      <c r="BN69" s="302">
        <f t="shared" si="172"/>
        <v>0.92402132560923189</v>
      </c>
      <c r="BO69" s="301"/>
      <c r="BP69" s="303">
        <v>7.5978674390768108E-2</v>
      </c>
      <c r="BQ69" s="211"/>
      <c r="BR69" s="505" t="s">
        <v>319</v>
      </c>
      <c r="BS69" s="218" t="s">
        <v>96</v>
      </c>
      <c r="BT69" s="218" t="s">
        <v>283</v>
      </c>
      <c r="BU69" s="506" t="s">
        <v>335</v>
      </c>
      <c r="BV69" s="546" t="str">
        <f t="shared" si="105"/>
        <v>IT-IT System</v>
      </c>
      <c r="BW69" s="546" t="s">
        <v>392</v>
      </c>
      <c r="BY69" s="545" t="s">
        <v>429</v>
      </c>
    </row>
    <row r="70" spans="1:77" x14ac:dyDescent="0.2">
      <c r="A70" s="472">
        <v>64</v>
      </c>
      <c r="B70" s="283" t="s">
        <v>333</v>
      </c>
      <c r="C70" s="473" t="s">
        <v>342</v>
      </c>
      <c r="D70" s="268" t="s">
        <v>289</v>
      </c>
      <c r="E70" s="353">
        <v>0</v>
      </c>
      <c r="F70" s="353">
        <v>0</v>
      </c>
      <c r="G70" s="353">
        <v>0</v>
      </c>
      <c r="H70" s="353">
        <v>0</v>
      </c>
      <c r="I70" s="353">
        <v>0</v>
      </c>
      <c r="J70" s="354">
        <f t="shared" si="170"/>
        <v>0</v>
      </c>
      <c r="K70" s="501">
        <v>0</v>
      </c>
      <c r="L70" s="501">
        <v>0</v>
      </c>
      <c r="M70" s="501">
        <v>0</v>
      </c>
      <c r="N70" s="501">
        <v>0</v>
      </c>
      <c r="O70" s="501">
        <v>0</v>
      </c>
      <c r="P70" s="502">
        <f t="shared" si="171"/>
        <v>0</v>
      </c>
      <c r="Q70" s="355">
        <v>2.4692725945325133E-2</v>
      </c>
      <c r="R70" s="355">
        <v>0</v>
      </c>
      <c r="S70" s="355">
        <v>1.8604108588943593E-3</v>
      </c>
      <c r="T70" s="355">
        <v>0</v>
      </c>
      <c r="U70" s="355">
        <v>0</v>
      </c>
      <c r="V70" s="355">
        <f t="shared" si="24"/>
        <v>2.6553136804219491E-2</v>
      </c>
      <c r="W70" s="220">
        <f t="shared" si="83"/>
        <v>2.581219120076134E-2</v>
      </c>
      <c r="X70" s="215">
        <f t="shared" si="84"/>
        <v>0</v>
      </c>
      <c r="Y70" s="215">
        <f t="shared" si="85"/>
        <v>1.9447541315642104E-3</v>
      </c>
      <c r="Z70" s="215">
        <f t="shared" si="86"/>
        <v>0</v>
      </c>
      <c r="AA70" s="215">
        <f t="shared" si="87"/>
        <v>0</v>
      </c>
      <c r="AB70" s="215">
        <f t="shared" si="91"/>
        <v>2.7756945332325551E-2</v>
      </c>
      <c r="AC70" s="220">
        <f>W70*($BN70*'Input| Real Cost Escalation'!E$22+'Calc| Project Costs '!$BO70*'Input| Real Cost Escalation'!E$23+'Calc| Project Costs '!$BP70*'Input| Real Cost Escalation'!E$24)</f>
        <v>5.0699554886302122E-4</v>
      </c>
      <c r="AD70" s="215">
        <f>X70*($BN70*'Input| Real Cost Escalation'!F$22+'Calc| Project Costs '!$BO70*'Input| Real Cost Escalation'!F$23+'Calc| Project Costs '!$BP70*'Input| Real Cost Escalation'!F$24)</f>
        <v>0</v>
      </c>
      <c r="AE70" s="215">
        <f>Y70*($BN70*'Input| Real Cost Escalation'!G$22+'Calc| Project Costs '!$BO70*'Input| Real Cost Escalation'!G$23+'Calc| Project Costs '!$BP70*'Input| Real Cost Escalation'!G$24)</f>
        <v>7.3641833323357051E-5</v>
      </c>
      <c r="AF70" s="215">
        <f>Z70*($BN70*'Input| Real Cost Escalation'!H$22+'Calc| Project Costs '!$BO70*'Input| Real Cost Escalation'!H$23+'Calc| Project Costs '!$BP70*'Input| Real Cost Escalation'!H$24)</f>
        <v>0</v>
      </c>
      <c r="AG70" s="215">
        <f>AA70*($BN70*'Input| Real Cost Escalation'!I$22+'Calc| Project Costs '!$BO70*'Input| Real Cost Escalation'!I$23+'Calc| Project Costs '!$BP70*'Input| Real Cost Escalation'!I$24)</f>
        <v>0</v>
      </c>
      <c r="AH70" s="253">
        <f t="shared" si="92"/>
        <v>5.8063738218637831E-4</v>
      </c>
      <c r="AI70" s="220">
        <f t="shared" si="93"/>
        <v>2.631918674962436E-2</v>
      </c>
      <c r="AJ70" s="215">
        <f t="shared" si="94"/>
        <v>0</v>
      </c>
      <c r="AK70" s="215">
        <f t="shared" si="95"/>
        <v>2.0183959648875675E-3</v>
      </c>
      <c r="AL70" s="215">
        <f t="shared" si="96"/>
        <v>0</v>
      </c>
      <c r="AM70" s="215">
        <f t="shared" si="97"/>
        <v>0</v>
      </c>
      <c r="AN70" s="216">
        <f t="shared" si="98"/>
        <v>2.8337582714511929E-2</v>
      </c>
      <c r="AO70" s="215">
        <f>AI70/AI$102*'Input| Overheads'!C$53</f>
        <v>1.3128941853335235E-3</v>
      </c>
      <c r="AP70" s="215">
        <f>AJ70/AJ$102*'Input| Overheads'!D$53</f>
        <v>0</v>
      </c>
      <c r="AQ70" s="215">
        <f>AK70/AK$102*'Input| Overheads'!E$53</f>
        <v>1.0179398723645221E-4</v>
      </c>
      <c r="AR70" s="215">
        <f>AL70/AL$102*'Input| Overheads'!F$53</f>
        <v>0</v>
      </c>
      <c r="AS70" s="215">
        <f>AM70/AM$102*'Input| Overheads'!G$53</f>
        <v>0</v>
      </c>
      <c r="AT70" s="269">
        <f t="shared" si="27"/>
        <v>1.4146881725699758E-3</v>
      </c>
      <c r="AU70" s="253">
        <f t="shared" si="99"/>
        <v>2.7632080934957885E-2</v>
      </c>
      <c r="AV70" s="253">
        <f t="shared" si="100"/>
        <v>0</v>
      </c>
      <c r="AW70" s="253">
        <f t="shared" si="101"/>
        <v>2.1201899521240196E-3</v>
      </c>
      <c r="AX70" s="253">
        <f t="shared" si="102"/>
        <v>0</v>
      </c>
      <c r="AY70" s="253">
        <f t="shared" si="103"/>
        <v>0</v>
      </c>
      <c r="AZ70" s="269">
        <f t="shared" si="104"/>
        <v>2.9752270887081905E-2</v>
      </c>
      <c r="BA70" s="229"/>
      <c r="BB70" s="229"/>
      <c r="BC70" s="229"/>
      <c r="BD70" s="229"/>
      <c r="BE70" s="229"/>
      <c r="BF70" s="257"/>
      <c r="BG70" s="253">
        <f t="shared" si="28"/>
        <v>2.7632080934957885E-2</v>
      </c>
      <c r="BH70" s="253">
        <f t="shared" si="29"/>
        <v>0</v>
      </c>
      <c r="BI70" s="253">
        <f t="shared" si="30"/>
        <v>2.1201899521240196E-3</v>
      </c>
      <c r="BJ70" s="253">
        <f t="shared" si="31"/>
        <v>0</v>
      </c>
      <c r="BK70" s="253">
        <f t="shared" si="32"/>
        <v>0</v>
      </c>
      <c r="BL70" s="269">
        <f t="shared" si="33"/>
        <v>2.9752270887081905E-2</v>
      </c>
      <c r="BM70" s="211"/>
      <c r="BN70" s="302">
        <f t="shared" si="172"/>
        <v>1</v>
      </c>
      <c r="BO70" s="301"/>
      <c r="BP70" s="303">
        <v>0</v>
      </c>
      <c r="BQ70" s="211"/>
      <c r="BR70" s="505" t="s">
        <v>319</v>
      </c>
      <c r="BS70" s="218" t="s">
        <v>96</v>
      </c>
      <c r="BT70" s="218" t="s">
        <v>283</v>
      </c>
      <c r="BU70" s="506" t="s">
        <v>335</v>
      </c>
      <c r="BV70" s="546" t="str">
        <f t="shared" si="105"/>
        <v>IT-IT System</v>
      </c>
      <c r="BW70" s="546" t="s">
        <v>392</v>
      </c>
      <c r="BY70" s="545" t="s">
        <v>429</v>
      </c>
    </row>
    <row r="71" spans="1:77" x14ac:dyDescent="0.2">
      <c r="A71" s="472">
        <v>65</v>
      </c>
      <c r="B71" s="283" t="s">
        <v>343</v>
      </c>
      <c r="C71" s="473" t="s">
        <v>344</v>
      </c>
      <c r="D71" s="268" t="s">
        <v>289</v>
      </c>
      <c r="E71" s="353">
        <v>0</v>
      </c>
      <c r="F71" s="353">
        <v>0</v>
      </c>
      <c r="G71" s="353">
        <v>0</v>
      </c>
      <c r="H71" s="353">
        <v>0</v>
      </c>
      <c r="I71" s="353">
        <v>0</v>
      </c>
      <c r="J71" s="354">
        <f t="shared" ref="J71:J84" si="173">SUM(E71:I71)</f>
        <v>0</v>
      </c>
      <c r="K71" s="501">
        <v>0</v>
      </c>
      <c r="L71" s="501">
        <v>0</v>
      </c>
      <c r="M71" s="501">
        <v>0</v>
      </c>
      <c r="N71" s="501">
        <v>0</v>
      </c>
      <c r="O71" s="501">
        <v>0</v>
      </c>
      <c r="P71" s="502">
        <f t="shared" ref="P71:P84" si="174">AVERAGE(K71:O71)</f>
        <v>0</v>
      </c>
      <c r="Q71" s="355">
        <v>0.15640228571428572</v>
      </c>
      <c r="R71" s="355">
        <v>0.15640228571428572</v>
      </c>
      <c r="S71" s="355">
        <v>0.15640228571428572</v>
      </c>
      <c r="T71" s="355">
        <v>0.15640228571428572</v>
      </c>
      <c r="U71" s="355">
        <v>0.15640228571428572</v>
      </c>
      <c r="V71" s="355">
        <f t="shared" si="24"/>
        <v>0.78201142857142858</v>
      </c>
      <c r="W71" s="220">
        <f t="shared" si="83"/>
        <v>0.16349291333942634</v>
      </c>
      <c r="X71" s="215">
        <f t="shared" si="84"/>
        <v>0.16349291333942634</v>
      </c>
      <c r="Y71" s="215">
        <f t="shared" si="85"/>
        <v>0.16349291333942634</v>
      </c>
      <c r="Z71" s="215">
        <f t="shared" si="86"/>
        <v>0.16349291333942634</v>
      </c>
      <c r="AA71" s="215">
        <f t="shared" si="87"/>
        <v>0.16349291333942634</v>
      </c>
      <c r="AB71" s="215">
        <f t="shared" si="91"/>
        <v>0.81746456669713163</v>
      </c>
      <c r="AC71" s="220">
        <f>W71*($BN71*'Input| Real Cost Escalation'!E$22+'Calc| Project Costs '!$BO71*'Input| Real Cost Escalation'!E$23+'Calc| Project Costs '!$BP71*'Input| Real Cost Escalation'!E$24)</f>
        <v>3.9356086898320819E-4</v>
      </c>
      <c r="AD71" s="215">
        <f>X71*($BN71*'Input| Real Cost Escalation'!F$22+'Calc| Project Costs '!$BO71*'Input| Real Cost Escalation'!F$23+'Calc| Project Costs '!$BP71*'Input| Real Cost Escalation'!F$24)</f>
        <v>5.7120457150194339E-4</v>
      </c>
      <c r="AE71" s="215">
        <f>Y71*($BN71*'Input| Real Cost Escalation'!G$22+'Calc| Project Costs '!$BO71*'Input| Real Cost Escalation'!G$23+'Calc| Project Costs '!$BP71*'Input| Real Cost Escalation'!G$24)</f>
        <v>7.5873920773661678E-4</v>
      </c>
      <c r="AF71" s="215">
        <f>Z71*($BN71*'Input| Real Cost Escalation'!H$22+'Calc| Project Costs '!$BO71*'Input| Real Cost Escalation'!H$23+'Calc| Project Costs '!$BP71*'Input| Real Cost Escalation'!H$24)</f>
        <v>9.9778619788755776E-4</v>
      </c>
      <c r="AG71" s="215">
        <f>AA71*($BN71*'Input| Real Cost Escalation'!I$22+'Calc| Project Costs '!$BO71*'Input| Real Cost Escalation'!I$23+'Calc| Project Costs '!$BP71*'Input| Real Cost Escalation'!I$24)</f>
        <v>1.2339860755640978E-3</v>
      </c>
      <c r="AH71" s="253">
        <f t="shared" si="92"/>
        <v>3.955276921673424E-3</v>
      </c>
      <c r="AI71" s="220">
        <f t="shared" si="93"/>
        <v>0.16388647420840954</v>
      </c>
      <c r="AJ71" s="215">
        <f t="shared" si="94"/>
        <v>0.16406411791092829</v>
      </c>
      <c r="AK71" s="215">
        <f t="shared" si="95"/>
        <v>0.16425165254716295</v>
      </c>
      <c r="AL71" s="215">
        <f t="shared" si="96"/>
        <v>0.16449069953731391</v>
      </c>
      <c r="AM71" s="215">
        <f t="shared" si="97"/>
        <v>0.16472689941499044</v>
      </c>
      <c r="AN71" s="216">
        <f t="shared" si="98"/>
        <v>0.82141984361880505</v>
      </c>
      <c r="AO71" s="215">
        <f>AI71/AI$102*'Input| Overheads'!C$53</f>
        <v>8.1752373692209283E-3</v>
      </c>
      <c r="AP71" s="215">
        <f>AJ71/AJ$102*'Input| Overheads'!D$53</f>
        <v>6.590867357555809E-3</v>
      </c>
      <c r="AQ71" s="215">
        <f>AK71/AK$102*'Input| Overheads'!E$53</f>
        <v>8.2837217839381895E-3</v>
      </c>
      <c r="AR71" s="215">
        <f>AL71/AL$102*'Input| Overheads'!F$53</f>
        <v>7.4776882723244084E-3</v>
      </c>
      <c r="AS71" s="215">
        <f>AM71/AM$102*'Input| Overheads'!G$53</f>
        <v>8.6278300101122543E-3</v>
      </c>
      <c r="AT71" s="269">
        <f t="shared" si="27"/>
        <v>3.9155344793151595E-2</v>
      </c>
      <c r="AU71" s="253">
        <f t="shared" si="99"/>
        <v>0.17206171157763048</v>
      </c>
      <c r="AV71" s="253">
        <f t="shared" si="100"/>
        <v>0.17065498526848411</v>
      </c>
      <c r="AW71" s="253">
        <f t="shared" si="101"/>
        <v>0.17253537433110114</v>
      </c>
      <c r="AX71" s="253">
        <f t="shared" si="102"/>
        <v>0.1719683878096383</v>
      </c>
      <c r="AY71" s="253">
        <f t="shared" si="103"/>
        <v>0.17335472942510269</v>
      </c>
      <c r="AZ71" s="269">
        <f t="shared" si="104"/>
        <v>0.86057518841195668</v>
      </c>
      <c r="BA71" s="229"/>
      <c r="BB71" s="229"/>
      <c r="BC71" s="229"/>
      <c r="BD71" s="229"/>
      <c r="BE71" s="229"/>
      <c r="BF71" s="257"/>
      <c r="BG71" s="253">
        <f t="shared" si="28"/>
        <v>0.17206171157763048</v>
      </c>
      <c r="BH71" s="253">
        <f t="shared" si="29"/>
        <v>0.17065498526848411</v>
      </c>
      <c r="BI71" s="253">
        <f t="shared" si="30"/>
        <v>0.17253537433110114</v>
      </c>
      <c r="BJ71" s="253">
        <f t="shared" si="31"/>
        <v>0.1719683878096383</v>
      </c>
      <c r="BK71" s="253">
        <f t="shared" si="32"/>
        <v>0.17335472942510269</v>
      </c>
      <c r="BL71" s="269">
        <f t="shared" si="33"/>
        <v>0.86057518841195668</v>
      </c>
      <c r="BM71" s="211"/>
      <c r="BN71" s="302">
        <f t="shared" si="172"/>
        <v>0.12255575366088889</v>
      </c>
      <c r="BO71" s="301"/>
      <c r="BP71" s="303">
        <v>0.87744424633911111</v>
      </c>
      <c r="BQ71" s="211"/>
      <c r="BR71" s="505" t="s">
        <v>319</v>
      </c>
      <c r="BS71" s="218" t="s">
        <v>96</v>
      </c>
      <c r="BT71" s="218" t="s">
        <v>315</v>
      </c>
      <c r="BU71" s="506" t="s">
        <v>402</v>
      </c>
      <c r="BV71" s="546" t="str">
        <f t="shared" si="105"/>
        <v>IT-IT System</v>
      </c>
      <c r="BW71" s="546" t="s">
        <v>255</v>
      </c>
      <c r="BY71" s="545" t="s">
        <v>428</v>
      </c>
    </row>
    <row r="72" spans="1:77" x14ac:dyDescent="0.2">
      <c r="A72" s="472">
        <v>66</v>
      </c>
      <c r="B72" s="283" t="s">
        <v>343</v>
      </c>
      <c r="C72" s="473" t="s">
        <v>345</v>
      </c>
      <c r="D72" s="268" t="s">
        <v>289</v>
      </c>
      <c r="E72" s="353">
        <v>0</v>
      </c>
      <c r="F72" s="353">
        <v>0</v>
      </c>
      <c r="G72" s="353">
        <v>0</v>
      </c>
      <c r="H72" s="353">
        <v>0</v>
      </c>
      <c r="I72" s="353">
        <v>0</v>
      </c>
      <c r="J72" s="354">
        <f t="shared" ref="J72" si="175">SUM(E72:I72)</f>
        <v>0</v>
      </c>
      <c r="K72" s="501">
        <v>0</v>
      </c>
      <c r="L72" s="501">
        <v>0</v>
      </c>
      <c r="M72" s="501">
        <v>0</v>
      </c>
      <c r="N72" s="501">
        <v>0</v>
      </c>
      <c r="O72" s="501">
        <v>0</v>
      </c>
      <c r="P72" s="502">
        <f t="shared" ref="P72" si="176">AVERAGE(K72:O72)</f>
        <v>0</v>
      </c>
      <c r="Q72" s="355">
        <v>0.255</v>
      </c>
      <c r="R72" s="355">
        <v>0</v>
      </c>
      <c r="S72" s="355">
        <v>0</v>
      </c>
      <c r="T72" s="355">
        <v>0</v>
      </c>
      <c r="U72" s="355">
        <v>0</v>
      </c>
      <c r="V72" s="355">
        <f t="shared" ref="V72:V101" si="177">SUM(Q72:U72)</f>
        <v>0.255</v>
      </c>
      <c r="W72" s="220">
        <f t="shared" ref="W72" si="178">Q72*Dec24Jun26CPI</f>
        <v>0.26656063695714716</v>
      </c>
      <c r="X72" s="215">
        <f t="shared" ref="X72" si="179">R72*Dec24Jun26CPI</f>
        <v>0</v>
      </c>
      <c r="Y72" s="215">
        <f t="shared" ref="Y72" si="180">S72*Dec24Jun26CPI</f>
        <v>0</v>
      </c>
      <c r="Z72" s="215">
        <f t="shared" ref="Z72" si="181">T72*Dec24Jun26CPI</f>
        <v>0</v>
      </c>
      <c r="AA72" s="215">
        <f t="shared" ref="AA72" si="182">U72*Dec24Jun26CPI</f>
        <v>0</v>
      </c>
      <c r="AB72" s="215">
        <f t="shared" ref="AB72" si="183">SUM(W72:AA72)</f>
        <v>0.26656063695714716</v>
      </c>
      <c r="AC72" s="220">
        <f>W72*($BN72*'Input| Real Cost Escalation'!E$22+'Calc| Project Costs '!$BO72*'Input| Real Cost Escalation'!E$23+'Calc| Project Costs '!$BP72*'Input| Real Cost Escalation'!E$24)</f>
        <v>0</v>
      </c>
      <c r="AD72" s="215">
        <f>X72*($BN72*'Input| Real Cost Escalation'!F$22+'Calc| Project Costs '!$BO72*'Input| Real Cost Escalation'!F$23+'Calc| Project Costs '!$BP72*'Input| Real Cost Escalation'!F$24)</f>
        <v>0</v>
      </c>
      <c r="AE72" s="215">
        <f>Y72*($BN72*'Input| Real Cost Escalation'!G$22+'Calc| Project Costs '!$BO72*'Input| Real Cost Escalation'!G$23+'Calc| Project Costs '!$BP72*'Input| Real Cost Escalation'!G$24)</f>
        <v>0</v>
      </c>
      <c r="AF72" s="215">
        <f>Z72*($BN72*'Input| Real Cost Escalation'!H$22+'Calc| Project Costs '!$BO72*'Input| Real Cost Escalation'!H$23+'Calc| Project Costs '!$BP72*'Input| Real Cost Escalation'!H$24)</f>
        <v>0</v>
      </c>
      <c r="AG72" s="215">
        <f>AA72*($BN72*'Input| Real Cost Escalation'!I$22+'Calc| Project Costs '!$BO72*'Input| Real Cost Escalation'!I$23+'Calc| Project Costs '!$BP72*'Input| Real Cost Escalation'!I$24)</f>
        <v>0</v>
      </c>
      <c r="AH72" s="253">
        <f t="shared" ref="AH72" si="184">SUM(AC72:AG72)</f>
        <v>0</v>
      </c>
      <c r="AI72" s="220">
        <f t="shared" ref="AI72" si="185">W72+AC72</f>
        <v>0.26656063695714716</v>
      </c>
      <c r="AJ72" s="215">
        <f t="shared" ref="AJ72" si="186">X72+AD72</f>
        <v>0</v>
      </c>
      <c r="AK72" s="215">
        <f t="shared" ref="AK72" si="187">Y72+AE72</f>
        <v>0</v>
      </c>
      <c r="AL72" s="215">
        <f t="shared" ref="AL72" si="188">Z72+AF72</f>
        <v>0</v>
      </c>
      <c r="AM72" s="215">
        <f t="shared" ref="AM72" si="189">AA72+AG72</f>
        <v>0</v>
      </c>
      <c r="AN72" s="216">
        <f t="shared" ref="AN72" si="190">AB72+AH72</f>
        <v>0.26656063695714716</v>
      </c>
      <c r="AO72" s="215">
        <f>AI72/AI$102*'Input| Overheads'!C$53</f>
        <v>1.329698799697273E-2</v>
      </c>
      <c r="AP72" s="215">
        <f>AJ72/AJ$102*'Input| Overheads'!D$53</f>
        <v>0</v>
      </c>
      <c r="AQ72" s="215">
        <f>AK72/AK$102*'Input| Overheads'!E$53</f>
        <v>0</v>
      </c>
      <c r="AR72" s="215">
        <f>AL72/AL$102*'Input| Overheads'!F$53</f>
        <v>0</v>
      </c>
      <c r="AS72" s="215">
        <f>AM72/AM$102*'Input| Overheads'!G$53</f>
        <v>0</v>
      </c>
      <c r="AT72" s="269">
        <f t="shared" ref="AT72:AT101" si="191">SUM(AO72:AS72)</f>
        <v>1.329698799697273E-2</v>
      </c>
      <c r="AU72" s="253">
        <f t="shared" ref="AU72" si="192">AI72+AO72</f>
        <v>0.27985762495411987</v>
      </c>
      <c r="AV72" s="253">
        <f t="shared" ref="AV72" si="193">AJ72+AP72</f>
        <v>0</v>
      </c>
      <c r="AW72" s="253">
        <f t="shared" ref="AW72" si="194">AK72+AQ72</f>
        <v>0</v>
      </c>
      <c r="AX72" s="253">
        <f t="shared" ref="AX72" si="195">AL72+AR72</f>
        <v>0</v>
      </c>
      <c r="AY72" s="253">
        <f t="shared" ref="AY72" si="196">AM72+AS72</f>
        <v>0</v>
      </c>
      <c r="AZ72" s="269">
        <f t="shared" ref="AZ72" si="197">AN72+AT72</f>
        <v>0.27985762495411987</v>
      </c>
      <c r="BA72" s="229"/>
      <c r="BB72" s="229"/>
      <c r="BC72" s="229"/>
      <c r="BD72" s="229"/>
      <c r="BE72" s="229"/>
      <c r="BF72" s="257"/>
      <c r="BG72" s="253">
        <f t="shared" ref="BG72:BG101" si="198">AU72+BA72</f>
        <v>0.27985762495411987</v>
      </c>
      <c r="BH72" s="253">
        <f t="shared" ref="BH72:BH101" si="199">AV72+BB72</f>
        <v>0</v>
      </c>
      <c r="BI72" s="253">
        <f t="shared" ref="BI72:BI101" si="200">AW72+BC72</f>
        <v>0</v>
      </c>
      <c r="BJ72" s="253">
        <f t="shared" ref="BJ72:BJ101" si="201">AX72+BD72</f>
        <v>0</v>
      </c>
      <c r="BK72" s="253">
        <f t="shared" ref="BK72:BK101" si="202">AY72+BE72</f>
        <v>0</v>
      </c>
      <c r="BL72" s="269">
        <f t="shared" ref="BL72:BL101" si="203">SUM(BG72:BK72)</f>
        <v>0.27985762495411987</v>
      </c>
      <c r="BM72" s="211"/>
      <c r="BN72" s="302">
        <f t="shared" si="172"/>
        <v>0</v>
      </c>
      <c r="BO72" s="301"/>
      <c r="BP72" s="303">
        <v>1</v>
      </c>
      <c r="BQ72" s="211"/>
      <c r="BR72" s="505" t="s">
        <v>319</v>
      </c>
      <c r="BS72" s="218" t="s">
        <v>96</v>
      </c>
      <c r="BT72" s="218" t="s">
        <v>315</v>
      </c>
      <c r="BU72" s="506" t="s">
        <v>402</v>
      </c>
      <c r="BV72" s="546" t="str">
        <f t="shared" ref="BV72" si="204">BR72&amp;"-"&amp;BS72</f>
        <v>IT-IT System</v>
      </c>
      <c r="BW72" s="546" t="s">
        <v>255</v>
      </c>
      <c r="BY72" s="545" t="s">
        <v>428</v>
      </c>
    </row>
    <row r="73" spans="1:77" x14ac:dyDescent="0.2">
      <c r="A73" s="472">
        <v>67</v>
      </c>
      <c r="B73" s="283" t="s">
        <v>343</v>
      </c>
      <c r="C73" s="473" t="s">
        <v>346</v>
      </c>
      <c r="D73" s="268" t="s">
        <v>289</v>
      </c>
      <c r="E73" s="353">
        <v>0</v>
      </c>
      <c r="F73" s="353">
        <v>0</v>
      </c>
      <c r="G73" s="353">
        <v>0</v>
      </c>
      <c r="H73" s="353">
        <v>0</v>
      </c>
      <c r="I73" s="353">
        <v>0</v>
      </c>
      <c r="J73" s="354">
        <f t="shared" ref="J73" si="205">SUM(E73:I73)</f>
        <v>0</v>
      </c>
      <c r="K73" s="501">
        <v>0</v>
      </c>
      <c r="L73" s="501">
        <v>0</v>
      </c>
      <c r="M73" s="501">
        <v>0</v>
      </c>
      <c r="N73" s="501">
        <v>0</v>
      </c>
      <c r="O73" s="501">
        <v>0</v>
      </c>
      <c r="P73" s="502">
        <f t="shared" ref="P73" si="206">AVERAGE(K73:O73)</f>
        <v>0</v>
      </c>
      <c r="Q73" s="355">
        <v>0.17249999999999999</v>
      </c>
      <c r="R73" s="355">
        <v>0</v>
      </c>
      <c r="S73" s="355">
        <v>0</v>
      </c>
      <c r="T73" s="355">
        <v>0.24770063469036688</v>
      </c>
      <c r="U73" s="355">
        <v>0</v>
      </c>
      <c r="V73" s="355">
        <f t="shared" si="177"/>
        <v>0.42020063469036684</v>
      </c>
      <c r="W73" s="220">
        <f t="shared" ref="W73" si="207">Q73*Dec24Jun26CPI</f>
        <v>0.18032043088277602</v>
      </c>
      <c r="X73" s="215">
        <f t="shared" ref="X73" si="208">R73*Dec24Jun26CPI</f>
        <v>0</v>
      </c>
      <c r="Y73" s="215">
        <f t="shared" ref="Y73" si="209">S73*Dec24Jun26CPI</f>
        <v>0</v>
      </c>
      <c r="Z73" s="215">
        <f t="shared" ref="Z73" si="210">T73*Dec24Jun26CPI</f>
        <v>0.25893034885393656</v>
      </c>
      <c r="AA73" s="215">
        <f t="shared" ref="AA73" si="211">U73*Dec24Jun26CPI</f>
        <v>0</v>
      </c>
      <c r="AB73" s="215">
        <f t="shared" ref="AB73" si="212">SUM(W73:AA73)</f>
        <v>0.43925077973671256</v>
      </c>
      <c r="AC73" s="220">
        <f>W73*($BN73*'Input| Real Cost Escalation'!E$22+'Calc| Project Costs '!$BO73*'Input| Real Cost Escalation'!E$23+'Calc| Project Costs '!$BP73*'Input| Real Cost Escalation'!E$24)</f>
        <v>0</v>
      </c>
      <c r="AD73" s="215">
        <f>X73*($BN73*'Input| Real Cost Escalation'!F$22+'Calc| Project Costs '!$BO73*'Input| Real Cost Escalation'!F$23+'Calc| Project Costs '!$BP73*'Input| Real Cost Escalation'!F$24)</f>
        <v>0</v>
      </c>
      <c r="AE73" s="215">
        <f>Y73*($BN73*'Input| Real Cost Escalation'!G$22+'Calc| Project Costs '!$BO73*'Input| Real Cost Escalation'!G$23+'Calc| Project Costs '!$BP73*'Input| Real Cost Escalation'!G$24)</f>
        <v>0</v>
      </c>
      <c r="AF73" s="215">
        <f>Z73*($BN73*'Input| Real Cost Escalation'!H$22+'Calc| Project Costs '!$BO73*'Input| Real Cost Escalation'!H$23+'Calc| Project Costs '!$BP73*'Input| Real Cost Escalation'!H$24)</f>
        <v>0</v>
      </c>
      <c r="AG73" s="215">
        <f>AA73*($BN73*'Input| Real Cost Escalation'!I$22+'Calc| Project Costs '!$BO73*'Input| Real Cost Escalation'!I$23+'Calc| Project Costs '!$BP73*'Input| Real Cost Escalation'!I$24)</f>
        <v>0</v>
      </c>
      <c r="AH73" s="253">
        <f t="shared" ref="AH73" si="213">SUM(AC73:AG73)</f>
        <v>0</v>
      </c>
      <c r="AI73" s="220">
        <f t="shared" ref="AI73" si="214">W73+AC73</f>
        <v>0.18032043088277602</v>
      </c>
      <c r="AJ73" s="215">
        <f t="shared" ref="AJ73" si="215">X73+AD73</f>
        <v>0</v>
      </c>
      <c r="AK73" s="215">
        <f t="shared" ref="AK73" si="216">Y73+AE73</f>
        <v>0</v>
      </c>
      <c r="AL73" s="215">
        <f t="shared" ref="AL73" si="217">Z73+AF73</f>
        <v>0.25893034885393656</v>
      </c>
      <c r="AM73" s="215">
        <f t="shared" ref="AM73" si="218">AA73+AG73</f>
        <v>0</v>
      </c>
      <c r="AN73" s="216">
        <f t="shared" ref="AN73" si="219">AB73+AH73</f>
        <v>0.43925077973671256</v>
      </c>
      <c r="AO73" s="215">
        <f>AI73/AI$102*'Input| Overheads'!C$53</f>
        <v>8.9950212920697874E-3</v>
      </c>
      <c r="AP73" s="215">
        <f>AJ73/AJ$102*'Input| Overheads'!D$53</f>
        <v>0</v>
      </c>
      <c r="AQ73" s="215">
        <f>AK73/AK$102*'Input| Overheads'!E$53</f>
        <v>0</v>
      </c>
      <c r="AR73" s="215">
        <f>AL73/AL$102*'Input| Overheads'!F$53</f>
        <v>1.1770880897340533E-2</v>
      </c>
      <c r="AS73" s="215">
        <f>AM73/AM$102*'Input| Overheads'!G$53</f>
        <v>0</v>
      </c>
      <c r="AT73" s="269">
        <f t="shared" si="191"/>
        <v>2.076590218941032E-2</v>
      </c>
      <c r="AU73" s="253">
        <f t="shared" ref="AU73" si="220">AI73+AO73</f>
        <v>0.1893154521748458</v>
      </c>
      <c r="AV73" s="253">
        <f t="shared" ref="AV73" si="221">AJ73+AP73</f>
        <v>0</v>
      </c>
      <c r="AW73" s="253">
        <f t="shared" ref="AW73" si="222">AK73+AQ73</f>
        <v>0</v>
      </c>
      <c r="AX73" s="253">
        <f t="shared" ref="AX73" si="223">AL73+AR73</f>
        <v>0.27070122975127708</v>
      </c>
      <c r="AY73" s="253">
        <f t="shared" ref="AY73" si="224">AM73+AS73</f>
        <v>0</v>
      </c>
      <c r="AZ73" s="269">
        <f t="shared" ref="AZ73" si="225">AN73+AT73</f>
        <v>0.46001668192612288</v>
      </c>
      <c r="BA73" s="229"/>
      <c r="BB73" s="229"/>
      <c r="BC73" s="229"/>
      <c r="BD73" s="229"/>
      <c r="BE73" s="229"/>
      <c r="BF73" s="257"/>
      <c r="BG73" s="253">
        <f t="shared" si="198"/>
        <v>0.1893154521748458</v>
      </c>
      <c r="BH73" s="253">
        <f t="shared" si="199"/>
        <v>0</v>
      </c>
      <c r="BI73" s="253">
        <f t="shared" si="200"/>
        <v>0</v>
      </c>
      <c r="BJ73" s="253">
        <f t="shared" si="201"/>
        <v>0.27070122975127708</v>
      </c>
      <c r="BK73" s="253">
        <f t="shared" si="202"/>
        <v>0</v>
      </c>
      <c r="BL73" s="269">
        <f t="shared" si="203"/>
        <v>0.46001668192612288</v>
      </c>
      <c r="BM73" s="211"/>
      <c r="BN73" s="302">
        <f t="shared" si="172"/>
        <v>0</v>
      </c>
      <c r="BO73" s="301"/>
      <c r="BP73" s="303">
        <v>1</v>
      </c>
      <c r="BQ73" s="211"/>
      <c r="BR73" s="505" t="s">
        <v>319</v>
      </c>
      <c r="BS73" s="218" t="s">
        <v>96</v>
      </c>
      <c r="BT73" s="218" t="s">
        <v>283</v>
      </c>
      <c r="BU73" s="506" t="s">
        <v>402</v>
      </c>
      <c r="BV73" s="546" t="str">
        <f t="shared" ref="BV73" si="226">BR73&amp;"-"&amp;BS73</f>
        <v>IT-IT System</v>
      </c>
      <c r="BW73" s="546" t="s">
        <v>255</v>
      </c>
      <c r="BY73" s="545" t="s">
        <v>428</v>
      </c>
    </row>
    <row r="74" spans="1:77" x14ac:dyDescent="0.2">
      <c r="A74" s="472">
        <v>68</v>
      </c>
      <c r="B74" s="283" t="s">
        <v>343</v>
      </c>
      <c r="C74" s="473" t="s">
        <v>347</v>
      </c>
      <c r="D74" s="268" t="s">
        <v>289</v>
      </c>
      <c r="E74" s="353">
        <v>0</v>
      </c>
      <c r="F74" s="353">
        <v>0</v>
      </c>
      <c r="G74" s="353">
        <v>0</v>
      </c>
      <c r="H74" s="353">
        <v>0</v>
      </c>
      <c r="I74" s="353">
        <v>0</v>
      </c>
      <c r="J74" s="354">
        <f t="shared" si="173"/>
        <v>0</v>
      </c>
      <c r="K74" s="501">
        <v>0</v>
      </c>
      <c r="L74" s="501">
        <v>0</v>
      </c>
      <c r="M74" s="501">
        <v>0</v>
      </c>
      <c r="N74" s="501">
        <v>0</v>
      </c>
      <c r="O74" s="501">
        <v>0</v>
      </c>
      <c r="P74" s="502">
        <f t="shared" si="174"/>
        <v>0</v>
      </c>
      <c r="Q74" s="355">
        <v>4.8898813418145386E-2</v>
      </c>
      <c r="R74" s="355">
        <v>0</v>
      </c>
      <c r="S74" s="355">
        <v>0</v>
      </c>
      <c r="T74" s="355">
        <v>0</v>
      </c>
      <c r="U74" s="355">
        <v>0</v>
      </c>
      <c r="V74" s="355">
        <f t="shared" si="177"/>
        <v>4.8898813418145386E-2</v>
      </c>
      <c r="W74" s="220">
        <f t="shared" si="83"/>
        <v>5.1115681769370702E-2</v>
      </c>
      <c r="X74" s="215">
        <f t="shared" si="84"/>
        <v>0</v>
      </c>
      <c r="Y74" s="215">
        <f t="shared" si="85"/>
        <v>0</v>
      </c>
      <c r="Z74" s="215">
        <f t="shared" si="86"/>
        <v>0</v>
      </c>
      <c r="AA74" s="215">
        <f t="shared" si="87"/>
        <v>0</v>
      </c>
      <c r="AB74" s="215">
        <f t="shared" si="91"/>
        <v>5.1115681769370702E-2</v>
      </c>
      <c r="AC74" s="220">
        <f>W74*($BN74*'Input| Real Cost Escalation'!E$22+'Calc| Project Costs '!$BO74*'Input| Real Cost Escalation'!E$23+'Calc| Project Costs '!$BP74*'Input| Real Cost Escalation'!E$24)</f>
        <v>5.1069531614909478E-4</v>
      </c>
      <c r="AD74" s="215">
        <f>X74*($BN74*'Input| Real Cost Escalation'!F$22+'Calc| Project Costs '!$BO74*'Input| Real Cost Escalation'!F$23+'Calc| Project Costs '!$BP74*'Input| Real Cost Escalation'!F$24)</f>
        <v>0</v>
      </c>
      <c r="AE74" s="215">
        <f>Y74*($BN74*'Input| Real Cost Escalation'!G$22+'Calc| Project Costs '!$BO74*'Input| Real Cost Escalation'!G$23+'Calc| Project Costs '!$BP74*'Input| Real Cost Escalation'!G$24)</f>
        <v>0</v>
      </c>
      <c r="AF74" s="215">
        <f>Z74*($BN74*'Input| Real Cost Escalation'!H$22+'Calc| Project Costs '!$BO74*'Input| Real Cost Escalation'!H$23+'Calc| Project Costs '!$BP74*'Input| Real Cost Escalation'!H$24)</f>
        <v>0</v>
      </c>
      <c r="AG74" s="215">
        <f>AA74*($BN74*'Input| Real Cost Escalation'!I$22+'Calc| Project Costs '!$BO74*'Input| Real Cost Escalation'!I$23+'Calc| Project Costs '!$BP74*'Input| Real Cost Escalation'!I$24)</f>
        <v>0</v>
      </c>
      <c r="AH74" s="253">
        <f t="shared" si="92"/>
        <v>5.1069531614909478E-4</v>
      </c>
      <c r="AI74" s="220">
        <f t="shared" si="93"/>
        <v>5.1626377085519794E-2</v>
      </c>
      <c r="AJ74" s="215">
        <f t="shared" si="94"/>
        <v>0</v>
      </c>
      <c r="AK74" s="215">
        <f t="shared" si="95"/>
        <v>0</v>
      </c>
      <c r="AL74" s="215">
        <f t="shared" si="96"/>
        <v>0</v>
      </c>
      <c r="AM74" s="215">
        <f t="shared" si="97"/>
        <v>0</v>
      </c>
      <c r="AN74" s="216">
        <f t="shared" si="98"/>
        <v>5.1626377085519794E-2</v>
      </c>
      <c r="AO74" s="215">
        <f>AI74/AI$102*'Input| Overheads'!C$53</f>
        <v>2.5753064078388433E-3</v>
      </c>
      <c r="AP74" s="215">
        <f>AJ74/AJ$102*'Input| Overheads'!D$53</f>
        <v>0</v>
      </c>
      <c r="AQ74" s="215">
        <f>AK74/AK$102*'Input| Overheads'!E$53</f>
        <v>0</v>
      </c>
      <c r="AR74" s="215">
        <f>AL74/AL$102*'Input| Overheads'!F$53</f>
        <v>0</v>
      </c>
      <c r="AS74" s="215">
        <f>AM74/AM$102*'Input| Overheads'!G$53</f>
        <v>0</v>
      </c>
      <c r="AT74" s="269">
        <f t="shared" si="191"/>
        <v>2.5753064078388433E-3</v>
      </c>
      <c r="AU74" s="253">
        <f t="shared" si="99"/>
        <v>5.4201683493358639E-2</v>
      </c>
      <c r="AV74" s="253">
        <f t="shared" si="100"/>
        <v>0</v>
      </c>
      <c r="AW74" s="253">
        <f t="shared" si="101"/>
        <v>0</v>
      </c>
      <c r="AX74" s="253">
        <f t="shared" si="102"/>
        <v>0</v>
      </c>
      <c r="AY74" s="253">
        <f t="shared" si="103"/>
        <v>0</v>
      </c>
      <c r="AZ74" s="269">
        <f t="shared" si="104"/>
        <v>5.4201683493358639E-2</v>
      </c>
      <c r="BA74" s="229"/>
      <c r="BB74" s="229"/>
      <c r="BC74" s="229"/>
      <c r="BD74" s="229"/>
      <c r="BE74" s="229"/>
      <c r="BF74" s="257"/>
      <c r="BG74" s="253">
        <f t="shared" si="198"/>
        <v>5.4201683493358639E-2</v>
      </c>
      <c r="BH74" s="253">
        <f t="shared" si="199"/>
        <v>0</v>
      </c>
      <c r="BI74" s="253">
        <f t="shared" si="200"/>
        <v>0</v>
      </c>
      <c r="BJ74" s="253">
        <f t="shared" si="201"/>
        <v>0</v>
      </c>
      <c r="BK74" s="253">
        <f t="shared" si="202"/>
        <v>0</v>
      </c>
      <c r="BL74" s="269">
        <f t="shared" si="203"/>
        <v>5.4201683493358639E-2</v>
      </c>
      <c r="BM74" s="211"/>
      <c r="BN74" s="302">
        <f t="shared" si="172"/>
        <v>0.50866100381718016</v>
      </c>
      <c r="BO74" s="301"/>
      <c r="BP74" s="303">
        <v>0.4913389961828199</v>
      </c>
      <c r="BQ74" s="211"/>
      <c r="BR74" s="505" t="s">
        <v>319</v>
      </c>
      <c r="BS74" s="218" t="s">
        <v>96</v>
      </c>
      <c r="BT74" s="218" t="s">
        <v>283</v>
      </c>
      <c r="BU74" s="506" t="s">
        <v>402</v>
      </c>
      <c r="BV74" s="546" t="str">
        <f t="shared" si="105"/>
        <v>IT-IT System</v>
      </c>
      <c r="BW74" s="546" t="s">
        <v>255</v>
      </c>
      <c r="BY74" s="545" t="s">
        <v>429</v>
      </c>
    </row>
    <row r="75" spans="1:77" x14ac:dyDescent="0.2">
      <c r="A75" s="472">
        <v>69</v>
      </c>
      <c r="B75" s="283" t="s">
        <v>343</v>
      </c>
      <c r="C75" s="473" t="s">
        <v>348</v>
      </c>
      <c r="D75" s="268" t="s">
        <v>289</v>
      </c>
      <c r="E75" s="353">
        <v>0</v>
      </c>
      <c r="F75" s="353">
        <v>0</v>
      </c>
      <c r="G75" s="353">
        <v>0</v>
      </c>
      <c r="H75" s="353">
        <v>0</v>
      </c>
      <c r="I75" s="353">
        <v>0</v>
      </c>
      <c r="J75" s="354">
        <f t="shared" si="173"/>
        <v>0</v>
      </c>
      <c r="K75" s="501">
        <v>0</v>
      </c>
      <c r="L75" s="501">
        <v>0</v>
      </c>
      <c r="M75" s="501">
        <v>0</v>
      </c>
      <c r="N75" s="501">
        <v>0</v>
      </c>
      <c r="O75" s="501">
        <v>0</v>
      </c>
      <c r="P75" s="502">
        <f t="shared" si="174"/>
        <v>0</v>
      </c>
      <c r="Q75" s="355">
        <v>0</v>
      </c>
      <c r="R75" s="355">
        <v>0.13060023251485847</v>
      </c>
      <c r="S75" s="355">
        <v>1.6247940802091381E-3</v>
      </c>
      <c r="T75" s="355">
        <v>0</v>
      </c>
      <c r="U75" s="355">
        <v>0</v>
      </c>
      <c r="V75" s="355">
        <f t="shared" si="177"/>
        <v>0.1322250265950676</v>
      </c>
      <c r="W75" s="220">
        <f t="shared" si="83"/>
        <v>0</v>
      </c>
      <c r="X75" s="215">
        <f t="shared" si="84"/>
        <v>0.13652110261142036</v>
      </c>
      <c r="Y75" s="215">
        <f t="shared" si="85"/>
        <v>1.6984554703715683E-3</v>
      </c>
      <c r="Z75" s="215">
        <f t="shared" si="86"/>
        <v>0</v>
      </c>
      <c r="AA75" s="215">
        <f t="shared" si="87"/>
        <v>0</v>
      </c>
      <c r="AB75" s="215">
        <f t="shared" si="91"/>
        <v>0.13821955808179193</v>
      </c>
      <c r="AC75" s="220">
        <f>W75*($BN75*'Input| Real Cost Escalation'!E$22+'Calc| Project Costs '!$BO75*'Input| Real Cost Escalation'!E$23+'Calc| Project Costs '!$BP75*'Input| Real Cost Escalation'!E$24)</f>
        <v>0</v>
      </c>
      <c r="AD75" s="215">
        <f>X75*($BN75*'Input| Real Cost Escalation'!F$22+'Calc| Project Costs '!$BO75*'Input| Real Cost Escalation'!F$23+'Calc| Project Costs '!$BP75*'Input| Real Cost Escalation'!F$24)</f>
        <v>1.2064810858737616E-3</v>
      </c>
      <c r="AE75" s="215">
        <f>Y75*($BN75*'Input| Real Cost Escalation'!G$22+'Calc| Project Costs '!$BO75*'Input| Real Cost Escalation'!G$23+'Calc| Project Costs '!$BP75*'Input| Real Cost Escalation'!G$24)</f>
        <v>1.9937731723572571E-5</v>
      </c>
      <c r="AF75" s="215">
        <f>Z75*($BN75*'Input| Real Cost Escalation'!H$22+'Calc| Project Costs '!$BO75*'Input| Real Cost Escalation'!H$23+'Calc| Project Costs '!$BP75*'Input| Real Cost Escalation'!H$24)</f>
        <v>0</v>
      </c>
      <c r="AG75" s="215">
        <f>AA75*($BN75*'Input| Real Cost Escalation'!I$22+'Calc| Project Costs '!$BO75*'Input| Real Cost Escalation'!I$23+'Calc| Project Costs '!$BP75*'Input| Real Cost Escalation'!I$24)</f>
        <v>0</v>
      </c>
      <c r="AH75" s="253">
        <f t="shared" si="92"/>
        <v>1.2264188175973342E-3</v>
      </c>
      <c r="AI75" s="220">
        <f t="shared" si="93"/>
        <v>0</v>
      </c>
      <c r="AJ75" s="215">
        <f t="shared" si="94"/>
        <v>0.13772758369729413</v>
      </c>
      <c r="AK75" s="215">
        <f t="shared" si="95"/>
        <v>1.7183932020951409E-3</v>
      </c>
      <c r="AL75" s="215">
        <f t="shared" si="96"/>
        <v>0</v>
      </c>
      <c r="AM75" s="215">
        <f t="shared" si="97"/>
        <v>0</v>
      </c>
      <c r="AN75" s="216">
        <f t="shared" si="98"/>
        <v>0.13944597689938926</v>
      </c>
      <c r="AO75" s="215">
        <f>AI75/AI$102*'Input| Overheads'!C$53</f>
        <v>0</v>
      </c>
      <c r="AP75" s="215">
        <f>AJ75/AJ$102*'Input| Overheads'!D$53</f>
        <v>5.5328626831026703E-3</v>
      </c>
      <c r="AQ75" s="215">
        <f>AK75/AK$102*'Input| Overheads'!E$53</f>
        <v>8.6663914674949734E-5</v>
      </c>
      <c r="AR75" s="215">
        <f>AL75/AL$102*'Input| Overheads'!F$53</f>
        <v>0</v>
      </c>
      <c r="AS75" s="215">
        <f>AM75/AM$102*'Input| Overheads'!G$53</f>
        <v>0</v>
      </c>
      <c r="AT75" s="269">
        <f t="shared" si="191"/>
        <v>5.6195265977776196E-3</v>
      </c>
      <c r="AU75" s="253">
        <f t="shared" si="99"/>
        <v>0</v>
      </c>
      <c r="AV75" s="253">
        <f t="shared" si="100"/>
        <v>0.14326044638039678</v>
      </c>
      <c r="AW75" s="253">
        <f t="shared" si="101"/>
        <v>1.8050571167700907E-3</v>
      </c>
      <c r="AX75" s="253">
        <f t="shared" si="102"/>
        <v>0</v>
      </c>
      <c r="AY75" s="253">
        <f t="shared" si="103"/>
        <v>0</v>
      </c>
      <c r="AZ75" s="269">
        <f t="shared" si="104"/>
        <v>0.14506550349716688</v>
      </c>
      <c r="BA75" s="229"/>
      <c r="BB75" s="229"/>
      <c r="BC75" s="229"/>
      <c r="BD75" s="229"/>
      <c r="BE75" s="229"/>
      <c r="BF75" s="257"/>
      <c r="BG75" s="253">
        <f t="shared" si="198"/>
        <v>0</v>
      </c>
      <c r="BH75" s="253">
        <f t="shared" si="199"/>
        <v>0.14326044638039678</v>
      </c>
      <c r="BI75" s="253">
        <f t="shared" si="200"/>
        <v>1.8050571167700907E-3</v>
      </c>
      <c r="BJ75" s="253">
        <f t="shared" si="201"/>
        <v>0</v>
      </c>
      <c r="BK75" s="253">
        <f t="shared" si="202"/>
        <v>0</v>
      </c>
      <c r="BL75" s="269">
        <f t="shared" si="203"/>
        <v>0.14506550349716688</v>
      </c>
      <c r="BM75" s="211"/>
      <c r="BN75" s="302">
        <f t="shared" si="172"/>
        <v>0.31000000000000005</v>
      </c>
      <c r="BO75" s="301"/>
      <c r="BP75" s="303">
        <v>0.69</v>
      </c>
      <c r="BQ75" s="211"/>
      <c r="BR75" s="505" t="s">
        <v>319</v>
      </c>
      <c r="BS75" s="218" t="s">
        <v>96</v>
      </c>
      <c r="BT75" s="218" t="s">
        <v>283</v>
      </c>
      <c r="BU75" s="506" t="s">
        <v>402</v>
      </c>
      <c r="BV75" s="546" t="str">
        <f t="shared" si="105"/>
        <v>IT-IT System</v>
      </c>
      <c r="BW75" s="546" t="s">
        <v>255</v>
      </c>
      <c r="BY75" s="545" t="s">
        <v>428</v>
      </c>
    </row>
    <row r="76" spans="1:77" x14ac:dyDescent="0.2">
      <c r="A76" s="472">
        <v>70</v>
      </c>
      <c r="B76" s="283" t="s">
        <v>343</v>
      </c>
      <c r="C76" s="473" t="s">
        <v>349</v>
      </c>
      <c r="D76" s="268" t="s">
        <v>289</v>
      </c>
      <c r="E76" s="353">
        <v>0</v>
      </c>
      <c r="F76" s="353">
        <v>0</v>
      </c>
      <c r="G76" s="353">
        <v>0</v>
      </c>
      <c r="H76" s="353">
        <v>0</v>
      </c>
      <c r="I76" s="353">
        <v>0</v>
      </c>
      <c r="J76" s="354">
        <f t="shared" si="173"/>
        <v>0</v>
      </c>
      <c r="K76" s="501">
        <v>0</v>
      </c>
      <c r="L76" s="501">
        <v>0</v>
      </c>
      <c r="M76" s="501">
        <v>0</v>
      </c>
      <c r="N76" s="501">
        <v>0</v>
      </c>
      <c r="O76" s="501">
        <v>0</v>
      </c>
      <c r="P76" s="502">
        <f t="shared" si="174"/>
        <v>0</v>
      </c>
      <c r="Q76" s="355">
        <v>0.15207820732568367</v>
      </c>
      <c r="R76" s="355">
        <v>0.15207820732568367</v>
      </c>
      <c r="S76" s="355">
        <v>0.15207820732568367</v>
      </c>
      <c r="T76" s="355">
        <v>0.15207820732568367</v>
      </c>
      <c r="U76" s="355">
        <v>0.15207820732568367</v>
      </c>
      <c r="V76" s="355">
        <f t="shared" si="177"/>
        <v>0.76039103662841834</v>
      </c>
      <c r="W76" s="220">
        <f t="shared" si="83"/>
        <v>0.15897279926288363</v>
      </c>
      <c r="X76" s="215">
        <f t="shared" si="84"/>
        <v>0.15897279926288363</v>
      </c>
      <c r="Y76" s="215">
        <f t="shared" si="85"/>
        <v>0.15897279926288363</v>
      </c>
      <c r="Z76" s="215">
        <f t="shared" si="86"/>
        <v>0.15897279926288363</v>
      </c>
      <c r="AA76" s="215">
        <f t="shared" si="87"/>
        <v>0.15897279926288363</v>
      </c>
      <c r="AB76" s="215">
        <f t="shared" si="91"/>
        <v>0.79486399631441818</v>
      </c>
      <c r="AC76" s="220">
        <f>W76*($BN76*'Input| Real Cost Escalation'!E$22+'Calc| Project Costs '!$BO76*'Input| Real Cost Escalation'!E$23+'Calc| Project Costs '!$BP76*'Input| Real Cost Escalation'!E$24)</f>
        <v>2.0156497606938187E-3</v>
      </c>
      <c r="AD76" s="215">
        <f>X76*($BN76*'Input| Real Cost Escalation'!F$22+'Calc| Project Costs '!$BO76*'Input| Real Cost Escalation'!F$23+'Calc| Project Costs '!$BP76*'Input| Real Cost Escalation'!F$24)</f>
        <v>2.9254645179275468E-3</v>
      </c>
      <c r="AE76" s="215">
        <f>Y76*($BN76*'Input| Real Cost Escalation'!G$22+'Calc| Project Costs '!$BO76*'Input| Real Cost Escalation'!G$23+'Calc| Project Costs '!$BP76*'Input| Real Cost Escalation'!G$24)</f>
        <v>3.8859363901053413E-3</v>
      </c>
      <c r="AF76" s="215">
        <f>Z76*($BN76*'Input| Real Cost Escalation'!H$22+'Calc| Project Costs '!$BO76*'Input| Real Cost Escalation'!H$23+'Calc| Project Costs '!$BP76*'Input| Real Cost Escalation'!H$24)</f>
        <v>5.1102324176478565E-3</v>
      </c>
      <c r="AG76" s="215">
        <f>AA76*($BN76*'Input| Real Cost Escalation'!I$22+'Calc| Project Costs '!$BO76*'Input| Real Cost Escalation'!I$23+'Calc| Project Costs '!$BP76*'Input| Real Cost Escalation'!I$24)</f>
        <v>6.3199467577565536E-3</v>
      </c>
      <c r="AH76" s="253">
        <f t="shared" si="92"/>
        <v>2.0257229844131117E-2</v>
      </c>
      <c r="AI76" s="220">
        <f t="shared" si="93"/>
        <v>0.16098844902357745</v>
      </c>
      <c r="AJ76" s="215">
        <f t="shared" si="94"/>
        <v>0.16189826378081118</v>
      </c>
      <c r="AK76" s="215">
        <f t="shared" si="95"/>
        <v>0.16285873565298897</v>
      </c>
      <c r="AL76" s="215">
        <f t="shared" si="96"/>
        <v>0.16408303168053148</v>
      </c>
      <c r="AM76" s="215">
        <f t="shared" si="97"/>
        <v>0.16529274602064017</v>
      </c>
      <c r="AN76" s="216">
        <f t="shared" si="98"/>
        <v>0.81512122615854932</v>
      </c>
      <c r="AO76" s="215">
        <f>AI76/AI$102*'Input| Overheads'!C$53</f>
        <v>8.0306736161569973E-3</v>
      </c>
      <c r="AP76" s="215">
        <f>AJ76/AJ$102*'Input| Overheads'!D$53</f>
        <v>6.5038595616453941E-3</v>
      </c>
      <c r="AQ76" s="215">
        <f>AK76/AK$102*'Input| Overheads'!E$53</f>
        <v>8.2134726519474399E-3</v>
      </c>
      <c r="AR76" s="215">
        <f>AL76/AL$102*'Input| Overheads'!F$53</f>
        <v>7.459155837601714E-3</v>
      </c>
      <c r="AS76" s="215">
        <f>AM76/AM$102*'Input| Overheads'!G$53</f>
        <v>8.6574671145723207E-3</v>
      </c>
      <c r="AT76" s="269">
        <f t="shared" si="191"/>
        <v>3.8864628781923864E-2</v>
      </c>
      <c r="AU76" s="253">
        <f t="shared" si="99"/>
        <v>0.16901912263973445</v>
      </c>
      <c r="AV76" s="253">
        <f t="shared" si="100"/>
        <v>0.16840212334245658</v>
      </c>
      <c r="AW76" s="253">
        <f t="shared" si="101"/>
        <v>0.17107220830493641</v>
      </c>
      <c r="AX76" s="253">
        <f t="shared" si="102"/>
        <v>0.17154218751813319</v>
      </c>
      <c r="AY76" s="253">
        <f t="shared" si="103"/>
        <v>0.1739502131352125</v>
      </c>
      <c r="AZ76" s="269">
        <f t="shared" si="104"/>
        <v>0.85398585494047319</v>
      </c>
      <c r="BA76" s="229"/>
      <c r="BB76" s="229"/>
      <c r="BC76" s="229"/>
      <c r="BD76" s="229"/>
      <c r="BE76" s="229"/>
      <c r="BF76" s="257"/>
      <c r="BG76" s="253">
        <f t="shared" si="198"/>
        <v>0.16901912263973445</v>
      </c>
      <c r="BH76" s="253">
        <f t="shared" si="199"/>
        <v>0.16840212334245658</v>
      </c>
      <c r="BI76" s="253">
        <f t="shared" si="200"/>
        <v>0.17107220830493641</v>
      </c>
      <c r="BJ76" s="253">
        <f t="shared" si="201"/>
        <v>0.17154218751813319</v>
      </c>
      <c r="BK76" s="253">
        <f t="shared" si="202"/>
        <v>0.1739502131352125</v>
      </c>
      <c r="BL76" s="269">
        <f t="shared" si="203"/>
        <v>0.85398585494047319</v>
      </c>
      <c r="BM76" s="211"/>
      <c r="BN76" s="302">
        <f t="shared" si="172"/>
        <v>0.64552486675629572</v>
      </c>
      <c r="BO76" s="301"/>
      <c r="BP76" s="303">
        <v>0.35447513324370428</v>
      </c>
      <c r="BQ76" s="211"/>
      <c r="BR76" s="505" t="s">
        <v>319</v>
      </c>
      <c r="BS76" s="218" t="s">
        <v>96</v>
      </c>
      <c r="BT76" s="218" t="s">
        <v>283</v>
      </c>
      <c r="BU76" s="506" t="s">
        <v>402</v>
      </c>
      <c r="BV76" s="546" t="str">
        <f t="shared" si="105"/>
        <v>IT-IT System</v>
      </c>
      <c r="BW76" s="546" t="s">
        <v>255</v>
      </c>
      <c r="BY76" s="545" t="s">
        <v>428</v>
      </c>
    </row>
    <row r="77" spans="1:77" x14ac:dyDescent="0.2">
      <c r="A77" s="472">
        <v>71</v>
      </c>
      <c r="B77" s="283" t="s">
        <v>343</v>
      </c>
      <c r="C77" s="473" t="s">
        <v>350</v>
      </c>
      <c r="D77" s="268" t="s">
        <v>289</v>
      </c>
      <c r="E77" s="353">
        <v>0</v>
      </c>
      <c r="F77" s="353">
        <v>0</v>
      </c>
      <c r="G77" s="353">
        <v>0</v>
      </c>
      <c r="H77" s="353">
        <v>0</v>
      </c>
      <c r="I77" s="353">
        <v>0</v>
      </c>
      <c r="J77" s="354">
        <f t="shared" si="173"/>
        <v>0</v>
      </c>
      <c r="K77" s="501">
        <v>0</v>
      </c>
      <c r="L77" s="501">
        <v>0</v>
      </c>
      <c r="M77" s="501">
        <v>0</v>
      </c>
      <c r="N77" s="501">
        <v>0</v>
      </c>
      <c r="O77" s="501">
        <v>0</v>
      </c>
      <c r="P77" s="502">
        <f t="shared" si="174"/>
        <v>0</v>
      </c>
      <c r="Q77" s="355">
        <v>3.230026601548875E-2</v>
      </c>
      <c r="R77" s="355">
        <v>3.4817659208464788E-2</v>
      </c>
      <c r="S77" s="355">
        <v>0</v>
      </c>
      <c r="T77" s="355">
        <v>1.9656126634151716E-3</v>
      </c>
      <c r="U77" s="355">
        <v>0</v>
      </c>
      <c r="V77" s="355">
        <f t="shared" si="177"/>
        <v>6.9083537887368721E-2</v>
      </c>
      <c r="W77" s="220">
        <f t="shared" si="83"/>
        <v>3.3764625423427355E-2</v>
      </c>
      <c r="X77" s="215">
        <f t="shared" si="84"/>
        <v>3.6396146729275505E-2</v>
      </c>
      <c r="Y77" s="215">
        <f t="shared" si="85"/>
        <v>0</v>
      </c>
      <c r="Z77" s="215">
        <f t="shared" si="86"/>
        <v>2.0547253473371871E-3</v>
      </c>
      <c r="AA77" s="215">
        <f t="shared" si="87"/>
        <v>0</v>
      </c>
      <c r="AB77" s="215">
        <f t="shared" si="91"/>
        <v>7.2215497500040055E-2</v>
      </c>
      <c r="AC77" s="220">
        <f>W77*($BN77*'Input| Real Cost Escalation'!E$22+'Calc| Project Costs '!$BO77*'Input| Real Cost Escalation'!E$23+'Calc| Project Costs '!$BP77*'Input| Real Cost Escalation'!E$24)</f>
        <v>6.6319494790507971E-4</v>
      </c>
      <c r="AD77" s="215">
        <f>X77*($BN77*'Input| Real Cost Escalation'!F$22+'Calc| Project Costs '!$BO77*'Input| Real Cost Escalation'!F$23+'Calc| Project Costs '!$BP77*'Input| Real Cost Escalation'!F$24)</f>
        <v>1.0375629230421465E-3</v>
      </c>
      <c r="AE77" s="215">
        <f>Y77*($BN77*'Input| Real Cost Escalation'!G$22+'Calc| Project Costs '!$BO77*'Input| Real Cost Escalation'!G$23+'Calc| Project Costs '!$BP77*'Input| Real Cost Escalation'!G$24)</f>
        <v>0</v>
      </c>
      <c r="AF77" s="215">
        <f>Z77*($BN77*'Input| Real Cost Escalation'!H$22+'Calc| Project Costs '!$BO77*'Input| Real Cost Escalation'!H$23+'Calc| Project Costs '!$BP77*'Input| Real Cost Escalation'!H$24)</f>
        <v>1.0231955268930844E-4</v>
      </c>
      <c r="AG77" s="215">
        <f>AA77*($BN77*'Input| Real Cost Escalation'!I$22+'Calc| Project Costs '!$BO77*'Input| Real Cost Escalation'!I$23+'Calc| Project Costs '!$BP77*'Input| Real Cost Escalation'!I$24)</f>
        <v>0</v>
      </c>
      <c r="AH77" s="253">
        <f t="shared" si="92"/>
        <v>1.8030774236365346E-3</v>
      </c>
      <c r="AI77" s="220">
        <f t="shared" si="93"/>
        <v>3.4427820371332435E-2</v>
      </c>
      <c r="AJ77" s="215">
        <f t="shared" si="94"/>
        <v>3.7433709652317654E-2</v>
      </c>
      <c r="AK77" s="215">
        <f t="shared" si="95"/>
        <v>0</v>
      </c>
      <c r="AL77" s="215">
        <f t="shared" si="96"/>
        <v>2.1570449000264955E-3</v>
      </c>
      <c r="AM77" s="215">
        <f t="shared" si="97"/>
        <v>0</v>
      </c>
      <c r="AN77" s="216">
        <f t="shared" si="98"/>
        <v>7.4018574923676583E-2</v>
      </c>
      <c r="AO77" s="215">
        <f>AI77/AI$102*'Input| Overheads'!C$53</f>
        <v>1.7173815288906865E-3</v>
      </c>
      <c r="AP77" s="215">
        <f>AJ77/AJ$102*'Input| Overheads'!D$53</f>
        <v>1.5038060616863757E-3</v>
      </c>
      <c r="AQ77" s="215">
        <f>AK77/AK$102*'Input| Overheads'!E$53</f>
        <v>0</v>
      </c>
      <c r="AR77" s="215">
        <f>AL77/AL$102*'Input| Overheads'!F$53</f>
        <v>9.8058488395852164E-5</v>
      </c>
      <c r="AS77" s="215">
        <f>AM77/AM$102*'Input| Overheads'!G$53</f>
        <v>0</v>
      </c>
      <c r="AT77" s="269">
        <f t="shared" si="191"/>
        <v>3.3192460789729147E-3</v>
      </c>
      <c r="AU77" s="253">
        <f t="shared" si="99"/>
        <v>3.614520190022312E-2</v>
      </c>
      <c r="AV77" s="253">
        <f t="shared" si="100"/>
        <v>3.8937515714004028E-2</v>
      </c>
      <c r="AW77" s="253">
        <f t="shared" si="101"/>
        <v>0</v>
      </c>
      <c r="AX77" s="253">
        <f t="shared" si="102"/>
        <v>2.2551033884223477E-3</v>
      </c>
      <c r="AY77" s="253">
        <f t="shared" si="103"/>
        <v>0</v>
      </c>
      <c r="AZ77" s="269">
        <f t="shared" si="104"/>
        <v>7.7337821002649493E-2</v>
      </c>
      <c r="BA77" s="229"/>
      <c r="BB77" s="229"/>
      <c r="BC77" s="229"/>
      <c r="BD77" s="229"/>
      <c r="BE77" s="229"/>
      <c r="BF77" s="257"/>
      <c r="BG77" s="253">
        <f t="shared" si="198"/>
        <v>3.614520190022312E-2</v>
      </c>
      <c r="BH77" s="253">
        <f t="shared" si="199"/>
        <v>3.8937515714004028E-2</v>
      </c>
      <c r="BI77" s="253">
        <f t="shared" si="200"/>
        <v>0</v>
      </c>
      <c r="BJ77" s="253">
        <f t="shared" si="201"/>
        <v>2.2551033884223477E-3</v>
      </c>
      <c r="BK77" s="253">
        <f t="shared" si="202"/>
        <v>0</v>
      </c>
      <c r="BL77" s="269">
        <f t="shared" si="203"/>
        <v>7.7337821002649493E-2</v>
      </c>
      <c r="BM77" s="211"/>
      <c r="BN77" s="302">
        <f t="shared" si="172"/>
        <v>1</v>
      </c>
      <c r="BO77" s="301"/>
      <c r="BP77" s="303">
        <v>0</v>
      </c>
      <c r="BQ77" s="211"/>
      <c r="BR77" s="505" t="s">
        <v>319</v>
      </c>
      <c r="BS77" s="218" t="s">
        <v>96</v>
      </c>
      <c r="BT77" s="218" t="s">
        <v>283</v>
      </c>
      <c r="BU77" s="506" t="s">
        <v>402</v>
      </c>
      <c r="BV77" s="546" t="str">
        <f t="shared" si="105"/>
        <v>IT-IT System</v>
      </c>
      <c r="BW77" s="546" t="s">
        <v>255</v>
      </c>
      <c r="BY77" s="545" t="s">
        <v>428</v>
      </c>
    </row>
    <row r="78" spans="1:77" x14ac:dyDescent="0.2">
      <c r="A78" s="472">
        <v>72</v>
      </c>
      <c r="B78" s="283" t="s">
        <v>343</v>
      </c>
      <c r="C78" s="473" t="s">
        <v>351</v>
      </c>
      <c r="D78" s="268" t="s">
        <v>289</v>
      </c>
      <c r="E78" s="353">
        <v>0</v>
      </c>
      <c r="F78" s="353">
        <v>0</v>
      </c>
      <c r="G78" s="353">
        <v>0</v>
      </c>
      <c r="H78" s="353">
        <v>0</v>
      </c>
      <c r="I78" s="353">
        <v>0</v>
      </c>
      <c r="J78" s="354">
        <f t="shared" si="173"/>
        <v>0</v>
      </c>
      <c r="K78" s="501">
        <v>0</v>
      </c>
      <c r="L78" s="501">
        <v>0</v>
      </c>
      <c r="M78" s="501">
        <v>0</v>
      </c>
      <c r="N78" s="501">
        <v>0</v>
      </c>
      <c r="O78" s="501">
        <v>0</v>
      </c>
      <c r="P78" s="502">
        <f t="shared" si="174"/>
        <v>0</v>
      </c>
      <c r="Q78" s="355">
        <v>5.4759144744163733E-2</v>
      </c>
      <c r="R78" s="355">
        <v>5.4759144744163733E-2</v>
      </c>
      <c r="S78" s="355">
        <v>5.4759144744163733E-2</v>
      </c>
      <c r="T78" s="355">
        <v>5.4759144744163733E-2</v>
      </c>
      <c r="U78" s="355">
        <v>5.4759144744163733E-2</v>
      </c>
      <c r="V78" s="355">
        <f t="shared" si="177"/>
        <v>0.27379572372081867</v>
      </c>
      <c r="W78" s="220">
        <f t="shared" si="83"/>
        <v>5.7241696087187849E-2</v>
      </c>
      <c r="X78" s="215">
        <f t="shared" si="84"/>
        <v>5.7241696087187849E-2</v>
      </c>
      <c r="Y78" s="215">
        <f t="shared" si="85"/>
        <v>5.7241696087187849E-2</v>
      </c>
      <c r="Z78" s="215">
        <f t="shared" si="86"/>
        <v>5.7241696087187849E-2</v>
      </c>
      <c r="AA78" s="215">
        <f t="shared" si="87"/>
        <v>5.7241696087187849E-2</v>
      </c>
      <c r="AB78" s="215">
        <f t="shared" si="91"/>
        <v>0.28620848043593927</v>
      </c>
      <c r="AC78" s="220">
        <f>W78*($BN78*'Input| Real Cost Escalation'!E$22+'Calc| Project Costs '!$BO78*'Input| Real Cost Escalation'!E$23+'Calc| Project Costs '!$BP78*'Input| Real Cost Escalation'!E$24)</f>
        <v>4.2981028814473928E-4</v>
      </c>
      <c r="AD78" s="215">
        <f>X78*($BN78*'Input| Real Cost Escalation'!F$22+'Calc| Project Costs '!$BO78*'Input| Real Cost Escalation'!F$23+'Calc| Project Costs '!$BP78*'Input| Real Cost Escalation'!F$24)</f>
        <v>6.2381608746096557E-4</v>
      </c>
      <c r="AE78" s="215">
        <f>Y78*($BN78*'Input| Real Cost Escalation'!G$22+'Calc| Project Costs '!$BO78*'Input| Real Cost Escalation'!G$23+'Calc| Project Costs '!$BP78*'Input| Real Cost Escalation'!G$24)</f>
        <v>8.2862383739146716E-4</v>
      </c>
      <c r="AF78" s="215">
        <f>Z78*($BN78*'Input| Real Cost Escalation'!H$22+'Calc| Project Costs '!$BO78*'Input| Real Cost Escalation'!H$23+'Calc| Project Costs '!$BP78*'Input| Real Cost Escalation'!H$24)</f>
        <v>1.0896885514275884E-3</v>
      </c>
      <c r="AG78" s="215">
        <f>AA78*($BN78*'Input| Real Cost Escalation'!I$22+'Calc| Project Costs '!$BO78*'Input| Real Cost Escalation'!I$23+'Calc| Project Costs '!$BP78*'Input| Real Cost Escalation'!I$24)</f>
        <v>1.3476439161115639E-3</v>
      </c>
      <c r="AH78" s="253">
        <f t="shared" si="92"/>
        <v>4.3195826805363241E-3</v>
      </c>
      <c r="AI78" s="220">
        <f t="shared" si="93"/>
        <v>5.7671506375332589E-2</v>
      </c>
      <c r="AJ78" s="215">
        <f t="shared" si="94"/>
        <v>5.7865512174648817E-2</v>
      </c>
      <c r="AK78" s="215">
        <f t="shared" si="95"/>
        <v>5.8070319924579318E-2</v>
      </c>
      <c r="AL78" s="215">
        <f t="shared" si="96"/>
        <v>5.8331384638615438E-2</v>
      </c>
      <c r="AM78" s="215">
        <f t="shared" si="97"/>
        <v>5.8589340003299413E-2</v>
      </c>
      <c r="AN78" s="216">
        <f t="shared" si="98"/>
        <v>0.29052806311647561</v>
      </c>
      <c r="AO78" s="215">
        <f>AI78/AI$102*'Input| Overheads'!C$53</f>
        <v>2.8768588520570472E-3</v>
      </c>
      <c r="AP78" s="215">
        <f>AJ78/AJ$102*'Input| Overheads'!D$53</f>
        <v>2.3246028453777902E-3</v>
      </c>
      <c r="AQ78" s="215">
        <f>AK78/AK$102*'Input| Overheads'!E$53</f>
        <v>2.928666876099606E-3</v>
      </c>
      <c r="AR78" s="215">
        <f>AL78/AL$102*'Input| Overheads'!F$53</f>
        <v>2.6517238485065388E-3</v>
      </c>
      <c r="AS78" s="215">
        <f>AM78/AM$102*'Input| Overheads'!G$53</f>
        <v>3.0687086793253619E-3</v>
      </c>
      <c r="AT78" s="269">
        <f t="shared" si="191"/>
        <v>1.3850561101366343E-2</v>
      </c>
      <c r="AU78" s="253">
        <f t="shared" si="99"/>
        <v>6.0548365227389635E-2</v>
      </c>
      <c r="AV78" s="253">
        <f t="shared" si="100"/>
        <v>6.0190115020026608E-2</v>
      </c>
      <c r="AW78" s="253">
        <f t="shared" si="101"/>
        <v>6.0998986800678924E-2</v>
      </c>
      <c r="AX78" s="253">
        <f t="shared" si="102"/>
        <v>6.0983108487121976E-2</v>
      </c>
      <c r="AY78" s="253">
        <f t="shared" si="103"/>
        <v>6.1658048682624776E-2</v>
      </c>
      <c r="AZ78" s="269">
        <f t="shared" si="104"/>
        <v>0.30437862421784195</v>
      </c>
      <c r="BA78" s="229"/>
      <c r="BB78" s="229"/>
      <c r="BC78" s="229"/>
      <c r="BD78" s="229"/>
      <c r="BE78" s="229"/>
      <c r="BF78" s="257"/>
      <c r="BG78" s="253">
        <f t="shared" si="198"/>
        <v>6.0548365227389635E-2</v>
      </c>
      <c r="BH78" s="253">
        <f t="shared" si="199"/>
        <v>6.0190115020026608E-2</v>
      </c>
      <c r="BI78" s="253">
        <f t="shared" si="200"/>
        <v>6.0998986800678924E-2</v>
      </c>
      <c r="BJ78" s="253">
        <f t="shared" si="201"/>
        <v>6.0983108487121976E-2</v>
      </c>
      <c r="BK78" s="253">
        <f t="shared" si="202"/>
        <v>6.1658048682624776E-2</v>
      </c>
      <c r="BL78" s="269">
        <f t="shared" si="203"/>
        <v>0.3043786242178419</v>
      </c>
      <c r="BM78" s="211"/>
      <c r="BN78" s="302">
        <f t="shared" si="172"/>
        <v>0.38228304810216018</v>
      </c>
      <c r="BO78" s="301"/>
      <c r="BP78" s="303">
        <v>0.61771695189783982</v>
      </c>
      <c r="BQ78" s="211"/>
      <c r="BR78" s="505" t="s">
        <v>319</v>
      </c>
      <c r="BS78" s="218" t="s">
        <v>96</v>
      </c>
      <c r="BT78" s="218" t="s">
        <v>283</v>
      </c>
      <c r="BU78" s="506" t="s">
        <v>402</v>
      </c>
      <c r="BV78" s="546" t="str">
        <f t="shared" si="105"/>
        <v>IT-IT System</v>
      </c>
      <c r="BW78" s="546" t="s">
        <v>255</v>
      </c>
      <c r="BY78" s="545" t="s">
        <v>428</v>
      </c>
    </row>
    <row r="79" spans="1:77" x14ac:dyDescent="0.2">
      <c r="A79" s="472">
        <v>73</v>
      </c>
      <c r="B79" s="283" t="s">
        <v>343</v>
      </c>
      <c r="C79" s="473" t="s">
        <v>352</v>
      </c>
      <c r="D79" s="268" t="s">
        <v>289</v>
      </c>
      <c r="E79" s="353">
        <v>0</v>
      </c>
      <c r="F79" s="353">
        <v>0</v>
      </c>
      <c r="G79" s="353">
        <v>0</v>
      </c>
      <c r="H79" s="353">
        <v>0</v>
      </c>
      <c r="I79" s="353">
        <v>0</v>
      </c>
      <c r="J79" s="354">
        <f t="shared" si="173"/>
        <v>0</v>
      </c>
      <c r="K79" s="501">
        <v>0</v>
      </c>
      <c r="L79" s="501">
        <v>0</v>
      </c>
      <c r="M79" s="501">
        <v>0</v>
      </c>
      <c r="N79" s="501">
        <v>0</v>
      </c>
      <c r="O79" s="501">
        <v>0</v>
      </c>
      <c r="P79" s="502">
        <f t="shared" si="174"/>
        <v>0</v>
      </c>
      <c r="Q79" s="355">
        <v>0</v>
      </c>
      <c r="R79" s="355">
        <v>0</v>
      </c>
      <c r="S79" s="355">
        <v>0.10876551922353193</v>
      </c>
      <c r="T79" s="355">
        <v>0</v>
      </c>
      <c r="U79" s="355">
        <v>0</v>
      </c>
      <c r="V79" s="355">
        <f t="shared" si="177"/>
        <v>0.10876551922353193</v>
      </c>
      <c r="W79" s="220">
        <f t="shared" si="83"/>
        <v>0</v>
      </c>
      <c r="X79" s="215">
        <f t="shared" si="84"/>
        <v>0</v>
      </c>
      <c r="Y79" s="215">
        <f t="shared" si="85"/>
        <v>0.11369649444391963</v>
      </c>
      <c r="Z79" s="215">
        <f t="shared" si="86"/>
        <v>0</v>
      </c>
      <c r="AA79" s="215">
        <f t="shared" si="87"/>
        <v>0</v>
      </c>
      <c r="AB79" s="215">
        <f t="shared" si="91"/>
        <v>0.11369649444391963</v>
      </c>
      <c r="AC79" s="220">
        <f>W79*($BN79*'Input| Real Cost Escalation'!E$22+'Calc| Project Costs '!$BO79*'Input| Real Cost Escalation'!E$23+'Calc| Project Costs '!$BP79*'Input| Real Cost Escalation'!E$24)</f>
        <v>0</v>
      </c>
      <c r="AD79" s="215">
        <f>X79*($BN79*'Input| Real Cost Escalation'!F$22+'Calc| Project Costs '!$BO79*'Input| Real Cost Escalation'!F$23+'Calc| Project Costs '!$BP79*'Input| Real Cost Escalation'!F$24)</f>
        <v>0</v>
      </c>
      <c r="AE79" s="215">
        <f>Y79*($BN79*'Input| Real Cost Escalation'!G$22+'Calc| Project Costs '!$BO79*'Input| Real Cost Escalation'!G$23+'Calc| Project Costs '!$BP79*'Input| Real Cost Escalation'!G$24)</f>
        <v>4.3053351358892196E-3</v>
      </c>
      <c r="AF79" s="215">
        <f>Z79*($BN79*'Input| Real Cost Escalation'!H$22+'Calc| Project Costs '!$BO79*'Input| Real Cost Escalation'!H$23+'Calc| Project Costs '!$BP79*'Input| Real Cost Escalation'!H$24)</f>
        <v>0</v>
      </c>
      <c r="AG79" s="215">
        <f>AA79*($BN79*'Input| Real Cost Escalation'!I$22+'Calc| Project Costs '!$BO79*'Input| Real Cost Escalation'!I$23+'Calc| Project Costs '!$BP79*'Input| Real Cost Escalation'!I$24)</f>
        <v>0</v>
      </c>
      <c r="AH79" s="253">
        <f t="shared" si="92"/>
        <v>4.3053351358892196E-3</v>
      </c>
      <c r="AI79" s="220">
        <f t="shared" si="93"/>
        <v>0</v>
      </c>
      <c r="AJ79" s="215">
        <f t="shared" si="94"/>
        <v>0</v>
      </c>
      <c r="AK79" s="215">
        <f t="shared" si="95"/>
        <v>0.11800182957980886</v>
      </c>
      <c r="AL79" s="215">
        <f t="shared" si="96"/>
        <v>0</v>
      </c>
      <c r="AM79" s="215">
        <f t="shared" si="97"/>
        <v>0</v>
      </c>
      <c r="AN79" s="216">
        <f t="shared" si="98"/>
        <v>0.11800182957980886</v>
      </c>
      <c r="AO79" s="215">
        <f>AI79/AI$102*'Input| Overheads'!C$53</f>
        <v>0</v>
      </c>
      <c r="AP79" s="215">
        <f>AJ79/AJ$102*'Input| Overheads'!D$53</f>
        <v>0</v>
      </c>
      <c r="AQ79" s="215">
        <f>AK79/AK$102*'Input| Overheads'!E$53</f>
        <v>5.9511993400136317E-3</v>
      </c>
      <c r="AR79" s="215">
        <f>AL79/AL$102*'Input| Overheads'!F$53</f>
        <v>0</v>
      </c>
      <c r="AS79" s="215">
        <f>AM79/AM$102*'Input| Overheads'!G$53</f>
        <v>0</v>
      </c>
      <c r="AT79" s="269">
        <f t="shared" si="191"/>
        <v>5.9511993400136317E-3</v>
      </c>
      <c r="AU79" s="253">
        <f t="shared" si="99"/>
        <v>0</v>
      </c>
      <c r="AV79" s="253">
        <f t="shared" si="100"/>
        <v>0</v>
      </c>
      <c r="AW79" s="253">
        <f t="shared" si="101"/>
        <v>0.12395302891982249</v>
      </c>
      <c r="AX79" s="253">
        <f t="shared" si="102"/>
        <v>0</v>
      </c>
      <c r="AY79" s="253">
        <f t="shared" si="103"/>
        <v>0</v>
      </c>
      <c r="AZ79" s="269">
        <f t="shared" si="104"/>
        <v>0.12395302891982249</v>
      </c>
      <c r="BA79" s="229"/>
      <c r="BB79" s="229"/>
      <c r="BC79" s="229"/>
      <c r="BD79" s="229"/>
      <c r="BE79" s="229"/>
      <c r="BF79" s="257"/>
      <c r="BG79" s="253">
        <f t="shared" si="198"/>
        <v>0</v>
      </c>
      <c r="BH79" s="253">
        <f t="shared" si="199"/>
        <v>0</v>
      </c>
      <c r="BI79" s="253">
        <f t="shared" si="200"/>
        <v>0.12395302891982249</v>
      </c>
      <c r="BJ79" s="253">
        <f t="shared" si="201"/>
        <v>0</v>
      </c>
      <c r="BK79" s="253">
        <f t="shared" si="202"/>
        <v>0</v>
      </c>
      <c r="BL79" s="269">
        <f t="shared" si="203"/>
        <v>0.12395302891982249</v>
      </c>
      <c r="BM79" s="211"/>
      <c r="BN79" s="302">
        <f t="shared" si="172"/>
        <v>1</v>
      </c>
      <c r="BO79" s="301"/>
      <c r="BP79" s="303">
        <v>0</v>
      </c>
      <c r="BQ79" s="211"/>
      <c r="BR79" s="505" t="s">
        <v>319</v>
      </c>
      <c r="BS79" s="218" t="s">
        <v>96</v>
      </c>
      <c r="BT79" s="218" t="s">
        <v>315</v>
      </c>
      <c r="BU79" s="506" t="s">
        <v>402</v>
      </c>
      <c r="BV79" s="546" t="str">
        <f t="shared" si="105"/>
        <v>IT-IT System</v>
      </c>
      <c r="BW79" s="546" t="s">
        <v>255</v>
      </c>
      <c r="BY79" s="545" t="s">
        <v>428</v>
      </c>
    </row>
    <row r="80" spans="1:77" x14ac:dyDescent="0.2">
      <c r="A80" s="472">
        <v>74</v>
      </c>
      <c r="B80" s="283" t="s">
        <v>343</v>
      </c>
      <c r="C80" s="473" t="s">
        <v>353</v>
      </c>
      <c r="D80" s="268" t="s">
        <v>289</v>
      </c>
      <c r="E80" s="353">
        <v>0</v>
      </c>
      <c r="F80" s="353">
        <v>0</v>
      </c>
      <c r="G80" s="353">
        <v>0</v>
      </c>
      <c r="H80" s="353">
        <v>0</v>
      </c>
      <c r="I80" s="353">
        <v>0</v>
      </c>
      <c r="J80" s="354">
        <f t="shared" ref="J80" si="227">SUM(E80:I80)</f>
        <v>0</v>
      </c>
      <c r="K80" s="501">
        <v>0</v>
      </c>
      <c r="L80" s="501">
        <v>0</v>
      </c>
      <c r="M80" s="501">
        <v>0</v>
      </c>
      <c r="N80" s="501">
        <v>0</v>
      </c>
      <c r="O80" s="501">
        <v>0</v>
      </c>
      <c r="P80" s="502">
        <f t="shared" ref="P80" si="228">AVERAGE(K80:O80)</f>
        <v>0</v>
      </c>
      <c r="Q80" s="355">
        <v>0.13632567987087085</v>
      </c>
      <c r="R80" s="355">
        <v>0</v>
      </c>
      <c r="S80" s="355">
        <v>0</v>
      </c>
      <c r="T80" s="355">
        <v>0</v>
      </c>
      <c r="U80" s="355">
        <v>0</v>
      </c>
      <c r="V80" s="355">
        <f t="shared" si="177"/>
        <v>0.13632567987087085</v>
      </c>
      <c r="W80" s="220">
        <f t="shared" ref="W80" si="229">Q80*Dec24Jun26CPI</f>
        <v>0.14250611788233516</v>
      </c>
      <c r="X80" s="215">
        <f t="shared" ref="X80" si="230">R80*Dec24Jun26CPI</f>
        <v>0</v>
      </c>
      <c r="Y80" s="215">
        <f t="shared" ref="Y80" si="231">S80*Dec24Jun26CPI</f>
        <v>0</v>
      </c>
      <c r="Z80" s="215">
        <f t="shared" ref="Z80" si="232">T80*Dec24Jun26CPI</f>
        <v>0</v>
      </c>
      <c r="AA80" s="215">
        <f>U80*Dec24Jun26CPI</f>
        <v>0</v>
      </c>
      <c r="AB80" s="215">
        <f t="shared" ref="AB80" si="233">SUM(W80:AA80)</f>
        <v>0.14250611788233516</v>
      </c>
      <c r="AC80" s="220">
        <f>W80*($BN80*'Input| Real Cost Escalation'!E$22+'Calc| Project Costs '!$BO80*'Input| Real Cost Escalation'!E$23+'Calc| Project Costs '!$BP80*'Input| Real Cost Escalation'!E$24)</f>
        <v>2.7990637017271855E-3</v>
      </c>
      <c r="AD80" s="215">
        <f>X80*($BN80*'Input| Real Cost Escalation'!F$22+'Calc| Project Costs '!$BO80*'Input| Real Cost Escalation'!F$23+'Calc| Project Costs '!$BP80*'Input| Real Cost Escalation'!F$24)</f>
        <v>0</v>
      </c>
      <c r="AE80" s="215">
        <f>Y80*($BN80*'Input| Real Cost Escalation'!G$22+'Calc| Project Costs '!$BO80*'Input| Real Cost Escalation'!G$23+'Calc| Project Costs '!$BP80*'Input| Real Cost Escalation'!G$24)</f>
        <v>0</v>
      </c>
      <c r="AF80" s="215">
        <f>Z80*($BN80*'Input| Real Cost Escalation'!H$22+'Calc| Project Costs '!$BO80*'Input| Real Cost Escalation'!H$23+'Calc| Project Costs '!$BP80*'Input| Real Cost Escalation'!H$24)</f>
        <v>0</v>
      </c>
      <c r="AG80" s="215">
        <f>AA80*($BN80*'Input| Real Cost Escalation'!I$22+'Calc| Project Costs '!$BO80*'Input| Real Cost Escalation'!I$23+'Calc| Project Costs '!$BP80*'Input| Real Cost Escalation'!I$24)</f>
        <v>0</v>
      </c>
      <c r="AH80" s="253">
        <f t="shared" ref="AH80" si="234">SUM(AC80:AG80)</f>
        <v>2.7990637017271855E-3</v>
      </c>
      <c r="AI80" s="220">
        <f t="shared" ref="AI80" si="235">W80+AC80</f>
        <v>0.14530518158406236</v>
      </c>
      <c r="AJ80" s="215">
        <f t="shared" ref="AJ80" si="236">X80+AD80</f>
        <v>0</v>
      </c>
      <c r="AK80" s="215">
        <f t="shared" ref="AK80" si="237">Y80+AE80</f>
        <v>0</v>
      </c>
      <c r="AL80" s="215">
        <f t="shared" ref="AL80" si="238">Z80+AF80</f>
        <v>0</v>
      </c>
      <c r="AM80" s="215">
        <f t="shared" ref="AM80" si="239">AA80+AG80</f>
        <v>0</v>
      </c>
      <c r="AN80" s="216">
        <f t="shared" ref="AN80" si="240">AB80+AH80</f>
        <v>0.14530518158406236</v>
      </c>
      <c r="AO80" s="215">
        <f>AI80/AI$102*'Input| Overheads'!C$53</f>
        <v>7.2483367292216971E-3</v>
      </c>
      <c r="AP80" s="215">
        <f>AJ80/AJ$102*'Input| Overheads'!D$53</f>
        <v>0</v>
      </c>
      <c r="AQ80" s="215">
        <f>AK80/AK$102*'Input| Overheads'!E$53</f>
        <v>0</v>
      </c>
      <c r="AR80" s="215">
        <f>AL80/AL$102*'Input| Overheads'!F$53</f>
        <v>0</v>
      </c>
      <c r="AS80" s="215">
        <f>AM80/AM$102*'Input| Overheads'!G$53</f>
        <v>0</v>
      </c>
      <c r="AT80" s="269">
        <f t="shared" si="191"/>
        <v>7.2483367292216971E-3</v>
      </c>
      <c r="AU80" s="253">
        <f t="shared" ref="AU80" si="241">AI80+AO80</f>
        <v>0.15255351831328406</v>
      </c>
      <c r="AV80" s="253">
        <f t="shared" ref="AV80" si="242">AJ80+AP80</f>
        <v>0</v>
      </c>
      <c r="AW80" s="253">
        <f t="shared" ref="AW80" si="243">AK80+AQ80</f>
        <v>0</v>
      </c>
      <c r="AX80" s="253">
        <f t="shared" ref="AX80" si="244">AL80+AR80</f>
        <v>0</v>
      </c>
      <c r="AY80" s="253">
        <f t="shared" ref="AY80" si="245">AM80+AS80</f>
        <v>0</v>
      </c>
      <c r="AZ80" s="269">
        <f t="shared" ref="AZ80" si="246">AN80+AT80</f>
        <v>0.15255351831328406</v>
      </c>
      <c r="BA80" s="229"/>
      <c r="BB80" s="229"/>
      <c r="BC80" s="229"/>
      <c r="BD80" s="229"/>
      <c r="BE80" s="229"/>
      <c r="BF80" s="257"/>
      <c r="BG80" s="253">
        <f t="shared" si="198"/>
        <v>0.15255351831328406</v>
      </c>
      <c r="BH80" s="253">
        <f t="shared" si="199"/>
        <v>0</v>
      </c>
      <c r="BI80" s="253">
        <f t="shared" si="200"/>
        <v>0</v>
      </c>
      <c r="BJ80" s="253">
        <f t="shared" si="201"/>
        <v>0</v>
      </c>
      <c r="BK80" s="253">
        <f t="shared" si="202"/>
        <v>0</v>
      </c>
      <c r="BL80" s="269">
        <f t="shared" si="203"/>
        <v>0.15255351831328406</v>
      </c>
      <c r="BM80" s="211"/>
      <c r="BN80" s="302">
        <f t="shared" si="172"/>
        <v>1</v>
      </c>
      <c r="BO80" s="301"/>
      <c r="BP80" s="303">
        <v>0</v>
      </c>
      <c r="BQ80" s="211"/>
      <c r="BR80" s="505" t="s">
        <v>319</v>
      </c>
      <c r="BS80" s="218" t="s">
        <v>96</v>
      </c>
      <c r="BT80" s="218" t="s">
        <v>283</v>
      </c>
      <c r="BU80" s="506" t="s">
        <v>402</v>
      </c>
      <c r="BV80" s="546" t="str">
        <f t="shared" ref="BV80" si="247">BR80&amp;"-"&amp;BS80</f>
        <v>IT-IT System</v>
      </c>
      <c r="BW80" s="546" t="s">
        <v>255</v>
      </c>
      <c r="BY80" s="545" t="s">
        <v>428</v>
      </c>
    </row>
    <row r="81" spans="1:77" x14ac:dyDescent="0.2">
      <c r="A81" s="472">
        <v>75</v>
      </c>
      <c r="B81" s="283" t="s">
        <v>343</v>
      </c>
      <c r="C81" s="473" t="s">
        <v>354</v>
      </c>
      <c r="D81" s="268" t="s">
        <v>289</v>
      </c>
      <c r="E81" s="353">
        <v>0</v>
      </c>
      <c r="F81" s="353">
        <v>0</v>
      </c>
      <c r="G81" s="353">
        <v>0</v>
      </c>
      <c r="H81" s="353">
        <v>0</v>
      </c>
      <c r="I81" s="353">
        <v>0</v>
      </c>
      <c r="J81" s="354">
        <f t="shared" si="173"/>
        <v>0</v>
      </c>
      <c r="K81" s="501">
        <v>0</v>
      </c>
      <c r="L81" s="501">
        <v>0</v>
      </c>
      <c r="M81" s="501">
        <v>0</v>
      </c>
      <c r="N81" s="501">
        <v>0</v>
      </c>
      <c r="O81" s="501">
        <v>0</v>
      </c>
      <c r="P81" s="502">
        <f t="shared" si="174"/>
        <v>0</v>
      </c>
      <c r="Q81" s="355">
        <v>0</v>
      </c>
      <c r="R81" s="355">
        <v>9.2555299289777803E-3</v>
      </c>
      <c r="S81" s="355">
        <v>9.2555299289777803E-3</v>
      </c>
      <c r="T81" s="355">
        <v>8.0596948961574461E-3</v>
      </c>
      <c r="U81" s="355">
        <v>8.0596948961574461E-3</v>
      </c>
      <c r="V81" s="355">
        <f t="shared" si="177"/>
        <v>3.4630449650270456E-2</v>
      </c>
      <c r="W81" s="220">
        <f t="shared" si="83"/>
        <v>0</v>
      </c>
      <c r="X81" s="215">
        <f t="shared" si="84"/>
        <v>9.6751370715461027E-3</v>
      </c>
      <c r="Y81" s="215">
        <f t="shared" si="85"/>
        <v>9.6751370715461027E-3</v>
      </c>
      <c r="Z81" s="215">
        <f t="shared" si="86"/>
        <v>8.4250878635294003E-3</v>
      </c>
      <c r="AA81" s="215">
        <f t="shared" si="87"/>
        <v>8.4250878635294003E-3</v>
      </c>
      <c r="AB81" s="215">
        <f t="shared" si="91"/>
        <v>3.6200449870151002E-2</v>
      </c>
      <c r="AC81" s="220">
        <f>W81*($BN81*'Input| Real Cost Escalation'!E$22+'Calc| Project Costs '!$BO81*'Input| Real Cost Escalation'!E$23+'Calc| Project Costs '!$BP81*'Input| Real Cost Escalation'!E$24)</f>
        <v>0</v>
      </c>
      <c r="AD81" s="215">
        <f>X81*($BN81*'Input| Real Cost Escalation'!F$22+'Calc| Project Costs '!$BO81*'Input| Real Cost Escalation'!F$23+'Calc| Project Costs '!$BP81*'Input| Real Cost Escalation'!F$24)</f>
        <v>2.7581390896834186E-4</v>
      </c>
      <c r="AE81" s="215">
        <f>Y81*($BN81*'Input| Real Cost Escalation'!G$22+'Calc| Project Costs '!$BO81*'Input| Real Cost Escalation'!G$23+'Calc| Project Costs '!$BP81*'Input| Real Cost Escalation'!G$24)</f>
        <v>3.6636756289102468E-4</v>
      </c>
      <c r="AF81" s="215">
        <f>Z81*($BN81*'Input| Real Cost Escalation'!H$22+'Calc| Project Costs '!$BO81*'Input| Real Cost Escalation'!H$23+'Calc| Project Costs '!$BP81*'Input| Real Cost Escalation'!H$24)</f>
        <v>4.1954571820590101E-4</v>
      </c>
      <c r="AG81" s="215">
        <f>AA81*($BN81*'Input| Real Cost Escalation'!I$22+'Calc| Project Costs '!$BO81*'Input| Real Cost Escalation'!I$23+'Calc| Project Costs '!$BP81*'Input| Real Cost Escalation'!I$24)</f>
        <v>5.1886223263529518E-4</v>
      </c>
      <c r="AH81" s="253">
        <f t="shared" si="92"/>
        <v>1.5805894227005628E-3</v>
      </c>
      <c r="AI81" s="220">
        <f t="shared" si="93"/>
        <v>0</v>
      </c>
      <c r="AJ81" s="215">
        <f t="shared" si="94"/>
        <v>9.950950980514444E-3</v>
      </c>
      <c r="AK81" s="215">
        <f t="shared" si="95"/>
        <v>1.0041504634437128E-2</v>
      </c>
      <c r="AL81" s="215">
        <f t="shared" si="96"/>
        <v>8.8446335817353016E-3</v>
      </c>
      <c r="AM81" s="215">
        <f t="shared" si="97"/>
        <v>8.9439500961646951E-3</v>
      </c>
      <c r="AN81" s="216">
        <f t="shared" si="98"/>
        <v>3.7781039292851565E-2</v>
      </c>
      <c r="AO81" s="215">
        <f>AI81/AI$102*'Input| Overheads'!C$53</f>
        <v>0</v>
      </c>
      <c r="AP81" s="215">
        <f>AJ81/AJ$102*'Input| Overheads'!D$53</f>
        <v>3.9975467414341903E-4</v>
      </c>
      <c r="AQ81" s="215">
        <f>AK81/AK$102*'Input| Overheads'!E$53</f>
        <v>5.0642431533477977E-4</v>
      </c>
      <c r="AR81" s="215">
        <f>AL81/AL$102*'Input| Overheads'!F$53</f>
        <v>4.0207387404383766E-4</v>
      </c>
      <c r="AS81" s="215">
        <f>AM81/AM$102*'Input| Overheads'!G$53</f>
        <v>4.6845343002682542E-4</v>
      </c>
      <c r="AT81" s="269">
        <f t="shared" si="191"/>
        <v>1.7767062935488617E-3</v>
      </c>
      <c r="AU81" s="253">
        <f t="shared" si="99"/>
        <v>0</v>
      </c>
      <c r="AV81" s="253">
        <f t="shared" si="100"/>
        <v>1.0350705654657863E-2</v>
      </c>
      <c r="AW81" s="253">
        <f t="shared" si="101"/>
        <v>1.0547928949771907E-2</v>
      </c>
      <c r="AX81" s="253">
        <f t="shared" si="102"/>
        <v>9.24670745577914E-3</v>
      </c>
      <c r="AY81" s="253">
        <f t="shared" si="103"/>
        <v>9.4124035261915207E-3</v>
      </c>
      <c r="AZ81" s="269">
        <f t="shared" si="104"/>
        <v>3.9557745586400427E-2</v>
      </c>
      <c r="BA81" s="229"/>
      <c r="BB81" s="229"/>
      <c r="BC81" s="229"/>
      <c r="BD81" s="229"/>
      <c r="BE81" s="229"/>
      <c r="BF81" s="257"/>
      <c r="BG81" s="253">
        <f t="shared" si="198"/>
        <v>0</v>
      </c>
      <c r="BH81" s="253">
        <f t="shared" si="199"/>
        <v>1.0350705654657863E-2</v>
      </c>
      <c r="BI81" s="253">
        <f t="shared" si="200"/>
        <v>1.0547928949771907E-2</v>
      </c>
      <c r="BJ81" s="253">
        <f t="shared" si="201"/>
        <v>9.24670745577914E-3</v>
      </c>
      <c r="BK81" s="253">
        <f t="shared" si="202"/>
        <v>9.4124035261915207E-3</v>
      </c>
      <c r="BL81" s="269">
        <f t="shared" si="203"/>
        <v>3.9557745586400433E-2</v>
      </c>
      <c r="BM81" s="211"/>
      <c r="BN81" s="302">
        <f t="shared" si="172"/>
        <v>1</v>
      </c>
      <c r="BO81" s="301"/>
      <c r="BP81" s="303">
        <v>0</v>
      </c>
      <c r="BQ81" s="211"/>
      <c r="BR81" s="505" t="s">
        <v>319</v>
      </c>
      <c r="BS81" s="218" t="s">
        <v>96</v>
      </c>
      <c r="BT81" s="218" t="s">
        <v>283</v>
      </c>
      <c r="BU81" s="506" t="s">
        <v>402</v>
      </c>
      <c r="BV81" s="546" t="str">
        <f t="shared" si="105"/>
        <v>IT-IT System</v>
      </c>
      <c r="BW81" s="546" t="s">
        <v>255</v>
      </c>
      <c r="BY81" s="545" t="s">
        <v>428</v>
      </c>
    </row>
    <row r="82" spans="1:77" x14ac:dyDescent="0.2">
      <c r="A82" s="472">
        <v>76</v>
      </c>
      <c r="B82" s="283" t="s">
        <v>343</v>
      </c>
      <c r="C82" s="473" t="s">
        <v>355</v>
      </c>
      <c r="D82" s="268" t="s">
        <v>289</v>
      </c>
      <c r="E82" s="353">
        <v>0</v>
      </c>
      <c r="F82" s="353">
        <v>0</v>
      </c>
      <c r="G82" s="353">
        <v>0</v>
      </c>
      <c r="H82" s="353">
        <v>0</v>
      </c>
      <c r="I82" s="353">
        <v>0</v>
      </c>
      <c r="J82" s="354">
        <f t="shared" si="173"/>
        <v>0</v>
      </c>
      <c r="K82" s="501">
        <v>0</v>
      </c>
      <c r="L82" s="501">
        <v>0</v>
      </c>
      <c r="M82" s="501">
        <v>0</v>
      </c>
      <c r="N82" s="501">
        <v>0</v>
      </c>
      <c r="O82" s="501">
        <v>0</v>
      </c>
      <c r="P82" s="502">
        <f t="shared" si="174"/>
        <v>0</v>
      </c>
      <c r="Q82" s="355">
        <v>5.1512458098812705E-2</v>
      </c>
      <c r="R82" s="355">
        <v>0</v>
      </c>
      <c r="S82" s="355">
        <v>0</v>
      </c>
      <c r="T82" s="355">
        <v>0</v>
      </c>
      <c r="U82" s="355">
        <v>1.4678411771318506E-2</v>
      </c>
      <c r="V82" s="355">
        <f t="shared" si="177"/>
        <v>6.6190869870131216E-2</v>
      </c>
      <c r="W82" s="220">
        <f t="shared" si="83"/>
        <v>5.3847818204109291E-2</v>
      </c>
      <c r="X82" s="215">
        <f t="shared" si="84"/>
        <v>0</v>
      </c>
      <c r="Y82" s="215">
        <f t="shared" si="85"/>
        <v>0</v>
      </c>
      <c r="Z82" s="215">
        <f t="shared" si="86"/>
        <v>0</v>
      </c>
      <c r="AA82" s="215">
        <f t="shared" si="87"/>
        <v>1.5343869769733129E-2</v>
      </c>
      <c r="AB82" s="215">
        <f t="shared" si="91"/>
        <v>6.9191687973842425E-2</v>
      </c>
      <c r="AC82" s="220">
        <f>W82*($BN82*'Input| Real Cost Escalation'!E$22+'Calc| Project Costs '!$BO82*'Input| Real Cost Escalation'!E$23+'Calc| Project Costs '!$BP82*'Input| Real Cost Escalation'!E$24)</f>
        <v>4.8861880652487414E-4</v>
      </c>
      <c r="AD82" s="215">
        <f>X82*($BN82*'Input| Real Cost Escalation'!F$22+'Calc| Project Costs '!$BO82*'Input| Real Cost Escalation'!F$23+'Calc| Project Costs '!$BP82*'Input| Real Cost Escalation'!F$24)</f>
        <v>0</v>
      </c>
      <c r="AE82" s="215">
        <f>Y82*($BN82*'Input| Real Cost Escalation'!G$22+'Calc| Project Costs '!$BO82*'Input| Real Cost Escalation'!G$23+'Calc| Project Costs '!$BP82*'Input| Real Cost Escalation'!G$24)</f>
        <v>0</v>
      </c>
      <c r="AF82" s="215">
        <f>Z82*($BN82*'Input| Real Cost Escalation'!H$22+'Calc| Project Costs '!$BO82*'Input| Real Cost Escalation'!H$23+'Calc| Project Costs '!$BP82*'Input| Real Cost Escalation'!H$24)</f>
        <v>0</v>
      </c>
      <c r="AG82" s="215">
        <f>AA82*($BN82*'Input| Real Cost Escalation'!I$22+'Calc| Project Costs '!$BO82*'Input| Real Cost Escalation'!I$23+'Calc| Project Costs '!$BP82*'Input| Real Cost Escalation'!I$24)</f>
        <v>4.3655133366238031E-4</v>
      </c>
      <c r="AH82" s="253">
        <f t="shared" si="92"/>
        <v>9.251701401872545E-4</v>
      </c>
      <c r="AI82" s="220">
        <f t="shared" si="93"/>
        <v>5.4336437010634162E-2</v>
      </c>
      <c r="AJ82" s="215">
        <f t="shared" si="94"/>
        <v>0</v>
      </c>
      <c r="AK82" s="215">
        <f t="shared" si="95"/>
        <v>0</v>
      </c>
      <c r="AL82" s="215">
        <f t="shared" si="96"/>
        <v>0</v>
      </c>
      <c r="AM82" s="215">
        <f t="shared" si="97"/>
        <v>1.578042110339551E-2</v>
      </c>
      <c r="AN82" s="216">
        <f t="shared" si="98"/>
        <v>7.0116858114029679E-2</v>
      </c>
      <c r="AO82" s="215">
        <f>AI82/AI$102*'Input| Overheads'!C$53</f>
        <v>2.7104937884914332E-3</v>
      </c>
      <c r="AP82" s="215">
        <f>AJ82/AJ$102*'Input| Overheads'!D$53</f>
        <v>0</v>
      </c>
      <c r="AQ82" s="215">
        <f>AK82/AK$102*'Input| Overheads'!E$53</f>
        <v>0</v>
      </c>
      <c r="AR82" s="215">
        <f>AL82/AL$102*'Input| Overheads'!F$53</f>
        <v>0</v>
      </c>
      <c r="AS82" s="215">
        <f>AM82/AM$102*'Input| Overheads'!G$53</f>
        <v>8.2652433361891182E-4</v>
      </c>
      <c r="AT82" s="269">
        <f t="shared" si="191"/>
        <v>3.5370181221103451E-3</v>
      </c>
      <c r="AU82" s="253">
        <f t="shared" si="99"/>
        <v>5.7046930799125595E-2</v>
      </c>
      <c r="AV82" s="253">
        <f t="shared" si="100"/>
        <v>0</v>
      </c>
      <c r="AW82" s="253">
        <f t="shared" si="101"/>
        <v>0</v>
      </c>
      <c r="AX82" s="253">
        <f t="shared" si="102"/>
        <v>0</v>
      </c>
      <c r="AY82" s="253">
        <f t="shared" si="103"/>
        <v>1.6606945437014423E-2</v>
      </c>
      <c r="AZ82" s="269">
        <f t="shared" si="104"/>
        <v>7.3653876236140017E-2</v>
      </c>
      <c r="BA82" s="229"/>
      <c r="BB82" s="229"/>
      <c r="BC82" s="229"/>
      <c r="BD82" s="229"/>
      <c r="BE82" s="229"/>
      <c r="BF82" s="257"/>
      <c r="BG82" s="253">
        <f t="shared" si="198"/>
        <v>5.7046930799125595E-2</v>
      </c>
      <c r="BH82" s="253">
        <f t="shared" si="199"/>
        <v>0</v>
      </c>
      <c r="BI82" s="253">
        <f t="shared" si="200"/>
        <v>0</v>
      </c>
      <c r="BJ82" s="253">
        <f t="shared" si="201"/>
        <v>0</v>
      </c>
      <c r="BK82" s="253">
        <f t="shared" si="202"/>
        <v>1.6606945437014423E-2</v>
      </c>
      <c r="BL82" s="269">
        <f t="shared" si="203"/>
        <v>7.3653876236140017E-2</v>
      </c>
      <c r="BM82" s="211"/>
      <c r="BN82" s="302">
        <f t="shared" ref="BN82:BN97" si="248">100%-BP82</f>
        <v>0.46197959543694889</v>
      </c>
      <c r="BO82" s="301"/>
      <c r="BP82" s="303">
        <v>0.53802040456305111</v>
      </c>
      <c r="BQ82" s="211"/>
      <c r="BR82" s="505" t="s">
        <v>319</v>
      </c>
      <c r="BS82" s="218" t="s">
        <v>96</v>
      </c>
      <c r="BT82" s="218" t="s">
        <v>283</v>
      </c>
      <c r="BU82" s="506" t="s">
        <v>402</v>
      </c>
      <c r="BV82" s="546" t="str">
        <f t="shared" si="105"/>
        <v>IT-IT System</v>
      </c>
      <c r="BW82" s="546" t="s">
        <v>255</v>
      </c>
      <c r="BY82" s="545" t="s">
        <v>428</v>
      </c>
    </row>
    <row r="83" spans="1:77" x14ac:dyDescent="0.2">
      <c r="A83" s="472">
        <v>77</v>
      </c>
      <c r="B83" s="283" t="s">
        <v>343</v>
      </c>
      <c r="C83" s="473" t="s">
        <v>356</v>
      </c>
      <c r="D83" s="268" t="s">
        <v>289</v>
      </c>
      <c r="E83" s="353">
        <v>0</v>
      </c>
      <c r="F83" s="353">
        <v>0</v>
      </c>
      <c r="G83" s="353">
        <v>0</v>
      </c>
      <c r="H83" s="353">
        <v>0</v>
      </c>
      <c r="I83" s="353">
        <v>0</v>
      </c>
      <c r="J83" s="354">
        <f t="shared" si="173"/>
        <v>0</v>
      </c>
      <c r="K83" s="501">
        <v>0</v>
      </c>
      <c r="L83" s="501">
        <v>0</v>
      </c>
      <c r="M83" s="501">
        <v>0</v>
      </c>
      <c r="N83" s="501">
        <v>0</v>
      </c>
      <c r="O83" s="501">
        <v>0</v>
      </c>
      <c r="P83" s="502">
        <f t="shared" si="174"/>
        <v>0</v>
      </c>
      <c r="Q83" s="355">
        <v>4.9873748336955459E-2</v>
      </c>
      <c r="R83" s="355">
        <v>1.2484249922209898E-2</v>
      </c>
      <c r="S83" s="355">
        <v>1.2484249922209898E-2</v>
      </c>
      <c r="T83" s="355">
        <v>1.8518521833443682E-2</v>
      </c>
      <c r="U83" s="355">
        <v>1.2276396872338734E-2</v>
      </c>
      <c r="V83" s="355">
        <f t="shared" si="177"/>
        <v>0.10563716688715767</v>
      </c>
      <c r="W83" s="220">
        <f t="shared" si="83"/>
        <v>5.2134816173095316E-2</v>
      </c>
      <c r="X83" s="215">
        <f t="shared" si="84"/>
        <v>1.3050233769397982E-2</v>
      </c>
      <c r="Y83" s="215">
        <f t="shared" si="85"/>
        <v>1.3050233769397982E-2</v>
      </c>
      <c r="Z83" s="215">
        <f t="shared" si="86"/>
        <v>1.935807441344151E-2</v>
      </c>
      <c r="AA83" s="215">
        <f t="shared" si="87"/>
        <v>1.2832957528742519E-2</v>
      </c>
      <c r="AB83" s="215">
        <f t="shared" si="91"/>
        <v>0.1104263156540753</v>
      </c>
      <c r="AC83" s="220">
        <f>W83*($BN83*'Input| Real Cost Escalation'!E$22+'Calc| Project Costs '!$BO83*'Input| Real Cost Escalation'!E$23+'Calc| Project Costs '!$BP83*'Input| Real Cost Escalation'!E$24)</f>
        <v>1.0240168893438056E-3</v>
      </c>
      <c r="AD83" s="215">
        <f>X83*($BN83*'Input| Real Cost Escalation'!F$22+'Calc| Project Costs '!$BO83*'Input| Real Cost Escalation'!F$23+'Calc| Project Costs '!$BP83*'Input| Real Cost Escalation'!F$24)</f>
        <v>3.720294567685252E-4</v>
      </c>
      <c r="AE83" s="215">
        <f>Y83*($BN83*'Input| Real Cost Escalation'!G$22+'Calc| Project Costs '!$BO83*'Input| Real Cost Escalation'!G$23+'Calc| Project Costs '!$BP83*'Input| Real Cost Escalation'!G$24)</f>
        <v>4.9417205212664217E-4</v>
      </c>
      <c r="AF83" s="215">
        <f>Z83*($BN83*'Input| Real Cost Escalation'!H$22+'Calc| Project Costs '!$BO83*'Input| Real Cost Escalation'!H$23+'Calc| Project Costs '!$BP83*'Input| Real Cost Escalation'!H$24)</f>
        <v>9.6397774888822712E-4</v>
      </c>
      <c r="AG83" s="215">
        <f>AA83*($BN83*'Input| Real Cost Escalation'!I$22+'Calc| Project Costs '!$BO83*'Input| Real Cost Escalation'!I$23+'Calc| Project Costs '!$BP83*'Input| Real Cost Escalation'!I$24)</f>
        <v>7.9032255835583638E-4</v>
      </c>
      <c r="AH83" s="253">
        <f t="shared" si="92"/>
        <v>3.6445187054830364E-3</v>
      </c>
      <c r="AI83" s="220">
        <f t="shared" si="93"/>
        <v>5.3158833062439119E-2</v>
      </c>
      <c r="AJ83" s="215">
        <f t="shared" si="94"/>
        <v>1.3422263226166508E-2</v>
      </c>
      <c r="AK83" s="215">
        <f t="shared" si="95"/>
        <v>1.3544405821524625E-2</v>
      </c>
      <c r="AL83" s="215">
        <f t="shared" si="96"/>
        <v>2.0322052162329737E-2</v>
      </c>
      <c r="AM83" s="215">
        <f t="shared" si="97"/>
        <v>1.3623280087098356E-2</v>
      </c>
      <c r="AN83" s="216">
        <f t="shared" si="98"/>
        <v>0.11407083435955834</v>
      </c>
      <c r="AO83" s="215">
        <f>AI83/AI$102*'Input| Overheads'!C$53</f>
        <v>2.6517507357170862E-3</v>
      </c>
      <c r="AP83" s="215">
        <f>AJ83/AJ$102*'Input| Overheads'!D$53</f>
        <v>5.3920599877842006E-4</v>
      </c>
      <c r="AQ83" s="215">
        <f>AK83/AK$102*'Input| Overheads'!E$53</f>
        <v>6.8308651885280974E-4</v>
      </c>
      <c r="AR83" s="215">
        <f>AL83/AL$102*'Input| Overheads'!F$53</f>
        <v>9.2383321094300611E-4</v>
      </c>
      <c r="AS83" s="215">
        <f>AM83/AM$102*'Input| Overheads'!G$53</f>
        <v>7.1354068575964203E-4</v>
      </c>
      <c r="AT83" s="269">
        <f t="shared" si="191"/>
        <v>5.5114171500509641E-3</v>
      </c>
      <c r="AU83" s="253">
        <f t="shared" si="99"/>
        <v>5.5810583798156205E-2</v>
      </c>
      <c r="AV83" s="253">
        <f t="shared" si="100"/>
        <v>1.3961469224944928E-2</v>
      </c>
      <c r="AW83" s="253">
        <f t="shared" si="101"/>
        <v>1.4227492340377434E-2</v>
      </c>
      <c r="AX83" s="253">
        <f t="shared" si="102"/>
        <v>2.1245885373272742E-2</v>
      </c>
      <c r="AY83" s="253">
        <f t="shared" si="103"/>
        <v>1.4336820772857998E-2</v>
      </c>
      <c r="AZ83" s="269">
        <f t="shared" si="104"/>
        <v>0.1195822515096093</v>
      </c>
      <c r="BA83" s="229"/>
      <c r="BB83" s="229"/>
      <c r="BC83" s="229"/>
      <c r="BD83" s="229"/>
      <c r="BE83" s="229"/>
      <c r="BF83" s="257"/>
      <c r="BG83" s="253">
        <f t="shared" si="198"/>
        <v>5.5810583798156205E-2</v>
      </c>
      <c r="BH83" s="253">
        <f t="shared" si="199"/>
        <v>1.3961469224944928E-2</v>
      </c>
      <c r="BI83" s="253">
        <f t="shared" si="200"/>
        <v>1.4227492340377434E-2</v>
      </c>
      <c r="BJ83" s="253">
        <f t="shared" si="201"/>
        <v>2.1245885373272742E-2</v>
      </c>
      <c r="BK83" s="253">
        <f t="shared" si="202"/>
        <v>1.4336820772857998E-2</v>
      </c>
      <c r="BL83" s="269">
        <f t="shared" si="203"/>
        <v>0.1195822515096093</v>
      </c>
      <c r="BM83" s="211"/>
      <c r="BN83" s="302">
        <f t="shared" si="248"/>
        <v>1</v>
      </c>
      <c r="BO83" s="301"/>
      <c r="BP83" s="303">
        <v>0</v>
      </c>
      <c r="BQ83" s="211"/>
      <c r="BR83" s="505" t="s">
        <v>319</v>
      </c>
      <c r="BS83" s="218" t="s">
        <v>96</v>
      </c>
      <c r="BT83" s="218" t="s">
        <v>283</v>
      </c>
      <c r="BU83" s="506" t="s">
        <v>402</v>
      </c>
      <c r="BV83" s="546" t="str">
        <f t="shared" si="105"/>
        <v>IT-IT System</v>
      </c>
      <c r="BW83" s="546" t="s">
        <v>255</v>
      </c>
      <c r="BY83" s="545" t="s">
        <v>428</v>
      </c>
    </row>
    <row r="84" spans="1:77" x14ac:dyDescent="0.2">
      <c r="A84" s="472">
        <v>78</v>
      </c>
      <c r="B84" s="283" t="s">
        <v>343</v>
      </c>
      <c r="C84" s="473" t="s">
        <v>357</v>
      </c>
      <c r="D84" s="268" t="s">
        <v>289</v>
      </c>
      <c r="E84" s="353">
        <v>0</v>
      </c>
      <c r="F84" s="353">
        <v>0</v>
      </c>
      <c r="G84" s="353">
        <v>0</v>
      </c>
      <c r="H84" s="353">
        <v>0</v>
      </c>
      <c r="I84" s="353">
        <v>0</v>
      </c>
      <c r="J84" s="354">
        <f t="shared" si="173"/>
        <v>0</v>
      </c>
      <c r="K84" s="501">
        <v>0</v>
      </c>
      <c r="L84" s="501">
        <v>0</v>
      </c>
      <c r="M84" s="501">
        <v>0</v>
      </c>
      <c r="N84" s="501">
        <v>0</v>
      </c>
      <c r="O84" s="501">
        <v>0</v>
      </c>
      <c r="P84" s="502">
        <f t="shared" si="174"/>
        <v>0</v>
      </c>
      <c r="Q84" s="355">
        <v>1.9455877723944634E-3</v>
      </c>
      <c r="R84" s="355">
        <v>1.9455877723944634E-3</v>
      </c>
      <c r="S84" s="355">
        <v>1.9455877723944634E-3</v>
      </c>
      <c r="T84" s="355">
        <v>1.9455877723944634E-3</v>
      </c>
      <c r="U84" s="355">
        <v>1.9455877723944634E-3</v>
      </c>
      <c r="V84" s="355">
        <f t="shared" si="177"/>
        <v>9.7279388619723167E-3</v>
      </c>
      <c r="W84" s="220">
        <f t="shared" si="83"/>
        <v>2.0337926112372756E-3</v>
      </c>
      <c r="X84" s="215">
        <f t="shared" si="84"/>
        <v>2.0337926112372756E-3</v>
      </c>
      <c r="Y84" s="215">
        <f t="shared" si="85"/>
        <v>2.0337926112372756E-3</v>
      </c>
      <c r="Z84" s="215">
        <f t="shared" si="86"/>
        <v>2.0337926112372756E-3</v>
      </c>
      <c r="AA84" s="215">
        <f t="shared" si="87"/>
        <v>2.0337926112372756E-3</v>
      </c>
      <c r="AB84" s="215">
        <f t="shared" si="91"/>
        <v>1.0168963056186378E-2</v>
      </c>
      <c r="AC84" s="220">
        <f>W84*($BN84*'Input| Real Cost Escalation'!E$22+'Calc| Project Costs '!$BO84*'Input| Real Cost Escalation'!E$23+'Calc| Project Costs '!$BP84*'Input| Real Cost Escalation'!E$24)</f>
        <v>0</v>
      </c>
      <c r="AD84" s="215">
        <f>X84*($BN84*'Input| Real Cost Escalation'!F$22+'Calc| Project Costs '!$BO84*'Input| Real Cost Escalation'!F$23+'Calc| Project Costs '!$BP84*'Input| Real Cost Escalation'!F$24)</f>
        <v>0</v>
      </c>
      <c r="AE84" s="215">
        <f>Y84*($BN84*'Input| Real Cost Escalation'!G$22+'Calc| Project Costs '!$BO84*'Input| Real Cost Escalation'!G$23+'Calc| Project Costs '!$BP84*'Input| Real Cost Escalation'!G$24)</f>
        <v>0</v>
      </c>
      <c r="AF84" s="215">
        <f>Z84*($BN84*'Input| Real Cost Escalation'!H$22+'Calc| Project Costs '!$BO84*'Input| Real Cost Escalation'!H$23+'Calc| Project Costs '!$BP84*'Input| Real Cost Escalation'!H$24)</f>
        <v>0</v>
      </c>
      <c r="AG84" s="215">
        <f>AA84*($BN84*'Input| Real Cost Escalation'!I$22+'Calc| Project Costs '!$BO84*'Input| Real Cost Escalation'!I$23+'Calc| Project Costs '!$BP84*'Input| Real Cost Escalation'!I$24)</f>
        <v>0</v>
      </c>
      <c r="AH84" s="253">
        <f t="shared" si="92"/>
        <v>0</v>
      </c>
      <c r="AI84" s="220">
        <f t="shared" si="93"/>
        <v>2.0337926112372756E-3</v>
      </c>
      <c r="AJ84" s="215">
        <f t="shared" si="94"/>
        <v>2.0337926112372756E-3</v>
      </c>
      <c r="AK84" s="215">
        <f t="shared" si="95"/>
        <v>2.0337926112372756E-3</v>
      </c>
      <c r="AL84" s="215">
        <f t="shared" si="96"/>
        <v>2.0337926112372756E-3</v>
      </c>
      <c r="AM84" s="215">
        <f t="shared" si="97"/>
        <v>2.0337926112372756E-3</v>
      </c>
      <c r="AN84" s="216">
        <f t="shared" si="98"/>
        <v>1.0168963056186378E-2</v>
      </c>
      <c r="AO84" s="215">
        <f>AI84/AI$102*'Input| Overheads'!C$53</f>
        <v>1.0145277355523959E-4</v>
      </c>
      <c r="AP84" s="215">
        <f>AJ84/AJ$102*'Input| Overheads'!D$53</f>
        <v>8.1702553270784884E-5</v>
      </c>
      <c r="AQ84" s="215">
        <f>AK84/AK$102*'Input| Overheads'!E$53</f>
        <v>1.0257048800700028E-4</v>
      </c>
      <c r="AR84" s="215">
        <f>AL84/AL$102*'Input| Overheads'!F$53</f>
        <v>9.2455483502513371E-5</v>
      </c>
      <c r="AS84" s="215">
        <f>AM84/AM$102*'Input| Overheads'!G$53</f>
        <v>1.0652308146328592E-4</v>
      </c>
      <c r="AT84" s="269">
        <f t="shared" si="191"/>
        <v>4.8470437979882404E-4</v>
      </c>
      <c r="AU84" s="253">
        <f t="shared" si="99"/>
        <v>2.1352453847925152E-3</v>
      </c>
      <c r="AV84" s="253">
        <f t="shared" si="100"/>
        <v>2.1154951645080606E-3</v>
      </c>
      <c r="AW84" s="253">
        <f t="shared" si="101"/>
        <v>2.1363630992442761E-3</v>
      </c>
      <c r="AX84" s="253">
        <f t="shared" si="102"/>
        <v>2.1262480947397888E-3</v>
      </c>
      <c r="AY84" s="253">
        <f t="shared" si="103"/>
        <v>2.1403156927005617E-3</v>
      </c>
      <c r="AZ84" s="269">
        <f t="shared" si="104"/>
        <v>1.0653667435985201E-2</v>
      </c>
      <c r="BA84" s="229"/>
      <c r="BB84" s="229"/>
      <c r="BC84" s="229"/>
      <c r="BD84" s="229"/>
      <c r="BE84" s="229"/>
      <c r="BF84" s="257"/>
      <c r="BG84" s="253">
        <f t="shared" si="198"/>
        <v>2.1352453847925152E-3</v>
      </c>
      <c r="BH84" s="253">
        <f t="shared" si="199"/>
        <v>2.1154951645080606E-3</v>
      </c>
      <c r="BI84" s="253">
        <f t="shared" si="200"/>
        <v>2.1363630992442761E-3</v>
      </c>
      <c r="BJ84" s="253">
        <f t="shared" si="201"/>
        <v>2.1262480947397888E-3</v>
      </c>
      <c r="BK84" s="253">
        <f t="shared" si="202"/>
        <v>2.1403156927005617E-3</v>
      </c>
      <c r="BL84" s="269">
        <f t="shared" si="203"/>
        <v>1.0653667435985203E-2</v>
      </c>
      <c r="BM84" s="211"/>
      <c r="BN84" s="302">
        <f t="shared" si="248"/>
        <v>0</v>
      </c>
      <c r="BO84" s="301"/>
      <c r="BP84" s="303">
        <v>1</v>
      </c>
      <c r="BQ84" s="211"/>
      <c r="BR84" s="505" t="s">
        <v>319</v>
      </c>
      <c r="BS84" s="218" t="s">
        <v>96</v>
      </c>
      <c r="BT84" s="218" t="s">
        <v>315</v>
      </c>
      <c r="BU84" s="506" t="s">
        <v>402</v>
      </c>
      <c r="BV84" s="546" t="str">
        <f t="shared" si="105"/>
        <v>IT-IT System</v>
      </c>
      <c r="BW84" s="546" t="s">
        <v>255</v>
      </c>
      <c r="BY84" s="545" t="s">
        <v>428</v>
      </c>
    </row>
    <row r="85" spans="1:77" x14ac:dyDescent="0.2">
      <c r="A85" s="472">
        <v>79</v>
      </c>
      <c r="B85" s="283" t="s">
        <v>358</v>
      </c>
      <c r="C85" s="473" t="s">
        <v>359</v>
      </c>
      <c r="D85" s="268" t="s">
        <v>289</v>
      </c>
      <c r="E85" s="353">
        <v>0</v>
      </c>
      <c r="F85" s="353">
        <v>0</v>
      </c>
      <c r="G85" s="353">
        <v>0</v>
      </c>
      <c r="H85" s="353">
        <v>0</v>
      </c>
      <c r="I85" s="353">
        <v>0</v>
      </c>
      <c r="J85" s="354">
        <f t="shared" ref="J85:J98" si="249">SUM(E85:I85)</f>
        <v>0</v>
      </c>
      <c r="K85" s="501">
        <v>0</v>
      </c>
      <c r="L85" s="501">
        <v>0</v>
      </c>
      <c r="M85" s="501">
        <v>0</v>
      </c>
      <c r="N85" s="501">
        <v>0</v>
      </c>
      <c r="O85" s="501">
        <v>0</v>
      </c>
      <c r="P85" s="502">
        <f t="shared" ref="P85:P98" si="250">AVERAGE(K85:O85)</f>
        <v>0</v>
      </c>
      <c r="Q85" s="355">
        <v>0</v>
      </c>
      <c r="R85" s="355">
        <v>0</v>
      </c>
      <c r="S85" s="355">
        <v>0.44043804997538644</v>
      </c>
      <c r="T85" s="355">
        <v>2.1141033090660026</v>
      </c>
      <c r="U85" s="355">
        <v>0.35235054145726497</v>
      </c>
      <c r="V85" s="355">
        <f t="shared" si="177"/>
        <v>2.9068919004986542</v>
      </c>
      <c r="W85" s="220">
        <f t="shared" si="83"/>
        <v>0</v>
      </c>
      <c r="X85" s="215">
        <f t="shared" si="84"/>
        <v>0</v>
      </c>
      <c r="Y85" s="215">
        <f t="shared" si="85"/>
        <v>0.4604056750651091</v>
      </c>
      <c r="Z85" s="215">
        <f t="shared" si="86"/>
        <v>2.2099479398346911</v>
      </c>
      <c r="AA85" s="215">
        <f t="shared" si="87"/>
        <v>0.36832464612958526</v>
      </c>
      <c r="AB85" s="215">
        <f t="shared" si="91"/>
        <v>3.0386782610293852</v>
      </c>
      <c r="AC85" s="220">
        <f>W85*($BN85*'Input| Real Cost Escalation'!E$22+'Calc| Project Costs '!$BO85*'Input| Real Cost Escalation'!E$23+'Calc| Project Costs '!$BP85*'Input| Real Cost Escalation'!E$24)</f>
        <v>0</v>
      </c>
      <c r="AD85" s="215">
        <f>X85*($BN85*'Input| Real Cost Escalation'!F$22+'Calc| Project Costs '!$BO85*'Input| Real Cost Escalation'!F$23+'Calc| Project Costs '!$BP85*'Input| Real Cost Escalation'!F$24)</f>
        <v>0</v>
      </c>
      <c r="AE85" s="215">
        <f>Y85*($BN85*'Input| Real Cost Escalation'!G$22+'Calc| Project Costs '!$BO85*'Input| Real Cost Escalation'!G$23+'Calc| Project Costs '!$BP85*'Input| Real Cost Escalation'!G$24)</f>
        <v>1.7434141125594001E-2</v>
      </c>
      <c r="AF85" s="215">
        <f>Z85*($BN85*'Input| Real Cost Escalation'!H$22+'Calc| Project Costs '!$BO85*'Input| Real Cost Escalation'!H$23+'Calc| Project Costs '!$BP85*'Input| Real Cost Escalation'!H$24)</f>
        <v>0.11004920193522932</v>
      </c>
      <c r="AG85" s="215">
        <f>AA85*($BN85*'Input| Real Cost Escalation'!I$22+'Calc| Project Costs '!$BO85*'Input| Real Cost Escalation'!I$23+'Calc| Project Costs '!$BP85*'Input| Real Cost Escalation'!I$24)</f>
        <v>2.2683413077824306E-2</v>
      </c>
      <c r="AH85" s="253">
        <f t="shared" si="92"/>
        <v>0.15016675613864763</v>
      </c>
      <c r="AI85" s="220">
        <f t="shared" si="93"/>
        <v>0</v>
      </c>
      <c r="AJ85" s="215">
        <f t="shared" si="94"/>
        <v>0</v>
      </c>
      <c r="AK85" s="215">
        <f t="shared" si="95"/>
        <v>0.47783981619070309</v>
      </c>
      <c r="AL85" s="215">
        <f t="shared" si="96"/>
        <v>2.3199971417699206</v>
      </c>
      <c r="AM85" s="215">
        <f t="shared" si="97"/>
        <v>0.39100805920740955</v>
      </c>
      <c r="AN85" s="216">
        <f t="shared" si="98"/>
        <v>3.1888450171680329</v>
      </c>
      <c r="AO85" s="215">
        <f>AI85/AI$102*'Input| Overheads'!C$53</f>
        <v>0</v>
      </c>
      <c r="AP85" s="215">
        <f>AJ85/AJ$102*'Input| Overheads'!D$53</f>
        <v>0</v>
      </c>
      <c r="AQ85" s="215">
        <f>AK85/AK$102*'Input| Overheads'!E$53</f>
        <v>2.4098948371160958E-2</v>
      </c>
      <c r="AR85" s="215">
        <f>AL85/AL$102*'Input| Overheads'!F$53</f>
        <v>0.10546623892801749</v>
      </c>
      <c r="AS85" s="215">
        <f>AM85/AM$102*'Input| Overheads'!G$53</f>
        <v>2.0479661059646204E-2</v>
      </c>
      <c r="AT85" s="269">
        <f t="shared" si="191"/>
        <v>0.15004484835882465</v>
      </c>
      <c r="AU85" s="253">
        <f t="shared" si="99"/>
        <v>0</v>
      </c>
      <c r="AV85" s="253">
        <f t="shared" si="100"/>
        <v>0</v>
      </c>
      <c r="AW85" s="253">
        <f t="shared" si="101"/>
        <v>0.50193876456186404</v>
      </c>
      <c r="AX85" s="253">
        <f t="shared" si="102"/>
        <v>2.4254633806979382</v>
      </c>
      <c r="AY85" s="253">
        <f t="shared" si="103"/>
        <v>0.41148772026705577</v>
      </c>
      <c r="AZ85" s="269">
        <f t="shared" si="104"/>
        <v>3.3388898655268577</v>
      </c>
      <c r="BA85" s="229"/>
      <c r="BB85" s="229"/>
      <c r="BC85" s="229"/>
      <c r="BD85" s="229"/>
      <c r="BE85" s="229"/>
      <c r="BF85" s="257"/>
      <c r="BG85" s="253">
        <f t="shared" si="198"/>
        <v>0</v>
      </c>
      <c r="BH85" s="253">
        <f t="shared" si="199"/>
        <v>0</v>
      </c>
      <c r="BI85" s="253">
        <f t="shared" si="200"/>
        <v>0.50193876456186404</v>
      </c>
      <c r="BJ85" s="253">
        <f t="shared" si="201"/>
        <v>2.4254633806979382</v>
      </c>
      <c r="BK85" s="253">
        <f t="shared" si="202"/>
        <v>0.41148772026705577</v>
      </c>
      <c r="BL85" s="269">
        <f t="shared" si="203"/>
        <v>3.3388898655268582</v>
      </c>
      <c r="BM85" s="211"/>
      <c r="BN85" s="302">
        <f>100%-BP85</f>
        <v>1</v>
      </c>
      <c r="BO85" s="301"/>
      <c r="BP85" s="303">
        <v>0</v>
      </c>
      <c r="BQ85" s="211"/>
      <c r="BR85" s="505" t="s">
        <v>319</v>
      </c>
      <c r="BS85" s="218" t="s">
        <v>96</v>
      </c>
      <c r="BT85" s="218" t="s">
        <v>315</v>
      </c>
      <c r="BU85" s="506" t="s">
        <v>320</v>
      </c>
      <c r="BV85" s="546" t="str">
        <f t="shared" si="105"/>
        <v>IT-IT System</v>
      </c>
      <c r="BW85" s="546" t="s">
        <v>359</v>
      </c>
      <c r="BX85" s="546" t="s">
        <v>393</v>
      </c>
      <c r="BY85" s="545" t="s">
        <v>428</v>
      </c>
    </row>
    <row r="86" spans="1:77" x14ac:dyDescent="0.2">
      <c r="A86" s="472">
        <v>80</v>
      </c>
      <c r="B86" s="283" t="s">
        <v>358</v>
      </c>
      <c r="C86" s="473" t="s">
        <v>360</v>
      </c>
      <c r="D86" s="268" t="s">
        <v>289</v>
      </c>
      <c r="E86" s="353">
        <v>0</v>
      </c>
      <c r="F86" s="353">
        <v>0</v>
      </c>
      <c r="G86" s="353">
        <v>0</v>
      </c>
      <c r="H86" s="353">
        <v>0</v>
      </c>
      <c r="I86" s="353">
        <v>0</v>
      </c>
      <c r="J86" s="354">
        <f t="shared" si="249"/>
        <v>0</v>
      </c>
      <c r="K86" s="501">
        <v>0</v>
      </c>
      <c r="L86" s="501">
        <v>0</v>
      </c>
      <c r="M86" s="501">
        <v>0</v>
      </c>
      <c r="N86" s="501">
        <v>0</v>
      </c>
      <c r="O86" s="501">
        <v>0</v>
      </c>
      <c r="P86" s="502">
        <f t="shared" si="250"/>
        <v>0</v>
      </c>
      <c r="Q86" s="355">
        <v>0</v>
      </c>
      <c r="R86" s="355">
        <v>0</v>
      </c>
      <c r="S86" s="355">
        <v>0.26426290609294872</v>
      </c>
      <c r="T86" s="355">
        <v>0.26426290609294872</v>
      </c>
      <c r="U86" s="355">
        <v>0.26426290609294872</v>
      </c>
      <c r="V86" s="355">
        <f t="shared" si="177"/>
        <v>0.79278871827884623</v>
      </c>
      <c r="W86" s="220">
        <f t="shared" si="83"/>
        <v>0</v>
      </c>
      <c r="X86" s="215">
        <f t="shared" si="84"/>
        <v>0</v>
      </c>
      <c r="Y86" s="215">
        <f t="shared" si="85"/>
        <v>0.27624348459718895</v>
      </c>
      <c r="Z86" s="215">
        <f t="shared" si="86"/>
        <v>0.27624348459718895</v>
      </c>
      <c r="AA86" s="215">
        <f t="shared" si="87"/>
        <v>0.27624348459718895</v>
      </c>
      <c r="AB86" s="215">
        <f t="shared" si="91"/>
        <v>0.82873045379156685</v>
      </c>
      <c r="AC86" s="220">
        <f>W86*($BN86*'Input| Real Cost Escalation'!E$22+'Calc| Project Costs '!$BO86*'Input| Real Cost Escalation'!E$23+'Calc| Project Costs '!$BP86*'Input| Real Cost Escalation'!E$24)</f>
        <v>0</v>
      </c>
      <c r="AD86" s="215">
        <f>X86*($BN86*'Input| Real Cost Escalation'!F$22+'Calc| Project Costs '!$BO86*'Input| Real Cost Escalation'!F$23+'Calc| Project Costs '!$BP86*'Input| Real Cost Escalation'!F$24)</f>
        <v>0</v>
      </c>
      <c r="AE86" s="215">
        <f>Y86*($BN86*'Input| Real Cost Escalation'!G$22+'Calc| Project Costs '!$BO86*'Input| Real Cost Escalation'!G$23+'Calc| Project Costs '!$BP86*'Input| Real Cost Escalation'!G$24)</f>
        <v>8.2637852735017135E-3</v>
      </c>
      <c r="AF86" s="215">
        <f>Z86*($BN86*'Input| Real Cost Escalation'!H$22+'Calc| Project Costs '!$BO86*'Input| Real Cost Escalation'!H$23+'Calc| Project Costs '!$BP86*'Input| Real Cost Escalation'!H$24)</f>
        <v>1.0867358381021939E-2</v>
      </c>
      <c r="AG86" s="215">
        <f>AA86*($BN86*'Input| Real Cost Escalation'!I$22+'Calc| Project Costs '!$BO86*'Input| Real Cost Escalation'!I$23+'Calc| Project Costs '!$BP86*'Input| Real Cost Escalation'!I$24)</f>
        <v>1.3439922248610901E-2</v>
      </c>
      <c r="AH86" s="253">
        <f t="shared" si="92"/>
        <v>3.2571065903134556E-2</v>
      </c>
      <c r="AI86" s="220">
        <f t="shared" si="93"/>
        <v>0</v>
      </c>
      <c r="AJ86" s="215">
        <f t="shared" si="94"/>
        <v>0</v>
      </c>
      <c r="AK86" s="215">
        <f t="shared" si="95"/>
        <v>0.28450726987069064</v>
      </c>
      <c r="AL86" s="215">
        <f t="shared" si="96"/>
        <v>0.28711084297821088</v>
      </c>
      <c r="AM86" s="215">
        <f t="shared" si="97"/>
        <v>0.28968340684579985</v>
      </c>
      <c r="AN86" s="216">
        <f t="shared" si="98"/>
        <v>0.86130151969470137</v>
      </c>
      <c r="AO86" s="215">
        <f>AI86/AI$102*'Input| Overheads'!C$53</f>
        <v>0</v>
      </c>
      <c r="AP86" s="215">
        <f>AJ86/AJ$102*'Input| Overheads'!D$53</f>
        <v>0</v>
      </c>
      <c r="AQ86" s="215">
        <f>AK86/AK$102*'Input| Overheads'!E$53</f>
        <v>1.4348586650839936E-2</v>
      </c>
      <c r="AR86" s="215">
        <f>AL86/AL$102*'Input| Overheads'!F$53</f>
        <v>1.3051956064593931E-2</v>
      </c>
      <c r="AS86" s="215">
        <f>AM86/AM$102*'Input| Overheads'!G$53</f>
        <v>1.5172623292806936E-2</v>
      </c>
      <c r="AT86" s="269">
        <f t="shared" si="191"/>
        <v>4.2573166008240799E-2</v>
      </c>
      <c r="AU86" s="253">
        <f t="shared" si="99"/>
        <v>0</v>
      </c>
      <c r="AV86" s="253">
        <f t="shared" si="100"/>
        <v>0</v>
      </c>
      <c r="AW86" s="253">
        <f t="shared" si="101"/>
        <v>0.29885585652153057</v>
      </c>
      <c r="AX86" s="253">
        <f t="shared" si="102"/>
        <v>0.3001627990428048</v>
      </c>
      <c r="AY86" s="253">
        <f t="shared" si="103"/>
        <v>0.30485603013860679</v>
      </c>
      <c r="AZ86" s="269">
        <f t="shared" si="104"/>
        <v>0.90387468570294216</v>
      </c>
      <c r="BA86" s="229"/>
      <c r="BB86" s="229"/>
      <c r="BC86" s="229"/>
      <c r="BD86" s="229"/>
      <c r="BE86" s="229"/>
      <c r="BF86" s="257"/>
      <c r="BG86" s="253">
        <f t="shared" si="198"/>
        <v>0</v>
      </c>
      <c r="BH86" s="253">
        <f t="shared" si="199"/>
        <v>0</v>
      </c>
      <c r="BI86" s="253">
        <f t="shared" si="200"/>
        <v>0.29885585652153057</v>
      </c>
      <c r="BJ86" s="253">
        <f t="shared" si="201"/>
        <v>0.3001627990428048</v>
      </c>
      <c r="BK86" s="253">
        <f t="shared" si="202"/>
        <v>0.30485603013860679</v>
      </c>
      <c r="BL86" s="269">
        <f t="shared" si="203"/>
        <v>0.90387468570294205</v>
      </c>
      <c r="BM86" s="211"/>
      <c r="BN86" s="302">
        <f t="shared" si="248"/>
        <v>0.79</v>
      </c>
      <c r="BO86" s="301"/>
      <c r="BP86" s="303">
        <v>0.21</v>
      </c>
      <c r="BQ86" s="211"/>
      <c r="BR86" s="505" t="s">
        <v>319</v>
      </c>
      <c r="BS86" s="218" t="s">
        <v>96</v>
      </c>
      <c r="BT86" s="218" t="s">
        <v>283</v>
      </c>
      <c r="BU86" s="506" t="s">
        <v>320</v>
      </c>
      <c r="BV86" s="546" t="str">
        <f t="shared" si="105"/>
        <v>IT-IT System</v>
      </c>
      <c r="BW86" s="546" t="s">
        <v>360</v>
      </c>
      <c r="BX86" s="546" t="s">
        <v>393</v>
      </c>
      <c r="BY86" s="545" t="s">
        <v>428</v>
      </c>
    </row>
    <row r="87" spans="1:77" x14ac:dyDescent="0.2">
      <c r="A87" s="472">
        <v>81</v>
      </c>
      <c r="B87" s="283" t="s">
        <v>358</v>
      </c>
      <c r="C87" s="473" t="s">
        <v>361</v>
      </c>
      <c r="D87" s="268" t="s">
        <v>289</v>
      </c>
      <c r="E87" s="353">
        <v>0</v>
      </c>
      <c r="F87" s="353">
        <v>0</v>
      </c>
      <c r="G87" s="353">
        <v>0</v>
      </c>
      <c r="H87" s="353">
        <v>0</v>
      </c>
      <c r="I87" s="353">
        <v>0</v>
      </c>
      <c r="J87" s="354">
        <f t="shared" si="249"/>
        <v>0</v>
      </c>
      <c r="K87" s="501">
        <v>0</v>
      </c>
      <c r="L87" s="501">
        <v>0</v>
      </c>
      <c r="M87" s="501">
        <v>0</v>
      </c>
      <c r="N87" s="501">
        <v>0</v>
      </c>
      <c r="O87" s="501">
        <v>0</v>
      </c>
      <c r="P87" s="502">
        <f t="shared" si="250"/>
        <v>0</v>
      </c>
      <c r="Q87" s="355">
        <v>1.0570514598381862</v>
      </c>
      <c r="R87" s="355">
        <v>0</v>
      </c>
      <c r="S87" s="355">
        <v>0</v>
      </c>
      <c r="T87" s="355">
        <v>0</v>
      </c>
      <c r="U87" s="355">
        <v>1.0570514598381862</v>
      </c>
      <c r="V87" s="355">
        <f t="shared" si="177"/>
        <v>2.1141029196763723</v>
      </c>
      <c r="W87" s="220">
        <f t="shared" si="83"/>
        <v>1.1049737663958792</v>
      </c>
      <c r="X87" s="215">
        <f t="shared" si="84"/>
        <v>0</v>
      </c>
      <c r="Y87" s="215">
        <f t="shared" si="85"/>
        <v>0</v>
      </c>
      <c r="Z87" s="215">
        <f t="shared" si="86"/>
        <v>0</v>
      </c>
      <c r="AA87" s="215">
        <f t="shared" si="87"/>
        <v>1.1049737663958792</v>
      </c>
      <c r="AB87" s="215">
        <f t="shared" si="91"/>
        <v>2.2099475327917584</v>
      </c>
      <c r="AC87" s="220">
        <f>W87*($BN87*'Input| Real Cost Escalation'!E$22+'Calc| Project Costs '!$BO87*'Input| Real Cost Escalation'!E$23+'Calc| Project Costs '!$BP87*'Input| Real Cost Escalation'!E$24)</f>
        <v>2.1311736499775743E-2</v>
      </c>
      <c r="AD87" s="215">
        <f>X87*($BN87*'Input| Real Cost Escalation'!F$22+'Calc| Project Costs '!$BO87*'Input| Real Cost Escalation'!F$23+'Calc| Project Costs '!$BP87*'Input| Real Cost Escalation'!F$24)</f>
        <v>0</v>
      </c>
      <c r="AE87" s="215">
        <f>Y87*($BN87*'Input| Real Cost Escalation'!G$22+'Calc| Project Costs '!$BO87*'Input| Real Cost Escalation'!G$23+'Calc| Project Costs '!$BP87*'Input| Real Cost Escalation'!G$24)</f>
        <v>0</v>
      </c>
      <c r="AF87" s="215">
        <f>Z87*($BN87*'Input| Real Cost Escalation'!H$22+'Calc| Project Costs '!$BO87*'Input| Real Cost Escalation'!H$23+'Calc| Project Costs '!$BP87*'Input| Real Cost Escalation'!H$24)</f>
        <v>0</v>
      </c>
      <c r="AG87" s="215">
        <f>AA87*($BN87*'Input| Real Cost Escalation'!I$22+'Calc| Project Costs '!$BO87*'Input| Real Cost Escalation'!I$23+'Calc| Project Costs '!$BP87*'Input| Real Cost Escalation'!I$24)</f>
        <v>6.682164859214311E-2</v>
      </c>
      <c r="AH87" s="253">
        <f t="shared" si="92"/>
        <v>8.8133385091918856E-2</v>
      </c>
      <c r="AI87" s="220">
        <f t="shared" si="93"/>
        <v>1.1262855028956549</v>
      </c>
      <c r="AJ87" s="215">
        <f t="shared" si="94"/>
        <v>0</v>
      </c>
      <c r="AK87" s="215">
        <f t="shared" si="95"/>
        <v>0</v>
      </c>
      <c r="AL87" s="215">
        <f t="shared" si="96"/>
        <v>0</v>
      </c>
      <c r="AM87" s="215">
        <f t="shared" si="97"/>
        <v>1.1717954149880223</v>
      </c>
      <c r="AN87" s="216">
        <f t="shared" si="98"/>
        <v>2.2980809178836772</v>
      </c>
      <c r="AO87" s="215">
        <f>AI87/AI$102*'Input| Overheads'!C$53</f>
        <v>5.6183107093848689E-2</v>
      </c>
      <c r="AP87" s="215">
        <f>AJ87/AJ$102*'Input| Overheads'!D$53</f>
        <v>0</v>
      </c>
      <c r="AQ87" s="215">
        <f>AK87/AK$102*'Input| Overheads'!E$53</f>
        <v>0</v>
      </c>
      <c r="AR87" s="215">
        <f>AL87/AL$102*'Input| Overheads'!F$53</f>
        <v>0</v>
      </c>
      <c r="AS87" s="215">
        <f>AM87/AM$102*'Input| Overheads'!G$53</f>
        <v>6.1374624806575871E-2</v>
      </c>
      <c r="AT87" s="269">
        <f t="shared" si="191"/>
        <v>0.11755773190042457</v>
      </c>
      <c r="AU87" s="253">
        <f t="shared" si="99"/>
        <v>1.1824686099895036</v>
      </c>
      <c r="AV87" s="253">
        <f t="shared" si="100"/>
        <v>0</v>
      </c>
      <c r="AW87" s="253">
        <f t="shared" si="101"/>
        <v>0</v>
      </c>
      <c r="AX87" s="253">
        <f t="shared" si="102"/>
        <v>0</v>
      </c>
      <c r="AY87" s="253">
        <f t="shared" si="103"/>
        <v>1.2331700397945982</v>
      </c>
      <c r="AZ87" s="269">
        <f t="shared" si="104"/>
        <v>2.4156386497841016</v>
      </c>
      <c r="BA87" s="229"/>
      <c r="BB87" s="229"/>
      <c r="BC87" s="229"/>
      <c r="BD87" s="229"/>
      <c r="BE87" s="229"/>
      <c r="BF87" s="257"/>
      <c r="BG87" s="253">
        <f t="shared" si="198"/>
        <v>1.1824686099895036</v>
      </c>
      <c r="BH87" s="253">
        <f t="shared" si="199"/>
        <v>0</v>
      </c>
      <c r="BI87" s="253">
        <f t="shared" si="200"/>
        <v>0</v>
      </c>
      <c r="BJ87" s="253">
        <f t="shared" si="201"/>
        <v>0</v>
      </c>
      <c r="BK87" s="253">
        <f t="shared" si="202"/>
        <v>1.2331700397945982</v>
      </c>
      <c r="BL87" s="269">
        <f t="shared" si="203"/>
        <v>2.4156386497841016</v>
      </c>
      <c r="BM87" s="211"/>
      <c r="BN87" s="302">
        <f t="shared" si="248"/>
        <v>0.98194598205451222</v>
      </c>
      <c r="BO87" s="301"/>
      <c r="BP87" s="303">
        <v>1.805401794548778E-2</v>
      </c>
      <c r="BQ87" s="211"/>
      <c r="BR87" s="505" t="s">
        <v>319</v>
      </c>
      <c r="BS87" s="218" t="s">
        <v>96</v>
      </c>
      <c r="BT87" s="218" t="s">
        <v>283</v>
      </c>
      <c r="BU87" s="506" t="s">
        <v>320</v>
      </c>
      <c r="BV87" s="546" t="str">
        <f t="shared" si="105"/>
        <v>IT-IT System</v>
      </c>
      <c r="BW87" s="546" t="s">
        <v>361</v>
      </c>
      <c r="BX87" s="546" t="s">
        <v>393</v>
      </c>
      <c r="BY87" s="545" t="s">
        <v>428</v>
      </c>
    </row>
    <row r="88" spans="1:77" x14ac:dyDescent="0.2">
      <c r="A88" s="472">
        <v>82</v>
      </c>
      <c r="B88" s="283" t="s">
        <v>358</v>
      </c>
      <c r="C88" s="473" t="s">
        <v>362</v>
      </c>
      <c r="D88" s="268" t="s">
        <v>289</v>
      </c>
      <c r="E88" s="353">
        <v>0</v>
      </c>
      <c r="F88" s="353">
        <v>0</v>
      </c>
      <c r="G88" s="353">
        <v>0</v>
      </c>
      <c r="H88" s="353">
        <v>0</v>
      </c>
      <c r="I88" s="353">
        <v>0</v>
      </c>
      <c r="J88" s="354">
        <f t="shared" si="249"/>
        <v>0</v>
      </c>
      <c r="K88" s="501">
        <v>0</v>
      </c>
      <c r="L88" s="501">
        <v>0</v>
      </c>
      <c r="M88" s="501">
        <v>0</v>
      </c>
      <c r="N88" s="501">
        <v>0</v>
      </c>
      <c r="O88" s="501">
        <v>0</v>
      </c>
      <c r="P88" s="502">
        <f t="shared" si="250"/>
        <v>0</v>
      </c>
      <c r="Q88" s="355">
        <v>3.5235054145726502E-2</v>
      </c>
      <c r="R88" s="355">
        <v>0</v>
      </c>
      <c r="S88" s="355">
        <v>0.6870835558416668</v>
      </c>
      <c r="T88" s="355">
        <v>0.6870835558416668</v>
      </c>
      <c r="U88" s="355">
        <v>1.3741671116833336</v>
      </c>
      <c r="V88" s="355">
        <f t="shared" si="177"/>
        <v>2.7835692775123935</v>
      </c>
      <c r="W88" s="220">
        <f t="shared" si="83"/>
        <v>3.6832464612958533E-2</v>
      </c>
      <c r="X88" s="215">
        <f t="shared" si="84"/>
        <v>0</v>
      </c>
      <c r="Y88" s="215">
        <f t="shared" si="85"/>
        <v>0.71823305995269138</v>
      </c>
      <c r="Z88" s="215">
        <f t="shared" si="86"/>
        <v>0.71823305995269138</v>
      </c>
      <c r="AA88" s="215">
        <f t="shared" si="87"/>
        <v>1.4364661199053828</v>
      </c>
      <c r="AB88" s="215">
        <f t="shared" si="91"/>
        <v>2.9097647044237238</v>
      </c>
      <c r="AC88" s="220">
        <f>W88*($BN88*'Input| Real Cost Escalation'!E$22+'Calc| Project Costs '!$BO88*'Input| Real Cost Escalation'!E$23+'Calc| Project Costs '!$BP88*'Input| Real Cost Escalation'!E$24)</f>
        <v>7.0184691642274661E-4</v>
      </c>
      <c r="AD88" s="215">
        <f>X88*($BN88*'Input| Real Cost Escalation'!F$22+'Calc| Project Costs '!$BO88*'Input| Real Cost Escalation'!F$23+'Calc| Project Costs '!$BP88*'Input| Real Cost Escalation'!F$24)</f>
        <v>0</v>
      </c>
      <c r="AE88" s="215">
        <f>Y88*($BN88*'Input| Real Cost Escalation'!G$22+'Calc| Project Costs '!$BO88*'Input| Real Cost Escalation'!G$23+'Calc| Project Costs '!$BP88*'Input| Real Cost Escalation'!G$24)</f>
        <v>2.6385031892393766E-2</v>
      </c>
      <c r="AF88" s="215">
        <f>Z88*($BN88*'Input| Real Cost Escalation'!H$22+'Calc| Project Costs '!$BO88*'Input| Real Cost Escalation'!H$23+'Calc| Project Costs '!$BP88*'Input| Real Cost Escalation'!H$24)</f>
        <v>3.4697851889831904E-2</v>
      </c>
      <c r="AG88" s="215">
        <f>AA88*($BN88*'Input| Real Cost Escalation'!I$22+'Calc| Project Costs '!$BO88*'Input| Real Cost Escalation'!I$23+'Calc| Project Costs '!$BP88*'Input| Real Cost Escalation'!I$24)</f>
        <v>8.5823328032972185E-2</v>
      </c>
      <c r="AH88" s="253">
        <f t="shared" si="92"/>
        <v>0.14760805873162058</v>
      </c>
      <c r="AI88" s="220">
        <f t="shared" si="93"/>
        <v>3.7534311529381283E-2</v>
      </c>
      <c r="AJ88" s="215">
        <f t="shared" si="94"/>
        <v>0</v>
      </c>
      <c r="AK88" s="215">
        <f t="shared" si="95"/>
        <v>0.74461809184508509</v>
      </c>
      <c r="AL88" s="215">
        <f t="shared" si="96"/>
        <v>0.75293091184252325</v>
      </c>
      <c r="AM88" s="215">
        <f t="shared" si="97"/>
        <v>1.5222894479383549</v>
      </c>
      <c r="AN88" s="216">
        <f t="shared" si="98"/>
        <v>3.0573727631553442</v>
      </c>
      <c r="AO88" s="215">
        <f>AI88/AI$102*'Input| Overheads'!C$53</f>
        <v>1.8723443025125024E-3</v>
      </c>
      <c r="AP88" s="215">
        <f>AJ88/AJ$102*'Input| Overheads'!D$53</f>
        <v>0</v>
      </c>
      <c r="AQ88" s="215">
        <f>AK88/AK$102*'Input| Overheads'!E$53</f>
        <v>3.7553406693186783E-2</v>
      </c>
      <c r="AR88" s="215">
        <f>AL88/AL$102*'Input| Overheads'!F$53</f>
        <v>3.4227969515554159E-2</v>
      </c>
      <c r="AS88" s="215">
        <f>AM88/AM$102*'Input| Overheads'!G$53</f>
        <v>7.9732300126111211E-2</v>
      </c>
      <c r="AT88" s="269">
        <f t="shared" si="191"/>
        <v>0.15338602063736465</v>
      </c>
      <c r="AU88" s="253">
        <f t="shared" si="99"/>
        <v>3.9406655831893782E-2</v>
      </c>
      <c r="AV88" s="253">
        <f t="shared" si="100"/>
        <v>0</v>
      </c>
      <c r="AW88" s="253">
        <f t="shared" si="101"/>
        <v>0.78217149853827184</v>
      </c>
      <c r="AX88" s="253">
        <f t="shared" si="102"/>
        <v>0.78715888135807743</v>
      </c>
      <c r="AY88" s="253">
        <f t="shared" si="103"/>
        <v>1.6020217480644661</v>
      </c>
      <c r="AZ88" s="269">
        <f t="shared" si="104"/>
        <v>3.2107587837927087</v>
      </c>
      <c r="BA88" s="229"/>
      <c r="BB88" s="229"/>
      <c r="BC88" s="229"/>
      <c r="BD88" s="229"/>
      <c r="BE88" s="229"/>
      <c r="BF88" s="257"/>
      <c r="BG88" s="253">
        <f t="shared" si="198"/>
        <v>3.9406655831893782E-2</v>
      </c>
      <c r="BH88" s="253">
        <f t="shared" si="199"/>
        <v>0</v>
      </c>
      <c r="BI88" s="253">
        <f t="shared" si="200"/>
        <v>0.78217149853827184</v>
      </c>
      <c r="BJ88" s="253">
        <f t="shared" si="201"/>
        <v>0.78715888135807743</v>
      </c>
      <c r="BK88" s="253">
        <f t="shared" si="202"/>
        <v>1.6020217480644661</v>
      </c>
      <c r="BL88" s="269">
        <f t="shared" si="203"/>
        <v>3.2107587837927092</v>
      </c>
      <c r="BM88" s="211"/>
      <c r="BN88" s="302">
        <f t="shared" si="248"/>
        <v>0.97013537916079173</v>
      </c>
      <c r="BO88" s="301"/>
      <c r="BP88" s="303">
        <v>2.9864620839208239E-2</v>
      </c>
      <c r="BQ88" s="211"/>
      <c r="BR88" s="505" t="s">
        <v>319</v>
      </c>
      <c r="BS88" s="218" t="s">
        <v>96</v>
      </c>
      <c r="BT88" s="218" t="s">
        <v>280</v>
      </c>
      <c r="BU88" s="506" t="s">
        <v>320</v>
      </c>
      <c r="BV88" s="546" t="str">
        <f t="shared" si="105"/>
        <v>IT-IT System</v>
      </c>
      <c r="BW88" s="546" t="s">
        <v>362</v>
      </c>
      <c r="BX88" s="546" t="s">
        <v>393</v>
      </c>
      <c r="BY88" s="545" t="s">
        <v>428</v>
      </c>
    </row>
    <row r="89" spans="1:77" x14ac:dyDescent="0.2">
      <c r="A89" s="472">
        <v>83</v>
      </c>
      <c r="B89" s="283" t="s">
        <v>358</v>
      </c>
      <c r="C89" s="473" t="s">
        <v>363</v>
      </c>
      <c r="D89" s="268" t="s">
        <v>289</v>
      </c>
      <c r="E89" s="353">
        <v>0</v>
      </c>
      <c r="F89" s="353">
        <v>0</v>
      </c>
      <c r="G89" s="353">
        <v>0</v>
      </c>
      <c r="H89" s="353">
        <v>0</v>
      </c>
      <c r="I89" s="353">
        <v>0</v>
      </c>
      <c r="J89" s="354">
        <f t="shared" si="249"/>
        <v>0</v>
      </c>
      <c r="K89" s="501">
        <v>0</v>
      </c>
      <c r="L89" s="501">
        <v>0</v>
      </c>
      <c r="M89" s="501">
        <v>0</v>
      </c>
      <c r="N89" s="501">
        <v>0</v>
      </c>
      <c r="O89" s="501">
        <v>0</v>
      </c>
      <c r="P89" s="502">
        <f t="shared" si="250"/>
        <v>0</v>
      </c>
      <c r="Q89" s="355">
        <v>3.5235054145726502E-2</v>
      </c>
      <c r="R89" s="355">
        <v>3.5235054145726502E-2</v>
      </c>
      <c r="S89" s="355">
        <v>3.5235054145726502E-2</v>
      </c>
      <c r="T89" s="355">
        <v>0</v>
      </c>
      <c r="U89" s="355">
        <v>0</v>
      </c>
      <c r="V89" s="355">
        <f t="shared" si="177"/>
        <v>0.10570516243717951</v>
      </c>
      <c r="W89" s="220">
        <f t="shared" si="83"/>
        <v>3.6832464612958533E-2</v>
      </c>
      <c r="X89" s="215">
        <f t="shared" si="84"/>
        <v>3.6832464612958533E-2</v>
      </c>
      <c r="Y89" s="215">
        <f t="shared" si="85"/>
        <v>3.6832464612958533E-2</v>
      </c>
      <c r="Z89" s="215">
        <f t="shared" si="86"/>
        <v>0</v>
      </c>
      <c r="AA89" s="215">
        <f t="shared" si="87"/>
        <v>0</v>
      </c>
      <c r="AB89" s="215">
        <f t="shared" si="91"/>
        <v>0.11049739383887561</v>
      </c>
      <c r="AC89" s="220">
        <f>W89*($BN89*'Input| Real Cost Escalation'!E$22+'Calc| Project Costs '!$BO89*'Input| Real Cost Escalation'!E$23+'Calc| Project Costs '!$BP89*'Input| Real Cost Escalation'!E$24)</f>
        <v>7.2345255260134313E-4</v>
      </c>
      <c r="AD89" s="215">
        <f>X89*($BN89*'Input| Real Cost Escalation'!F$22+'Calc| Project Costs '!$BO89*'Input| Real Cost Escalation'!F$23+'Calc| Project Costs '!$BP89*'Input| Real Cost Escalation'!F$24)</f>
        <v>1.050001252355881E-3</v>
      </c>
      <c r="AE89" s="215">
        <f>Y89*($BN89*'Input| Real Cost Escalation'!G$22+'Calc| Project Costs '!$BO89*'Input| Real Cost Escalation'!G$23+'Calc| Project Costs '!$BP89*'Input| Real Cost Escalation'!G$24)</f>
        <v>1.3947316917302473E-3</v>
      </c>
      <c r="AF89" s="215">
        <f>Z89*($BN89*'Input| Real Cost Escalation'!H$22+'Calc| Project Costs '!$BO89*'Input| Real Cost Escalation'!H$23+'Calc| Project Costs '!$BP89*'Input| Real Cost Escalation'!H$24)</f>
        <v>0</v>
      </c>
      <c r="AG89" s="215">
        <f>AA89*($BN89*'Input| Real Cost Escalation'!I$22+'Calc| Project Costs '!$BO89*'Input| Real Cost Escalation'!I$23+'Calc| Project Costs '!$BP89*'Input| Real Cost Escalation'!I$24)</f>
        <v>0</v>
      </c>
      <c r="AH89" s="253">
        <f t="shared" si="92"/>
        <v>3.1681854966874711E-3</v>
      </c>
      <c r="AI89" s="220">
        <f t="shared" si="93"/>
        <v>3.7555917165559879E-2</v>
      </c>
      <c r="AJ89" s="215">
        <f t="shared" si="94"/>
        <v>3.7882465865314414E-2</v>
      </c>
      <c r="AK89" s="215">
        <f t="shared" si="95"/>
        <v>3.8227196304688779E-2</v>
      </c>
      <c r="AL89" s="215">
        <f t="shared" si="96"/>
        <v>0</v>
      </c>
      <c r="AM89" s="215">
        <f t="shared" si="97"/>
        <v>0</v>
      </c>
      <c r="AN89" s="216">
        <f t="shared" si="98"/>
        <v>0.11366557933556308</v>
      </c>
      <c r="AO89" s="215">
        <f>AI89/AI$102*'Input| Overheads'!C$53</f>
        <v>1.8734220681129049E-3</v>
      </c>
      <c r="AP89" s="215">
        <f>AJ89/AJ$102*'Input| Overheads'!D$53</f>
        <v>1.5218337249768123E-3</v>
      </c>
      <c r="AQ89" s="215">
        <f>AK89/AK$102*'Input| Overheads'!E$53</f>
        <v>1.9279164249328068E-3</v>
      </c>
      <c r="AR89" s="215">
        <f>AL89/AL$102*'Input| Overheads'!F$53</f>
        <v>0</v>
      </c>
      <c r="AS89" s="215">
        <f>AM89/AM$102*'Input| Overheads'!G$53</f>
        <v>0</v>
      </c>
      <c r="AT89" s="269">
        <f t="shared" si="191"/>
        <v>5.3231722180225238E-3</v>
      </c>
      <c r="AU89" s="253">
        <f t="shared" si="99"/>
        <v>3.9429339233672783E-2</v>
      </c>
      <c r="AV89" s="253">
        <f t="shared" si="100"/>
        <v>3.9404299590291229E-2</v>
      </c>
      <c r="AW89" s="253">
        <f t="shared" si="101"/>
        <v>4.0155112729621585E-2</v>
      </c>
      <c r="AX89" s="253">
        <f t="shared" si="102"/>
        <v>0</v>
      </c>
      <c r="AY89" s="253">
        <f t="shared" si="103"/>
        <v>0</v>
      </c>
      <c r="AZ89" s="269">
        <f t="shared" si="104"/>
        <v>0.1189887515535856</v>
      </c>
      <c r="BA89" s="229"/>
      <c r="BB89" s="229"/>
      <c r="BC89" s="229"/>
      <c r="BD89" s="229"/>
      <c r="BE89" s="229"/>
      <c r="BF89" s="257"/>
      <c r="BG89" s="253">
        <f t="shared" si="198"/>
        <v>3.9429339233672783E-2</v>
      </c>
      <c r="BH89" s="253">
        <f t="shared" si="199"/>
        <v>3.9404299590291229E-2</v>
      </c>
      <c r="BI89" s="253">
        <f t="shared" si="200"/>
        <v>4.0155112729621585E-2</v>
      </c>
      <c r="BJ89" s="253">
        <f t="shared" si="201"/>
        <v>0</v>
      </c>
      <c r="BK89" s="253">
        <f t="shared" si="202"/>
        <v>0</v>
      </c>
      <c r="BL89" s="269">
        <f t="shared" si="203"/>
        <v>0.1189887515535856</v>
      </c>
      <c r="BM89" s="211"/>
      <c r="BN89" s="302">
        <f t="shared" si="248"/>
        <v>1</v>
      </c>
      <c r="BO89" s="301"/>
      <c r="BP89" s="303">
        <v>0</v>
      </c>
      <c r="BQ89" s="211"/>
      <c r="BR89" s="505" t="s">
        <v>319</v>
      </c>
      <c r="BS89" s="218" t="s">
        <v>96</v>
      </c>
      <c r="BT89" s="218" t="s">
        <v>283</v>
      </c>
      <c r="BU89" s="506" t="s">
        <v>320</v>
      </c>
      <c r="BV89" s="546" t="str">
        <f t="shared" si="105"/>
        <v>IT-IT System</v>
      </c>
      <c r="BW89" s="546" t="s">
        <v>409</v>
      </c>
      <c r="BX89" s="546" t="s">
        <v>393</v>
      </c>
      <c r="BY89" s="545" t="s">
        <v>428</v>
      </c>
    </row>
    <row r="90" spans="1:77" x14ac:dyDescent="0.2">
      <c r="A90" s="472">
        <v>84</v>
      </c>
      <c r="B90" s="283" t="s">
        <v>358</v>
      </c>
      <c r="C90" s="473" t="s">
        <v>364</v>
      </c>
      <c r="D90" s="268" t="s">
        <v>289</v>
      </c>
      <c r="E90" s="353">
        <v>0</v>
      </c>
      <c r="F90" s="353">
        <v>0</v>
      </c>
      <c r="G90" s="353">
        <v>0</v>
      </c>
      <c r="H90" s="353">
        <v>0</v>
      </c>
      <c r="I90" s="353">
        <v>0</v>
      </c>
      <c r="J90" s="354">
        <f t="shared" si="249"/>
        <v>0</v>
      </c>
      <c r="K90" s="501">
        <v>0</v>
      </c>
      <c r="L90" s="501">
        <v>0</v>
      </c>
      <c r="M90" s="501">
        <v>0</v>
      </c>
      <c r="N90" s="501">
        <v>0</v>
      </c>
      <c r="O90" s="501">
        <v>0</v>
      </c>
      <c r="P90" s="502">
        <f t="shared" si="250"/>
        <v>0</v>
      </c>
      <c r="Q90" s="355">
        <v>0.88087635364316252</v>
      </c>
      <c r="R90" s="355">
        <v>0</v>
      </c>
      <c r="S90" s="355">
        <v>0</v>
      </c>
      <c r="T90" s="355">
        <v>0</v>
      </c>
      <c r="U90" s="355">
        <v>0</v>
      </c>
      <c r="V90" s="355">
        <f t="shared" si="177"/>
        <v>0.88087635364316252</v>
      </c>
      <c r="W90" s="220">
        <f t="shared" si="83"/>
        <v>0.92081161532396327</v>
      </c>
      <c r="X90" s="215">
        <f t="shared" si="84"/>
        <v>0</v>
      </c>
      <c r="Y90" s="215">
        <f t="shared" si="85"/>
        <v>0</v>
      </c>
      <c r="Z90" s="215">
        <f t="shared" si="86"/>
        <v>0</v>
      </c>
      <c r="AA90" s="215">
        <f t="shared" si="87"/>
        <v>0</v>
      </c>
      <c r="AB90" s="215">
        <f t="shared" si="91"/>
        <v>0.92081161532396327</v>
      </c>
      <c r="AC90" s="220">
        <f>W90*($BN90*'Input| Real Cost Escalation'!E$22+'Calc| Project Costs '!$BO90*'Input| Real Cost Escalation'!E$23+'Calc| Project Costs '!$BP90*'Input| Real Cost Escalation'!E$24)</f>
        <v>1.8086313815033579E-2</v>
      </c>
      <c r="AD90" s="215">
        <f>X90*($BN90*'Input| Real Cost Escalation'!F$22+'Calc| Project Costs '!$BO90*'Input| Real Cost Escalation'!F$23+'Calc| Project Costs '!$BP90*'Input| Real Cost Escalation'!F$24)</f>
        <v>0</v>
      </c>
      <c r="AE90" s="215">
        <f>Y90*($BN90*'Input| Real Cost Escalation'!G$22+'Calc| Project Costs '!$BO90*'Input| Real Cost Escalation'!G$23+'Calc| Project Costs '!$BP90*'Input| Real Cost Escalation'!G$24)</f>
        <v>0</v>
      </c>
      <c r="AF90" s="215">
        <f>Z90*($BN90*'Input| Real Cost Escalation'!H$22+'Calc| Project Costs '!$BO90*'Input| Real Cost Escalation'!H$23+'Calc| Project Costs '!$BP90*'Input| Real Cost Escalation'!H$24)</f>
        <v>0</v>
      </c>
      <c r="AG90" s="215">
        <f>AA90*($BN90*'Input| Real Cost Escalation'!I$22+'Calc| Project Costs '!$BO90*'Input| Real Cost Escalation'!I$23+'Calc| Project Costs '!$BP90*'Input| Real Cost Escalation'!I$24)</f>
        <v>0</v>
      </c>
      <c r="AH90" s="253">
        <f t="shared" si="92"/>
        <v>1.8086313815033579E-2</v>
      </c>
      <c r="AI90" s="220">
        <f>W90+AC90</f>
        <v>0.93889792913899683</v>
      </c>
      <c r="AJ90" s="215">
        <f t="shared" si="94"/>
        <v>0</v>
      </c>
      <c r="AK90" s="215">
        <f t="shared" si="95"/>
        <v>0</v>
      </c>
      <c r="AL90" s="215">
        <f t="shared" si="96"/>
        <v>0</v>
      </c>
      <c r="AM90" s="215">
        <f t="shared" si="97"/>
        <v>0</v>
      </c>
      <c r="AN90" s="216">
        <f t="shared" si="98"/>
        <v>0.93889792913899683</v>
      </c>
      <c r="AO90" s="215">
        <f>AI90/AI$102*'Input| Overheads'!C$53</f>
        <v>4.6835551702822616E-2</v>
      </c>
      <c r="AP90" s="215">
        <f>AJ90/AJ$102*'Input| Overheads'!D$53</f>
        <v>0</v>
      </c>
      <c r="AQ90" s="215">
        <f>AK90/AK$102*'Input| Overheads'!E$53</f>
        <v>0</v>
      </c>
      <c r="AR90" s="215">
        <f>AL90/AL$102*'Input| Overheads'!F$53</f>
        <v>0</v>
      </c>
      <c r="AS90" s="215">
        <f>AM90/AM$102*'Input| Overheads'!G$53</f>
        <v>0</v>
      </c>
      <c r="AT90" s="269">
        <f t="shared" si="191"/>
        <v>4.6835551702822616E-2</v>
      </c>
      <c r="AU90" s="253">
        <f t="shared" si="99"/>
        <v>0.98573348084181944</v>
      </c>
      <c r="AV90" s="253">
        <f t="shared" si="100"/>
        <v>0</v>
      </c>
      <c r="AW90" s="253">
        <f t="shared" si="101"/>
        <v>0</v>
      </c>
      <c r="AX90" s="253">
        <f t="shared" si="102"/>
        <v>0</v>
      </c>
      <c r="AY90" s="253">
        <f t="shared" si="103"/>
        <v>0</v>
      </c>
      <c r="AZ90" s="269">
        <f t="shared" si="104"/>
        <v>0.98573348084181944</v>
      </c>
      <c r="BA90" s="229"/>
      <c r="BB90" s="229"/>
      <c r="BC90" s="229"/>
      <c r="BD90" s="229"/>
      <c r="BE90" s="229"/>
      <c r="BF90" s="257"/>
      <c r="BG90" s="253">
        <f t="shared" si="198"/>
        <v>0.98573348084181944</v>
      </c>
      <c r="BH90" s="253">
        <f t="shared" si="199"/>
        <v>0</v>
      </c>
      <c r="BI90" s="253">
        <f t="shared" si="200"/>
        <v>0</v>
      </c>
      <c r="BJ90" s="253">
        <f t="shared" si="201"/>
        <v>0</v>
      </c>
      <c r="BK90" s="253">
        <f t="shared" si="202"/>
        <v>0</v>
      </c>
      <c r="BL90" s="269">
        <f t="shared" si="203"/>
        <v>0.98573348084181944</v>
      </c>
      <c r="BM90" s="211"/>
      <c r="BN90" s="302">
        <f t="shared" si="248"/>
        <v>1</v>
      </c>
      <c r="BO90" s="301"/>
      <c r="BP90" s="303">
        <v>0</v>
      </c>
      <c r="BQ90" s="211"/>
      <c r="BR90" s="505" t="s">
        <v>319</v>
      </c>
      <c r="BS90" s="218" t="s">
        <v>96</v>
      </c>
      <c r="BT90" s="218" t="s">
        <v>283</v>
      </c>
      <c r="BU90" s="506" t="s">
        <v>320</v>
      </c>
      <c r="BV90" s="546" t="str">
        <f t="shared" si="105"/>
        <v>IT-IT System</v>
      </c>
      <c r="BW90" s="546" t="s">
        <v>364</v>
      </c>
      <c r="BX90" s="546" t="s">
        <v>393</v>
      </c>
      <c r="BY90" s="545" t="s">
        <v>428</v>
      </c>
    </row>
    <row r="91" spans="1:77" x14ac:dyDescent="0.2">
      <c r="A91" s="472">
        <v>85</v>
      </c>
      <c r="B91" s="283" t="s">
        <v>358</v>
      </c>
      <c r="C91" s="473" t="s">
        <v>365</v>
      </c>
      <c r="D91" s="268" t="s">
        <v>289</v>
      </c>
      <c r="E91" s="353">
        <v>0</v>
      </c>
      <c r="F91" s="353">
        <v>0</v>
      </c>
      <c r="G91" s="353">
        <v>0</v>
      </c>
      <c r="H91" s="353">
        <v>0</v>
      </c>
      <c r="I91" s="353">
        <v>0</v>
      </c>
      <c r="J91" s="354">
        <f t="shared" si="249"/>
        <v>0</v>
      </c>
      <c r="K91" s="501">
        <v>0</v>
      </c>
      <c r="L91" s="501">
        <v>0</v>
      </c>
      <c r="M91" s="501">
        <v>0</v>
      </c>
      <c r="N91" s="501">
        <v>0</v>
      </c>
      <c r="O91" s="501">
        <v>0</v>
      </c>
      <c r="P91" s="502">
        <f t="shared" si="250"/>
        <v>0</v>
      </c>
      <c r="Q91" s="355">
        <v>0.7469831478894019</v>
      </c>
      <c r="R91" s="355">
        <v>0.7469831478894019</v>
      </c>
      <c r="S91" s="355">
        <v>0.7469831478894019</v>
      </c>
      <c r="T91" s="355">
        <v>0.7469831478894019</v>
      </c>
      <c r="U91" s="355">
        <v>0.7469831478894019</v>
      </c>
      <c r="V91" s="355">
        <f t="shared" si="177"/>
        <v>3.7349157394470094</v>
      </c>
      <c r="W91" s="220">
        <f t="shared" si="83"/>
        <v>0.78084824979472089</v>
      </c>
      <c r="X91" s="215">
        <f t="shared" si="84"/>
        <v>0.78084824979472089</v>
      </c>
      <c r="Y91" s="215">
        <f t="shared" si="85"/>
        <v>0.78084824979472089</v>
      </c>
      <c r="Z91" s="215">
        <f t="shared" si="86"/>
        <v>0.78084824979472089</v>
      </c>
      <c r="AA91" s="215">
        <f t="shared" si="87"/>
        <v>0.78084824979472089</v>
      </c>
      <c r="AB91" s="215">
        <f t="shared" si="91"/>
        <v>3.9042412489736043</v>
      </c>
      <c r="AC91" s="220">
        <f>W91*($BN91*'Input| Real Cost Escalation'!E$22+'Calc| Project Costs '!$BO91*'Input| Real Cost Escalation'!E$23+'Calc| Project Costs '!$BP91*'Input| Real Cost Escalation'!E$24)</f>
        <v>1.5337194115148474E-2</v>
      </c>
      <c r="AD91" s="215">
        <f>X91*($BN91*'Input| Real Cost Escalation'!F$22+'Calc| Project Costs '!$BO91*'Input| Real Cost Escalation'!F$23+'Calc| Project Costs '!$BP91*'Input| Real Cost Escalation'!F$24)</f>
        <v>2.2260026549944675E-2</v>
      </c>
      <c r="AE91" s="215">
        <f>Y91*($BN91*'Input| Real Cost Escalation'!G$22+'Calc| Project Costs '!$BO91*'Input| Real Cost Escalation'!G$23+'Calc| Project Costs '!$BP91*'Input| Real Cost Escalation'!G$24)</f>
        <v>2.956831186468124E-2</v>
      </c>
      <c r="AF91" s="215">
        <f>Z91*($BN91*'Input| Real Cost Escalation'!H$22+'Calc| Project Costs '!$BO91*'Input| Real Cost Escalation'!H$23+'Calc| Project Costs '!$BP91*'Input| Real Cost Escalation'!H$24)</f>
        <v>3.8884050240956133E-2</v>
      </c>
      <c r="AG91" s="215">
        <f>AA91*($BN91*'Input| Real Cost Escalation'!I$22+'Calc| Project Costs '!$BO91*'Input| Real Cost Escalation'!I$23+'Calc| Project Costs '!$BP91*'Input| Real Cost Escalation'!I$24)</f>
        <v>4.8088835724987532E-2</v>
      </c>
      <c r="AH91" s="253">
        <f t="shared" si="92"/>
        <v>0.15413841849571805</v>
      </c>
      <c r="AI91" s="220">
        <f t="shared" si="93"/>
        <v>0.79618544390986934</v>
      </c>
      <c r="AJ91" s="215">
        <f t="shared" si="94"/>
        <v>0.80310827634466553</v>
      </c>
      <c r="AK91" s="215">
        <f t="shared" si="95"/>
        <v>0.81041656165940212</v>
      </c>
      <c r="AL91" s="215">
        <f t="shared" si="96"/>
        <v>0.81973230003567699</v>
      </c>
      <c r="AM91" s="215">
        <f t="shared" si="97"/>
        <v>0.82893708551970846</v>
      </c>
      <c r="AN91" s="216">
        <f t="shared" si="98"/>
        <v>4.058379667469322</v>
      </c>
      <c r="AO91" s="215">
        <f>AI91/AI$102*'Input| Overheads'!C$53</f>
        <v>3.9716547843993581E-2</v>
      </c>
      <c r="AP91" s="215">
        <f>AJ91/AJ$102*'Input| Overheads'!D$53</f>
        <v>3.2262874969508422E-2</v>
      </c>
      <c r="AQ91" s="215">
        <f>AK91/AK$102*'Input| Overheads'!E$53</f>
        <v>4.0871828208575503E-2</v>
      </c>
      <c r="AR91" s="215">
        <f>AL91/AL$102*'Input| Overheads'!F$53</f>
        <v>3.7264736691279027E-2</v>
      </c>
      <c r="AS91" s="215">
        <f>AM91/AM$102*'Input| Overheads'!G$53</f>
        <v>4.3416881446449965E-2</v>
      </c>
      <c r="AT91" s="269">
        <f t="shared" si="191"/>
        <v>0.1935328691598065</v>
      </c>
      <c r="AU91" s="253">
        <f t="shared" si="99"/>
        <v>0.83590199175386293</v>
      </c>
      <c r="AV91" s="253">
        <f t="shared" si="100"/>
        <v>0.83537115131417394</v>
      </c>
      <c r="AW91" s="253">
        <f t="shared" si="101"/>
        <v>0.85128838986797761</v>
      </c>
      <c r="AX91" s="253">
        <f t="shared" si="102"/>
        <v>0.85699703672695604</v>
      </c>
      <c r="AY91" s="253">
        <f t="shared" si="103"/>
        <v>0.87235396696615841</v>
      </c>
      <c r="AZ91" s="269">
        <f t="shared" si="104"/>
        <v>4.2519125366291286</v>
      </c>
      <c r="BA91" s="229"/>
      <c r="BB91" s="229"/>
      <c r="BC91" s="229"/>
      <c r="BD91" s="229"/>
      <c r="BE91" s="229"/>
      <c r="BF91" s="257"/>
      <c r="BG91" s="253">
        <f t="shared" si="198"/>
        <v>0.83590199175386293</v>
      </c>
      <c r="BH91" s="253">
        <f t="shared" si="199"/>
        <v>0.83537115131417394</v>
      </c>
      <c r="BI91" s="253">
        <f t="shared" si="200"/>
        <v>0.85128838986797761</v>
      </c>
      <c r="BJ91" s="253">
        <f t="shared" si="201"/>
        <v>0.85699703672695604</v>
      </c>
      <c r="BK91" s="253">
        <f t="shared" si="202"/>
        <v>0.87235396696615841</v>
      </c>
      <c r="BL91" s="269">
        <f t="shared" si="203"/>
        <v>4.2519125366291286</v>
      </c>
      <c r="BM91" s="211"/>
      <c r="BN91" s="302">
        <f t="shared" si="248"/>
        <v>1</v>
      </c>
      <c r="BO91" s="301"/>
      <c r="BP91" s="303">
        <v>0</v>
      </c>
      <c r="BQ91" s="211"/>
      <c r="BR91" s="505" t="s">
        <v>319</v>
      </c>
      <c r="BS91" s="218" t="s">
        <v>96</v>
      </c>
      <c r="BT91" s="218" t="s">
        <v>315</v>
      </c>
      <c r="BU91" s="506" t="s">
        <v>320</v>
      </c>
      <c r="BV91" s="546" t="str">
        <f t="shared" si="105"/>
        <v>IT-IT System</v>
      </c>
      <c r="BW91" s="546" t="s">
        <v>365</v>
      </c>
      <c r="BX91" s="546" t="s">
        <v>393</v>
      </c>
      <c r="BY91" s="545" t="s">
        <v>428</v>
      </c>
    </row>
    <row r="92" spans="1:77" x14ac:dyDescent="0.2">
      <c r="A92" s="472">
        <v>86</v>
      </c>
      <c r="B92" s="283" t="s">
        <v>358</v>
      </c>
      <c r="C92" s="473" t="s">
        <v>366</v>
      </c>
      <c r="D92" s="268" t="s">
        <v>289</v>
      </c>
      <c r="E92" s="353">
        <v>0</v>
      </c>
      <c r="F92" s="353">
        <v>0</v>
      </c>
      <c r="G92" s="353">
        <v>0</v>
      </c>
      <c r="H92" s="353">
        <v>0</v>
      </c>
      <c r="I92" s="353">
        <v>0</v>
      </c>
      <c r="J92" s="354">
        <f t="shared" si="249"/>
        <v>0</v>
      </c>
      <c r="K92" s="501">
        <v>0</v>
      </c>
      <c r="L92" s="501">
        <v>0</v>
      </c>
      <c r="M92" s="501">
        <v>0</v>
      </c>
      <c r="N92" s="501">
        <v>0</v>
      </c>
      <c r="O92" s="501">
        <v>0</v>
      </c>
      <c r="P92" s="502">
        <f t="shared" si="250"/>
        <v>0</v>
      </c>
      <c r="Q92" s="355">
        <v>0.21845733570350431</v>
      </c>
      <c r="R92" s="355">
        <v>0.21845733570350431</v>
      </c>
      <c r="S92" s="355">
        <v>0.21845733570350431</v>
      </c>
      <c r="T92" s="355">
        <v>0.21845733570350431</v>
      </c>
      <c r="U92" s="355">
        <v>0.21845733570350431</v>
      </c>
      <c r="V92" s="355">
        <f t="shared" si="177"/>
        <v>1.0922866785175216</v>
      </c>
      <c r="W92" s="220">
        <f t="shared" si="83"/>
        <v>0.22836128060034289</v>
      </c>
      <c r="X92" s="215">
        <f t="shared" si="84"/>
        <v>0.22836128060034289</v>
      </c>
      <c r="Y92" s="215">
        <f t="shared" si="85"/>
        <v>0.22836128060034289</v>
      </c>
      <c r="Z92" s="215">
        <f t="shared" si="86"/>
        <v>0.22836128060034289</v>
      </c>
      <c r="AA92" s="215">
        <f t="shared" si="87"/>
        <v>0.22836128060034289</v>
      </c>
      <c r="AB92" s="215">
        <f t="shared" si="91"/>
        <v>1.1418064030017145</v>
      </c>
      <c r="AC92" s="220">
        <f>W92*($BN92*'Input| Real Cost Escalation'!E$22+'Calc| Project Costs '!$BO92*'Input| Real Cost Escalation'!E$23+'Calc| Project Costs '!$BP92*'Input| Real Cost Escalation'!E$24)</f>
        <v>4.4854058261283268E-3</v>
      </c>
      <c r="AD92" s="215">
        <f>X92*($BN92*'Input| Real Cost Escalation'!F$22+'Calc| Project Costs '!$BO92*'Input| Real Cost Escalation'!F$23+'Calc| Project Costs '!$BP92*'Input| Real Cost Escalation'!F$24)</f>
        <v>6.5100077646064614E-3</v>
      </c>
      <c r="AE92" s="215">
        <f>Y92*($BN92*'Input| Real Cost Escalation'!G$22+'Calc| Project Costs '!$BO92*'Input| Real Cost Escalation'!G$23+'Calc| Project Costs '!$BP92*'Input| Real Cost Escalation'!G$24)</f>
        <v>8.6473364887275327E-3</v>
      </c>
      <c r="AF92" s="215">
        <f>Z92*($BN92*'Input| Real Cost Escalation'!H$22+'Calc| Project Costs '!$BO92*'Input| Real Cost Escalation'!H$23+'Calc| Project Costs '!$BP92*'Input| Real Cost Escalation'!H$24)</f>
        <v>1.1371750542166416E-2</v>
      </c>
      <c r="AG92" s="215">
        <f>AA92*($BN92*'Input| Real Cost Escalation'!I$22+'Calc| Project Costs '!$BO92*'Input| Real Cost Escalation'!I$23+'Calc| Project Costs '!$BP92*'Input| Real Cost Escalation'!I$24)</f>
        <v>1.406371610825107E-2</v>
      </c>
      <c r="AH92" s="253">
        <f t="shared" si="92"/>
        <v>4.5078216729879807E-2</v>
      </c>
      <c r="AI92" s="220">
        <f t="shared" si="93"/>
        <v>0.23284668642647122</v>
      </c>
      <c r="AJ92" s="215">
        <f t="shared" si="94"/>
        <v>0.23487128836494936</v>
      </c>
      <c r="AK92" s="215">
        <f t="shared" si="95"/>
        <v>0.23700861708907042</v>
      </c>
      <c r="AL92" s="215">
        <f t="shared" si="96"/>
        <v>0.2397330311425093</v>
      </c>
      <c r="AM92" s="215">
        <f t="shared" si="97"/>
        <v>0.24242499670859396</v>
      </c>
      <c r="AN92" s="216">
        <f t="shared" si="98"/>
        <v>1.1868846197315943</v>
      </c>
      <c r="AO92" s="215">
        <f>AI92/AI$102*'Input| Overheads'!C$53</f>
        <v>1.1615216822300007E-2</v>
      </c>
      <c r="AP92" s="215">
        <f>AJ92/AJ$102*'Input| Overheads'!D$53</f>
        <v>9.4353690948562365E-3</v>
      </c>
      <c r="AQ92" s="215">
        <f>AK92/AK$102*'Input| Overheads'!E$53</f>
        <v>1.1953081834583401E-2</v>
      </c>
      <c r="AR92" s="215">
        <f>AL92/AL$102*'Input| Overheads'!F$53</f>
        <v>1.0898177711600468E-2</v>
      </c>
      <c r="AS92" s="215">
        <f>AM92/AM$102*'Input| Overheads'!G$53</f>
        <v>1.269738985698065E-2</v>
      </c>
      <c r="AT92" s="269">
        <f t="shared" si="191"/>
        <v>5.6599235320320761E-2</v>
      </c>
      <c r="AU92" s="253">
        <f t="shared" si="99"/>
        <v>0.24446190324877123</v>
      </c>
      <c r="AV92" s="253">
        <f t="shared" si="100"/>
        <v>0.24430665745980559</v>
      </c>
      <c r="AW92" s="253">
        <f t="shared" si="101"/>
        <v>0.24896169892365383</v>
      </c>
      <c r="AX92" s="253">
        <f t="shared" si="102"/>
        <v>0.25063120885410978</v>
      </c>
      <c r="AY92" s="253">
        <f t="shared" si="103"/>
        <v>0.25512238656557462</v>
      </c>
      <c r="AZ92" s="269">
        <f t="shared" si="104"/>
        <v>1.2434838550519152</v>
      </c>
      <c r="BA92" s="229"/>
      <c r="BB92" s="229"/>
      <c r="BC92" s="229"/>
      <c r="BD92" s="229"/>
      <c r="BE92" s="229"/>
      <c r="BF92" s="257"/>
      <c r="BG92" s="253">
        <f t="shared" si="198"/>
        <v>0.24446190324877123</v>
      </c>
      <c r="BH92" s="253">
        <f t="shared" si="199"/>
        <v>0.24430665745980559</v>
      </c>
      <c r="BI92" s="253">
        <f t="shared" si="200"/>
        <v>0.24896169892365383</v>
      </c>
      <c r="BJ92" s="253">
        <f t="shared" si="201"/>
        <v>0.25063120885410978</v>
      </c>
      <c r="BK92" s="253">
        <f t="shared" si="202"/>
        <v>0.25512238656557462</v>
      </c>
      <c r="BL92" s="269">
        <f t="shared" si="203"/>
        <v>1.2434838550519149</v>
      </c>
      <c r="BM92" s="211"/>
      <c r="BN92" s="302">
        <f t="shared" si="248"/>
        <v>1</v>
      </c>
      <c r="BO92" s="301"/>
      <c r="BP92" s="303">
        <v>0</v>
      </c>
      <c r="BQ92" s="211"/>
      <c r="BR92" s="505" t="s">
        <v>319</v>
      </c>
      <c r="BS92" s="218" t="s">
        <v>96</v>
      </c>
      <c r="BT92" s="218" t="s">
        <v>283</v>
      </c>
      <c r="BU92" s="506" t="s">
        <v>320</v>
      </c>
      <c r="BV92" s="546" t="str">
        <f t="shared" si="105"/>
        <v>IT-IT System</v>
      </c>
      <c r="BW92" s="546" t="s">
        <v>366</v>
      </c>
      <c r="BX92" s="546" t="s">
        <v>393</v>
      </c>
      <c r="BY92" s="545" t="s">
        <v>428</v>
      </c>
    </row>
    <row r="93" spans="1:77" x14ac:dyDescent="0.2">
      <c r="A93" s="472">
        <v>87</v>
      </c>
      <c r="B93" s="283" t="s">
        <v>358</v>
      </c>
      <c r="C93" s="473" t="s">
        <v>367</v>
      </c>
      <c r="D93" s="268" t="s">
        <v>289</v>
      </c>
      <c r="E93" s="353">
        <v>0</v>
      </c>
      <c r="F93" s="353">
        <v>0</v>
      </c>
      <c r="G93" s="353">
        <v>0</v>
      </c>
      <c r="H93" s="353">
        <v>0</v>
      </c>
      <c r="I93" s="353">
        <v>0</v>
      </c>
      <c r="J93" s="354">
        <f t="shared" si="249"/>
        <v>0</v>
      </c>
      <c r="K93" s="501">
        <v>0</v>
      </c>
      <c r="L93" s="501">
        <v>0</v>
      </c>
      <c r="M93" s="501">
        <v>0</v>
      </c>
      <c r="N93" s="501">
        <v>0</v>
      </c>
      <c r="O93" s="501">
        <v>0</v>
      </c>
      <c r="P93" s="502">
        <f t="shared" si="250"/>
        <v>0</v>
      </c>
      <c r="Q93" s="355">
        <v>0</v>
      </c>
      <c r="R93" s="355">
        <v>3.5235054145726502E-2</v>
      </c>
      <c r="S93" s="355">
        <v>0</v>
      </c>
      <c r="T93" s="355">
        <v>0</v>
      </c>
      <c r="U93" s="355">
        <v>0</v>
      </c>
      <c r="V93" s="355">
        <f t="shared" si="177"/>
        <v>3.5235054145726502E-2</v>
      </c>
      <c r="W93" s="220">
        <f t="shared" si="83"/>
        <v>0</v>
      </c>
      <c r="X93" s="215">
        <f t="shared" si="84"/>
        <v>3.6832464612958533E-2</v>
      </c>
      <c r="Y93" s="215">
        <f t="shared" si="85"/>
        <v>0</v>
      </c>
      <c r="Z93" s="215">
        <f t="shared" si="86"/>
        <v>0</v>
      </c>
      <c r="AA93" s="215">
        <f t="shared" si="87"/>
        <v>0</v>
      </c>
      <c r="AB93" s="215">
        <f t="shared" si="91"/>
        <v>3.6832464612958533E-2</v>
      </c>
      <c r="AC93" s="220">
        <f>W93*($BN93*'Input| Real Cost Escalation'!E$22+'Calc| Project Costs '!$BO93*'Input| Real Cost Escalation'!E$23+'Calc| Project Costs '!$BP93*'Input| Real Cost Escalation'!E$24)</f>
        <v>0</v>
      </c>
      <c r="AD93" s="215">
        <f>X93*($BN93*'Input| Real Cost Escalation'!F$22+'Calc| Project Costs '!$BO93*'Input| Real Cost Escalation'!F$23+'Calc| Project Costs '!$BP93*'Input| Real Cost Escalation'!F$24)</f>
        <v>5.2500062617794052E-4</v>
      </c>
      <c r="AE93" s="215">
        <f>Y93*($BN93*'Input| Real Cost Escalation'!G$22+'Calc| Project Costs '!$BO93*'Input| Real Cost Escalation'!G$23+'Calc| Project Costs '!$BP93*'Input| Real Cost Escalation'!G$24)</f>
        <v>0</v>
      </c>
      <c r="AF93" s="215">
        <f>Z93*($BN93*'Input| Real Cost Escalation'!H$22+'Calc| Project Costs '!$BO93*'Input| Real Cost Escalation'!H$23+'Calc| Project Costs '!$BP93*'Input| Real Cost Escalation'!H$24)</f>
        <v>0</v>
      </c>
      <c r="AG93" s="215">
        <f>AA93*($BN93*'Input| Real Cost Escalation'!I$22+'Calc| Project Costs '!$BO93*'Input| Real Cost Escalation'!I$23+'Calc| Project Costs '!$BP93*'Input| Real Cost Escalation'!I$24)</f>
        <v>0</v>
      </c>
      <c r="AH93" s="253">
        <f t="shared" si="92"/>
        <v>5.2500062617794052E-4</v>
      </c>
      <c r="AI93" s="220">
        <f t="shared" si="93"/>
        <v>0</v>
      </c>
      <c r="AJ93" s="215">
        <f t="shared" si="94"/>
        <v>3.7357465239136474E-2</v>
      </c>
      <c r="AK93" s="215">
        <f t="shared" si="95"/>
        <v>0</v>
      </c>
      <c r="AL93" s="215">
        <f t="shared" si="96"/>
        <v>0</v>
      </c>
      <c r="AM93" s="215">
        <f t="shared" si="97"/>
        <v>0</v>
      </c>
      <c r="AN93" s="216">
        <f t="shared" si="98"/>
        <v>3.7357465239136474E-2</v>
      </c>
      <c r="AO93" s="215">
        <f>AI93/AI$102*'Input| Overheads'!C$53</f>
        <v>0</v>
      </c>
      <c r="AP93" s="215">
        <f>AJ93/AJ$102*'Input| Overheads'!D$53</f>
        <v>1.5007431322632298E-3</v>
      </c>
      <c r="AQ93" s="215">
        <f>AK93/AK$102*'Input| Overheads'!E$53</f>
        <v>0</v>
      </c>
      <c r="AR93" s="215">
        <f>AL93/AL$102*'Input| Overheads'!F$53</f>
        <v>0</v>
      </c>
      <c r="AS93" s="215">
        <f>AM93/AM$102*'Input| Overheads'!G$53</f>
        <v>0</v>
      </c>
      <c r="AT93" s="269">
        <f t="shared" si="191"/>
        <v>1.5007431322632298E-3</v>
      </c>
      <c r="AU93" s="253">
        <f t="shared" si="99"/>
        <v>0</v>
      </c>
      <c r="AV93" s="253">
        <f t="shared" si="100"/>
        <v>3.8858208371399701E-2</v>
      </c>
      <c r="AW93" s="253">
        <f t="shared" si="101"/>
        <v>0</v>
      </c>
      <c r="AX93" s="253">
        <f t="shared" si="102"/>
        <v>0</v>
      </c>
      <c r="AY93" s="253">
        <f t="shared" si="103"/>
        <v>0</v>
      </c>
      <c r="AZ93" s="269">
        <f t="shared" si="104"/>
        <v>3.8858208371399701E-2</v>
      </c>
      <c r="BA93" s="229"/>
      <c r="BB93" s="229"/>
      <c r="BC93" s="229"/>
      <c r="BD93" s="229"/>
      <c r="BE93" s="229"/>
      <c r="BF93" s="257"/>
      <c r="BG93" s="253">
        <f t="shared" si="198"/>
        <v>0</v>
      </c>
      <c r="BH93" s="253">
        <f t="shared" si="199"/>
        <v>3.8858208371399701E-2</v>
      </c>
      <c r="BI93" s="253">
        <f t="shared" si="200"/>
        <v>0</v>
      </c>
      <c r="BJ93" s="253">
        <f t="shared" si="201"/>
        <v>0</v>
      </c>
      <c r="BK93" s="253">
        <f t="shared" si="202"/>
        <v>0</v>
      </c>
      <c r="BL93" s="269">
        <f t="shared" si="203"/>
        <v>3.8858208371399701E-2</v>
      </c>
      <c r="BM93" s="211"/>
      <c r="BN93" s="302">
        <f t="shared" si="248"/>
        <v>0.5</v>
      </c>
      <c r="BO93" s="301"/>
      <c r="BP93" s="303">
        <v>0.5</v>
      </c>
      <c r="BQ93" s="211"/>
      <c r="BR93" s="505" t="s">
        <v>319</v>
      </c>
      <c r="BS93" s="218" t="s">
        <v>96</v>
      </c>
      <c r="BT93" s="218" t="s">
        <v>280</v>
      </c>
      <c r="BU93" s="506" t="s">
        <v>320</v>
      </c>
      <c r="BV93" s="546" t="str">
        <f t="shared" si="105"/>
        <v>IT-IT System</v>
      </c>
      <c r="BW93" s="546" t="s">
        <v>393</v>
      </c>
      <c r="BX93" s="546" t="s">
        <v>393</v>
      </c>
      <c r="BY93" s="545" t="s">
        <v>428</v>
      </c>
    </row>
    <row r="94" spans="1:77" x14ac:dyDescent="0.2">
      <c r="A94" s="472">
        <v>88</v>
      </c>
      <c r="B94" s="283" t="s">
        <v>358</v>
      </c>
      <c r="C94" s="473" t="s">
        <v>399</v>
      </c>
      <c r="D94" s="268" t="s">
        <v>289</v>
      </c>
      <c r="E94" s="353">
        <v>0</v>
      </c>
      <c r="F94" s="353">
        <v>0</v>
      </c>
      <c r="G94" s="353">
        <v>0</v>
      </c>
      <c r="H94" s="353">
        <v>0</v>
      </c>
      <c r="I94" s="353">
        <v>0</v>
      </c>
      <c r="J94" s="354">
        <f t="shared" si="249"/>
        <v>0</v>
      </c>
      <c r="K94" s="501">
        <v>0</v>
      </c>
      <c r="L94" s="501">
        <v>0</v>
      </c>
      <c r="M94" s="501">
        <v>0</v>
      </c>
      <c r="N94" s="501">
        <v>0</v>
      </c>
      <c r="O94" s="501">
        <v>0</v>
      </c>
      <c r="P94" s="502">
        <f t="shared" si="250"/>
        <v>0</v>
      </c>
      <c r="Q94" s="355">
        <v>0</v>
      </c>
      <c r="R94" s="355">
        <v>0.4071062915036105</v>
      </c>
      <c r="S94" s="355">
        <v>0</v>
      </c>
      <c r="T94" s="355">
        <v>0</v>
      </c>
      <c r="U94" s="355">
        <v>1.2213188745108314</v>
      </c>
      <c r="V94" s="355">
        <f t="shared" si="177"/>
        <v>1.628425166014442</v>
      </c>
      <c r="W94" s="220">
        <f t="shared" si="83"/>
        <v>0</v>
      </c>
      <c r="X94" s="215">
        <f t="shared" si="84"/>
        <v>0.4255627936175076</v>
      </c>
      <c r="Y94" s="215">
        <f t="shared" si="85"/>
        <v>0</v>
      </c>
      <c r="Z94" s="215">
        <f t="shared" si="86"/>
        <v>0</v>
      </c>
      <c r="AA94" s="215">
        <f t="shared" si="87"/>
        <v>1.2766883808525229</v>
      </c>
      <c r="AB94" s="215">
        <f t="shared" si="91"/>
        <v>1.7022511744700304</v>
      </c>
      <c r="AC94" s="220">
        <f>W94*($BN94*'Input| Real Cost Escalation'!E$22+'Calc| Project Costs '!$BO94*'Input| Real Cost Escalation'!E$23+'Calc| Project Costs '!$BP94*'Input| Real Cost Escalation'!E$24)</f>
        <v>0</v>
      </c>
      <c r="AD94" s="215">
        <f>X94*($BN94*'Input| Real Cost Escalation'!F$22+'Calc| Project Costs '!$BO94*'Input| Real Cost Escalation'!F$23+'Calc| Project Costs '!$BP94*'Input| Real Cost Escalation'!F$24)</f>
        <v>1.2131728651610267E-2</v>
      </c>
      <c r="AE94" s="215">
        <f>Y94*($BN94*'Input| Real Cost Escalation'!G$22+'Calc| Project Costs '!$BO94*'Input| Real Cost Escalation'!G$23+'Calc| Project Costs '!$BP94*'Input| Real Cost Escalation'!G$24)</f>
        <v>0</v>
      </c>
      <c r="AF94" s="215">
        <f>Z94*($BN94*'Input| Real Cost Escalation'!H$22+'Calc| Project Costs '!$BO94*'Input| Real Cost Escalation'!H$23+'Calc| Project Costs '!$BP94*'Input| Real Cost Escalation'!H$24)</f>
        <v>0</v>
      </c>
      <c r="AG94" s="215">
        <f>AA94*($BN94*'Input| Real Cost Escalation'!I$22+'Calc| Project Costs '!$BO94*'Input| Real Cost Escalation'!I$23+'Calc| Project Costs '!$BP94*'Input| Real Cost Escalation'!I$24)</f>
        <v>7.8625338322724586E-2</v>
      </c>
      <c r="AH94" s="253">
        <f t="shared" si="92"/>
        <v>9.075706697433486E-2</v>
      </c>
      <c r="AI94" s="220">
        <f t="shared" si="93"/>
        <v>0</v>
      </c>
      <c r="AJ94" s="215">
        <f t="shared" si="94"/>
        <v>0.43769452226911787</v>
      </c>
      <c r="AK94" s="215">
        <f t="shared" si="95"/>
        <v>0</v>
      </c>
      <c r="AL94" s="215">
        <f t="shared" si="96"/>
        <v>0</v>
      </c>
      <c r="AM94" s="215">
        <f t="shared" si="97"/>
        <v>1.3553137191752476</v>
      </c>
      <c r="AN94" s="216">
        <f t="shared" si="98"/>
        <v>1.7930082414443653</v>
      </c>
      <c r="AO94" s="215">
        <f>AI94/AI$102*'Input| Overheads'!C$53</f>
        <v>0</v>
      </c>
      <c r="AP94" s="215">
        <f>AJ94/AJ$102*'Input| Overheads'!D$53</f>
        <v>1.7583287413099596E-2</v>
      </c>
      <c r="AQ94" s="215">
        <f>AK94/AK$102*'Input| Overheads'!E$53</f>
        <v>0</v>
      </c>
      <c r="AR94" s="215">
        <f>AL94/AL$102*'Input| Overheads'!F$53</f>
        <v>0</v>
      </c>
      <c r="AS94" s="215">
        <f>AM94/AM$102*'Input| Overheads'!G$53</f>
        <v>7.0986684147792134E-2</v>
      </c>
      <c r="AT94" s="269">
        <f t="shared" si="191"/>
        <v>8.8569971560891733E-2</v>
      </c>
      <c r="AU94" s="253">
        <f t="shared" si="99"/>
        <v>0</v>
      </c>
      <c r="AV94" s="253">
        <f t="shared" si="100"/>
        <v>0.45527780968221748</v>
      </c>
      <c r="AW94" s="253">
        <f t="shared" si="101"/>
        <v>0</v>
      </c>
      <c r="AX94" s="253">
        <f t="shared" si="102"/>
        <v>0</v>
      </c>
      <c r="AY94" s="253">
        <f t="shared" si="103"/>
        <v>1.4263004033230398</v>
      </c>
      <c r="AZ94" s="269">
        <f t="shared" si="104"/>
        <v>1.881578213005257</v>
      </c>
      <c r="BA94" s="229"/>
      <c r="BB94" s="229"/>
      <c r="BC94" s="229"/>
      <c r="BD94" s="229"/>
      <c r="BE94" s="229"/>
      <c r="BF94" s="257"/>
      <c r="BG94" s="253">
        <f t="shared" si="198"/>
        <v>0</v>
      </c>
      <c r="BH94" s="253">
        <f t="shared" si="199"/>
        <v>0.45527780968221748</v>
      </c>
      <c r="BI94" s="253">
        <f t="shared" si="200"/>
        <v>0</v>
      </c>
      <c r="BJ94" s="253">
        <f t="shared" si="201"/>
        <v>0</v>
      </c>
      <c r="BK94" s="253">
        <f t="shared" si="202"/>
        <v>1.4263004033230398</v>
      </c>
      <c r="BL94" s="269">
        <f t="shared" si="203"/>
        <v>1.8815782130052572</v>
      </c>
      <c r="BM94" s="211"/>
      <c r="BN94" s="302">
        <f t="shared" si="248"/>
        <v>1</v>
      </c>
      <c r="BO94" s="301"/>
      <c r="BP94" s="303">
        <v>0</v>
      </c>
      <c r="BQ94" s="211"/>
      <c r="BR94" s="505" t="s">
        <v>319</v>
      </c>
      <c r="BS94" s="218" t="s">
        <v>96</v>
      </c>
      <c r="BT94" s="218" t="s">
        <v>283</v>
      </c>
      <c r="BU94" s="506" t="s">
        <v>320</v>
      </c>
      <c r="BV94" s="546" t="str">
        <f t="shared" si="105"/>
        <v>IT-IT System</v>
      </c>
      <c r="BW94" s="546" t="s">
        <v>399</v>
      </c>
      <c r="BX94" s="546" t="s">
        <v>393</v>
      </c>
      <c r="BY94" s="545" t="s">
        <v>428</v>
      </c>
    </row>
    <row r="95" spans="1:77" x14ac:dyDescent="0.2">
      <c r="A95" s="472">
        <v>89</v>
      </c>
      <c r="B95" s="283" t="s">
        <v>358</v>
      </c>
      <c r="C95" s="473" t="s">
        <v>400</v>
      </c>
      <c r="D95" s="268" t="s">
        <v>289</v>
      </c>
      <c r="E95" s="353">
        <v>0</v>
      </c>
      <c r="F95" s="353">
        <v>0</v>
      </c>
      <c r="G95" s="353">
        <v>0</v>
      </c>
      <c r="H95" s="353">
        <v>0</v>
      </c>
      <c r="I95" s="353">
        <v>0</v>
      </c>
      <c r="J95" s="354">
        <f t="shared" si="249"/>
        <v>0</v>
      </c>
      <c r="K95" s="501">
        <v>0</v>
      </c>
      <c r="L95" s="501">
        <v>0</v>
      </c>
      <c r="M95" s="501">
        <v>0</v>
      </c>
      <c r="N95" s="501">
        <v>0</v>
      </c>
      <c r="O95" s="501">
        <v>0</v>
      </c>
      <c r="P95" s="502">
        <f t="shared" si="250"/>
        <v>0</v>
      </c>
      <c r="Q95" s="355">
        <v>2.5000000000000001E-2</v>
      </c>
      <c r="R95" s="355">
        <v>0</v>
      </c>
      <c r="S95" s="355">
        <v>2.5000000000000001E-2</v>
      </c>
      <c r="T95" s="355">
        <v>0</v>
      </c>
      <c r="U95" s="355">
        <v>2.5000000000000001E-2</v>
      </c>
      <c r="V95" s="355">
        <f t="shared" si="177"/>
        <v>7.5000000000000011E-2</v>
      </c>
      <c r="W95" s="220">
        <f t="shared" si="83"/>
        <v>2.6133395780112468E-2</v>
      </c>
      <c r="X95" s="215">
        <f t="shared" si="84"/>
        <v>0</v>
      </c>
      <c r="Y95" s="215">
        <f t="shared" si="85"/>
        <v>2.6133395780112468E-2</v>
      </c>
      <c r="Z95" s="215">
        <f t="shared" si="86"/>
        <v>0</v>
      </c>
      <c r="AA95" s="215">
        <f t="shared" si="87"/>
        <v>2.6133395780112468E-2</v>
      </c>
      <c r="AB95" s="215">
        <f t="shared" si="91"/>
        <v>7.8400187340337407E-2</v>
      </c>
      <c r="AC95" s="220">
        <f>W95*($BN95*'Input| Real Cost Escalation'!E$22+'Calc| Project Costs '!$BO95*'Input| Real Cost Escalation'!E$23+'Calc| Project Costs '!$BP95*'Input| Real Cost Escalation'!E$24)</f>
        <v>5.1330455574813352E-5</v>
      </c>
      <c r="AD95" s="215">
        <f>X95*($BN95*'Input| Real Cost Escalation'!F$22+'Calc| Project Costs '!$BO95*'Input| Real Cost Escalation'!F$23+'Calc| Project Costs '!$BP95*'Input| Real Cost Escalation'!F$24)</f>
        <v>0</v>
      </c>
      <c r="AE95" s="215">
        <f>Y95*($BN95*'Input| Real Cost Escalation'!G$22+'Calc| Project Costs '!$BO95*'Input| Real Cost Escalation'!G$23+'Calc| Project Costs '!$BP95*'Input| Real Cost Escalation'!G$24)</f>
        <v>9.8959099506549741E-5</v>
      </c>
      <c r="AF95" s="215">
        <f>Z95*($BN95*'Input| Real Cost Escalation'!H$22+'Calc| Project Costs '!$BO95*'Input| Real Cost Escalation'!H$23+'Calc| Project Costs '!$BP95*'Input| Real Cost Escalation'!H$24)</f>
        <v>0</v>
      </c>
      <c r="AG95" s="215">
        <f>AA95*($BN95*'Input| Real Cost Escalation'!I$22+'Calc| Project Costs '!$BO95*'Input| Real Cost Escalation'!I$23+'Calc| Project Costs '!$BP95*'Input| Real Cost Escalation'!I$24)</f>
        <v>1.6094350943813911E-4</v>
      </c>
      <c r="AH95" s="253">
        <f t="shared" si="92"/>
        <v>3.1123306451950221E-4</v>
      </c>
      <c r="AI95" s="220">
        <f t="shared" si="93"/>
        <v>2.6184726235687281E-2</v>
      </c>
      <c r="AJ95" s="215">
        <f t="shared" si="94"/>
        <v>0</v>
      </c>
      <c r="AK95" s="215">
        <f t="shared" si="95"/>
        <v>2.6232354879619019E-2</v>
      </c>
      <c r="AL95" s="215">
        <f t="shared" si="96"/>
        <v>0</v>
      </c>
      <c r="AM95" s="215">
        <f t="shared" si="97"/>
        <v>2.6294339289550606E-2</v>
      </c>
      <c r="AN95" s="216">
        <f t="shared" si="98"/>
        <v>7.8711420404856916E-2</v>
      </c>
      <c r="AO95" s="215">
        <f>AI95/AI$102*'Input| Overheads'!C$53</f>
        <v>1.3061868190085565E-3</v>
      </c>
      <c r="AP95" s="215">
        <f>AJ95/AJ$102*'Input| Overheads'!D$53</f>
        <v>0</v>
      </c>
      <c r="AQ95" s="215">
        <f>AK95/AK$102*'Input| Overheads'!E$53</f>
        <v>1.3229792589021395E-3</v>
      </c>
      <c r="AR95" s="215">
        <f>AL95/AL$102*'Input| Overheads'!F$53</f>
        <v>0</v>
      </c>
      <c r="AS95" s="215">
        <f>AM95/AM$102*'Input| Overheads'!G$53</f>
        <v>1.3772073075140605E-3</v>
      </c>
      <c r="AT95" s="269">
        <f t="shared" si="191"/>
        <v>4.0063733854247561E-3</v>
      </c>
      <c r="AU95" s="253">
        <f t="shared" si="99"/>
        <v>2.7490913054695837E-2</v>
      </c>
      <c r="AV95" s="253">
        <f t="shared" si="100"/>
        <v>0</v>
      </c>
      <c r="AW95" s="253">
        <f t="shared" si="101"/>
        <v>2.7555334138521161E-2</v>
      </c>
      <c r="AX95" s="253">
        <f t="shared" si="102"/>
        <v>0</v>
      </c>
      <c r="AY95" s="253">
        <f t="shared" si="103"/>
        <v>2.7671546597064667E-2</v>
      </c>
      <c r="AZ95" s="269">
        <f t="shared" si="104"/>
        <v>8.2717793790281671E-2</v>
      </c>
      <c r="BA95" s="229"/>
      <c r="BB95" s="229"/>
      <c r="BC95" s="229"/>
      <c r="BD95" s="229"/>
      <c r="BE95" s="229"/>
      <c r="BF95" s="257"/>
      <c r="BG95" s="253">
        <f t="shared" si="198"/>
        <v>2.7490913054695837E-2</v>
      </c>
      <c r="BH95" s="253">
        <f t="shared" si="199"/>
        <v>0</v>
      </c>
      <c r="BI95" s="253">
        <f t="shared" si="200"/>
        <v>2.7555334138521161E-2</v>
      </c>
      <c r="BJ95" s="253">
        <f t="shared" si="201"/>
        <v>0</v>
      </c>
      <c r="BK95" s="253">
        <f t="shared" si="202"/>
        <v>2.7671546597064667E-2</v>
      </c>
      <c r="BL95" s="269">
        <f t="shared" si="203"/>
        <v>8.2717793790281657E-2</v>
      </c>
      <c r="BM95" s="211"/>
      <c r="BN95" s="302">
        <f t="shared" si="248"/>
        <v>9.9999999999999978E-2</v>
      </c>
      <c r="BO95" s="301"/>
      <c r="BP95" s="303">
        <v>0.9</v>
      </c>
      <c r="BQ95" s="211"/>
      <c r="BR95" s="505" t="s">
        <v>319</v>
      </c>
      <c r="BS95" s="218" t="s">
        <v>96</v>
      </c>
      <c r="BT95" s="218" t="s">
        <v>283</v>
      </c>
      <c r="BU95" s="506" t="s">
        <v>320</v>
      </c>
      <c r="BV95" s="546" t="str">
        <f t="shared" si="105"/>
        <v>IT-IT System</v>
      </c>
      <c r="BW95" s="546" t="s">
        <v>393</v>
      </c>
      <c r="BX95" s="546" t="s">
        <v>393</v>
      </c>
      <c r="BY95" s="545" t="s">
        <v>428</v>
      </c>
    </row>
    <row r="96" spans="1:77" x14ac:dyDescent="0.2">
      <c r="A96" s="472">
        <v>90</v>
      </c>
      <c r="B96" s="283" t="s">
        <v>358</v>
      </c>
      <c r="C96" s="473" t="s">
        <v>398</v>
      </c>
      <c r="D96" s="268" t="s">
        <v>289</v>
      </c>
      <c r="E96" s="353">
        <v>0</v>
      </c>
      <c r="F96" s="353">
        <v>0</v>
      </c>
      <c r="G96" s="353">
        <v>0</v>
      </c>
      <c r="H96" s="353">
        <v>0</v>
      </c>
      <c r="I96" s="353">
        <v>0</v>
      </c>
      <c r="J96" s="354">
        <f t="shared" si="249"/>
        <v>0</v>
      </c>
      <c r="K96" s="501">
        <v>0</v>
      </c>
      <c r="L96" s="501">
        <v>0</v>
      </c>
      <c r="M96" s="501">
        <v>0</v>
      </c>
      <c r="N96" s="501">
        <v>0</v>
      </c>
      <c r="O96" s="501">
        <v>0</v>
      </c>
      <c r="P96" s="502">
        <f t="shared" si="250"/>
        <v>0</v>
      </c>
      <c r="Q96" s="355">
        <v>0.3</v>
      </c>
      <c r="R96" s="355">
        <v>0.3</v>
      </c>
      <c r="S96" s="355">
        <v>0.3</v>
      </c>
      <c r="T96" s="355">
        <v>0.3</v>
      </c>
      <c r="U96" s="355">
        <v>0.3</v>
      </c>
      <c r="V96" s="355">
        <f t="shared" si="177"/>
        <v>1.5</v>
      </c>
      <c r="W96" s="220">
        <f t="shared" si="83"/>
        <v>0.31360074936134957</v>
      </c>
      <c r="X96" s="215">
        <f t="shared" si="84"/>
        <v>0.31360074936134957</v>
      </c>
      <c r="Y96" s="215">
        <f t="shared" si="85"/>
        <v>0.31360074936134957</v>
      </c>
      <c r="Z96" s="215">
        <f t="shared" si="86"/>
        <v>0.31360074936134957</v>
      </c>
      <c r="AA96" s="215">
        <f t="shared" si="87"/>
        <v>0.31360074936134957</v>
      </c>
      <c r="AB96" s="215">
        <f t="shared" si="91"/>
        <v>1.5680037468067478</v>
      </c>
      <c r="AC96" s="220">
        <f>W96*($BN96*'Input| Real Cost Escalation'!E$22+'Calc| Project Costs '!$BO96*'Input| Real Cost Escalation'!E$23+'Calc| Project Costs '!$BP96*'Input| Real Cost Escalation'!E$24)</f>
        <v>6.159654668977603E-3</v>
      </c>
      <c r="AD96" s="215">
        <f>X96*($BN96*'Input| Real Cost Escalation'!F$22+'Calc| Project Costs '!$BO96*'Input| Real Cost Escalation'!F$23+'Calc| Project Costs '!$BP96*'Input| Real Cost Escalation'!F$24)</f>
        <v>8.9399713820212529E-3</v>
      </c>
      <c r="AE96" s="215">
        <f>Y96*($BN96*'Input| Real Cost Escalation'!G$22+'Calc| Project Costs '!$BO96*'Input| Real Cost Escalation'!G$23+'Calc| Project Costs '!$BP96*'Input| Real Cost Escalation'!G$24)</f>
        <v>1.1875091940785971E-2</v>
      </c>
      <c r="AF96" s="215">
        <f>Z96*($BN96*'Input| Real Cost Escalation'!H$22+'Calc| Project Costs '!$BO96*'Input| Real Cost Escalation'!H$23+'Calc| Project Costs '!$BP96*'Input| Real Cost Escalation'!H$24)</f>
        <v>1.5616436736554046E-2</v>
      </c>
      <c r="AG96" s="215">
        <f>AA96*($BN96*'Input| Real Cost Escalation'!I$22+'Calc| Project Costs '!$BO96*'Input| Real Cost Escalation'!I$23+'Calc| Project Costs '!$BP96*'Input| Real Cost Escalation'!I$24)</f>
        <v>1.9313221132576695E-2</v>
      </c>
      <c r="AH96" s="253">
        <f t="shared" si="92"/>
        <v>6.1904375860915573E-2</v>
      </c>
      <c r="AI96" s="220">
        <f t="shared" si="93"/>
        <v>0.31976040403032718</v>
      </c>
      <c r="AJ96" s="215">
        <f t="shared" si="94"/>
        <v>0.32254072074337081</v>
      </c>
      <c r="AK96" s="215">
        <f t="shared" si="95"/>
        <v>0.32547584130213553</v>
      </c>
      <c r="AL96" s="215">
        <f t="shared" si="96"/>
        <v>0.32921718609790362</v>
      </c>
      <c r="AM96" s="215">
        <f t="shared" si="97"/>
        <v>0.33291397049392629</v>
      </c>
      <c r="AN96" s="216">
        <f t="shared" si="98"/>
        <v>1.6299081226676635</v>
      </c>
      <c r="AO96" s="215">
        <f>AI96/AI$102*'Input| Overheads'!C$53</f>
        <v>1.5950780666021395E-2</v>
      </c>
      <c r="AP96" s="215">
        <f>AJ96/AJ$102*'Input| Overheads'!D$53</f>
        <v>1.2957270211784716E-2</v>
      </c>
      <c r="AQ96" s="215">
        <f>AK96/AK$102*'Input| Overheads'!E$53</f>
        <v>1.6414759151150343E-2</v>
      </c>
      <c r="AR96" s="215">
        <f>AL96/AL$102*'Input| Overheads'!F$53</f>
        <v>1.4966095338256453E-2</v>
      </c>
      <c r="AS96" s="215">
        <f>AM96/AM$102*'Input| Overheads'!G$53</f>
        <v>1.7436891944265755E-2</v>
      </c>
      <c r="AT96" s="269">
        <f t="shared" si="191"/>
        <v>7.7725797311478662E-2</v>
      </c>
      <c r="AU96" s="253">
        <f t="shared" si="99"/>
        <v>0.33571118469634859</v>
      </c>
      <c r="AV96" s="253">
        <f t="shared" si="100"/>
        <v>0.33549799095515553</v>
      </c>
      <c r="AW96" s="253">
        <f t="shared" si="101"/>
        <v>0.3418906004532859</v>
      </c>
      <c r="AX96" s="253">
        <f t="shared" si="102"/>
        <v>0.34418328143616006</v>
      </c>
      <c r="AY96" s="253">
        <f t="shared" si="103"/>
        <v>0.35035086243819202</v>
      </c>
      <c r="AZ96" s="269">
        <f t="shared" si="104"/>
        <v>1.7076339199791422</v>
      </c>
      <c r="BA96" s="229"/>
      <c r="BB96" s="229"/>
      <c r="BC96" s="229"/>
      <c r="BD96" s="229"/>
      <c r="BE96" s="229"/>
      <c r="BF96" s="257"/>
      <c r="BG96" s="253">
        <f t="shared" si="198"/>
        <v>0.33571118469634859</v>
      </c>
      <c r="BH96" s="253">
        <f t="shared" si="199"/>
        <v>0.33549799095515553</v>
      </c>
      <c r="BI96" s="253">
        <f t="shared" si="200"/>
        <v>0.3418906004532859</v>
      </c>
      <c r="BJ96" s="253">
        <f t="shared" si="201"/>
        <v>0.34418328143616006</v>
      </c>
      <c r="BK96" s="253">
        <f t="shared" si="202"/>
        <v>0.35035086243819202</v>
      </c>
      <c r="BL96" s="269">
        <f t="shared" si="203"/>
        <v>1.7076339199791422</v>
      </c>
      <c r="BM96" s="211"/>
      <c r="BN96" s="302">
        <f t="shared" si="248"/>
        <v>1</v>
      </c>
      <c r="BO96" s="301"/>
      <c r="BP96" s="303">
        <v>0</v>
      </c>
      <c r="BQ96" s="211"/>
      <c r="BR96" s="505" t="s">
        <v>319</v>
      </c>
      <c r="BS96" s="218" t="s">
        <v>96</v>
      </c>
      <c r="BT96" s="218" t="s">
        <v>285</v>
      </c>
      <c r="BU96" s="506" t="s">
        <v>320</v>
      </c>
      <c r="BV96" s="546" t="str">
        <f t="shared" si="105"/>
        <v>IT-IT System</v>
      </c>
      <c r="BW96" s="546" t="s">
        <v>393</v>
      </c>
      <c r="BX96" s="546" t="s">
        <v>393</v>
      </c>
      <c r="BY96" s="545" t="s">
        <v>429</v>
      </c>
    </row>
    <row r="97" spans="1:77" x14ac:dyDescent="0.2">
      <c r="A97" s="472">
        <v>91</v>
      </c>
      <c r="B97" s="283" t="s">
        <v>358</v>
      </c>
      <c r="C97" s="219" t="s">
        <v>74</v>
      </c>
      <c r="D97" s="268" t="s">
        <v>278</v>
      </c>
      <c r="E97" s="353">
        <v>0</v>
      </c>
      <c r="F97" s="353">
        <v>0</v>
      </c>
      <c r="G97" s="353">
        <v>0</v>
      </c>
      <c r="H97" s="353">
        <v>0</v>
      </c>
      <c r="I97" s="353">
        <v>0</v>
      </c>
      <c r="J97" s="354">
        <f>SUM(E97:I97)</f>
        <v>0</v>
      </c>
      <c r="K97" s="501">
        <v>0</v>
      </c>
      <c r="L97" s="501">
        <v>0</v>
      </c>
      <c r="M97" s="501">
        <v>0</v>
      </c>
      <c r="N97" s="501">
        <v>0</v>
      </c>
      <c r="O97" s="501">
        <v>0</v>
      </c>
      <c r="P97" s="502">
        <f>AVERAGE(K97:O97)</f>
        <v>0</v>
      </c>
      <c r="Q97" s="355">
        <v>1.1052023479999999</v>
      </c>
      <c r="R97" s="355">
        <v>0</v>
      </c>
      <c r="S97" s="355">
        <v>0</v>
      </c>
      <c r="T97" s="355">
        <v>0</v>
      </c>
      <c r="U97" s="355">
        <v>0</v>
      </c>
      <c r="V97" s="355">
        <f t="shared" si="177"/>
        <v>1.1052023479999999</v>
      </c>
      <c r="W97" s="220">
        <f>Q97*Dec24Jun26CPI</f>
        <v>1.1553076150957435</v>
      </c>
      <c r="X97" s="215">
        <f>R97*Dec24Jun26CPI</f>
        <v>0</v>
      </c>
      <c r="Y97" s="215">
        <f>S97*Dec24Jun26CPI</f>
        <v>0</v>
      </c>
      <c r="Z97" s="215">
        <f>T97*Dec24Jun26CPI</f>
        <v>0</v>
      </c>
      <c r="AA97" s="215">
        <f>U97*Dec24Jun26CPI</f>
        <v>0</v>
      </c>
      <c r="AB97" s="215">
        <f>SUM(W97:AA97)</f>
        <v>1.1553076150957435</v>
      </c>
      <c r="AC97" s="220">
        <f>W97*($BN97*'Input| Real Cost Escalation'!E$22+'Calc| Project Costs '!$BO97*'Input| Real Cost Escalation'!E$23+'Calc| Project Costs '!$BP97*'Input| Real Cost Escalation'!E$24)</f>
        <v>2.2692216010077367E-2</v>
      </c>
      <c r="AD97" s="215">
        <f>X97*($BN97*'Input| Real Cost Escalation'!F$22+'Calc| Project Costs '!$BO97*'Input| Real Cost Escalation'!F$23+'Calc| Project Costs '!$BP97*'Input| Real Cost Escalation'!F$24)</f>
        <v>0</v>
      </c>
      <c r="AE97" s="215">
        <f>Y97*($BN97*'Input| Real Cost Escalation'!G$22+'Calc| Project Costs '!$BO97*'Input| Real Cost Escalation'!G$23+'Calc| Project Costs '!$BP97*'Input| Real Cost Escalation'!G$24)</f>
        <v>0</v>
      </c>
      <c r="AF97" s="215">
        <f>Z97*($BN97*'Input| Real Cost Escalation'!H$22+'Calc| Project Costs '!$BO97*'Input| Real Cost Escalation'!H$23+'Calc| Project Costs '!$BP97*'Input| Real Cost Escalation'!H$24)</f>
        <v>0</v>
      </c>
      <c r="AG97" s="215">
        <f>AA97*($BN97*'Input| Real Cost Escalation'!I$22+'Calc| Project Costs '!$BO97*'Input| Real Cost Escalation'!I$23+'Calc| Project Costs '!$BP97*'Input| Real Cost Escalation'!I$24)</f>
        <v>0</v>
      </c>
      <c r="AH97" s="253">
        <f>SUM(AC97:AG97)</f>
        <v>2.2692216010077367E-2</v>
      </c>
      <c r="AI97" s="220">
        <f t="shared" ref="AI97:AN97" si="251">W97+AC97</f>
        <v>1.1779998311058208</v>
      </c>
      <c r="AJ97" s="215">
        <f t="shared" si="251"/>
        <v>0</v>
      </c>
      <c r="AK97" s="215">
        <f t="shared" si="251"/>
        <v>0</v>
      </c>
      <c r="AL97" s="215">
        <f t="shared" si="251"/>
        <v>0</v>
      </c>
      <c r="AM97" s="215">
        <f t="shared" si="251"/>
        <v>0</v>
      </c>
      <c r="AN97" s="216">
        <f t="shared" si="251"/>
        <v>1.1779998311058208</v>
      </c>
      <c r="AO97" s="215">
        <f>AI97/AI$102*'Input| Overheads'!C$53</f>
        <v>5.8762800815066171E-2</v>
      </c>
      <c r="AP97" s="215">
        <f>AJ97/AJ$102*'Input| Overheads'!D$53</f>
        <v>0</v>
      </c>
      <c r="AQ97" s="215">
        <f>AK97/AK$102*'Input| Overheads'!E$53</f>
        <v>0</v>
      </c>
      <c r="AR97" s="215">
        <f>AL97/AL$102*'Input| Overheads'!F$53</f>
        <v>0</v>
      </c>
      <c r="AS97" s="215">
        <f>AM97/AM$102*'Input| Overheads'!G$53</f>
        <v>0</v>
      </c>
      <c r="AT97" s="269">
        <f t="shared" si="191"/>
        <v>5.8762800815066171E-2</v>
      </c>
      <c r="AU97" s="253">
        <f t="shared" ref="AU97:AZ97" si="252">AI97+AO97</f>
        <v>1.2367626319208871</v>
      </c>
      <c r="AV97" s="253">
        <f t="shared" si="252"/>
        <v>0</v>
      </c>
      <c r="AW97" s="253">
        <f t="shared" si="252"/>
        <v>0</v>
      </c>
      <c r="AX97" s="253">
        <f t="shared" si="252"/>
        <v>0</v>
      </c>
      <c r="AY97" s="253">
        <f t="shared" si="252"/>
        <v>0</v>
      </c>
      <c r="AZ97" s="269">
        <f t="shared" si="252"/>
        <v>1.2367626319208871</v>
      </c>
      <c r="BA97" s="229"/>
      <c r="BB97" s="229"/>
      <c r="BC97" s="229"/>
      <c r="BD97" s="229"/>
      <c r="BE97" s="229"/>
      <c r="BF97" s="257"/>
      <c r="BG97" s="253">
        <f t="shared" si="198"/>
        <v>1.2367626319208871</v>
      </c>
      <c r="BH97" s="253">
        <f t="shared" si="199"/>
        <v>0</v>
      </c>
      <c r="BI97" s="253">
        <f t="shared" si="200"/>
        <v>0</v>
      </c>
      <c r="BJ97" s="253">
        <f t="shared" si="201"/>
        <v>0</v>
      </c>
      <c r="BK97" s="253">
        <f t="shared" si="202"/>
        <v>0</v>
      </c>
      <c r="BL97" s="269">
        <f t="shared" si="203"/>
        <v>1.2367626319208871</v>
      </c>
      <c r="BM97" s="211"/>
      <c r="BN97" s="302">
        <f t="shared" si="248"/>
        <v>1</v>
      </c>
      <c r="BO97" s="301"/>
      <c r="BP97" s="303">
        <v>0</v>
      </c>
      <c r="BQ97" s="211"/>
      <c r="BR97" s="505" t="s">
        <v>319</v>
      </c>
      <c r="BS97" s="218" t="s">
        <v>96</v>
      </c>
      <c r="BT97" s="218" t="s">
        <v>280</v>
      </c>
      <c r="BU97" s="506" t="s">
        <v>320</v>
      </c>
      <c r="BV97" s="546" t="str">
        <f>BR97&amp;"-"&amp;BS97</f>
        <v>IT-IT System</v>
      </c>
      <c r="BW97" s="546" t="s">
        <v>393</v>
      </c>
      <c r="BX97" s="546" t="s">
        <v>393</v>
      </c>
      <c r="BY97" s="545" t="s">
        <v>429</v>
      </c>
    </row>
    <row r="98" spans="1:77" x14ac:dyDescent="0.2">
      <c r="A98" s="472">
        <v>92</v>
      </c>
      <c r="B98" s="283" t="s">
        <v>368</v>
      </c>
      <c r="C98" s="473" t="s">
        <v>369</v>
      </c>
      <c r="D98" s="268" t="s">
        <v>289</v>
      </c>
      <c r="E98" s="353">
        <v>0</v>
      </c>
      <c r="F98" s="353">
        <v>0</v>
      </c>
      <c r="G98" s="353">
        <v>0</v>
      </c>
      <c r="H98" s="353">
        <v>0</v>
      </c>
      <c r="I98" s="353">
        <v>0</v>
      </c>
      <c r="J98" s="354">
        <f t="shared" si="249"/>
        <v>0</v>
      </c>
      <c r="K98" s="501">
        <v>0</v>
      </c>
      <c r="L98" s="501">
        <v>0</v>
      </c>
      <c r="M98" s="501">
        <v>0</v>
      </c>
      <c r="N98" s="501">
        <v>0</v>
      </c>
      <c r="O98" s="501">
        <v>0</v>
      </c>
      <c r="P98" s="502">
        <f t="shared" si="250"/>
        <v>0</v>
      </c>
      <c r="Q98" s="355">
        <v>2.9711092001751553</v>
      </c>
      <c r="R98" s="355">
        <v>32.237400228827894</v>
      </c>
      <c r="S98" s="355">
        <v>6.9540827132502301</v>
      </c>
      <c r="T98" s="355">
        <v>14.03260667650046</v>
      </c>
      <c r="U98" s="355">
        <v>1.5593699999999999</v>
      </c>
      <c r="V98" s="355">
        <f t="shared" si="177"/>
        <v>57.754568818753739</v>
      </c>
      <c r="W98" s="220">
        <f t="shared" si="83"/>
        <v>3.1058069053644295</v>
      </c>
      <c r="X98" s="215">
        <f t="shared" si="84"/>
        <v>33.698909564073901</v>
      </c>
      <c r="Y98" s="215">
        <f t="shared" si="85"/>
        <v>7.2693518333202647</v>
      </c>
      <c r="Z98" s="215">
        <f t="shared" si="86"/>
        <v>14.668786564145407</v>
      </c>
      <c r="AA98" s="215">
        <f t="shared" si="87"/>
        <v>1.6300653351053591</v>
      </c>
      <c r="AB98" s="215">
        <f t="shared" si="91"/>
        <v>60.372920202009361</v>
      </c>
      <c r="AC98" s="220">
        <f>W98*($BN98*'Input| Real Cost Escalation'!E$22+'Calc| Project Costs '!$BO98*'Input| Real Cost Escalation'!E$23+'Calc| Project Costs '!$BP98*'Input| Real Cost Escalation'!E$24)</f>
        <v>4.7582617307943151E-2</v>
      </c>
      <c r="AD98" s="215">
        <f>X98*($BN98*'Input| Real Cost Escalation'!F$22+'Calc| Project Costs '!$BO98*'Input| Real Cost Escalation'!F$23+'Calc| Project Costs '!$BP98*'Input| Real Cost Escalation'!F$24)</f>
        <v>0.74932373223886573</v>
      </c>
      <c r="AE98" s="215">
        <f>Y98*($BN98*'Input| Real Cost Escalation'!G$22+'Calc| Project Costs '!$BO98*'Input| Real Cost Escalation'!G$23+'Calc| Project Costs '!$BP98*'Input| Real Cost Escalation'!G$24)</f>
        <v>0.21470896611755982</v>
      </c>
      <c r="AF98" s="215">
        <f>Z98*($BN98*'Input| Real Cost Escalation'!H$22+'Calc| Project Costs '!$BO98*'Input| Real Cost Escalation'!H$23+'Calc| Project Costs '!$BP98*'Input| Real Cost Escalation'!H$24)</f>
        <v>0.56976221747253997</v>
      </c>
      <c r="AG98" s="215">
        <f>AA98*($BN98*'Input| Real Cost Escalation'!I$22+'Calc| Project Costs '!$BO98*'Input| Real Cost Escalation'!I$23+'Calc| Project Costs '!$BP98*'Input| Real Cost Escalation'!I$24)</f>
        <v>7.8302789857515917E-2</v>
      </c>
      <c r="AH98" s="253">
        <f t="shared" si="92"/>
        <v>1.6596803229944246</v>
      </c>
      <c r="AI98" s="220">
        <f t="shared" si="93"/>
        <v>3.1533895226723727</v>
      </c>
      <c r="AJ98" s="215">
        <f t="shared" si="94"/>
        <v>34.448233296312765</v>
      </c>
      <c r="AK98" s="215">
        <f t="shared" si="95"/>
        <v>7.4840607994378248</v>
      </c>
      <c r="AL98" s="215">
        <f t="shared" si="96"/>
        <v>15.238548781617947</v>
      </c>
      <c r="AM98" s="215">
        <f t="shared" si="97"/>
        <v>1.708368124962875</v>
      </c>
      <c r="AN98" s="216">
        <f t="shared" si="98"/>
        <v>62.032600525003787</v>
      </c>
      <c r="AO98" s="215">
        <f>AI98/AI$102*'Input| Overheads'!C$53</f>
        <v>0.15730223003441784</v>
      </c>
      <c r="AP98" s="215">
        <f>AJ98/AJ$102*'Input| Overheads'!D$53</f>
        <v>1.3838719840093177</v>
      </c>
      <c r="AQ98" s="215">
        <f>AK98/AK$102*'Input| Overheads'!E$53</f>
        <v>0.37744446716491686</v>
      </c>
      <c r="AR98" s="215">
        <f>AL98/AL$102*'Input| Overheads'!F$53</f>
        <v>0.6927389684162607</v>
      </c>
      <c r="AS98" s="215">
        <f>AM98/AM$102*'Input| Overheads'!G$53</f>
        <v>8.9478463014963858E-2</v>
      </c>
      <c r="AT98" s="269">
        <f t="shared" si="191"/>
        <v>2.7008361126398768</v>
      </c>
      <c r="AU98" s="253">
        <f t="shared" si="99"/>
        <v>3.3106917527067905</v>
      </c>
      <c r="AV98" s="253">
        <f t="shared" si="100"/>
        <v>35.832105280322082</v>
      </c>
      <c r="AW98" s="253">
        <f t="shared" si="101"/>
        <v>7.8615052666027418</v>
      </c>
      <c r="AX98" s="253">
        <f t="shared" si="102"/>
        <v>15.931287750034208</v>
      </c>
      <c r="AY98" s="253">
        <f t="shared" si="103"/>
        <v>1.7978465879778389</v>
      </c>
      <c r="AZ98" s="269">
        <f t="shared" si="104"/>
        <v>64.733436637643663</v>
      </c>
      <c r="BA98" s="229"/>
      <c r="BB98" s="229"/>
      <c r="BC98" s="229"/>
      <c r="BD98" s="229"/>
      <c r="BE98" s="229"/>
      <c r="BF98" s="257"/>
      <c r="BG98" s="253">
        <f t="shared" si="198"/>
        <v>3.3106917527067905</v>
      </c>
      <c r="BH98" s="253">
        <f t="shared" si="199"/>
        <v>35.832105280322082</v>
      </c>
      <c r="BI98" s="253">
        <f t="shared" si="200"/>
        <v>7.8615052666027418</v>
      </c>
      <c r="BJ98" s="253">
        <f t="shared" si="201"/>
        <v>15.931287750034208</v>
      </c>
      <c r="BK98" s="253">
        <f t="shared" si="202"/>
        <v>1.7978465879778389</v>
      </c>
      <c r="BL98" s="269">
        <f t="shared" si="203"/>
        <v>64.733436637643663</v>
      </c>
      <c r="BM98" s="211"/>
      <c r="BN98" s="302">
        <f>100%-BP98</f>
        <v>0.78</v>
      </c>
      <c r="BO98" s="301"/>
      <c r="BP98" s="303">
        <v>0.22</v>
      </c>
      <c r="BQ98" s="211"/>
      <c r="BR98" s="505" t="s">
        <v>319</v>
      </c>
      <c r="BS98" s="218" t="s">
        <v>96</v>
      </c>
      <c r="BT98" s="218" t="s">
        <v>283</v>
      </c>
      <c r="BU98" s="506" t="s">
        <v>311</v>
      </c>
      <c r="BV98" s="546" t="str">
        <f t="shared" si="105"/>
        <v>IT-IT System</v>
      </c>
      <c r="BW98" s="546" t="s">
        <v>408</v>
      </c>
      <c r="BX98" s="546"/>
      <c r="BY98" s="545" t="s">
        <v>429</v>
      </c>
    </row>
    <row r="99" spans="1:77" x14ac:dyDescent="0.2">
      <c r="A99" s="472">
        <v>93</v>
      </c>
      <c r="B99" s="283" t="s">
        <v>370</v>
      </c>
      <c r="C99" s="219" t="s">
        <v>371</v>
      </c>
      <c r="D99" s="268" t="s">
        <v>289</v>
      </c>
      <c r="E99" s="353">
        <v>0</v>
      </c>
      <c r="F99" s="353">
        <v>0</v>
      </c>
      <c r="G99" s="353">
        <v>0</v>
      </c>
      <c r="H99" s="353">
        <v>0</v>
      </c>
      <c r="I99" s="353">
        <v>0</v>
      </c>
      <c r="J99" s="354">
        <f t="shared" ref="J99" si="253">SUM(E99:I99)</f>
        <v>0</v>
      </c>
      <c r="K99" s="501">
        <v>0</v>
      </c>
      <c r="L99" s="501">
        <v>0</v>
      </c>
      <c r="M99" s="501">
        <v>0</v>
      </c>
      <c r="N99" s="501">
        <v>0</v>
      </c>
      <c r="O99" s="501">
        <v>0</v>
      </c>
      <c r="P99" s="502">
        <f t="shared" ref="P99:P101" si="254">AVERAGE(K99:O99)</f>
        <v>0</v>
      </c>
      <c r="Q99" s="355">
        <v>0.7</v>
      </c>
      <c r="R99" s="355">
        <v>0.85</v>
      </c>
      <c r="S99" s="355">
        <v>1.24</v>
      </c>
      <c r="T99" s="355">
        <v>1.24</v>
      </c>
      <c r="U99" s="355">
        <v>1.25</v>
      </c>
      <c r="V99" s="355">
        <f t="shared" si="177"/>
        <v>5.28</v>
      </c>
      <c r="W99" s="220">
        <f t="shared" ref="W99:W101" si="255">Q99*Dec24Jun26CPI</f>
        <v>0.73173508184314906</v>
      </c>
      <c r="X99" s="215">
        <f t="shared" ref="X99:X101" si="256">R99*Dec24Jun26CPI</f>
        <v>0.88853545652382382</v>
      </c>
      <c r="Y99" s="215">
        <f t="shared" ref="Y99:Y101" si="257">S99*Dec24Jun26CPI</f>
        <v>1.2962164306935784</v>
      </c>
      <c r="Z99" s="215">
        <f t="shared" ref="Z99:Z101" si="258">T99*Dec24Jun26CPI</f>
        <v>1.2962164306935784</v>
      </c>
      <c r="AA99" s="215">
        <f t="shared" ref="AA99:AA101" si="259">U99*Dec24Jun26CPI</f>
        <v>1.3066697890056234</v>
      </c>
      <c r="AB99" s="215">
        <f t="shared" ref="AB99:AB101" si="260">SUM(W99:AA99)</f>
        <v>5.5193731887597526</v>
      </c>
      <c r="AC99" s="220">
        <f>W99*($BN99*'Input| Real Cost Escalation'!E$22+'Calc| Project Costs '!$BO99*'Input| Real Cost Escalation'!E$23+'Calc| Project Costs '!$BP99*'Input| Real Cost Escalation'!E$24)</f>
        <v>1.3653901182900354E-2</v>
      </c>
      <c r="AD99" s="215">
        <f>X99*($BN99*'Input| Real Cost Escalation'!F$22+'Calc| Project Costs '!$BO99*'Input| Real Cost Escalation'!F$23+'Calc| Project Costs '!$BP99*'Input| Real Cost Escalation'!F$24)</f>
        <v>2.4063422969940539E-2</v>
      </c>
      <c r="AE99" s="215">
        <f>Y99*($BN99*'Input| Real Cost Escalation'!G$22+'Calc| Project Costs '!$BO99*'Input| Real Cost Escalation'!G$23+'Calc| Project Costs '!$BP99*'Input| Real Cost Escalation'!G$24)</f>
        <v>4.6629527687486245E-2</v>
      </c>
      <c r="AF99" s="215">
        <f>Z99*($BN99*'Input| Real Cost Escalation'!H$22+'Calc| Project Costs '!$BO99*'Input| Real Cost Escalation'!H$23+'Calc| Project Costs '!$BP99*'Input| Real Cost Escalation'!H$24)</f>
        <v>6.1320541585535557E-2</v>
      </c>
      <c r="AG99" s="215">
        <f>AA99*($BN99*'Input| Real Cost Escalation'!I$22+'Calc| Project Costs '!$BO99*'Input| Real Cost Escalation'!I$23+'Calc| Project Costs '!$BP99*'Input| Real Cost Escalation'!I$24)</f>
        <v>7.6448166983116086E-2</v>
      </c>
      <c r="AH99" s="253">
        <f t="shared" ref="AH99:AH101" si="261">SUM(AC99:AG99)</f>
        <v>0.22211556040897878</v>
      </c>
      <c r="AI99" s="220">
        <f t="shared" ref="AI99:AI101" si="262">W99+AC99</f>
        <v>0.74538898302604939</v>
      </c>
      <c r="AJ99" s="215">
        <f t="shared" ref="AJ99:AJ101" si="263">X99+AD99</f>
        <v>0.91259887949376439</v>
      </c>
      <c r="AK99" s="215">
        <f t="shared" ref="AK99:AK101" si="264">Y99+AE99</f>
        <v>1.3428459583810646</v>
      </c>
      <c r="AL99" s="215">
        <f t="shared" ref="AL99:AL101" si="265">Z99+AF99</f>
        <v>1.357536972279114</v>
      </c>
      <c r="AM99" s="215">
        <f t="shared" ref="AM99:AM101" si="266">AA99+AG99</f>
        <v>1.3831179559887394</v>
      </c>
      <c r="AN99" s="216">
        <f t="shared" ref="AN99:AN101" si="267">AB99+AH99</f>
        <v>5.741488749168731</v>
      </c>
      <c r="AO99" s="215">
        <f>AI99/AI$102*'Input| Overheads'!C$53</f>
        <v>3.7182640593578981E-2</v>
      </c>
      <c r="AP99" s="215">
        <f>AJ99/AJ$102*'Input| Overheads'!D$53</f>
        <v>3.6661387279471748E-2</v>
      </c>
      <c r="AQ99" s="215">
        <f>AK99/AK$102*'Input| Overheads'!E$53</f>
        <v>6.7723898940502417E-2</v>
      </c>
      <c r="AR99" s="215">
        <f>AL99/AL$102*'Input| Overheads'!F$53</f>
        <v>6.1713144423436277E-2</v>
      </c>
      <c r="AS99" s="215">
        <f>AM99/AM$102*'Input| Overheads'!G$53</f>
        <v>7.2442974708955221E-2</v>
      </c>
      <c r="AT99" s="269">
        <f t="shared" si="191"/>
        <v>0.27572404594594463</v>
      </c>
      <c r="AU99" s="253">
        <f t="shared" ref="AU99:AU101" si="268">AI99+AO99</f>
        <v>0.7825716236196284</v>
      </c>
      <c r="AV99" s="253">
        <f t="shared" ref="AV99:AV101" si="269">AJ99+AP99</f>
        <v>0.94926026677323616</v>
      </c>
      <c r="AW99" s="253">
        <f t="shared" ref="AW99:AW101" si="270">AK99+AQ99</f>
        <v>1.410569857321567</v>
      </c>
      <c r="AX99" s="253">
        <f t="shared" ref="AX99:AX101" si="271">AL99+AR99</f>
        <v>1.4192501167025502</v>
      </c>
      <c r="AY99" s="253">
        <f t="shared" ref="AY99:AY101" si="272">AM99+AS99</f>
        <v>1.4555609306976947</v>
      </c>
      <c r="AZ99" s="269">
        <f t="shared" ref="AZ99:AZ101" si="273">AN99+AT99</f>
        <v>6.0172127951146752</v>
      </c>
      <c r="BA99" s="229"/>
      <c r="BB99" s="229"/>
      <c r="BC99" s="229"/>
      <c r="BD99" s="229"/>
      <c r="BE99" s="229"/>
      <c r="BF99" s="257"/>
      <c r="BG99" s="253">
        <f t="shared" si="198"/>
        <v>0.7825716236196284</v>
      </c>
      <c r="BH99" s="253">
        <f t="shared" si="199"/>
        <v>0.94926026677323616</v>
      </c>
      <c r="BI99" s="253">
        <f t="shared" si="200"/>
        <v>1.410569857321567</v>
      </c>
      <c r="BJ99" s="253">
        <f t="shared" si="201"/>
        <v>1.4192501167025502</v>
      </c>
      <c r="BK99" s="253">
        <f t="shared" si="202"/>
        <v>1.4555609306976947</v>
      </c>
      <c r="BL99" s="269">
        <f t="shared" si="203"/>
        <v>6.017212795114677</v>
      </c>
      <c r="BM99" s="211"/>
      <c r="BN99" s="302">
        <f t="shared" ref="BN99:BN101" si="274">100%-BP99</f>
        <v>0.95</v>
      </c>
      <c r="BO99" s="301"/>
      <c r="BP99" s="303">
        <v>0.05</v>
      </c>
      <c r="BQ99" s="211"/>
      <c r="BR99" s="505" t="s">
        <v>80</v>
      </c>
      <c r="BS99" s="489" t="s">
        <v>79</v>
      </c>
      <c r="BT99" s="218" t="s">
        <v>285</v>
      </c>
      <c r="BU99" s="506" t="s">
        <v>403</v>
      </c>
      <c r="BV99" s="546" t="str">
        <f t="shared" si="105"/>
        <v>Other Distribution System-Other Distribution System Equipment</v>
      </c>
      <c r="BX99" s="546"/>
      <c r="BY99" s="545" t="e">
        <v>#N/A</v>
      </c>
    </row>
    <row r="100" spans="1:77" x14ac:dyDescent="0.2">
      <c r="A100" s="472">
        <v>94</v>
      </c>
      <c r="B100" s="283" t="s">
        <v>370</v>
      </c>
      <c r="C100" s="219" t="s">
        <v>372</v>
      </c>
      <c r="D100" s="268" t="s">
        <v>289</v>
      </c>
      <c r="E100" s="353">
        <v>0</v>
      </c>
      <c r="F100" s="353">
        <v>0</v>
      </c>
      <c r="G100" s="353">
        <v>0</v>
      </c>
      <c r="H100" s="353">
        <v>0</v>
      </c>
      <c r="I100" s="353">
        <v>0</v>
      </c>
      <c r="J100" s="354">
        <f t="shared" ref="J100" si="275">SUM(E100:I100)</f>
        <v>0</v>
      </c>
      <c r="K100" s="501">
        <v>0</v>
      </c>
      <c r="L100" s="501">
        <v>0</v>
      </c>
      <c r="M100" s="501">
        <v>0</v>
      </c>
      <c r="N100" s="501">
        <v>0</v>
      </c>
      <c r="O100" s="501">
        <v>0</v>
      </c>
      <c r="P100" s="502">
        <f t="shared" ref="P100" si="276">AVERAGE(K100:O100)</f>
        <v>0</v>
      </c>
      <c r="Q100" s="355">
        <v>0.33</v>
      </c>
      <c r="R100" s="355">
        <v>0.33</v>
      </c>
      <c r="S100" s="355">
        <v>0</v>
      </c>
      <c r="T100" s="355">
        <v>0</v>
      </c>
      <c r="U100" s="355">
        <v>0</v>
      </c>
      <c r="V100" s="355">
        <f t="shared" si="177"/>
        <v>0.66</v>
      </c>
      <c r="W100" s="220">
        <f t="shared" ref="W100" si="277">Q100*Dec24Jun26CPI</f>
        <v>0.34496082429748459</v>
      </c>
      <c r="X100" s="215">
        <f t="shared" ref="X100" si="278">R100*Dec24Jun26CPI</f>
        <v>0.34496082429748459</v>
      </c>
      <c r="Y100" s="215">
        <f t="shared" ref="Y100" si="279">S100*Dec24Jun26CPI</f>
        <v>0</v>
      </c>
      <c r="Z100" s="215">
        <f t="shared" ref="Z100" si="280">T100*Dec24Jun26CPI</f>
        <v>0</v>
      </c>
      <c r="AA100" s="215">
        <f t="shared" ref="AA100" si="281">U100*Dec24Jun26CPI</f>
        <v>0</v>
      </c>
      <c r="AB100" s="215">
        <f t="shared" ref="AB100" si="282">SUM(W100:AA100)</f>
        <v>0.68992164859496918</v>
      </c>
      <c r="AC100" s="220">
        <f>W100*($BN100*'Input| Real Cost Escalation'!E$22+'Calc| Project Costs '!$BO100*'Input| Real Cost Escalation'!E$23+'Calc| Project Costs '!$BP100*'Input| Real Cost Escalation'!E$24)</f>
        <v>1.3551240271750726E-3</v>
      </c>
      <c r="AD100" s="215">
        <f>X100*($BN100*'Input| Real Cost Escalation'!F$22+'Calc| Project Costs '!$BO100*'Input| Real Cost Escalation'!F$23+'Calc| Project Costs '!$BP100*'Input| Real Cost Escalation'!F$24)</f>
        <v>1.9667937040446755E-3</v>
      </c>
      <c r="AE100" s="215">
        <f>Y100*($BN100*'Input| Real Cost Escalation'!G$22+'Calc| Project Costs '!$BO100*'Input| Real Cost Escalation'!G$23+'Calc| Project Costs '!$BP100*'Input| Real Cost Escalation'!G$24)</f>
        <v>0</v>
      </c>
      <c r="AF100" s="215">
        <f>Z100*($BN100*'Input| Real Cost Escalation'!H$22+'Calc| Project Costs '!$BO100*'Input| Real Cost Escalation'!H$23+'Calc| Project Costs '!$BP100*'Input| Real Cost Escalation'!H$24)</f>
        <v>0</v>
      </c>
      <c r="AG100" s="215">
        <f>AA100*($BN100*'Input| Real Cost Escalation'!I$22+'Calc| Project Costs '!$BO100*'Input| Real Cost Escalation'!I$23+'Calc| Project Costs '!$BP100*'Input| Real Cost Escalation'!I$24)</f>
        <v>0</v>
      </c>
      <c r="AH100" s="253">
        <f t="shared" ref="AH100" si="283">SUM(AC100:AG100)</f>
        <v>3.3219177312197481E-3</v>
      </c>
      <c r="AI100" s="220">
        <f t="shared" ref="AI100" si="284">W100+AC100</f>
        <v>0.34631594832465967</v>
      </c>
      <c r="AJ100" s="215">
        <f t="shared" ref="AJ100" si="285">X100+AD100</f>
        <v>0.34692761800152927</v>
      </c>
      <c r="AK100" s="215">
        <f t="shared" ref="AK100" si="286">Y100+AE100</f>
        <v>0</v>
      </c>
      <c r="AL100" s="215">
        <f t="shared" ref="AL100" si="287">Z100+AF100</f>
        <v>0</v>
      </c>
      <c r="AM100" s="215">
        <f t="shared" ref="AM100" si="288">AA100+AG100</f>
        <v>0</v>
      </c>
      <c r="AN100" s="216">
        <f t="shared" ref="AN100" si="289">AB100+AH100</f>
        <v>0.69324356632618889</v>
      </c>
      <c r="AO100" s="215">
        <f>AI100/AI$102*'Input| Overheads'!C$53</f>
        <v>1.7275465202214124E-2</v>
      </c>
      <c r="AP100" s="215">
        <f>AJ100/AJ$102*'Input| Overheads'!D$53</f>
        <v>1.3936953076859002E-2</v>
      </c>
      <c r="AQ100" s="215">
        <f>AK100/AK$102*'Input| Overheads'!E$53</f>
        <v>0</v>
      </c>
      <c r="AR100" s="215">
        <f>AL100/AL$102*'Input| Overheads'!F$53</f>
        <v>0</v>
      </c>
      <c r="AS100" s="215">
        <f>AM100/AM$102*'Input| Overheads'!G$53</f>
        <v>0</v>
      </c>
      <c r="AT100" s="269">
        <f t="shared" si="191"/>
        <v>3.1212418279073124E-2</v>
      </c>
      <c r="AU100" s="253">
        <f t="shared" ref="AU100" si="290">AI100+AO100</f>
        <v>0.3635914135268738</v>
      </c>
      <c r="AV100" s="253">
        <f t="shared" ref="AV100" si="291">AJ100+AP100</f>
        <v>0.36086457107838826</v>
      </c>
      <c r="AW100" s="253">
        <f t="shared" ref="AW100" si="292">AK100+AQ100</f>
        <v>0</v>
      </c>
      <c r="AX100" s="253">
        <f t="shared" ref="AX100" si="293">AL100+AR100</f>
        <v>0</v>
      </c>
      <c r="AY100" s="253">
        <f t="shared" ref="AY100" si="294">AM100+AS100</f>
        <v>0</v>
      </c>
      <c r="AZ100" s="269">
        <f t="shared" ref="AZ100" si="295">AN100+AT100</f>
        <v>0.72445598460526206</v>
      </c>
      <c r="BA100" s="229"/>
      <c r="BB100" s="229"/>
      <c r="BC100" s="229"/>
      <c r="BD100" s="229"/>
      <c r="BE100" s="229"/>
      <c r="BF100" s="257"/>
      <c r="BG100" s="253">
        <f t="shared" si="198"/>
        <v>0.3635914135268738</v>
      </c>
      <c r="BH100" s="253">
        <f t="shared" si="199"/>
        <v>0.36086457107838826</v>
      </c>
      <c r="BI100" s="253">
        <f t="shared" si="200"/>
        <v>0</v>
      </c>
      <c r="BJ100" s="253">
        <f t="shared" si="201"/>
        <v>0</v>
      </c>
      <c r="BK100" s="253">
        <f t="shared" si="202"/>
        <v>0</v>
      </c>
      <c r="BL100" s="269">
        <f t="shared" si="203"/>
        <v>0.72445598460526206</v>
      </c>
      <c r="BM100" s="211"/>
      <c r="BN100" s="302">
        <f t="shared" si="274"/>
        <v>0.19999999999999996</v>
      </c>
      <c r="BO100" s="301"/>
      <c r="BP100" s="303">
        <v>0.8</v>
      </c>
      <c r="BQ100" s="211"/>
      <c r="BR100" s="505" t="s">
        <v>80</v>
      </c>
      <c r="BS100" s="489" t="s">
        <v>79</v>
      </c>
      <c r="BT100" s="218" t="s">
        <v>285</v>
      </c>
      <c r="BU100" s="506" t="s">
        <v>403</v>
      </c>
      <c r="BV100" s="546" t="str">
        <f t="shared" ref="BV100" si="296">BR100&amp;"-"&amp;BS100</f>
        <v>Other Distribution System-Other Distribution System Equipment</v>
      </c>
      <c r="BY100" s="545" t="e">
        <v>#N/A</v>
      </c>
    </row>
    <row r="101" spans="1:77" x14ac:dyDescent="0.2">
      <c r="A101" s="472">
        <v>95</v>
      </c>
      <c r="B101" s="283" t="s">
        <v>370</v>
      </c>
      <c r="C101" s="219" t="s">
        <v>411</v>
      </c>
      <c r="D101" s="268" t="s">
        <v>289</v>
      </c>
      <c r="E101" s="353">
        <v>0</v>
      </c>
      <c r="F101" s="353">
        <v>0</v>
      </c>
      <c r="G101" s="353">
        <v>0</v>
      </c>
      <c r="H101" s="353">
        <v>0</v>
      </c>
      <c r="I101" s="353">
        <v>0</v>
      </c>
      <c r="J101" s="354">
        <f>SUM(E101:I101)</f>
        <v>0</v>
      </c>
      <c r="K101" s="501">
        <v>0</v>
      </c>
      <c r="L101" s="501">
        <v>0</v>
      </c>
      <c r="M101" s="501">
        <v>0</v>
      </c>
      <c r="N101" s="501">
        <v>0</v>
      </c>
      <c r="O101" s="501">
        <v>0</v>
      </c>
      <c r="P101" s="502">
        <f t="shared" si="254"/>
        <v>0</v>
      </c>
      <c r="Q101" s="355">
        <v>0</v>
      </c>
      <c r="R101" s="355">
        <v>0.15</v>
      </c>
      <c r="S101" s="355">
        <v>0</v>
      </c>
      <c r="T101" s="355">
        <v>0</v>
      </c>
      <c r="U101" s="355">
        <v>0</v>
      </c>
      <c r="V101" s="355">
        <f t="shared" si="177"/>
        <v>0.15</v>
      </c>
      <c r="W101" s="220">
        <f t="shared" si="255"/>
        <v>0</v>
      </c>
      <c r="X101" s="215">
        <f t="shared" si="256"/>
        <v>0.15680037468067479</v>
      </c>
      <c r="Y101" s="215">
        <f t="shared" si="257"/>
        <v>0</v>
      </c>
      <c r="Z101" s="215">
        <f t="shared" si="258"/>
        <v>0</v>
      </c>
      <c r="AA101" s="215">
        <f t="shared" si="259"/>
        <v>0</v>
      </c>
      <c r="AB101" s="215">
        <f t="shared" si="260"/>
        <v>0.15680037468067479</v>
      </c>
      <c r="AC101" s="220">
        <f>W101*($BN101*'Input| Real Cost Escalation'!E$22+'Calc| Project Costs '!$BO101*'Input| Real Cost Escalation'!E$23+'Calc| Project Costs '!$BP101*'Input| Real Cost Escalation'!E$24)</f>
        <v>0</v>
      </c>
      <c r="AD101" s="215">
        <f>X101*($BN101*'Input| Real Cost Escalation'!F$22+'Calc| Project Costs '!$BO101*'Input| Real Cost Escalation'!F$23+'Calc| Project Costs '!$BP101*'Input| Real Cost Escalation'!F$24)</f>
        <v>4.4699856910106264E-3</v>
      </c>
      <c r="AE101" s="215">
        <f>Y101*($BN101*'Input| Real Cost Escalation'!G$22+'Calc| Project Costs '!$BO101*'Input| Real Cost Escalation'!G$23+'Calc| Project Costs '!$BP101*'Input| Real Cost Escalation'!G$24)</f>
        <v>0</v>
      </c>
      <c r="AF101" s="215">
        <f>Z101*($BN101*'Input| Real Cost Escalation'!H$22+'Calc| Project Costs '!$BO101*'Input| Real Cost Escalation'!H$23+'Calc| Project Costs '!$BP101*'Input| Real Cost Escalation'!H$24)</f>
        <v>0</v>
      </c>
      <c r="AG101" s="215">
        <f>AA101*($BN101*'Input| Real Cost Escalation'!I$22+'Calc| Project Costs '!$BO101*'Input| Real Cost Escalation'!I$23+'Calc| Project Costs '!$BP101*'Input| Real Cost Escalation'!I$24)</f>
        <v>0</v>
      </c>
      <c r="AH101" s="253">
        <f t="shared" si="261"/>
        <v>4.4699856910106264E-3</v>
      </c>
      <c r="AI101" s="220">
        <f t="shared" si="262"/>
        <v>0</v>
      </c>
      <c r="AJ101" s="215">
        <f t="shared" si="263"/>
        <v>0.16127036037168541</v>
      </c>
      <c r="AK101" s="215">
        <f t="shared" si="264"/>
        <v>0</v>
      </c>
      <c r="AL101" s="215">
        <f t="shared" si="265"/>
        <v>0</v>
      </c>
      <c r="AM101" s="215">
        <f t="shared" si="266"/>
        <v>0</v>
      </c>
      <c r="AN101" s="216">
        <f t="shared" si="267"/>
        <v>0.16127036037168541</v>
      </c>
      <c r="AO101" s="215">
        <f>AI101/AI$102*'Input| Overheads'!C$53</f>
        <v>0</v>
      </c>
      <c r="AP101" s="215">
        <f>AJ101/AJ$102*'Input| Overheads'!D$53</f>
        <v>6.4786351058923582E-3</v>
      </c>
      <c r="AQ101" s="215">
        <f>AK101/AK$102*'Input| Overheads'!E$53</f>
        <v>0</v>
      </c>
      <c r="AR101" s="215">
        <f>AL101/AL$102*'Input| Overheads'!F$53</f>
        <v>0</v>
      </c>
      <c r="AS101" s="215">
        <f>AM101/AM$102*'Input| Overheads'!G$53</f>
        <v>0</v>
      </c>
      <c r="AT101" s="269">
        <f t="shared" si="191"/>
        <v>6.4786351058923582E-3</v>
      </c>
      <c r="AU101" s="253">
        <f t="shared" si="268"/>
        <v>0</v>
      </c>
      <c r="AV101" s="253">
        <f t="shared" si="269"/>
        <v>0.16774899547757777</v>
      </c>
      <c r="AW101" s="253">
        <f t="shared" si="270"/>
        <v>0</v>
      </c>
      <c r="AX101" s="253">
        <f t="shared" si="271"/>
        <v>0</v>
      </c>
      <c r="AY101" s="253">
        <f t="shared" si="272"/>
        <v>0</v>
      </c>
      <c r="AZ101" s="269">
        <f t="shared" si="273"/>
        <v>0.16774899547757777</v>
      </c>
      <c r="BA101" s="229"/>
      <c r="BB101" s="229"/>
      <c r="BC101" s="229"/>
      <c r="BD101" s="229"/>
      <c r="BE101" s="229"/>
      <c r="BF101" s="257"/>
      <c r="BG101" s="253">
        <f t="shared" si="198"/>
        <v>0</v>
      </c>
      <c r="BH101" s="253">
        <f t="shared" si="199"/>
        <v>0.16774899547757777</v>
      </c>
      <c r="BI101" s="253">
        <f t="shared" si="200"/>
        <v>0</v>
      </c>
      <c r="BJ101" s="253">
        <f t="shared" si="201"/>
        <v>0</v>
      </c>
      <c r="BK101" s="253">
        <f t="shared" si="202"/>
        <v>0</v>
      </c>
      <c r="BL101" s="269">
        <f t="shared" si="203"/>
        <v>0.16774899547757777</v>
      </c>
      <c r="BM101" s="211"/>
      <c r="BN101" s="302">
        <f t="shared" si="274"/>
        <v>1</v>
      </c>
      <c r="BO101" s="301"/>
      <c r="BP101" s="303">
        <v>0</v>
      </c>
      <c r="BQ101" s="211"/>
      <c r="BR101" s="505" t="s">
        <v>80</v>
      </c>
      <c r="BS101" s="489" t="s">
        <v>79</v>
      </c>
      <c r="BT101" s="218" t="s">
        <v>285</v>
      </c>
      <c r="BU101" s="506" t="s">
        <v>403</v>
      </c>
      <c r="BV101" s="546" t="str">
        <f t="shared" si="105"/>
        <v>Other Distribution System-Other Distribution System Equipment</v>
      </c>
      <c r="BY101" s="545" t="e">
        <v>#N/A</v>
      </c>
    </row>
    <row r="102" spans="1:77" x14ac:dyDescent="0.2">
      <c r="A102" s="360"/>
      <c r="B102" s="222" t="s">
        <v>182</v>
      </c>
      <c r="C102" s="469"/>
      <c r="D102" s="470"/>
      <c r="E102" s="569">
        <v>115369.78523263815</v>
      </c>
      <c r="F102" s="569">
        <v>111028.45696480578</v>
      </c>
      <c r="G102" s="569">
        <v>110347.51743643687</v>
      </c>
      <c r="H102" s="569">
        <v>111627.12869297783</v>
      </c>
      <c r="I102" s="569">
        <v>109642.72650942736</v>
      </c>
      <c r="J102" s="569">
        <v>558015.61483628594</v>
      </c>
      <c r="K102" s="223">
        <v>93807.788258851826</v>
      </c>
      <c r="L102" s="223">
        <v>93807.788258851826</v>
      </c>
      <c r="M102" s="223">
        <v>93807.788258851826</v>
      </c>
      <c r="N102" s="223">
        <v>93807.788258851826</v>
      </c>
      <c r="O102" s="223">
        <v>93807.788258851826</v>
      </c>
      <c r="P102" s="223">
        <v>93807.788258851826</v>
      </c>
      <c r="Q102" s="223">
        <f t="shared" ref="Q102:BL102" si="297">SUM(Q7:Q101)</f>
        <v>83.696262407504918</v>
      </c>
      <c r="R102" s="223">
        <f t="shared" si="297"/>
        <v>113.91855013201065</v>
      </c>
      <c r="S102" s="223">
        <f t="shared" si="297"/>
        <v>81.381456086530534</v>
      </c>
      <c r="T102" s="223">
        <f t="shared" si="297"/>
        <v>93.41415954396156</v>
      </c>
      <c r="U102" s="223">
        <f t="shared" si="297"/>
        <v>76.020679449319104</v>
      </c>
      <c r="V102" s="475">
        <f t="shared" si="297"/>
        <v>448.43110761932695</v>
      </c>
      <c r="W102" s="223">
        <f t="shared" si="297"/>
        <v>87.490702032458984</v>
      </c>
      <c r="X102" s="223">
        <f t="shared" si="297"/>
        <v>119.08314229185667</v>
      </c>
      <c r="Y102" s="223">
        <f t="shared" si="297"/>
        <v>85.070952042845775</v>
      </c>
      <c r="Z102" s="223">
        <f t="shared" si="297"/>
        <v>97.649168113156733</v>
      </c>
      <c r="AA102" s="223">
        <f t="shared" si="297"/>
        <v>79.467140140884709</v>
      </c>
      <c r="AB102" s="223">
        <f t="shared" si="297"/>
        <v>468.76110462120289</v>
      </c>
      <c r="AC102" s="223">
        <f t="shared" si="297"/>
        <v>0.93598059418692892</v>
      </c>
      <c r="AD102" s="223">
        <f t="shared" si="297"/>
        <v>2.2194725513002243</v>
      </c>
      <c r="AE102" s="223">
        <f t="shared" si="297"/>
        <v>2.0199363735093159</v>
      </c>
      <c r="AF102" s="223">
        <f t="shared" si="297"/>
        <v>3.2330470631923416</v>
      </c>
      <c r="AG102" s="223">
        <f t="shared" si="297"/>
        <v>3.207245751970504</v>
      </c>
      <c r="AH102" s="223">
        <f t="shared" si="297"/>
        <v>11.615682334159308</v>
      </c>
      <c r="AI102" s="223">
        <f>SUM(AI7:AI101)</f>
        <v>88.426682626645913</v>
      </c>
      <c r="AJ102" s="223">
        <f t="shared" si="297"/>
        <v>121.3026148431569</v>
      </c>
      <c r="AK102" s="223">
        <f t="shared" si="297"/>
        <v>87.090888416355085</v>
      </c>
      <c r="AL102" s="223">
        <f t="shared" si="297"/>
        <v>100.88221517634911</v>
      </c>
      <c r="AM102" s="223">
        <f t="shared" si="297"/>
        <v>82.674385892855227</v>
      </c>
      <c r="AN102" s="223">
        <f t="shared" si="297"/>
        <v>480.37678695536192</v>
      </c>
      <c r="AO102" s="223">
        <f t="shared" si="297"/>
        <v>4.4110358938242369</v>
      </c>
      <c r="AP102" s="223">
        <f t="shared" si="297"/>
        <v>4.8730304635531398</v>
      </c>
      <c r="AQ102" s="223">
        <f t="shared" si="297"/>
        <v>4.392264420900962</v>
      </c>
      <c r="AR102" s="223">
        <f t="shared" si="297"/>
        <v>4.5860693609559897</v>
      </c>
      <c r="AS102" s="223">
        <f t="shared" si="297"/>
        <v>4.3302007759946086</v>
      </c>
      <c r="AT102" s="223">
        <f>SUM(AT7:AT101)</f>
        <v>22.592600915228939</v>
      </c>
      <c r="AU102" s="223">
        <f t="shared" si="297"/>
        <v>92.83771852047019</v>
      </c>
      <c r="AV102" s="223">
        <f t="shared" si="297"/>
        <v>126.17564530671007</v>
      </c>
      <c r="AW102" s="223">
        <f t="shared" si="297"/>
        <v>91.483152837256114</v>
      </c>
      <c r="AX102" s="223">
        <f t="shared" si="297"/>
        <v>105.46828453730504</v>
      </c>
      <c r="AY102" s="223">
        <f t="shared" si="297"/>
        <v>87.004586668849868</v>
      </c>
      <c r="AZ102" s="223">
        <f t="shared" si="297"/>
        <v>502.96938787059088</v>
      </c>
      <c r="BA102" s="223">
        <f t="shared" si="297"/>
        <v>0</v>
      </c>
      <c r="BB102" s="223">
        <f t="shared" si="297"/>
        <v>0</v>
      </c>
      <c r="BC102" s="223">
        <f t="shared" si="297"/>
        <v>0</v>
      </c>
      <c r="BD102" s="223">
        <f t="shared" si="297"/>
        <v>0</v>
      </c>
      <c r="BE102" s="223">
        <f t="shared" si="297"/>
        <v>0</v>
      </c>
      <c r="BF102" s="553">
        <f t="shared" si="297"/>
        <v>0</v>
      </c>
      <c r="BG102" s="223">
        <f>SUM(BG7:BG101)</f>
        <v>92.83771852047019</v>
      </c>
      <c r="BH102" s="223">
        <f t="shared" si="297"/>
        <v>126.17564530671007</v>
      </c>
      <c r="BI102" s="223">
        <f t="shared" si="297"/>
        <v>91.483152837256114</v>
      </c>
      <c r="BJ102" s="223">
        <f t="shared" si="297"/>
        <v>105.46828453730504</v>
      </c>
      <c r="BK102" s="223">
        <f t="shared" si="297"/>
        <v>87.004586668849868</v>
      </c>
      <c r="BL102" s="223">
        <f t="shared" si="297"/>
        <v>502.96938787059094</v>
      </c>
      <c r="BM102" s="271"/>
      <c r="BN102" s="469"/>
      <c r="BO102" s="469"/>
      <c r="BP102" s="469"/>
      <c r="BQ102" s="211"/>
      <c r="BR102" s="469"/>
      <c r="BS102" s="469"/>
      <c r="BT102" s="469"/>
      <c r="BU102" s="469"/>
    </row>
    <row r="103" spans="1:77" x14ac:dyDescent="0.2">
      <c r="A103" s="360"/>
      <c r="B103" s="227"/>
      <c r="C103" s="227"/>
      <c r="D103" s="227"/>
      <c r="E103" s="228"/>
      <c r="F103" s="228"/>
      <c r="G103" s="228"/>
      <c r="H103" s="228"/>
      <c r="I103" s="228"/>
      <c r="J103" s="359"/>
      <c r="K103" s="228"/>
      <c r="L103" s="228"/>
      <c r="M103" s="228"/>
      <c r="N103" s="228"/>
      <c r="O103" s="228"/>
      <c r="P103" s="359">
        <v>0</v>
      </c>
      <c r="Q103" s="228"/>
      <c r="R103" s="228"/>
      <c r="S103" s="228"/>
      <c r="T103" s="228"/>
      <c r="U103" s="228"/>
      <c r="V103" s="474">
        <v>0</v>
      </c>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457">
        <f>'Input| Overheads'!H53-'Calc| Project Costs '!AT102</f>
        <v>0</v>
      </c>
      <c r="AU103" s="229"/>
      <c r="AV103" s="229"/>
      <c r="AW103" s="229"/>
      <c r="AX103" s="229"/>
      <c r="AY103" s="229"/>
      <c r="AZ103" s="457">
        <f>AN102+AT102-AZ102</f>
        <v>0</v>
      </c>
      <c r="BA103" s="229"/>
      <c r="BB103" s="229"/>
      <c r="BC103" s="229"/>
      <c r="BD103" s="229"/>
      <c r="BE103" s="229"/>
      <c r="BF103" s="229"/>
      <c r="BG103" s="229"/>
      <c r="BH103" s="229"/>
      <c r="BI103" s="229"/>
      <c r="BJ103" s="229"/>
      <c r="BK103" s="229"/>
      <c r="BL103" s="229"/>
      <c r="BM103" s="270"/>
      <c r="BN103" s="230"/>
      <c r="BO103" s="230"/>
      <c r="BP103" s="230"/>
      <c r="BQ103" s="211"/>
      <c r="BR103" s="231"/>
      <c r="BS103" s="468"/>
      <c r="BT103" s="231"/>
      <c r="BU103" s="468"/>
    </row>
  </sheetData>
  <autoFilter ref="A6:BX103" xr:uid="{D232CA13-AB19-487A-A483-E9D55ED05B9F}"/>
  <mergeCells count="16">
    <mergeCell ref="A5:A6"/>
    <mergeCell ref="BR5:BU5"/>
    <mergeCell ref="C5:C6"/>
    <mergeCell ref="D5:D6"/>
    <mergeCell ref="AI5:AN5"/>
    <mergeCell ref="AO5:AT5"/>
    <mergeCell ref="AU5:AZ5"/>
    <mergeCell ref="BA5:BF5"/>
    <mergeCell ref="BG5:BL5"/>
    <mergeCell ref="BN5:BP5"/>
    <mergeCell ref="AC5:AH5"/>
    <mergeCell ref="B5:B6"/>
    <mergeCell ref="E5:J5"/>
    <mergeCell ref="K5:P5"/>
    <mergeCell ref="Q5:V5"/>
    <mergeCell ref="W5:AB5"/>
  </mergeCells>
  <dataValidations count="1">
    <dataValidation allowBlank="1" showInputMessage="1" showErrorMessage="1" sqref="C37" xr:uid="{093FAF71-47C0-4E89-AD06-4708BE91D8F6}"/>
  </dataValidations>
  <hyperlinks>
    <hyperlink ref="B3" location="Contents!A1" display="Contents!A1" xr:uid="{65CDA3A8-239A-4B44-9FFB-5822E2712D62}"/>
  </hyperlink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AH107"/>
  <sheetViews>
    <sheetView showGridLines="0" topLeftCell="A13" zoomScaleNormal="100" workbookViewId="0">
      <selection activeCell="H12" sqref="H12"/>
    </sheetView>
  </sheetViews>
  <sheetFormatPr defaultColWidth="9.140625" defaultRowHeight="14.25" x14ac:dyDescent="0.2"/>
  <cols>
    <col min="1" max="1" width="2.7109375" style="550" customWidth="1"/>
    <col min="2" max="2" width="3.85546875" style="25" customWidth="1"/>
    <col min="3" max="3" width="32.5703125" style="25" customWidth="1"/>
    <col min="4" max="4" width="22.85546875" style="25" bestFit="1" customWidth="1"/>
    <col min="5" max="5" width="11.42578125" style="25" customWidth="1"/>
    <col min="6" max="9" width="11.5703125" style="25" bestFit="1" customWidth="1"/>
    <col min="10" max="10" width="12.7109375" style="25" customWidth="1"/>
    <col min="11" max="11" width="4.28515625" style="25" customWidth="1"/>
    <col min="12" max="16384" width="9.140625" style="25"/>
  </cols>
  <sheetData>
    <row r="1" spans="1:34" s="508" customFormat="1" x14ac:dyDescent="0.2">
      <c r="A1" s="547"/>
      <c r="K1" s="25"/>
      <c r="L1" s="25"/>
      <c r="M1" s="25"/>
      <c r="N1" s="25"/>
      <c r="O1" s="25"/>
      <c r="P1" s="25"/>
      <c r="Q1" s="25"/>
      <c r="R1" s="25"/>
      <c r="S1" s="25"/>
      <c r="T1" s="25"/>
      <c r="U1" s="25"/>
      <c r="V1" s="25"/>
      <c r="W1" s="25"/>
      <c r="X1" s="25"/>
      <c r="Y1" s="25"/>
      <c r="Z1" s="25"/>
      <c r="AA1" s="25"/>
      <c r="AB1" s="25"/>
      <c r="AC1" s="25"/>
      <c r="AD1" s="25"/>
      <c r="AE1" s="25"/>
      <c r="AF1" s="25"/>
      <c r="AG1" s="25"/>
      <c r="AH1" s="25"/>
    </row>
    <row r="2" spans="1:34" ht="28.5" customHeight="1" x14ac:dyDescent="0.25">
      <c r="A2" s="547"/>
      <c r="B2" s="2" t="s">
        <v>373</v>
      </c>
      <c r="C2" s="3"/>
      <c r="D2" s="3"/>
      <c r="E2" s="4"/>
      <c r="F2" s="4"/>
      <c r="G2" s="4"/>
      <c r="H2" s="4"/>
      <c r="I2" s="4"/>
      <c r="J2" s="362"/>
    </row>
    <row r="3" spans="1:34" x14ac:dyDescent="0.2">
      <c r="A3" s="547"/>
      <c r="B3" s="5" t="s">
        <v>46</v>
      </c>
      <c r="C3" s="360"/>
      <c r="D3" s="360"/>
      <c r="E3" s="360"/>
      <c r="F3" s="360"/>
      <c r="G3" s="360"/>
      <c r="H3" s="360"/>
      <c r="I3" s="360"/>
      <c r="J3" s="360"/>
    </row>
    <row r="4" spans="1:34" s="42" customFormat="1" ht="31.5" x14ac:dyDescent="0.25">
      <c r="A4" s="548"/>
      <c r="B4" s="588" t="s">
        <v>48</v>
      </c>
      <c r="C4" s="588"/>
      <c r="D4" s="41" t="s">
        <v>47</v>
      </c>
      <c r="E4" s="39" t="s">
        <v>136</v>
      </c>
      <c r="F4" s="38" t="s">
        <v>137</v>
      </c>
      <c r="G4" s="38" t="s">
        <v>138</v>
      </c>
      <c r="H4" s="38" t="s">
        <v>139</v>
      </c>
      <c r="I4" s="40" t="s">
        <v>140</v>
      </c>
      <c r="J4" s="41" t="s">
        <v>160</v>
      </c>
    </row>
    <row r="5" spans="1:34" x14ac:dyDescent="0.2">
      <c r="A5" s="547"/>
      <c r="B5" s="360"/>
      <c r="C5" s="6"/>
      <c r="D5" s="6"/>
      <c r="E5" s="6"/>
      <c r="F5" s="6"/>
      <c r="G5" s="6"/>
      <c r="H5" s="6"/>
      <c r="I5" s="6"/>
      <c r="J5" s="6"/>
    </row>
    <row r="6" spans="1:34" ht="24" customHeight="1" x14ac:dyDescent="0.2">
      <c r="A6" s="547"/>
      <c r="B6" s="9" t="s">
        <v>374</v>
      </c>
      <c r="C6" s="9"/>
      <c r="D6" s="9"/>
      <c r="E6" s="9"/>
      <c r="F6" s="9"/>
      <c r="G6" s="9"/>
      <c r="H6" s="9"/>
      <c r="I6" s="9"/>
      <c r="J6" s="9"/>
    </row>
    <row r="7" spans="1:34" x14ac:dyDescent="0.2">
      <c r="A7" s="547"/>
      <c r="B7" s="360"/>
      <c r="C7" s="6"/>
      <c r="D7" s="6"/>
      <c r="E7" s="6"/>
      <c r="F7" s="6"/>
      <c r="G7" s="6"/>
      <c r="H7" s="6"/>
      <c r="I7" s="6"/>
      <c r="J7" s="6"/>
    </row>
    <row r="8" spans="1:34" ht="53.25" customHeight="1" x14ac:dyDescent="0.2">
      <c r="A8" s="547"/>
      <c r="B8" s="588" t="s">
        <v>48</v>
      </c>
      <c r="C8" s="588"/>
      <c r="D8" s="41" t="s">
        <v>47</v>
      </c>
      <c r="E8" s="39" t="s">
        <v>136</v>
      </c>
      <c r="F8" s="38" t="s">
        <v>137</v>
      </c>
      <c r="G8" s="38" t="s">
        <v>138</v>
      </c>
      <c r="H8" s="38" t="s">
        <v>139</v>
      </c>
      <c r="I8" s="40" t="s">
        <v>140</v>
      </c>
      <c r="J8" s="41" t="s">
        <v>160</v>
      </c>
    </row>
    <row r="9" spans="1:34" ht="18" customHeight="1" x14ac:dyDescent="0.2">
      <c r="A9" s="549" t="str">
        <f>B9&amp;"-"&amp;D9</f>
        <v>Mains Replacement-Mains</v>
      </c>
      <c r="B9" s="8" t="s">
        <v>57</v>
      </c>
      <c r="C9" s="8"/>
      <c r="D9" s="13" t="s">
        <v>50</v>
      </c>
      <c r="E9" s="278">
        <f>SUMIFS('Calc| Project Costs '!W$7:W$102,'Calc| Project Costs '!$BV$7:$BV$102,'Output| Consolidated Summary'!$A9)</f>
        <v>16.378752874661863</v>
      </c>
      <c r="F9" s="62">
        <f>SUMIFS('Calc| Project Costs '!X$7:X$102,'Calc| Project Costs '!$BV$7:$BV$102,'Output| Consolidated Summary'!$A9)</f>
        <v>16.378752874661863</v>
      </c>
      <c r="G9" s="62">
        <f>SUMIFS('Calc| Project Costs '!Y$7:Y$102,'Calc| Project Costs '!$BV$7:$BV$102,'Output| Consolidated Summary'!$A9)</f>
        <v>16.587820040902766</v>
      </c>
      <c r="H9" s="62">
        <f>SUMIFS('Calc| Project Costs '!Z$7:Z$102,'Calc| Project Costs '!$BV$7:$BV$102,'Output| Consolidated Summary'!$A9)</f>
        <v>16.587820040902766</v>
      </c>
      <c r="I9" s="279">
        <f>SUMIFS('Calc| Project Costs '!AA$7:AA$102,'Calc| Project Costs '!$BV$7:$BV$102,'Output| Consolidated Summary'!$A9)</f>
        <v>16.378752874661863</v>
      </c>
      <c r="J9" s="45">
        <f t="shared" ref="J9:J21" si="0">SUM(E9:I9)</f>
        <v>82.311898705791123</v>
      </c>
    </row>
    <row r="10" spans="1:34" ht="18" customHeight="1" x14ac:dyDescent="0.2">
      <c r="A10" s="549" t="str">
        <f t="shared" ref="A10:A22" si="1">B10&amp;"-"&amp;D10</f>
        <v>Meter Replacement-Meters</v>
      </c>
      <c r="B10" s="47" t="s">
        <v>69</v>
      </c>
      <c r="C10" s="8"/>
      <c r="D10" s="272" t="s">
        <v>65</v>
      </c>
      <c r="E10" s="44">
        <f>SUMIFS('Calc| Project Costs '!W$7:W$102,'Calc| Project Costs '!$BV$7:$BV$102,'Output| Consolidated Summary'!$A10)</f>
        <v>8.2238902000750596</v>
      </c>
      <c r="F10" s="45">
        <f>SUMIFS('Calc| Project Costs '!X$7:X$102,'Calc| Project Costs '!$BV$7:$BV$102,'Output| Consolidated Summary'!$A10)</f>
        <v>6.8772732573934388</v>
      </c>
      <c r="G10" s="45">
        <f>SUMIFS('Calc| Project Costs '!Y$7:Y$102,'Calc| Project Costs '!$BV$7:$BV$102,'Output| Consolidated Summary'!$A10)</f>
        <v>6.5918275674373197</v>
      </c>
      <c r="H10" s="45">
        <f>SUMIFS('Calc| Project Costs '!Z$7:Z$102,'Calc| Project Costs '!$BV$7:$BV$102,'Output| Consolidated Summary'!$A10)</f>
        <v>7.7676206131897487</v>
      </c>
      <c r="I10" s="46">
        <f>SUMIFS('Calc| Project Costs '!AA$7:AA$102,'Calc| Project Costs '!$BV$7:$BV$102,'Output| Consolidated Summary'!$A10)</f>
        <v>8.59252751999027</v>
      </c>
      <c r="J10" s="45">
        <f t="shared" si="0"/>
        <v>38.053139158085841</v>
      </c>
    </row>
    <row r="11" spans="1:34" ht="18" customHeight="1" x14ac:dyDescent="0.2">
      <c r="A11" s="549" t="str">
        <f t="shared" si="1"/>
        <v>Augmentation-Mains</v>
      </c>
      <c r="B11" s="47" t="s">
        <v>56</v>
      </c>
      <c r="C11" s="8"/>
      <c r="D11" s="13" t="s">
        <v>50</v>
      </c>
      <c r="E11" s="44">
        <f>SUMIFS('Calc| Project Costs '!W$7:W$102,'Calc| Project Costs '!$BV$7:$BV$102,'Output| Consolidated Summary'!$A11)</f>
        <v>0</v>
      </c>
      <c r="F11" s="45">
        <f>SUMIFS('Calc| Project Costs '!X$7:X$102,'Calc| Project Costs '!$BV$7:$BV$102,'Output| Consolidated Summary'!$A11)</f>
        <v>3.8844679487559173</v>
      </c>
      <c r="G11" s="45">
        <f>SUMIFS('Calc| Project Costs '!Y$7:Y$102,'Calc| Project Costs '!$BV$7:$BV$102,'Output| Consolidated Summary'!$A11)</f>
        <v>0</v>
      </c>
      <c r="H11" s="45">
        <f>SUMIFS('Calc| Project Costs '!Z$7:Z$102,'Calc| Project Costs '!$BV$7:$BV$102,'Output| Consolidated Summary'!$A11)</f>
        <v>2.2966028211562839</v>
      </c>
      <c r="I11" s="46">
        <f>SUMIFS('Calc| Project Costs '!AA$7:AA$102,'Calc| Project Costs '!$BV$7:$BV$102,'Output| Consolidated Summary'!$A11)</f>
        <v>0</v>
      </c>
      <c r="J11" s="45">
        <f t="shared" si="0"/>
        <v>6.1810707699122016</v>
      </c>
    </row>
    <row r="12" spans="1:34" ht="18" customHeight="1" x14ac:dyDescent="0.2">
      <c r="A12" s="549" t="str">
        <f t="shared" si="1"/>
        <v>Telemetry-Telemetry</v>
      </c>
      <c r="B12" s="47" t="s">
        <v>76</v>
      </c>
      <c r="C12" s="8"/>
      <c r="D12" s="13" t="s">
        <v>76</v>
      </c>
      <c r="E12" s="44">
        <f>SUMIFS('Calc| Project Costs '!W$7:W$102,'Calc| Project Costs '!$BV$7:$BV$102,'Output| Consolidated Summary'!$A12)</f>
        <v>1.2025125267844072</v>
      </c>
      <c r="F12" s="45">
        <f>SUMIFS('Calc| Project Costs '!X$7:X$102,'Calc| Project Costs '!$BV$7:$BV$102,'Output| Consolidated Summary'!$A12)</f>
        <v>0.67984461118215789</v>
      </c>
      <c r="G12" s="45">
        <f>SUMIFS('Calc| Project Costs '!Y$7:Y$102,'Calc| Project Costs '!$BV$7:$BV$102,'Output| Consolidated Summary'!$A12)</f>
        <v>0.63280449877795542</v>
      </c>
      <c r="H12" s="45">
        <f>SUMIFS('Calc| Project Costs '!Z$7:Z$102,'Calc| Project Costs '!$BV$7:$BV$102,'Output| Consolidated Summary'!$A12)</f>
        <v>0.59935375217941145</v>
      </c>
      <c r="I12" s="46">
        <f>SUMIFS('Calc| Project Costs '!AA$7:AA$102,'Calc| Project Costs '!$BV$7:$BV$102,'Output| Consolidated Summary'!$A12)</f>
        <v>0.59935375217941145</v>
      </c>
      <c r="J12" s="45">
        <f t="shared" si="0"/>
        <v>3.7138691411033435</v>
      </c>
    </row>
    <row r="13" spans="1:34" ht="18" customHeight="1" x14ac:dyDescent="0.2">
      <c r="A13" s="549" t="str">
        <f t="shared" si="1"/>
        <v>Regulator-Other Distribution System Equipment</v>
      </c>
      <c r="B13" s="47" t="s">
        <v>307</v>
      </c>
      <c r="C13" s="8"/>
      <c r="D13" s="13" t="s">
        <v>79</v>
      </c>
      <c r="E13" s="44">
        <f>SUMIFS('Calc| Project Costs '!W$7:W$102,'Calc| Project Costs '!$BV$7:$BV$102,'Output| Consolidated Summary'!$A13)</f>
        <v>1.6401319191598582</v>
      </c>
      <c r="F13" s="45">
        <f>SUMIFS('Calc| Project Costs '!X$7:X$102,'Calc| Project Costs '!$BV$7:$BV$102,'Output| Consolidated Summary'!$A13)</f>
        <v>2.1837065513861975</v>
      </c>
      <c r="G13" s="45">
        <f>SUMIFS('Calc| Project Costs '!Y$7:Y$102,'Calc| Project Costs '!$BV$7:$BV$102,'Output| Consolidated Summary'!$A13)</f>
        <v>2.5161233457092282</v>
      </c>
      <c r="H13" s="45">
        <f>SUMIFS('Calc| Project Costs '!Z$7:Z$102,'Calc| Project Costs '!$BV$7:$BV$102,'Output| Consolidated Summary'!$A13)</f>
        <v>2.4189071134072102</v>
      </c>
      <c r="I13" s="46">
        <f>SUMIFS('Calc| Project Costs '!AA$7:AA$102,'Calc| Project Costs '!$BV$7:$BV$102,'Output| Consolidated Summary'!$A13)</f>
        <v>2.5934781972183614</v>
      </c>
      <c r="J13" s="45">
        <f t="shared" si="0"/>
        <v>11.352347126880856</v>
      </c>
    </row>
    <row r="14" spans="1:34" ht="18" customHeight="1" x14ac:dyDescent="0.2">
      <c r="A14" s="549" t="str">
        <f t="shared" si="1"/>
        <v>IT-IT System</v>
      </c>
      <c r="B14" s="47" t="s">
        <v>319</v>
      </c>
      <c r="C14" s="8"/>
      <c r="D14" s="13" t="s">
        <v>96</v>
      </c>
      <c r="E14" s="44">
        <f>SUMIFS('Calc| Project Costs '!W$7:W$102,'Calc| Project Costs '!$BV$7:$BV$102,'Output| Consolidated Summary'!$A14)</f>
        <v>11.552852303464192</v>
      </c>
      <c r="F14" s="45">
        <f>SUMIFS('Calc| Project Costs '!X$7:X$102,'Calc| Project Costs '!$BV$7:$BV$102,'Output| Consolidated Summary'!$A14)</f>
        <v>37.157501054139402</v>
      </c>
      <c r="G14" s="45">
        <f>SUMIFS('Calc| Project Costs '!Y$7:Y$102,'Calc| Project Costs '!$BV$7:$BV$102,'Output| Consolidated Summary'!$A14)</f>
        <v>11.694660300813437</v>
      </c>
      <c r="H14" s="45">
        <f>SUMIFS('Calc| Project Costs '!Z$7:Z$102,'Calc| Project Costs '!$BV$7:$BV$102,'Output| Consolidated Summary'!$A14)</f>
        <v>20.717643459747656</v>
      </c>
      <c r="I14" s="46">
        <f>SUMIFS('Calc| Project Costs '!AA$7:AA$102,'Calc| Project Costs '!$BV$7:$BV$102,'Output| Consolidated Summary'!$A14)</f>
        <v>8.4937433989616906</v>
      </c>
      <c r="J14" s="45">
        <f t="shared" si="0"/>
        <v>89.61640051712638</v>
      </c>
    </row>
    <row r="15" spans="1:34" ht="18" customHeight="1" x14ac:dyDescent="0.2">
      <c r="A15" s="549"/>
      <c r="B15" s="59" t="s">
        <v>279</v>
      </c>
      <c r="C15" s="8"/>
      <c r="D15" s="13"/>
      <c r="E15" s="79">
        <f>SUM(E16:E19)</f>
        <v>29.859032882760943</v>
      </c>
      <c r="F15" s="65">
        <f t="shared" ref="F15:I15" si="2">SUM(F16:F19)</f>
        <v>34.633413883545217</v>
      </c>
      <c r="G15" s="65">
        <f t="shared" si="2"/>
        <v>30.403461050434561</v>
      </c>
      <c r="H15" s="65">
        <f t="shared" si="2"/>
        <v>29.515181107713587</v>
      </c>
      <c r="I15" s="80">
        <f t="shared" si="2"/>
        <v>27.682856786011556</v>
      </c>
      <c r="J15" s="65">
        <f t="shared" si="0"/>
        <v>152.09394571046585</v>
      </c>
    </row>
    <row r="16" spans="1:34" ht="18" customHeight="1" x14ac:dyDescent="0.2">
      <c r="A16" s="549" t="str">
        <f>$B$15&amp;"-"&amp;D16</f>
        <v>Growth Assets-Mains</v>
      </c>
      <c r="B16" s="8"/>
      <c r="C16" s="60" t="s">
        <v>375</v>
      </c>
      <c r="D16" s="273" t="s">
        <v>50</v>
      </c>
      <c r="E16" s="278">
        <f>SUMIFS('Calc| Project Costs '!W$7:W$102,'Calc| Project Costs '!$BV$7:$BV$102,'Output| Consolidated Summary'!$A16)</f>
        <v>6.5620677735197868</v>
      </c>
      <c r="F16" s="62">
        <f>SUMIFS('Calc| Project Costs '!X$7:X$102,'Calc| Project Costs '!$BV$7:$BV$102,'Output| Consolidated Summary'!$A16)</f>
        <v>6.5950404770546891</v>
      </c>
      <c r="G16" s="62">
        <f>SUMIFS('Calc| Project Costs '!Y$7:Y$102,'Calc| Project Costs '!$BV$7:$BV$102,'Output| Consolidated Summary'!$A16)</f>
        <v>6.6876318268043686</v>
      </c>
      <c r="H16" s="62">
        <f>SUMIFS('Calc| Project Costs '!Z$7:Z$102,'Calc| Project Costs '!$BV$7:$BV$102,'Output| Consolidated Summary'!$A16)</f>
        <v>6.4913863487336325</v>
      </c>
      <c r="I16" s="279">
        <f>SUMIFS('Calc| Project Costs '!AA$7:AA$102,'Calc| Project Costs '!$BV$7:$BV$102,'Output| Consolidated Summary'!$A16)</f>
        <v>6.0837090104936458</v>
      </c>
      <c r="J16" s="45">
        <f t="shared" si="0"/>
        <v>32.419835436606121</v>
      </c>
    </row>
    <row r="17" spans="1:10" ht="18" customHeight="1" x14ac:dyDescent="0.2">
      <c r="A17" s="549" t="str">
        <f>$B$15&amp;"-"&amp;D17</f>
        <v>Growth Assets-Inlets</v>
      </c>
      <c r="B17" s="8"/>
      <c r="C17" s="63" t="s">
        <v>376</v>
      </c>
      <c r="D17" s="272" t="s">
        <v>59</v>
      </c>
      <c r="E17" s="44">
        <f>SUMIFS('Calc| Project Costs '!W$7:W$102,'Calc| Project Costs '!$BV$7:$BV$102,'Output| Consolidated Summary'!$A17)</f>
        <v>20.322306950974717</v>
      </c>
      <c r="F17" s="45">
        <f>SUMIFS('Calc| Project Costs '!X$7:X$102,'Calc| Project Costs '!$BV$7:$BV$102,'Output| Consolidated Summary'!$A17)</f>
        <v>20.425399325597766</v>
      </c>
      <c r="G17" s="45">
        <f>SUMIFS('Calc| Project Costs '!Y$7:Y$102,'Calc| Project Costs '!$BV$7:$BV$102,'Output| Consolidated Summary'!$A17)</f>
        <v>20.71522700867575</v>
      </c>
      <c r="H17" s="45">
        <f>SUMIFS('Calc| Project Costs '!Z$7:Z$102,'Calc| Project Costs '!$BV$7:$BV$102,'Output| Consolidated Summary'!$A17)</f>
        <v>20.106761219304769</v>
      </c>
      <c r="I17" s="46">
        <f>SUMIFS('Calc| Project Costs '!AA$7:AA$102,'Calc| Project Costs '!$BV$7:$BV$102,'Output| Consolidated Summary'!$A17)</f>
        <v>18.840788729366523</v>
      </c>
      <c r="J17" s="45">
        <f t="shared" si="0"/>
        <v>100.41048323391954</v>
      </c>
    </row>
    <row r="18" spans="1:10" ht="18" customHeight="1" x14ac:dyDescent="0.2">
      <c r="A18" s="549" t="str">
        <f>$B$15&amp;"-"&amp;D18</f>
        <v>Growth Assets-Meters</v>
      </c>
      <c r="B18" s="8"/>
      <c r="C18" s="63" t="s">
        <v>377</v>
      </c>
      <c r="D18" s="272" t="s">
        <v>65</v>
      </c>
      <c r="E18" s="44">
        <f>SUMIFS('Calc| Project Costs '!W$7:W$102,'Calc| Project Costs '!$BV$7:$BV$102,'Output| Consolidated Summary'!$A18)</f>
        <v>2.9746581582664393</v>
      </c>
      <c r="F18" s="45">
        <f>SUMIFS('Calc| Project Costs '!X$7:X$102,'Calc| Project Costs '!$BV$7:$BV$102,'Output| Consolidated Summary'!$A18)</f>
        <v>2.9821363486568289</v>
      </c>
      <c r="G18" s="45">
        <f>SUMIFS('Calc| Project Costs '!Y$7:Y$102,'Calc| Project Costs '!$BV$7:$BV$102,'Output| Consolidated Summary'!$A18)</f>
        <v>3.0006022149544433</v>
      </c>
      <c r="H18" s="45">
        <f>SUMIFS('Calc| Project Costs '!Z$7:Z$102,'Calc| Project Costs '!$BV$7:$BV$102,'Output| Consolidated Summary'!$A18)</f>
        <v>2.9170335396751894</v>
      </c>
      <c r="I18" s="46">
        <f>SUMIFS('Calc| Project Costs '!AA$7:AA$102,'Calc| Project Costs '!$BV$7:$BV$102,'Output| Consolidated Summary'!$A18)</f>
        <v>2.7583590461513876</v>
      </c>
      <c r="J18" s="45">
        <f t="shared" si="0"/>
        <v>14.632789307704288</v>
      </c>
    </row>
    <row r="19" spans="1:10" ht="18" customHeight="1" x14ac:dyDescent="0.2">
      <c r="A19" s="549" t="str">
        <f>$C$19&amp;"-"&amp;D19</f>
        <v>Growth new areas-Mains</v>
      </c>
      <c r="B19" s="37"/>
      <c r="C19" s="462" t="s">
        <v>256</v>
      </c>
      <c r="D19" s="463" t="s">
        <v>50</v>
      </c>
      <c r="E19" s="79">
        <f>SUMIFS('Calc| Project Costs '!W$7:W$102,'Calc| Project Costs '!$BV$7:$BV$102,'Output| Consolidated Summary'!$A19)</f>
        <v>0</v>
      </c>
      <c r="F19" s="65">
        <f>SUMIFS('Calc| Project Costs '!X$7:X$102,'Calc| Project Costs '!$BV$7:$BV$102,'Output| Consolidated Summary'!$A19)</f>
        <v>4.6308377322359293</v>
      </c>
      <c r="G19" s="65">
        <f>SUMIFS('Calc| Project Costs '!Y$7:Y$102,'Calc| Project Costs '!$BV$7:$BV$102,'Output| Consolidated Summary'!$A19)</f>
        <v>0</v>
      </c>
      <c r="H19" s="65">
        <f>SUMIFS('Calc| Project Costs '!Z$7:Z$102,'Calc| Project Costs '!$BV$7:$BV$102,'Output| Consolidated Summary'!$A19)</f>
        <v>0</v>
      </c>
      <c r="I19" s="80">
        <f>SUMIFS('Calc| Project Costs '!AA$7:AA$102,'Calc| Project Costs '!$BV$7:$BV$102,'Output| Consolidated Summary'!$A19)</f>
        <v>0</v>
      </c>
      <c r="J19" s="464">
        <f t="shared" si="0"/>
        <v>4.6308377322359293</v>
      </c>
    </row>
    <row r="20" spans="1:10" ht="18" customHeight="1" x14ac:dyDescent="0.2">
      <c r="A20" s="549" t="str">
        <f t="shared" si="1"/>
        <v>Other Distribution System-Other Distribution System Equipment</v>
      </c>
      <c r="B20" s="66" t="s">
        <v>80</v>
      </c>
      <c r="C20" s="145"/>
      <c r="D20" s="274" t="s">
        <v>79</v>
      </c>
      <c r="E20" s="68">
        <f>SUMIFS('Calc| Project Costs '!W$7:W$102,'Calc| Project Costs '!$BV$7:$BV$102,'Output| Consolidated Summary'!$A20)</f>
        <v>15.276955971555028</v>
      </c>
      <c r="F20" s="69">
        <f>SUMIFS('Calc| Project Costs '!X$7:X$102,'Calc| Project Costs '!$BV$7:$BV$102,'Output| Consolidated Summary'!$A20)</f>
        <v>16.249118294575208</v>
      </c>
      <c r="G20" s="69">
        <f>SUMIFS('Calc| Project Costs '!Y$7:Y$102,'Calc| Project Costs '!$BV$7:$BV$102,'Output| Consolidated Summary'!$A20)</f>
        <v>15.345948136414522</v>
      </c>
      <c r="H20" s="69">
        <f>SUMIFS('Calc| Project Costs '!Z$7:Z$102,'Calc| Project Costs '!$BV$7:$BV$102,'Output| Consolidated Summary'!$A20)</f>
        <v>16.225075570457506</v>
      </c>
      <c r="I20" s="69">
        <f>SUMIFS('Calc| Project Costs '!AA$7:AA$102,'Calc| Project Costs '!$BV$7:$BV$102,'Output| Consolidated Summary'!$A20)</f>
        <v>14.674842532781234</v>
      </c>
      <c r="J20" s="278">
        <f t="shared" si="0"/>
        <v>77.771940505783505</v>
      </c>
    </row>
    <row r="21" spans="1:10" ht="18" customHeight="1" x14ac:dyDescent="0.2">
      <c r="A21" s="549" t="str">
        <f t="shared" si="1"/>
        <v>Other Non-Distribution System-Other Assets</v>
      </c>
      <c r="B21" s="66" t="s">
        <v>93</v>
      </c>
      <c r="C21" s="145"/>
      <c r="D21" s="274" t="s">
        <v>92</v>
      </c>
      <c r="E21" s="68">
        <f>SUMIFS('Calc| Project Costs '!W$7:W$102,'Calc| Project Costs '!$BV$7:$BV$102,'Output| Consolidated Summary'!$A21)</f>
        <v>3.356573353997645</v>
      </c>
      <c r="F21" s="69">
        <f>SUMIFS('Calc| Project Costs '!X$7:X$102,'Calc| Project Costs '!$BV$7:$BV$102,'Output| Consolidated Summary'!$A21)</f>
        <v>1.0390638162172716</v>
      </c>
      <c r="G21" s="69">
        <f>SUMIFS('Calc| Project Costs '!Y$7:Y$102,'Calc| Project Costs '!$BV$7:$BV$102,'Output| Consolidated Summary'!$A21)</f>
        <v>1.2983071023559873</v>
      </c>
      <c r="H21" s="69">
        <f>SUMIFS('Calc| Project Costs '!Z$7:Z$102,'Calc| Project Costs '!$BV$7:$BV$102,'Output| Consolidated Summary'!$A21)</f>
        <v>1.5209636344025457</v>
      </c>
      <c r="I21" s="69">
        <f>SUMIFS('Calc| Project Costs '!AA$7:AA$102,'Calc| Project Costs '!$BV$7:$BV$102,'Output| Consolidated Summary'!$A21)</f>
        <v>0.45158507908034345</v>
      </c>
      <c r="J21" s="68">
        <f t="shared" si="0"/>
        <v>7.6664929860537931</v>
      </c>
    </row>
    <row r="22" spans="1:10" ht="18" customHeight="1" x14ac:dyDescent="0.2">
      <c r="A22" s="549" t="str">
        <f t="shared" si="1"/>
        <v>Large consumers-Meters</v>
      </c>
      <c r="B22" s="66" t="s">
        <v>378</v>
      </c>
      <c r="C22" s="145"/>
      <c r="D22" s="274" t="s">
        <v>65</v>
      </c>
      <c r="E22" s="68">
        <f>SUMIFS('Calc| Project Costs '!W$7:W$102,'Calc| Project Costs '!$BV$7:$BV$102,'Output| Consolidated Summary'!$A22)</f>
        <v>0</v>
      </c>
      <c r="F22" s="69">
        <f>SUMIFS('Calc| Project Costs '!X$7:X$102,'Calc| Project Costs '!$BV$7:$BV$102,'Output| Consolidated Summary'!$A22)</f>
        <v>0</v>
      </c>
      <c r="G22" s="69">
        <f>SUMIFS('Calc| Project Costs '!Y$7:Y$102,'Calc| Project Costs '!$BV$7:$BV$102,'Output| Consolidated Summary'!$A22)</f>
        <v>0</v>
      </c>
      <c r="H22" s="69">
        <f>SUMIFS('Calc| Project Costs '!Z$7:Z$102,'Calc| Project Costs '!$BV$7:$BV$102,'Output| Consolidated Summary'!$A22)</f>
        <v>0</v>
      </c>
      <c r="I22" s="70">
        <f>SUMIFS('Calc| Project Costs '!AA$7:AA$102,'Calc| Project Costs '!$BV$7:$BV$102,'Output| Consolidated Summary'!$A22)</f>
        <v>0</v>
      </c>
      <c r="J22" s="45">
        <f>SUM(E22:I22)</f>
        <v>0</v>
      </c>
    </row>
    <row r="23" spans="1:10" ht="18" customHeight="1" thickBot="1" x14ac:dyDescent="0.25">
      <c r="A23" s="547"/>
      <c r="B23" s="275" t="s">
        <v>379</v>
      </c>
      <c r="C23" s="276"/>
      <c r="D23" s="276"/>
      <c r="E23" s="277">
        <f>SUM(E9:E15,E20:E22)</f>
        <v>87.490702032458998</v>
      </c>
      <c r="F23" s="280">
        <f t="shared" ref="F23:J23" si="3">SUM(F9:F15,F20:F22)</f>
        <v>119.08314229185667</v>
      </c>
      <c r="G23" s="280">
        <f t="shared" si="3"/>
        <v>85.070952042845775</v>
      </c>
      <c r="H23" s="280">
        <f t="shared" si="3"/>
        <v>97.649168113156719</v>
      </c>
      <c r="I23" s="281">
        <f t="shared" si="3"/>
        <v>79.467140140884723</v>
      </c>
      <c r="J23" s="277">
        <f t="shared" si="3"/>
        <v>468.76110462120289</v>
      </c>
    </row>
    <row r="24" spans="1:10" x14ac:dyDescent="0.2">
      <c r="A24" s="547"/>
      <c r="B24" s="54" t="s">
        <v>173</v>
      </c>
      <c r="C24" s="6"/>
      <c r="D24" s="6"/>
      <c r="E24" s="73">
        <f>E23-'Calc| Project Costs '!W102</f>
        <v>0</v>
      </c>
      <c r="F24" s="73">
        <f>F23-'Calc| Project Costs '!X102</f>
        <v>0</v>
      </c>
      <c r="G24" s="73">
        <f>G23-'Calc| Project Costs '!Y102</f>
        <v>0</v>
      </c>
      <c r="H24" s="73">
        <f>H23-'Calc| Project Costs '!Z102</f>
        <v>0</v>
      </c>
      <c r="I24" s="73">
        <f>I23-'Calc| Project Costs '!AA102</f>
        <v>0</v>
      </c>
      <c r="J24" s="73">
        <f>J23-'Calc| Project Costs '!AB102</f>
        <v>0</v>
      </c>
    </row>
    <row r="25" spans="1:10" x14ac:dyDescent="0.2">
      <c r="A25" s="547"/>
      <c r="B25" s="360"/>
      <c r="C25" s="6"/>
      <c r="D25" s="6"/>
      <c r="E25" s="73"/>
      <c r="F25" s="73"/>
      <c r="G25" s="73"/>
      <c r="H25" s="73"/>
      <c r="I25" s="73"/>
      <c r="J25" s="73"/>
    </row>
    <row r="26" spans="1:10" ht="24" customHeight="1" x14ac:dyDescent="0.2">
      <c r="A26" s="547"/>
      <c r="B26" s="9" t="s">
        <v>380</v>
      </c>
      <c r="C26" s="9"/>
      <c r="D26" s="9"/>
      <c r="E26" s="9"/>
      <c r="F26" s="9"/>
      <c r="G26" s="9"/>
      <c r="H26" s="9"/>
      <c r="I26" s="9"/>
      <c r="J26" s="9"/>
    </row>
    <row r="27" spans="1:10" x14ac:dyDescent="0.2">
      <c r="A27" s="547"/>
      <c r="B27" s="360"/>
      <c r="C27" s="6"/>
      <c r="D27" s="6"/>
      <c r="E27" s="6"/>
      <c r="F27" s="6"/>
      <c r="G27" s="6"/>
      <c r="H27" s="6"/>
      <c r="I27" s="6"/>
      <c r="J27" s="6"/>
    </row>
    <row r="28" spans="1:10" s="42" customFormat="1" ht="31.5" x14ac:dyDescent="0.25">
      <c r="A28" s="548"/>
      <c r="B28" s="588" t="s">
        <v>48</v>
      </c>
      <c r="C28" s="588"/>
      <c r="D28" s="74" t="s">
        <v>47</v>
      </c>
      <c r="E28" s="39" t="s">
        <v>136</v>
      </c>
      <c r="F28" s="38" t="s">
        <v>137</v>
      </c>
      <c r="G28" s="38" t="s">
        <v>138</v>
      </c>
      <c r="H28" s="38" t="s">
        <v>139</v>
      </c>
      <c r="I28" s="40" t="s">
        <v>140</v>
      </c>
      <c r="J28" s="41" t="s">
        <v>160</v>
      </c>
    </row>
    <row r="29" spans="1:10" ht="18" customHeight="1" x14ac:dyDescent="0.2">
      <c r="A29" s="549" t="str">
        <f>B29&amp;"-"&amp;D29</f>
        <v>Mains Replacement-Mains</v>
      </c>
      <c r="B29" s="8" t="s">
        <v>57</v>
      </c>
      <c r="C29" s="363"/>
      <c r="D29" s="57" t="s">
        <v>50</v>
      </c>
      <c r="E29" s="45">
        <f>SUMIFS('Calc| Project Costs '!AI$7:AI$102,'Calc| Project Costs '!$BV$7:$BV$102,'Output| Consolidated Summary'!$A29)</f>
        <v>16.611725654187214</v>
      </c>
      <c r="F29" s="45">
        <f>SUMIFS('Calc| Project Costs '!AJ$7:AJ$102,'Calc| Project Costs '!$BV$7:$BV$102,'Output| Consolidated Summary'!$A29)</f>
        <v>16.735520392704355</v>
      </c>
      <c r="G29" s="45">
        <f>SUMIFS('Calc| Project Costs '!AK$7:AK$102,'Calc| Project Costs '!$BV$7:$BV$102,'Output| Consolidated Summary'!$A29)</f>
        <v>17.091858228165513</v>
      </c>
      <c r="H29" s="45">
        <f>SUMIFS('Calc| Project Costs '!AL$7:AL$102,'Calc| Project Costs '!$BV$7:$BV$102,'Output| Consolidated Summary'!$A29)</f>
        <v>17.272311528288732</v>
      </c>
      <c r="I29" s="46">
        <f>SUMIFS('Calc| Project Costs '!AM$7:AM$102,'Calc| Project Costs '!$BV$7:$BV$102,'Output| Consolidated Summary'!$A29)</f>
        <v>17.220174877955976</v>
      </c>
      <c r="J29" s="45">
        <f t="shared" ref="J29:J42" si="4">SUM(E29:I29)</f>
        <v>84.931590681301799</v>
      </c>
    </row>
    <row r="30" spans="1:10" ht="18" customHeight="1" x14ac:dyDescent="0.2">
      <c r="A30" s="549" t="str">
        <f t="shared" ref="A30:A34" si="5">B30&amp;"-"&amp;D30</f>
        <v>Meter Replacement-Meters</v>
      </c>
      <c r="B30" s="47" t="s">
        <v>69</v>
      </c>
      <c r="C30" s="363"/>
      <c r="D30" s="58" t="s">
        <v>65</v>
      </c>
      <c r="E30" s="45">
        <f>SUMIFS('Calc| Project Costs '!AI$7:AI$102,'Calc| Project Costs '!$BV$7:$BV$102,'Output| Consolidated Summary'!$A30)</f>
        <v>8.2556940150508229</v>
      </c>
      <c r="F30" s="45">
        <f>SUMIFS('Calc| Project Costs '!AJ$7:AJ$102,'Calc| Project Costs '!$BV$7:$BV$102,'Output| Consolidated Summary'!$A30)</f>
        <v>6.9155238239206387</v>
      </c>
      <c r="G30" s="45">
        <f>SUMIFS('Calc| Project Costs '!AK$7:AK$102,'Calc| Project Costs '!$BV$7:$BV$102,'Output| Consolidated Summary'!$A30)</f>
        <v>6.6405899592575466</v>
      </c>
      <c r="H30" s="45">
        <f>SUMIFS('Calc| Project Costs '!AL$7:AL$102,'Calc| Project Costs '!$BV$7:$BV$102,'Output| Consolidated Summary'!$A30)</f>
        <v>7.8468270073947926</v>
      </c>
      <c r="I30" s="46">
        <f>SUMIFS('Calc| Project Costs '!AM$7:AM$102,'Calc| Project Costs '!$BV$7:$BV$102,'Output| Consolidated Summary'!$A30)</f>
        <v>8.7008589968069341</v>
      </c>
      <c r="J30" s="45">
        <f t="shared" si="4"/>
        <v>38.359493802430734</v>
      </c>
    </row>
    <row r="31" spans="1:10" ht="18" customHeight="1" x14ac:dyDescent="0.2">
      <c r="A31" s="549" t="str">
        <f t="shared" si="5"/>
        <v>Augmentation-Mains</v>
      </c>
      <c r="B31" s="47" t="s">
        <v>56</v>
      </c>
      <c r="C31" s="363"/>
      <c r="D31" s="57" t="s">
        <v>50</v>
      </c>
      <c r="E31" s="45">
        <f>SUMIFS('Calc| Project Costs '!AI$7:AI$102,'Calc| Project Costs '!$BV$7:$BV$102,'Output| Consolidated Summary'!$A31)</f>
        <v>0</v>
      </c>
      <c r="F31" s="45">
        <f>SUMIFS('Calc| Project Costs '!AJ$7:AJ$102,'Calc| Project Costs '!$BV$7:$BV$102,'Output| Consolidated Summary'!$A31)</f>
        <v>3.9819160208123177</v>
      </c>
      <c r="G31" s="45">
        <f>SUMIFS('Calc| Project Costs '!AK$7:AK$102,'Calc| Project Costs '!$BV$7:$BV$102,'Output| Consolidated Summary'!$A31)</f>
        <v>0</v>
      </c>
      <c r="H31" s="45">
        <f>SUMIFS('Calc| Project Costs '!AL$7:AL$102,'Calc| Project Costs '!$BV$7:$BV$102,'Output| Consolidated Summary'!$A31)</f>
        <v>2.3972434682528978</v>
      </c>
      <c r="I31" s="46">
        <f>SUMIFS('Calc| Project Costs '!AM$7:AM$102,'Calc| Project Costs '!$BV$7:$BV$102,'Output| Consolidated Summary'!$A31)</f>
        <v>0</v>
      </c>
      <c r="J31" s="45">
        <f t="shared" si="4"/>
        <v>6.3791594890652155</v>
      </c>
    </row>
    <row r="32" spans="1:10" ht="18" customHeight="1" x14ac:dyDescent="0.2">
      <c r="A32" s="549" t="str">
        <f t="shared" si="5"/>
        <v>Telemetry-Telemetry</v>
      </c>
      <c r="B32" s="47" t="s">
        <v>76</v>
      </c>
      <c r="C32" s="363"/>
      <c r="D32" s="57" t="s">
        <v>76</v>
      </c>
      <c r="E32" s="45">
        <f>SUMIFS('Calc| Project Costs '!AI$7:AI$102,'Calc| Project Costs '!$BV$7:$BV$102,'Output| Consolidated Summary'!$A32)</f>
        <v>1.2189153175886145</v>
      </c>
      <c r="F32" s="45">
        <f>SUMIFS('Calc| Project Costs '!AJ$7:AJ$102,'Calc| Project Costs '!$BV$7:$BV$102,'Output| Consolidated Summary'!$A32)</f>
        <v>0.69337025148487308</v>
      </c>
      <c r="G32" s="45">
        <f>SUMIFS('Calc| Project Costs '!AK$7:AK$102,'Calc| Project Costs '!$BV$7:$BV$102,'Output| Consolidated Summary'!$A32)</f>
        <v>0.64954172836297674</v>
      </c>
      <c r="H32" s="45">
        <f>SUMIFS('Calc| Project Costs '!AL$7:AL$102,'Calc| Project Costs '!$BV$7:$BV$102,'Output| Consolidated Summary'!$A32)</f>
        <v>0.62021481302956971</v>
      </c>
      <c r="I32" s="46">
        <f>SUMIFS('Calc| Project Costs '!AM$7:AM$102,'Calc| Project Costs '!$BV$7:$BV$102,'Output| Consolidated Summary'!$A32)</f>
        <v>0.62515312549715274</v>
      </c>
      <c r="J32" s="45">
        <f t="shared" si="4"/>
        <v>3.8071952359631869</v>
      </c>
    </row>
    <row r="33" spans="1:10" ht="18" customHeight="1" x14ac:dyDescent="0.2">
      <c r="A33" s="549" t="str">
        <f t="shared" si="5"/>
        <v>Regulator-Other Distribution System Equipment</v>
      </c>
      <c r="B33" s="47" t="s">
        <v>307</v>
      </c>
      <c r="C33" s="363"/>
      <c r="D33" s="57" t="s">
        <v>79</v>
      </c>
      <c r="E33" s="45">
        <f>SUMIFS('Calc| Project Costs '!AI$7:AI$102,'Calc| Project Costs '!$BV$7:$BV$102,'Output| Consolidated Summary'!$A33)</f>
        <v>1.6615496544093604</v>
      </c>
      <c r="F33" s="45">
        <f>SUMIFS('Calc| Project Costs '!AJ$7:AJ$102,'Calc| Project Costs '!$BV$7:$BV$102,'Output| Consolidated Summary'!$A33)</f>
        <v>2.2237358692472897</v>
      </c>
      <c r="G33" s="45">
        <f>SUMIFS('Calc| Project Costs '!AK$7:AK$102,'Calc| Project Costs '!$BV$7:$BV$102,'Output| Consolidated Summary'!$A33)</f>
        <v>2.5779803037923843</v>
      </c>
      <c r="H33" s="45">
        <f>SUMIFS('Calc| Project Costs '!AL$7:AL$102,'Calc| Project Costs '!$BV$7:$BV$102,'Output| Consolidated Summary'!$A33)</f>
        <v>2.4979471052098221</v>
      </c>
      <c r="I33" s="46">
        <f>SUMIFS('Calc| Project Costs '!AM$7:AM$102,'Calc| Project Costs '!$BV$7:$BV$102,'Output| Consolidated Summary'!$A33)</f>
        <v>2.698647055347732</v>
      </c>
      <c r="J33" s="45">
        <f t="shared" si="4"/>
        <v>11.659859988006588</v>
      </c>
    </row>
    <row r="34" spans="1:10" ht="18" customHeight="1" x14ac:dyDescent="0.2">
      <c r="A34" s="549" t="str">
        <f t="shared" si="5"/>
        <v>IT-IT System</v>
      </c>
      <c r="B34" s="47" t="s">
        <v>319</v>
      </c>
      <c r="C34" s="363"/>
      <c r="D34" s="57" t="s">
        <v>96</v>
      </c>
      <c r="E34" s="45">
        <f>SUMIFS('Calc| Project Costs '!AI$7:AI$102,'Calc| Project Costs '!$BV$7:$BV$102,'Output| Consolidated Summary'!$A34)</f>
        <v>11.746252576612324</v>
      </c>
      <c r="F34" s="45">
        <f>SUMIFS('Calc| Project Costs '!AJ$7:AJ$102,'Calc| Project Costs '!$BV$7:$BV$102,'Output| Consolidated Summary'!$A34)</f>
        <v>37.995196167420289</v>
      </c>
      <c r="G34" s="45">
        <f>SUMIFS('Calc| Project Costs '!AK$7:AK$102,'Calc| Project Costs '!$BV$7:$BV$102,'Output| Consolidated Summary'!$A34)</f>
        <v>12.064016023767625</v>
      </c>
      <c r="H34" s="45">
        <f>SUMIFS('Calc| Project Costs '!AL$7:AL$102,'Calc| Project Costs '!$BV$7:$BV$102,'Output| Consolidated Summary'!$A34)</f>
        <v>21.559958899378778</v>
      </c>
      <c r="I34" s="46">
        <f>SUMIFS('Calc| Project Costs '!AM$7:AM$102,'Calc| Project Costs '!$BV$7:$BV$102,'Output| Consolidated Summary'!$A34)</f>
        <v>8.9707402076866281</v>
      </c>
      <c r="J34" s="45">
        <f t="shared" si="4"/>
        <v>92.336163874865647</v>
      </c>
    </row>
    <row r="35" spans="1:10" ht="18" customHeight="1" x14ac:dyDescent="0.2">
      <c r="A35" s="549"/>
      <c r="B35" s="59" t="s">
        <v>279</v>
      </c>
      <c r="C35" s="363"/>
      <c r="D35" s="57"/>
      <c r="E35" s="65">
        <f>SUM(E36:E39)</f>
        <v>30.055256631225113</v>
      </c>
      <c r="F35" s="65">
        <f t="shared" ref="F35:I35" si="6">SUM(F36:F39)</f>
        <v>35.097099247117036</v>
      </c>
      <c r="G35" s="65">
        <f t="shared" si="6"/>
        <v>30.945491787000723</v>
      </c>
      <c r="H35" s="65">
        <f t="shared" si="6"/>
        <v>30.27723473197733</v>
      </c>
      <c r="I35" s="80">
        <f t="shared" si="6"/>
        <v>28.590094356472431</v>
      </c>
      <c r="J35" s="45">
        <f t="shared" si="4"/>
        <v>154.96517675379263</v>
      </c>
    </row>
    <row r="36" spans="1:10" ht="18" customHeight="1" x14ac:dyDescent="0.2">
      <c r="A36" s="549" t="str">
        <f>$B$35&amp;"-"&amp;D36</f>
        <v>Growth Assets-Mains</v>
      </c>
      <c r="B36" s="363"/>
      <c r="C36" s="60" t="s">
        <v>375</v>
      </c>
      <c r="D36" s="61" t="s">
        <v>50</v>
      </c>
      <c r="E36" s="62">
        <f>SUMIFS('Calc| Project Costs '!AI$7:AI$102,'Calc| Project Costs '!$BV$7:$BV$102,'Output| Consolidated Summary'!$A36)</f>
        <v>6.618927506713943</v>
      </c>
      <c r="F36" s="62">
        <f>SUMIFS('Calc| Project Costs '!AJ$7:AJ$102,'Calc| Project Costs '!$BV$7:$BV$102,'Output| Consolidated Summary'!$A36)</f>
        <v>6.6959991636183034</v>
      </c>
      <c r="G36" s="62">
        <f>SUMIFS('Calc| Project Costs '!AK$7:AK$102,'Calc| Project Costs '!$BV$7:$BV$102,'Output| Consolidated Summary'!$A36)</f>
        <v>6.8454226559330014</v>
      </c>
      <c r="H36" s="62">
        <f>SUMIFS('Calc| Project Costs '!AL$7:AL$102,'Calc| Project Costs '!$BV$7:$BV$102,'Output| Consolidated Summary'!$A36)</f>
        <v>6.7134003246243301</v>
      </c>
      <c r="I36" s="279">
        <f>SUMIFS('Calc| Project Costs '!AM$7:AM$102,'Calc| Project Costs '!$BV$7:$BV$102,'Output| Consolidated Summary'!$A36)</f>
        <v>6.3479273153059133</v>
      </c>
      <c r="J36" s="62">
        <f t="shared" si="4"/>
        <v>33.221676966195488</v>
      </c>
    </row>
    <row r="37" spans="1:10" ht="18" customHeight="1" x14ac:dyDescent="0.2">
      <c r="A37" s="549" t="str">
        <f>$B$35&amp;"-"&amp;D37</f>
        <v>Growth Assets-Inlets</v>
      </c>
      <c r="B37" s="363"/>
      <c r="C37" s="63" t="s">
        <v>376</v>
      </c>
      <c r="D37" s="58" t="s">
        <v>59</v>
      </c>
      <c r="E37" s="45">
        <f>SUMIFS('Calc| Project Costs '!AI$7:AI$102,'Calc| Project Costs '!$BV$7:$BV$102,'Output| Consolidated Summary'!$A37)</f>
        <v>20.459030005564482</v>
      </c>
      <c r="F37" s="45">
        <f>SUMIFS('Calc| Project Costs '!AJ$7:AJ$102,'Calc| Project Costs '!$BV$7:$BV$102,'Output| Consolidated Summary'!$A37)</f>
        <v>20.66811618800228</v>
      </c>
      <c r="G37" s="45">
        <f>SUMIFS('Calc| Project Costs '!AK$7:AK$102,'Calc| Project Costs '!$BV$7:$BV$102,'Output| Consolidated Summary'!$A37)</f>
        <v>21.094357463324158</v>
      </c>
      <c r="H37" s="45">
        <f>SUMIFS('Calc| Project Costs '!AL$7:AL$102,'Calc| Project Costs '!$BV$7:$BV$102,'Output| Consolidated Summary'!$A37)</f>
        <v>20.640263695706683</v>
      </c>
      <c r="I37" s="46">
        <f>SUMIFS('Calc| Project Costs '!AM$7:AM$102,'Calc| Project Costs '!$BV$7:$BV$102,'Output| Consolidated Summary'!$A37)</f>
        <v>19.476128779387679</v>
      </c>
      <c r="J37" s="45">
        <f t="shared" si="4"/>
        <v>102.33789613198527</v>
      </c>
    </row>
    <row r="38" spans="1:10" ht="18" customHeight="1" x14ac:dyDescent="0.2">
      <c r="A38" s="549" t="str">
        <f>$B$35&amp;"-"&amp;D38</f>
        <v>Growth Assets-Meters</v>
      </c>
      <c r="B38" s="363"/>
      <c r="C38" s="63" t="s">
        <v>377</v>
      </c>
      <c r="D38" s="58" t="s">
        <v>65</v>
      </c>
      <c r="E38" s="45">
        <f>SUMIFS('Calc| Project Costs '!AI$7:AI$102,'Calc| Project Costs '!$BV$7:$BV$102,'Output| Consolidated Summary'!$A38)</f>
        <v>2.9772991189466875</v>
      </c>
      <c r="F38" s="45">
        <f>SUMIFS('Calc| Project Costs '!AJ$7:AJ$102,'Calc| Project Costs '!$BV$7:$BV$102,'Output| Consolidated Summary'!$A38)</f>
        <v>2.9859742151416193</v>
      </c>
      <c r="G38" s="45">
        <f>SUMIFS('Calc| Project Costs '!AK$7:AK$102,'Calc| Project Costs '!$BV$7:$BV$102,'Output| Consolidated Summary'!$A38)</f>
        <v>3.0057116677435651</v>
      </c>
      <c r="H38" s="45">
        <f>SUMIFS('Calc| Project Costs '!AL$7:AL$102,'Calc| Project Costs '!$BV$7:$BV$102,'Output| Consolidated Summary'!$A38)</f>
        <v>2.9235707116463172</v>
      </c>
      <c r="I38" s="46">
        <f>SUMIFS('Calc| Project Costs '!AM$7:AM$102,'Calc| Project Costs '!$BV$7:$BV$102,'Output| Consolidated Summary'!$A38)</f>
        <v>2.7660382617788395</v>
      </c>
      <c r="J38" s="45">
        <f t="shared" si="4"/>
        <v>14.658593975257027</v>
      </c>
    </row>
    <row r="39" spans="1:10" ht="18" customHeight="1" x14ac:dyDescent="0.2">
      <c r="A39" s="549" t="str">
        <f>$C$39&amp;"-"&amp;D39</f>
        <v>Growth new areas-Mains</v>
      </c>
      <c r="B39" s="364"/>
      <c r="C39" s="64" t="s">
        <v>256</v>
      </c>
      <c r="D39" s="57" t="s">
        <v>50</v>
      </c>
      <c r="E39" s="65">
        <f>SUMIFS('Calc| Project Costs '!AI$7:AI$102,'Calc| Project Costs '!$BV$7:$BV$102,'Output| Consolidated Summary'!$A39)</f>
        <v>0</v>
      </c>
      <c r="F39" s="65">
        <f>SUMIFS('Calc| Project Costs '!AJ$7:AJ$102,'Calc| Project Costs '!$BV$7:$BV$102,'Output| Consolidated Summary'!$A39)</f>
        <v>4.7470096803548349</v>
      </c>
      <c r="G39" s="65">
        <f>SUMIFS('Calc| Project Costs '!AK$7:AK$102,'Calc| Project Costs '!$BV$7:$BV$102,'Output| Consolidated Summary'!$A39)</f>
        <v>0</v>
      </c>
      <c r="H39" s="65">
        <f>SUMIFS('Calc| Project Costs '!AL$7:AL$102,'Calc| Project Costs '!$BV$7:$BV$102,'Output| Consolidated Summary'!$A39)</f>
        <v>0</v>
      </c>
      <c r="I39" s="80">
        <f>SUMIFS('Calc| Project Costs '!AM$7:AM$102,'Calc| Project Costs '!$BV$7:$BV$102,'Output| Consolidated Summary'!$A39)</f>
        <v>0</v>
      </c>
      <c r="J39" s="65">
        <f t="shared" si="4"/>
        <v>4.7470096803548349</v>
      </c>
    </row>
    <row r="40" spans="1:10" ht="18" customHeight="1" x14ac:dyDescent="0.2">
      <c r="A40" s="549" t="str">
        <f>B40&amp;"-"&amp;D40</f>
        <v>Other Distribution System-Other Distribution System Equipment</v>
      </c>
      <c r="B40" s="66" t="s">
        <v>80</v>
      </c>
      <c r="C40" s="471"/>
      <c r="D40" s="67" t="s">
        <v>79</v>
      </c>
      <c r="E40" s="65">
        <f>SUMIFS('Calc| Project Costs '!AI$7:AI$102,'Calc| Project Costs '!$BV$7:$BV$102,'Output| Consolidated Summary'!$A40)</f>
        <v>15.51831315825393</v>
      </c>
      <c r="F40" s="65">
        <f>SUMIFS('Calc| Project Costs '!AJ$7:AJ$102,'Calc| Project Costs '!$BV$7:$BV$102,'Output| Consolidated Summary'!$A40)</f>
        <v>16.621189254232824</v>
      </c>
      <c r="G40" s="65">
        <f>SUMIFS('Calc| Project Costs '!AK$7:AK$102,'Calc| Project Costs '!$BV$7:$BV$102,'Output| Consolidated Summary'!$A40)</f>
        <v>15.823103283652332</v>
      </c>
      <c r="H40" s="65">
        <f>SUMIFS('Calc| Project Costs '!AL$7:AL$102,'Calc| Project Costs '!$BV$7:$BV$102,'Output| Consolidated Summary'!$A40)</f>
        <v>16.889513988414588</v>
      </c>
      <c r="I40" s="80">
        <f>SUMIFS('Calc| Project Costs '!AM$7:AM$102,'Calc| Project Costs '!$BV$7:$BV$102,'Output| Consolidated Summary'!$A40)</f>
        <v>15.417132194008031</v>
      </c>
      <c r="J40" s="69">
        <f t="shared" si="4"/>
        <v>80.269251878561704</v>
      </c>
    </row>
    <row r="41" spans="1:10" ht="18" customHeight="1" x14ac:dyDescent="0.2">
      <c r="A41" s="549" t="str">
        <f>B41&amp;"-"&amp;D41</f>
        <v>Other Non-Distribution System-Other Assets</v>
      </c>
      <c r="B41" s="66" t="s">
        <v>93</v>
      </c>
      <c r="C41" s="471"/>
      <c r="D41" s="67" t="s">
        <v>92</v>
      </c>
      <c r="E41" s="69">
        <f>SUMIFS('Calc| Project Costs '!AI$7:AI$102,'Calc| Project Costs '!$BV$7:$BV$102,'Output| Consolidated Summary'!$A41)</f>
        <v>3.3589756193185463</v>
      </c>
      <c r="F41" s="69">
        <f>SUMIFS('Calc| Project Costs '!AJ$7:AJ$102,'Calc| Project Costs '!$BV$7:$BV$102,'Output| Consolidated Summary'!$A41)</f>
        <v>1.0390638162172716</v>
      </c>
      <c r="G41" s="69">
        <f>SUMIFS('Calc| Project Costs '!AK$7:AK$102,'Calc| Project Costs '!$BV$7:$BV$102,'Output| Consolidated Summary'!$A41)</f>
        <v>1.2983071023559873</v>
      </c>
      <c r="H41" s="69">
        <f>SUMIFS('Calc| Project Costs '!AL$7:AL$102,'Calc| Project Costs '!$BV$7:$BV$102,'Output| Consolidated Summary'!$A41)</f>
        <v>1.5209636344025457</v>
      </c>
      <c r="I41" s="70">
        <f>SUMIFS('Calc| Project Costs '!AM$7:AM$102,'Calc| Project Costs '!$BV$7:$BV$102,'Output| Consolidated Summary'!$A41)</f>
        <v>0.45158507908034345</v>
      </c>
      <c r="J41" s="69">
        <f t="shared" si="4"/>
        <v>7.6688952513746944</v>
      </c>
    </row>
    <row r="42" spans="1:10" ht="18" customHeight="1" x14ac:dyDescent="0.2">
      <c r="A42" s="549" t="str">
        <f>B42&amp;"-"&amp;D42</f>
        <v>Large consumers-Meters</v>
      </c>
      <c r="B42" s="66" t="s">
        <v>378</v>
      </c>
      <c r="C42" s="471"/>
      <c r="D42" s="67" t="s">
        <v>65</v>
      </c>
      <c r="E42" s="69">
        <f>SUMIFS('Calc| Project Costs '!AI$7:AI$102,'Calc| Project Costs '!$BV$7:$BV$102,'Output| Consolidated Summary'!$A42)</f>
        <v>0</v>
      </c>
      <c r="F42" s="69">
        <f>SUMIFS('Calc| Project Costs '!AJ$7:AJ$102,'Calc| Project Costs '!$BV$7:$BV$102,'Output| Consolidated Summary'!$A42)</f>
        <v>0</v>
      </c>
      <c r="G42" s="69">
        <f>SUMIFS('Calc| Project Costs '!AK$7:AK$102,'Calc| Project Costs '!$BV$7:$BV$102,'Output| Consolidated Summary'!$A42)</f>
        <v>0</v>
      </c>
      <c r="H42" s="69">
        <f>SUMIFS('Calc| Project Costs '!AL$7:AL$102,'Calc| Project Costs '!$BV$7:$BV$102,'Output| Consolidated Summary'!$A42)</f>
        <v>0</v>
      </c>
      <c r="I42" s="70">
        <f>SUMIFS('Calc| Project Costs '!AM$7:AM$102,'Calc| Project Costs '!$BV$7:$BV$102,'Output| Consolidated Summary'!$A42)</f>
        <v>0</v>
      </c>
      <c r="J42" s="69">
        <f t="shared" si="4"/>
        <v>0</v>
      </c>
    </row>
    <row r="43" spans="1:10" ht="18" customHeight="1" thickBot="1" x14ac:dyDescent="0.25">
      <c r="A43" s="547"/>
      <c r="B43" s="49" t="s">
        <v>379</v>
      </c>
      <c r="C43" s="50"/>
      <c r="D43" s="50"/>
      <c r="E43" s="71">
        <f t="shared" ref="E43:J43" si="7">SUM(E29:E35,E40:E42)</f>
        <v>88.426682626645928</v>
      </c>
      <c r="F43" s="72">
        <f t="shared" si="7"/>
        <v>121.3026148431569</v>
      </c>
      <c r="G43" s="72">
        <f t="shared" si="7"/>
        <v>87.090888416355085</v>
      </c>
      <c r="H43" s="72">
        <f t="shared" si="7"/>
        <v>100.88221517634906</v>
      </c>
      <c r="I43" s="72">
        <f t="shared" si="7"/>
        <v>82.674385892855241</v>
      </c>
      <c r="J43" s="51">
        <f t="shared" si="7"/>
        <v>480.37678695536215</v>
      </c>
    </row>
    <row r="44" spans="1:10" x14ac:dyDescent="0.2">
      <c r="A44" s="547"/>
      <c r="B44" s="54" t="s">
        <v>173</v>
      </c>
      <c r="C44" s="6"/>
      <c r="D44" s="6"/>
      <c r="E44" s="73">
        <f>E43-'Calc| Project Costs '!AI102</f>
        <v>0</v>
      </c>
      <c r="F44" s="73">
        <f>F43-'Calc| Project Costs '!AJ102</f>
        <v>0</v>
      </c>
      <c r="G44" s="73">
        <f>G43-'Calc| Project Costs '!AK102</f>
        <v>0</v>
      </c>
      <c r="H44" s="73">
        <f>H43-'Calc| Project Costs '!AL102</f>
        <v>0</v>
      </c>
      <c r="I44" s="73">
        <f>I43-'Calc| Project Costs '!AM102</f>
        <v>0</v>
      </c>
      <c r="J44" s="73">
        <f>J43-'Calc| Project Costs '!AN102</f>
        <v>0</v>
      </c>
    </row>
    <row r="45" spans="1:10" x14ac:dyDescent="0.2">
      <c r="A45" s="547"/>
      <c r="B45" s="360"/>
      <c r="C45" s="6"/>
      <c r="D45" s="6"/>
      <c r="E45" s="73"/>
      <c r="F45" s="73"/>
      <c r="G45" s="73"/>
      <c r="H45" s="73"/>
      <c r="I45" s="73"/>
      <c r="J45" s="73"/>
    </row>
    <row r="46" spans="1:10" ht="24" customHeight="1" x14ac:dyDescent="0.2">
      <c r="A46" s="12"/>
      <c r="B46" s="9" t="s">
        <v>381</v>
      </c>
      <c r="C46" s="9"/>
      <c r="D46" s="9"/>
      <c r="E46" s="9"/>
      <c r="F46" s="9"/>
      <c r="G46" s="9"/>
      <c r="H46" s="9"/>
      <c r="I46" s="9"/>
      <c r="J46" s="9"/>
    </row>
    <row r="47" spans="1:10" x14ac:dyDescent="0.2">
      <c r="A47" s="547"/>
      <c r="B47" s="360"/>
      <c r="C47" s="6"/>
      <c r="D47" s="6"/>
      <c r="E47" s="6"/>
      <c r="F47" s="6"/>
      <c r="G47" s="6"/>
      <c r="H47" s="6"/>
      <c r="I47" s="6"/>
      <c r="J47" s="6"/>
    </row>
    <row r="48" spans="1:10" s="42" customFormat="1" ht="31.5" x14ac:dyDescent="0.25">
      <c r="A48" s="548"/>
      <c r="B48" s="588" t="s">
        <v>48</v>
      </c>
      <c r="C48" s="588"/>
      <c r="D48" s="74" t="s">
        <v>47</v>
      </c>
      <c r="E48" s="39" t="s">
        <v>136</v>
      </c>
      <c r="F48" s="38" t="s">
        <v>137</v>
      </c>
      <c r="G48" s="38" t="s">
        <v>138</v>
      </c>
      <c r="H48" s="38" t="s">
        <v>139</v>
      </c>
      <c r="I48" s="40" t="s">
        <v>140</v>
      </c>
      <c r="J48" s="41" t="s">
        <v>160</v>
      </c>
    </row>
    <row r="49" spans="1:10" ht="18" customHeight="1" x14ac:dyDescent="0.2">
      <c r="A49" s="549" t="str">
        <f t="shared" ref="A49:A53" si="8">B49&amp;"-"&amp;D49</f>
        <v>Mains Replacement-Mains</v>
      </c>
      <c r="B49" s="8" t="s">
        <v>57</v>
      </c>
      <c r="C49" s="363"/>
      <c r="D49" s="57" t="s">
        <v>50</v>
      </c>
      <c r="E49" s="278">
        <f>SUMIFS('Calc| Project Costs '!AU$7:AU$102,'Calc| Project Costs '!$BV$7:$BV$102,'Output| Consolidated Summary'!$A49)</f>
        <v>17.440377322918938</v>
      </c>
      <c r="F49" s="62">
        <f>SUMIFS('Calc| Project Costs '!AV$7:AV$102,'Calc| Project Costs '!$BV$7:$BV$102,'Output| Consolidated Summary'!$A49)</f>
        <v>17.407828246929178</v>
      </c>
      <c r="G49" s="62">
        <f>SUMIFS('Calc| Project Costs '!AW$7:AW$102,'Calc| Project Costs '!$BV$7:$BV$102,'Output| Consolidated Summary'!$A49)</f>
        <v>17.953853807126176</v>
      </c>
      <c r="H49" s="62">
        <f>SUMIFS('Calc| Project Costs '!AX$7:AX$102,'Calc| Project Costs '!$BV$7:$BV$102,'Output| Consolidated Summary'!$A49)</f>
        <v>18.057504622575014</v>
      </c>
      <c r="I49" s="279">
        <f>SUMIFS('Calc| Project Costs '!AY$7:AY$102,'Calc| Project Costs '!$BV$7:$BV$102,'Output| Consolidated Summary'!$A49)</f>
        <v>18.122108576210785</v>
      </c>
      <c r="J49" s="45">
        <f>SUM(E49:I49)</f>
        <v>88.981672575760086</v>
      </c>
    </row>
    <row r="50" spans="1:10" ht="18" customHeight="1" x14ac:dyDescent="0.2">
      <c r="A50" s="549" t="str">
        <f t="shared" si="8"/>
        <v>Meter Replacement-Meters</v>
      </c>
      <c r="B50" s="47" t="s">
        <v>69</v>
      </c>
      <c r="C50" s="363"/>
      <c r="D50" s="58" t="s">
        <v>65</v>
      </c>
      <c r="E50" s="44">
        <f>SUMIFS('Calc| Project Costs '!AU$7:AU$102,'Calc| Project Costs '!$BV$7:$BV$102,'Output| Consolidated Summary'!$A50)</f>
        <v>8.6675172515118692</v>
      </c>
      <c r="F50" s="45">
        <f>SUMIFS('Calc| Project Costs '!AV$7:AV$102,'Calc| Project Costs '!$BV$7:$BV$102,'Output| Consolidated Summary'!$A50)</f>
        <v>7.1933377713690581</v>
      </c>
      <c r="G50" s="45">
        <f>SUMIFS('Calc| Project Costs '!AW$7:AW$102,'Calc| Project Costs '!$BV$7:$BV$102,'Output| Consolidated Summary'!$A50)</f>
        <v>6.9754955681244519</v>
      </c>
      <c r="H50" s="45">
        <f>SUMIFS('Calc| Project Costs '!AX$7:AX$102,'Calc| Project Costs '!$BV$7:$BV$102,'Output| Consolidated Summary'!$A50)</f>
        <v>8.2035409520323981</v>
      </c>
      <c r="I50" s="46">
        <f>SUMIFS('Calc| Project Costs '!AY$7:AY$102,'Calc| Project Costs '!$BV$7:$BV$102,'Output| Consolidated Summary'!$A50)</f>
        <v>9.1565801488046183</v>
      </c>
      <c r="J50" s="45">
        <f>SUM(E50:I50)</f>
        <v>40.19647169184239</v>
      </c>
    </row>
    <row r="51" spans="1:10" ht="18" customHeight="1" x14ac:dyDescent="0.2">
      <c r="A51" s="549" t="str">
        <f t="shared" si="8"/>
        <v>Augmentation-Mains</v>
      </c>
      <c r="B51" s="47" t="s">
        <v>56</v>
      </c>
      <c r="C51" s="363"/>
      <c r="D51" s="57" t="s">
        <v>50</v>
      </c>
      <c r="E51" s="44">
        <f>SUMIFS('Calc| Project Costs '!AU$7:AU$102,'Calc| Project Costs '!$BV$7:$BV$102,'Output| Consolidated Summary'!$A51)</f>
        <v>0</v>
      </c>
      <c r="F51" s="45">
        <f>SUMIFS('Calc| Project Costs '!AV$7:AV$102,'Calc| Project Costs '!$BV$7:$BV$102,'Output| Consolidated Summary'!$A51)</f>
        <v>4.1418795805246775</v>
      </c>
      <c r="G51" s="45">
        <f>SUMIFS('Calc| Project Costs '!AW$7:AW$102,'Calc| Project Costs '!$BV$7:$BV$102,'Output| Consolidated Summary'!$A51)</f>
        <v>0</v>
      </c>
      <c r="H51" s="45">
        <f>SUMIFS('Calc| Project Costs '!AX$7:AX$102,'Calc| Project Costs '!$BV$7:$BV$102,'Output| Consolidated Summary'!$A51)</f>
        <v>2.506221297509406</v>
      </c>
      <c r="I51" s="46">
        <f>SUMIFS('Calc| Project Costs '!AY$7:AY$102,'Calc| Project Costs '!$BV$7:$BV$102,'Output| Consolidated Summary'!$A51)</f>
        <v>0</v>
      </c>
      <c r="J51" s="45">
        <f t="shared" ref="J51:J62" si="9">SUM(E51:I51)</f>
        <v>6.648100878034084</v>
      </c>
    </row>
    <row r="52" spans="1:10" ht="18" customHeight="1" x14ac:dyDescent="0.2">
      <c r="A52" s="549" t="str">
        <f t="shared" si="8"/>
        <v>Telemetry-Telemetry</v>
      </c>
      <c r="B52" s="47" t="s">
        <v>76</v>
      </c>
      <c r="C52" s="363"/>
      <c r="D52" s="57" t="s">
        <v>76</v>
      </c>
      <c r="E52" s="44">
        <f>SUMIFS('Calc| Project Costs '!AU$7:AU$102,'Calc| Project Costs '!$BV$7:$BV$102,'Output| Consolidated Summary'!$A52)</f>
        <v>1.2797191276797033</v>
      </c>
      <c r="F52" s="45">
        <f>SUMIFS('Calc| Project Costs '!AV$7:AV$102,'Calc| Project Costs '!$BV$7:$BV$102,'Output| Consolidated Summary'!$A52)</f>
        <v>0.72122467459336137</v>
      </c>
      <c r="G52" s="45">
        <f>SUMIFS('Calc| Project Costs '!AW$7:AW$102,'Calc| Project Costs '!$BV$7:$BV$102,'Output| Consolidated Summary'!$A52)</f>
        <v>0.68230013828687253</v>
      </c>
      <c r="H52" s="45">
        <f>SUMIFS('Calc| Project Costs '!AX$7:AX$102,'Calc| Project Costs '!$BV$7:$BV$102,'Output| Consolidated Summary'!$A52)</f>
        <v>0.64840955623850749</v>
      </c>
      <c r="I52" s="46">
        <f>SUMIFS('Calc| Project Costs '!AY$7:AY$102,'Calc| Project Costs '!$BV$7:$BV$102,'Output| Consolidated Summary'!$A52)</f>
        <v>0.65789650205699202</v>
      </c>
      <c r="J52" s="45">
        <f t="shared" si="9"/>
        <v>3.9895499988554373</v>
      </c>
    </row>
    <row r="53" spans="1:10" ht="18" customHeight="1" x14ac:dyDescent="0.2">
      <c r="A53" s="549" t="str">
        <f t="shared" si="8"/>
        <v>Regulator-Other Distribution System Equipment</v>
      </c>
      <c r="B53" s="47" t="s">
        <v>307</v>
      </c>
      <c r="C53" s="363"/>
      <c r="D53" s="57" t="s">
        <v>79</v>
      </c>
      <c r="E53" s="44">
        <f>SUMIFS('Calc| Project Costs '!AU$7:AU$102,'Calc| Project Costs '!$BV$7:$BV$102,'Output| Consolidated Summary'!$A53)</f>
        <v>1.7444336318159992</v>
      </c>
      <c r="F53" s="45">
        <f>SUMIFS('Calc| Project Costs '!AV$7:AV$102,'Calc| Project Costs '!$BV$7:$BV$102,'Output| Consolidated Summary'!$A53)</f>
        <v>2.3130689198806103</v>
      </c>
      <c r="G53" s="45">
        <f>SUMIFS('Calc| Project Costs '!AW$7:AW$102,'Calc| Project Costs '!$BV$7:$BV$102,'Output| Consolidated Summary'!$A53)</f>
        <v>2.7079958699673226</v>
      </c>
      <c r="H53" s="45">
        <f>SUMIFS('Calc| Project Costs '!AX$7:AX$102,'Calc| Project Costs '!$BV$7:$BV$102,'Output| Consolidated Summary'!$A53)</f>
        <v>2.6115028857254066</v>
      </c>
      <c r="I53" s="46">
        <f>SUMIFS('Calc| Project Costs '!AY$7:AY$102,'Calc| Project Costs '!$BV$7:$BV$102,'Output| Consolidated Summary'!$A53)</f>
        <v>2.8399929322720165</v>
      </c>
      <c r="J53" s="45">
        <f t="shared" si="9"/>
        <v>12.216994239661355</v>
      </c>
    </row>
    <row r="54" spans="1:10" ht="18" customHeight="1" x14ac:dyDescent="0.2">
      <c r="A54" s="549" t="str">
        <f>B54&amp;"-"&amp;D54</f>
        <v>IT-IT System</v>
      </c>
      <c r="B54" s="47" t="s">
        <v>319</v>
      </c>
      <c r="C54" s="363"/>
      <c r="D54" s="57" t="s">
        <v>96</v>
      </c>
      <c r="E54" s="44">
        <f>SUMIFS('Calc| Project Costs '!AU$7:AU$102,'Calc| Project Costs '!$BV$7:$BV$102,'Output| Consolidated Summary'!$A54)</f>
        <v>12.332197228094131</v>
      </c>
      <c r="F54" s="45">
        <f>SUMIFS('Calc| Project Costs '!AV$7:AV$102,'Calc| Project Costs '!$BV$7:$BV$102,'Output| Consolidated Summary'!$A54)</f>
        <v>39.521558551544622</v>
      </c>
      <c r="G54" s="45">
        <f>SUMIFS('Calc| Project Costs '!AW$7:AW$102,'Calc| Project Costs '!$BV$7:$BV$102,'Output| Consolidated Summary'!$A54)</f>
        <v>12.672441879995572</v>
      </c>
      <c r="H54" s="45">
        <f>SUMIFS('Calc| Project Costs '!AX$7:AX$102,'Calc| Project Costs '!$BV$7:$BV$102,'Output| Consolidated Summary'!$A54)</f>
        <v>22.540066907109086</v>
      </c>
      <c r="I54" s="46">
        <f>SUMIFS('Calc| Project Costs '!AY$7:AY$102,'Calc| Project Costs '!$BV$7:$BV$102,'Output| Consolidated Summary'!$A54)</f>
        <v>9.4405968118700976</v>
      </c>
      <c r="J54" s="45">
        <f t="shared" si="9"/>
        <v>96.506861378613493</v>
      </c>
    </row>
    <row r="55" spans="1:10" ht="18" customHeight="1" x14ac:dyDescent="0.2">
      <c r="A55" s="549"/>
      <c r="B55" s="59" t="s">
        <v>279</v>
      </c>
      <c r="C55" s="363"/>
      <c r="D55" s="57"/>
      <c r="E55" s="79">
        <f>SUM(E56:E59)</f>
        <v>31.554519205149649</v>
      </c>
      <c r="F55" s="65">
        <f>SUM(F56:F59)</f>
        <v>36.507037804786947</v>
      </c>
      <c r="G55" s="65">
        <f>SUM(G56:G59)</f>
        <v>32.506169201537254</v>
      </c>
      <c r="H55" s="65">
        <f>SUM(H56:H59)</f>
        <v>31.653626976101513</v>
      </c>
      <c r="I55" s="80">
        <f>SUM(I56:I59)</f>
        <v>30.087545440398234</v>
      </c>
      <c r="J55" s="45">
        <f t="shared" si="9"/>
        <v>162.3088986279736</v>
      </c>
    </row>
    <row r="56" spans="1:10" ht="18" customHeight="1" x14ac:dyDescent="0.2">
      <c r="A56" s="549" t="str">
        <f>$B$55&amp;"-"&amp;D56</f>
        <v>Growth Assets-Mains</v>
      </c>
      <c r="B56" s="363"/>
      <c r="C56" s="60" t="s">
        <v>375</v>
      </c>
      <c r="D56" s="61" t="s">
        <v>50</v>
      </c>
      <c r="E56" s="44">
        <f>SUMIFS('Calc| Project Costs '!AU$7:AU$102,'Calc| Project Costs '!$BV$7:$BV$102,'Output| Consolidated Summary'!$A56)</f>
        <v>6.949103036808272</v>
      </c>
      <c r="F56" s="45">
        <f>SUMIFS('Calc| Project Costs '!AV$7:AV$102,'Calc| Project Costs '!$BV$7:$BV$102,'Output| Consolidated Summary'!$A56)</f>
        <v>6.9649942545355801</v>
      </c>
      <c r="G56" s="45">
        <f>SUMIFS('Calc| Project Costs '!AW$7:AW$102,'Calc| Project Costs '!$BV$7:$BV$102,'Output| Consolidated Summary'!$A56)</f>
        <v>7.1906586148767548</v>
      </c>
      <c r="H56" s="45">
        <f>SUMIFS('Calc| Project Costs '!AX$7:AX$102,'Calc| Project Costs '!$BV$7:$BV$102,'Output| Consolidated Summary'!$A56)</f>
        <v>7.0185890983122583</v>
      </c>
      <c r="I56" s="46">
        <f>SUMIFS('Calc| Project Costs '!AY$7:AY$102,'Calc| Project Costs '!$BV$7:$BV$102,'Output| Consolidated Summary'!$A56)</f>
        <v>6.6804099759248725</v>
      </c>
      <c r="J56" s="62">
        <f t="shared" si="9"/>
        <v>34.80375498045774</v>
      </c>
    </row>
    <row r="57" spans="1:10" ht="18" customHeight="1" x14ac:dyDescent="0.2">
      <c r="A57" s="549" t="str">
        <f>$B$55&amp;"-"&amp;D57</f>
        <v>Growth Assets-Inlets</v>
      </c>
      <c r="B57" s="363"/>
      <c r="C57" s="63" t="s">
        <v>376</v>
      </c>
      <c r="D57" s="58" t="s">
        <v>59</v>
      </c>
      <c r="E57" s="44">
        <f>SUMIFS('Calc| Project Costs '!AU$7:AU$102,'Calc| Project Costs '!$BV$7:$BV$102,'Output| Consolidated Summary'!$A57)</f>
        <v>21.479598831926609</v>
      </c>
      <c r="F57" s="45">
        <f>SUMIFS('Calc| Project Costs '!AV$7:AV$102,'Calc| Project Costs '!$BV$7:$BV$102,'Output| Consolidated Summary'!$A57)</f>
        <v>21.498406284704778</v>
      </c>
      <c r="G57" s="45">
        <f>SUMIFS('Calc| Project Costs '!AW$7:AW$102,'Calc| Project Costs '!$BV$7:$BV$102,'Output| Consolidated Summary'!$A57)</f>
        <v>22.158211529492192</v>
      </c>
      <c r="H57" s="45">
        <f>SUMIFS('Calc| Project Costs '!AX$7:AX$102,'Calc| Project Costs '!$BV$7:$BV$102,'Output| Consolidated Summary'!$A57)</f>
        <v>21.578562688958016</v>
      </c>
      <c r="I57" s="46">
        <f>SUMIFS('Calc| Project Costs '!AY$7:AY$102,'Calc| Project Costs '!$BV$7:$BV$102,'Output| Consolidated Summary'!$A57)</f>
        <v>20.496221605516112</v>
      </c>
      <c r="J57" s="45">
        <f t="shared" si="9"/>
        <v>107.21100094059771</v>
      </c>
    </row>
    <row r="58" spans="1:10" ht="18" customHeight="1" x14ac:dyDescent="0.2">
      <c r="A58" s="549" t="str">
        <f>$B$55&amp;"-"&amp;D58</f>
        <v>Growth Assets-Meters</v>
      </c>
      <c r="B58" s="363"/>
      <c r="C58" s="63" t="s">
        <v>377</v>
      </c>
      <c r="D58" s="58" t="s">
        <v>65</v>
      </c>
      <c r="E58" s="44">
        <f>SUMIFS('Calc| Project Costs '!AU$7:AU$102,'Calc| Project Costs '!$BV$7:$BV$102,'Output| Consolidated Summary'!$A58)</f>
        <v>3.1258173364147686</v>
      </c>
      <c r="F58" s="45">
        <f>SUMIFS('Calc| Project Costs '!AV$7:AV$102,'Calc| Project Costs '!$BV$7:$BV$102,'Output| Consolidated Summary'!$A58)</f>
        <v>3.1059282930696446</v>
      </c>
      <c r="G58" s="45">
        <f>SUMIFS('Calc| Project Costs '!AW$7:AW$102,'Calc| Project Costs '!$BV$7:$BV$102,'Output| Consolidated Summary'!$A58)</f>
        <v>3.1572990571683097</v>
      </c>
      <c r="H58" s="45">
        <f>SUMIFS('Calc| Project Costs '!AX$7:AX$102,'Calc| Project Costs '!$BV$7:$BV$102,'Output| Consolidated Summary'!$A58)</f>
        <v>3.0564751888312389</v>
      </c>
      <c r="I58" s="46">
        <f>SUMIFS('Calc| Project Costs '!AY$7:AY$102,'Calc| Project Costs '!$BV$7:$BV$102,'Output| Consolidated Summary'!$A58)</f>
        <v>2.910913858957247</v>
      </c>
      <c r="J58" s="45">
        <f t="shared" si="9"/>
        <v>15.356433734441209</v>
      </c>
    </row>
    <row r="59" spans="1:10" ht="18" customHeight="1" x14ac:dyDescent="0.2">
      <c r="A59" s="549" t="str">
        <f>$C$59&amp;"-"&amp;D59</f>
        <v>Growth new areas-Mains</v>
      </c>
      <c r="B59" s="364"/>
      <c r="C59" s="64" t="s">
        <v>256</v>
      </c>
      <c r="D59" s="57" t="s">
        <v>50</v>
      </c>
      <c r="E59" s="79">
        <f>SUMIFS('Calc| Project Costs '!AU$7:AU$102,'Calc| Project Costs '!$BV$7:$BV$102,'Output| Consolidated Summary'!$A59)</f>
        <v>0</v>
      </c>
      <c r="F59" s="65">
        <f>SUMIFS('Calc| Project Costs '!AV$7:AV$102,'Calc| Project Costs '!$BV$7:$BV$102,'Output| Consolidated Summary'!$A59)</f>
        <v>4.9377089724769432</v>
      </c>
      <c r="G59" s="65">
        <f>SUMIFS('Calc| Project Costs '!AW$7:AW$102,'Calc| Project Costs '!$BV$7:$BV$102,'Output| Consolidated Summary'!$A59)</f>
        <v>0</v>
      </c>
      <c r="H59" s="65">
        <f>SUMIFS('Calc| Project Costs '!AX$7:AX$102,'Calc| Project Costs '!$BV$7:$BV$102,'Output| Consolidated Summary'!$A59)</f>
        <v>0</v>
      </c>
      <c r="I59" s="80">
        <f>SUMIFS('Calc| Project Costs '!AY$7:AY$102,'Calc| Project Costs '!$BV$7:$BV$102,'Output| Consolidated Summary'!$A59)</f>
        <v>0</v>
      </c>
      <c r="J59" s="65">
        <f t="shared" si="9"/>
        <v>4.9377089724769432</v>
      </c>
    </row>
    <row r="60" spans="1:10" ht="18" customHeight="1" x14ac:dyDescent="0.2">
      <c r="A60" s="549" t="str">
        <f>B60&amp;"-"&amp;D60</f>
        <v>Other Distribution System-Other Distribution System Equipment</v>
      </c>
      <c r="B60" s="66" t="s">
        <v>80</v>
      </c>
      <c r="C60" s="471"/>
      <c r="D60" s="67" t="s">
        <v>79</v>
      </c>
      <c r="E60" s="68">
        <f>SUMIFS('Calc| Project Costs '!AU$7:AU$102,'Calc| Project Costs '!$BV$7:$BV$102,'Output| Consolidated Summary'!$A60)</f>
        <v>16.292421541824979</v>
      </c>
      <c r="F60" s="69">
        <f>SUMIFS('Calc| Project Costs '!AV$7:AV$102,'Calc| Project Costs '!$BV$7:$BV$102,'Output| Consolidated Summary'!$A60)</f>
        <v>17.288904139695806</v>
      </c>
      <c r="G60" s="69">
        <f>SUMIFS('Calc| Project Costs '!AW$7:AW$102,'Calc| Project Costs '!$BV$7:$BV$102,'Output| Consolidated Summary'!$A60)</f>
        <v>16.621111603980545</v>
      </c>
      <c r="H60" s="69">
        <f>SUMIFS('Calc| Project Costs '!AX$7:AX$102,'Calc| Project Costs '!$BV$7:$BV$102,'Output| Consolidated Summary'!$A60)</f>
        <v>17.657305243675058</v>
      </c>
      <c r="I60" s="70">
        <f>SUMIFS('Calc| Project Costs '!AY$7:AY$102,'Calc| Project Costs '!$BV$7:$BV$102,'Output| Consolidated Summary'!$A60)</f>
        <v>16.224628700563567</v>
      </c>
      <c r="J60" s="69">
        <f t="shared" si="9"/>
        <v>84.084371229739958</v>
      </c>
    </row>
    <row r="61" spans="1:10" ht="18" customHeight="1" x14ac:dyDescent="0.2">
      <c r="A61" s="549" t="str">
        <f>B61&amp;"-"&amp;D61</f>
        <v>Other Non-Distribution System-Other Assets</v>
      </c>
      <c r="B61" s="66" t="s">
        <v>93</v>
      </c>
      <c r="C61" s="471"/>
      <c r="D61" s="67" t="s">
        <v>92</v>
      </c>
      <c r="E61" s="68">
        <f>SUMIFS('Calc| Project Costs '!AU$7:AU$102,'Calc| Project Costs '!$BV$7:$BV$102,'Output| Consolidated Summary'!$A61)</f>
        <v>3.5265332114748973</v>
      </c>
      <c r="F61" s="69">
        <f>SUMIFS('Calc| Project Costs '!AV$7:AV$102,'Calc| Project Costs '!$BV$7:$BV$102,'Output| Consolidated Summary'!$A61)</f>
        <v>1.0808056173857745</v>
      </c>
      <c r="G61" s="69">
        <f>SUMIFS('Calc| Project Costs '!AW$7:AW$102,'Calc| Project Costs '!$BV$7:$BV$102,'Output| Consolidated Summary'!$A61)</f>
        <v>1.3637847682378563</v>
      </c>
      <c r="H61" s="69">
        <f>SUMIFS('Calc| Project Costs '!AX$7:AX$102,'Calc| Project Costs '!$BV$7:$BV$102,'Output| Consolidated Summary'!$A61)</f>
        <v>1.5901060963386617</v>
      </c>
      <c r="I61" s="70">
        <f>SUMIFS('Calc| Project Costs '!AY$7:AY$102,'Calc| Project Costs '!$BV$7:$BV$102,'Output| Consolidated Summary'!$A61)</f>
        <v>0.4752375566735309</v>
      </c>
      <c r="J61" s="69">
        <f t="shared" si="9"/>
        <v>8.0364672501107215</v>
      </c>
    </row>
    <row r="62" spans="1:10" ht="18" customHeight="1" x14ac:dyDescent="0.2">
      <c r="A62" s="549" t="str">
        <f>B62&amp;"-"&amp;D62</f>
        <v>Large consumers-Meters</v>
      </c>
      <c r="B62" s="66" t="s">
        <v>378</v>
      </c>
      <c r="C62" s="471"/>
      <c r="D62" s="67" t="s">
        <v>65</v>
      </c>
      <c r="E62" s="68">
        <f>SUMIFS('Calc| Project Costs '!AU$7:AU$102,'Calc| Project Costs '!$BV$7:$BV$102,'Output| Consolidated Summary'!$A62)</f>
        <v>0</v>
      </c>
      <c r="F62" s="69">
        <f>SUMIFS('Calc| Project Costs '!AV$7:AV$102,'Calc| Project Costs '!$BV$7:$BV$102,'Output| Consolidated Summary'!$A62)</f>
        <v>0</v>
      </c>
      <c r="G62" s="69">
        <f>SUMIFS('Calc| Project Costs '!AW$7:AW$102,'Calc| Project Costs '!$BV$7:$BV$102,'Output| Consolidated Summary'!$A62)</f>
        <v>0</v>
      </c>
      <c r="H62" s="69">
        <f>SUMIFS('Calc| Project Costs '!AX$7:AX$102,'Calc| Project Costs '!$BV$7:$BV$102,'Output| Consolidated Summary'!$A62)</f>
        <v>0</v>
      </c>
      <c r="I62" s="70">
        <f>SUMIFS('Calc| Project Costs '!AY$7:AY$102,'Calc| Project Costs '!$BV$7:$BV$102,'Output| Consolidated Summary'!$A62)</f>
        <v>0</v>
      </c>
      <c r="J62" s="69">
        <f t="shared" si="9"/>
        <v>0</v>
      </c>
    </row>
    <row r="63" spans="1:10" ht="18" customHeight="1" thickBot="1" x14ac:dyDescent="0.25">
      <c r="A63" s="547"/>
      <c r="B63" s="49" t="s">
        <v>379</v>
      </c>
      <c r="C63" s="50"/>
      <c r="D63" s="50"/>
      <c r="E63" s="476">
        <f t="shared" ref="E63:J63" si="10">SUM(E49:E55,E60:E62)</f>
        <v>92.837718520470162</v>
      </c>
      <c r="F63" s="477">
        <f t="shared" si="10"/>
        <v>126.17564530671004</v>
      </c>
      <c r="G63" s="477">
        <f t="shared" si="10"/>
        <v>91.483152837256057</v>
      </c>
      <c r="H63" s="477">
        <f t="shared" si="10"/>
        <v>105.46828453730504</v>
      </c>
      <c r="I63" s="478">
        <f t="shared" si="10"/>
        <v>87.004586668849839</v>
      </c>
      <c r="J63" s="51">
        <f t="shared" si="10"/>
        <v>502.96938787059116</v>
      </c>
    </row>
    <row r="64" spans="1:10" s="26" customFormat="1" x14ac:dyDescent="0.15">
      <c r="A64" s="549"/>
      <c r="B64" s="54" t="s">
        <v>173</v>
      </c>
      <c r="C64" s="56"/>
      <c r="D64" s="54"/>
      <c r="E64" s="54">
        <f>E63-'Calc| Project Costs '!AU102</f>
        <v>0</v>
      </c>
      <c r="F64" s="54">
        <f>F63-'Calc| Project Costs '!AV102</f>
        <v>0</v>
      </c>
      <c r="G64" s="54">
        <f>G63-'Calc| Project Costs '!AW102</f>
        <v>0</v>
      </c>
      <c r="H64" s="54">
        <f>H63-'Calc| Project Costs '!AX102</f>
        <v>0</v>
      </c>
      <c r="I64" s="54">
        <f>I63-'Calc| Project Costs '!AY102</f>
        <v>0</v>
      </c>
      <c r="J64" s="54">
        <f>J63-'Calc| Project Costs '!AZ102</f>
        <v>0</v>
      </c>
    </row>
    <row r="65" spans="1:34" s="508" customFormat="1" x14ac:dyDescent="0.2">
      <c r="A65" s="547"/>
      <c r="K65" s="25"/>
      <c r="L65" s="25"/>
      <c r="M65" s="25"/>
      <c r="N65" s="25"/>
      <c r="O65" s="25"/>
      <c r="P65" s="25"/>
      <c r="Q65" s="25"/>
      <c r="R65" s="25"/>
      <c r="S65" s="25"/>
      <c r="T65" s="25"/>
      <c r="U65" s="25"/>
      <c r="V65" s="25"/>
      <c r="W65" s="25"/>
      <c r="X65" s="25"/>
      <c r="Y65" s="25"/>
      <c r="Z65" s="25"/>
      <c r="AA65" s="25"/>
      <c r="AB65" s="25"/>
      <c r="AC65" s="25"/>
      <c r="AD65" s="25"/>
      <c r="AE65" s="25"/>
      <c r="AF65" s="25"/>
      <c r="AG65" s="25"/>
      <c r="AH65" s="25"/>
    </row>
    <row r="66" spans="1:34" ht="24" customHeight="1" x14ac:dyDescent="0.2">
      <c r="A66" s="12"/>
      <c r="B66" s="9" t="s">
        <v>382</v>
      </c>
      <c r="C66" s="9"/>
      <c r="D66" s="9"/>
      <c r="E66" s="9"/>
      <c r="F66" s="9"/>
      <c r="G66" s="9"/>
      <c r="H66" s="9"/>
      <c r="I66" s="9"/>
      <c r="J66" s="9"/>
    </row>
    <row r="67" spans="1:34" x14ac:dyDescent="0.2">
      <c r="A67" s="547"/>
      <c r="B67" s="360"/>
      <c r="C67" s="6"/>
      <c r="D67" s="6"/>
      <c r="E67" s="6"/>
      <c r="F67" s="6"/>
      <c r="G67" s="6"/>
      <c r="H67" s="6"/>
      <c r="I67" s="6"/>
      <c r="J67" s="6"/>
    </row>
    <row r="68" spans="1:34" s="42" customFormat="1" ht="31.5" x14ac:dyDescent="0.25">
      <c r="A68" s="548"/>
      <c r="B68" s="588" t="s">
        <v>48</v>
      </c>
      <c r="C68" s="588"/>
      <c r="D68" s="74" t="s">
        <v>47</v>
      </c>
      <c r="E68" s="39" t="s">
        <v>136</v>
      </c>
      <c r="F68" s="38" t="s">
        <v>137</v>
      </c>
      <c r="G68" s="38" t="s">
        <v>138</v>
      </c>
      <c r="H68" s="38" t="s">
        <v>139</v>
      </c>
      <c r="I68" s="40" t="s">
        <v>140</v>
      </c>
      <c r="J68" s="41" t="s">
        <v>160</v>
      </c>
    </row>
    <row r="69" spans="1:34" ht="18" customHeight="1" x14ac:dyDescent="0.2">
      <c r="A69" s="549" t="str">
        <f t="shared" ref="A69:A74" si="11">B69&amp;"-"&amp;D69</f>
        <v>Mains Replacement-Mains</v>
      </c>
      <c r="B69" s="8" t="s">
        <v>57</v>
      </c>
      <c r="C69" s="363"/>
      <c r="D69" s="57" t="s">
        <v>50</v>
      </c>
      <c r="E69" s="45">
        <f>SUMIFS('Calc| Project Costs '!AC$7:AC$102,'Calc| Project Costs '!$BV$7:$BV$102,'Output| Consolidated Summary'!$A69)</f>
        <v>0.23297277952534923</v>
      </c>
      <c r="F69" s="45">
        <f>SUMIFS('Calc| Project Costs '!AD$7:AD$102,'Calc| Project Costs '!$BV$7:$BV$102,'Output| Consolidated Summary'!$A69)</f>
        <v>0.35676751804248835</v>
      </c>
      <c r="G69" s="45">
        <f>SUMIFS('Calc| Project Costs '!AE$7:AE$102,'Calc| Project Costs '!$BV$7:$BV$102,'Output| Consolidated Summary'!$A69)</f>
        <v>0.50403818726274785</v>
      </c>
      <c r="H69" s="45">
        <f>SUMIFS('Calc| Project Costs '!AF$7:AF$102,'Calc| Project Costs '!$BV$7:$BV$102,'Output| Consolidated Summary'!$A69)</f>
        <v>0.68449148738596743</v>
      </c>
      <c r="I69" s="279">
        <f>SUMIFS('Calc| Project Costs '!AG$7:AG$102,'Calc| Project Costs '!$BV$7:$BV$102,'Output| Consolidated Summary'!$A69)</f>
        <v>0.84142200329411188</v>
      </c>
      <c r="J69" s="75">
        <f>SUM(E69:I69)</f>
        <v>2.6196919755106647</v>
      </c>
    </row>
    <row r="70" spans="1:34" ht="18" customHeight="1" x14ac:dyDescent="0.2">
      <c r="A70" s="549" t="str">
        <f t="shared" si="11"/>
        <v>Meter Replacement-Meters</v>
      </c>
      <c r="B70" s="47" t="s">
        <v>69</v>
      </c>
      <c r="C70" s="363"/>
      <c r="D70" s="58" t="s">
        <v>65</v>
      </c>
      <c r="E70" s="45">
        <f>SUMIFS('Calc| Project Costs '!AC$7:AC$102,'Calc| Project Costs '!$BV$7:$BV$102,'Output| Consolidated Summary'!$A70)</f>
        <v>3.1803814975763102E-2</v>
      </c>
      <c r="F70" s="45">
        <f>SUMIFS('Calc| Project Costs '!AD$7:AD$102,'Calc| Project Costs '!$BV$7:$BV$102,'Output| Consolidated Summary'!$A70)</f>
        <v>3.8250566527199791E-2</v>
      </c>
      <c r="G70" s="45">
        <f>SUMIFS('Calc| Project Costs '!AE$7:AE$102,'Calc| Project Costs '!$BV$7:$BV$102,'Output| Consolidated Summary'!$A70)</f>
        <v>4.8762391820226368E-2</v>
      </c>
      <c r="H70" s="45">
        <f>SUMIFS('Calc| Project Costs '!AF$7:AF$102,'Calc| Project Costs '!$BV$7:$BV$102,'Output| Consolidated Summary'!$A70)</f>
        <v>7.9206394205043676E-2</v>
      </c>
      <c r="I70" s="46">
        <f>SUMIFS('Calc| Project Costs '!AG$7:AG$102,'Calc| Project Costs '!$BV$7:$BV$102,'Output| Consolidated Summary'!$A70)</f>
        <v>0.10833147681666451</v>
      </c>
      <c r="J70" s="75">
        <f>SUM(E70:I70)</f>
        <v>0.30635464434489745</v>
      </c>
    </row>
    <row r="71" spans="1:34" ht="18" customHeight="1" x14ac:dyDescent="0.2">
      <c r="A71" s="549" t="str">
        <f t="shared" si="11"/>
        <v>Augmentation-Mains</v>
      </c>
      <c r="B71" s="47" t="s">
        <v>56</v>
      </c>
      <c r="C71" s="363"/>
      <c r="D71" s="57" t="s">
        <v>50</v>
      </c>
      <c r="E71" s="45">
        <f>SUMIFS('Calc| Project Costs '!AC$7:AC$102,'Calc| Project Costs '!$BV$7:$BV$102,'Output| Consolidated Summary'!$A71)</f>
        <v>0</v>
      </c>
      <c r="F71" s="45">
        <f>SUMIFS('Calc| Project Costs '!AD$7:AD$102,'Calc| Project Costs '!$BV$7:$BV$102,'Output| Consolidated Summary'!$A71)</f>
        <v>9.7448072056400215E-2</v>
      </c>
      <c r="G71" s="45">
        <f>SUMIFS('Calc| Project Costs '!AE$7:AE$102,'Calc| Project Costs '!$BV$7:$BV$102,'Output| Consolidated Summary'!$A71)</f>
        <v>0</v>
      </c>
      <c r="H71" s="45">
        <f>SUMIFS('Calc| Project Costs '!AF$7:AF$102,'Calc| Project Costs '!$BV$7:$BV$102,'Output| Consolidated Summary'!$A71)</f>
        <v>0.10064064709661379</v>
      </c>
      <c r="I71" s="46">
        <f>SUMIFS('Calc| Project Costs '!AG$7:AG$102,'Calc| Project Costs '!$BV$7:$BV$102,'Output| Consolidated Summary'!$A71)</f>
        <v>0</v>
      </c>
      <c r="J71" s="75">
        <f t="shared" ref="J71:J82" si="12">SUM(E71:I71)</f>
        <v>0.19808871915301401</v>
      </c>
    </row>
    <row r="72" spans="1:34" ht="18" customHeight="1" x14ac:dyDescent="0.2">
      <c r="A72" s="549" t="str">
        <f t="shared" si="11"/>
        <v>Telemetry-Telemetry</v>
      </c>
      <c r="B72" s="47" t="s">
        <v>76</v>
      </c>
      <c r="C72" s="363"/>
      <c r="D72" s="57" t="s">
        <v>76</v>
      </c>
      <c r="E72" s="45">
        <f>SUMIFS('Calc| Project Costs '!AC$7:AC$102,'Calc| Project Costs '!$BV$7:$BV$102,'Output| Consolidated Summary'!$A72)</f>
        <v>1.6402790804207222E-2</v>
      </c>
      <c r="F72" s="45">
        <f>SUMIFS('Calc| Project Costs '!AD$7:AD$102,'Calc| Project Costs '!$BV$7:$BV$102,'Output| Consolidated Summary'!$A72)</f>
        <v>1.3525640302715237E-2</v>
      </c>
      <c r="G72" s="45">
        <f>SUMIFS('Calc| Project Costs '!AE$7:AE$102,'Calc| Project Costs '!$BV$7:$BV$102,'Output| Consolidated Summary'!$A72)</f>
        <v>1.6737229585021381E-2</v>
      </c>
      <c r="H72" s="45">
        <f>SUMIFS('Calc| Project Costs '!AF$7:AF$102,'Calc| Project Costs '!$BV$7:$BV$102,'Output| Consolidated Summary'!$A72)</f>
        <v>2.0861060850158361E-2</v>
      </c>
      <c r="I72" s="46">
        <f>SUMIFS('Calc| Project Costs '!AG$7:AG$102,'Calc| Project Costs '!$BV$7:$BV$102,'Output| Consolidated Summary'!$A72)</f>
        <v>2.5799373317741254E-2</v>
      </c>
      <c r="J72" s="75">
        <f t="shared" si="12"/>
        <v>9.3326094859843459E-2</v>
      </c>
    </row>
    <row r="73" spans="1:34" ht="18" customHeight="1" x14ac:dyDescent="0.2">
      <c r="A73" s="549" t="str">
        <f t="shared" si="11"/>
        <v>Regulator-Other Distribution System Equipment</v>
      </c>
      <c r="B73" s="47" t="s">
        <v>307</v>
      </c>
      <c r="C73" s="363"/>
      <c r="D73" s="57" t="s">
        <v>79</v>
      </c>
      <c r="E73" s="45">
        <f>SUMIFS('Calc| Project Costs '!AC$7:AC$102,'Calc| Project Costs '!$BV$7:$BV$102,'Output| Consolidated Summary'!$A73)</f>
        <v>2.1417735249502023E-2</v>
      </c>
      <c r="F73" s="45">
        <f>SUMIFS('Calc| Project Costs '!AD$7:AD$102,'Calc| Project Costs '!$BV$7:$BV$102,'Output| Consolidated Summary'!$A73)</f>
        <v>4.0029317861092296E-2</v>
      </c>
      <c r="G73" s="45">
        <f>SUMIFS('Calc| Project Costs '!AE$7:AE$102,'Calc| Project Costs '!$BV$7:$BV$102,'Output| Consolidated Summary'!$A73)</f>
        <v>6.185695808315609E-2</v>
      </c>
      <c r="H73" s="45">
        <f>SUMIFS('Calc| Project Costs '!AF$7:AF$102,'Calc| Project Costs '!$BV$7:$BV$102,'Output| Consolidated Summary'!$A73)</f>
        <v>7.9039991802612203E-2</v>
      </c>
      <c r="I73" s="46">
        <f>SUMIFS('Calc| Project Costs '!AG$7:AG$102,'Calc| Project Costs '!$BV$7:$BV$102,'Output| Consolidated Summary'!$A73)</f>
        <v>0.10516885812937088</v>
      </c>
      <c r="J73" s="75">
        <f t="shared" si="12"/>
        <v>0.30751286112573351</v>
      </c>
    </row>
    <row r="74" spans="1:34" ht="18" customHeight="1" x14ac:dyDescent="0.2">
      <c r="A74" s="549" t="str">
        <f t="shared" si="11"/>
        <v>IT-IT System</v>
      </c>
      <c r="B74" s="47" t="s">
        <v>319</v>
      </c>
      <c r="C74" s="363"/>
      <c r="D74" s="57" t="s">
        <v>96</v>
      </c>
      <c r="E74" s="45">
        <f>SUMIFS('Calc| Project Costs '!AC$7:AC$102,'Calc| Project Costs '!$BV$7:$BV$102,'Output| Consolidated Summary'!$A74)</f>
        <v>0.19340027314813035</v>
      </c>
      <c r="F74" s="45">
        <f>SUMIFS('Calc| Project Costs '!AD$7:AD$102,'Calc| Project Costs '!$BV$7:$BV$102,'Output| Consolidated Summary'!$A74)</f>
        <v>0.83769511328089274</v>
      </c>
      <c r="G74" s="45">
        <f>SUMIFS('Calc| Project Costs '!AE$7:AE$102,'Calc| Project Costs '!$BV$7:$BV$102,'Output| Consolidated Summary'!$A74)</f>
        <v>0.36935572295418784</v>
      </c>
      <c r="H74" s="45">
        <f>SUMIFS('Calc| Project Costs '!AF$7:AF$102,'Calc| Project Costs '!$BV$7:$BV$102,'Output| Consolidated Summary'!$A74)</f>
        <v>0.8423154396311201</v>
      </c>
      <c r="I74" s="46">
        <f>SUMIFS('Calc| Project Costs '!AG$7:AG$102,'Calc| Project Costs '!$BV$7:$BV$102,'Output| Consolidated Summary'!$A74)</f>
        <v>0.47699680872493871</v>
      </c>
      <c r="J74" s="75">
        <f t="shared" si="12"/>
        <v>2.7197633577392697</v>
      </c>
    </row>
    <row r="75" spans="1:34" ht="18" customHeight="1" x14ac:dyDescent="0.2">
      <c r="A75" s="549"/>
      <c r="B75" s="59" t="s">
        <v>279</v>
      </c>
      <c r="C75" s="363"/>
      <c r="D75" s="57"/>
      <c r="E75" s="79">
        <f>SUM(E76:E79)</f>
        <v>0.19622374846417187</v>
      </c>
      <c r="F75" s="65">
        <f>SUM(F76:F79)</f>
        <v>0.46368536357182183</v>
      </c>
      <c r="G75" s="65">
        <f>SUM(G76:G79)</f>
        <v>0.54203073656616341</v>
      </c>
      <c r="H75" s="65">
        <f>SUM(H76:H79)</f>
        <v>0.76205362426374224</v>
      </c>
      <c r="I75" s="80">
        <f>SUM(I76:I79)</f>
        <v>0.90723757046087938</v>
      </c>
      <c r="J75" s="75">
        <f t="shared" si="12"/>
        <v>2.8712310433267785</v>
      </c>
    </row>
    <row r="76" spans="1:34" ht="18" customHeight="1" x14ac:dyDescent="0.2">
      <c r="A76" s="549" t="str">
        <f>$B$75&amp;"-"&amp;D76</f>
        <v>Growth Assets-Mains</v>
      </c>
      <c r="B76" s="363"/>
      <c r="C76" s="60" t="s">
        <v>375</v>
      </c>
      <c r="D76" s="61" t="s">
        <v>50</v>
      </c>
      <c r="E76" s="45">
        <f>SUMIFS('Calc| Project Costs '!AC$7:AC$102,'Calc| Project Costs '!$BV$7:$BV$102,'Output| Consolidated Summary'!$A76)</f>
        <v>5.6859733194156881E-2</v>
      </c>
      <c r="F76" s="45">
        <f>SUMIFS('Calc| Project Costs '!AD$7:AD$102,'Calc| Project Costs '!$BV$7:$BV$102,'Output| Consolidated Summary'!$A76)</f>
        <v>0.10095868656361476</v>
      </c>
      <c r="G76" s="45">
        <f>SUMIFS('Calc| Project Costs '!AE$7:AE$102,'Calc| Project Costs '!$BV$7:$BV$102,'Output| Consolidated Summary'!$A76)</f>
        <v>0.15779082912863299</v>
      </c>
      <c r="H76" s="45">
        <f>SUMIFS('Calc| Project Costs '!AF$7:AF$102,'Calc| Project Costs '!$BV$7:$BV$102,'Output| Consolidated Summary'!$A76)</f>
        <v>0.22201397589069774</v>
      </c>
      <c r="I76" s="279">
        <f>SUMIFS('Calc| Project Costs '!AG$7:AG$102,'Calc| Project Costs '!$BV$7:$BV$102,'Output| Consolidated Summary'!$A76)</f>
        <v>0.26421830481226805</v>
      </c>
      <c r="J76" s="76">
        <f t="shared" si="12"/>
        <v>0.80184152958937038</v>
      </c>
    </row>
    <row r="77" spans="1:34" ht="18" customHeight="1" x14ac:dyDescent="0.2">
      <c r="A77" s="549" t="str">
        <f>$B$75&amp;"-"&amp;D77</f>
        <v>Growth Assets-Inlets</v>
      </c>
      <c r="B77" s="363"/>
      <c r="C77" s="63" t="s">
        <v>376</v>
      </c>
      <c r="D77" s="58" t="s">
        <v>59</v>
      </c>
      <c r="E77" s="45">
        <f>SUMIFS('Calc| Project Costs '!AC$7:AC$102,'Calc| Project Costs '!$BV$7:$BV$102,'Output| Consolidated Summary'!$A77)</f>
        <v>0.13672305458976658</v>
      </c>
      <c r="F77" s="45">
        <f>SUMIFS('Calc| Project Costs '!AD$7:AD$102,'Calc| Project Costs '!$BV$7:$BV$102,'Output| Consolidated Summary'!$A77)</f>
        <v>0.24271686240451112</v>
      </c>
      <c r="G77" s="45">
        <f>SUMIFS('Calc| Project Costs '!AE$7:AE$102,'Calc| Project Costs '!$BV$7:$BV$102,'Output| Consolidated Summary'!$A77)</f>
        <v>0.37913045464840833</v>
      </c>
      <c r="H77" s="45">
        <f>SUMIFS('Calc| Project Costs '!AF$7:AF$102,'Calc| Project Costs '!$BV$7:$BV$102,'Output| Consolidated Summary'!$A77)</f>
        <v>0.53350247640191684</v>
      </c>
      <c r="I77" s="46">
        <f>SUMIFS('Calc| Project Costs '!AG$7:AG$102,'Calc| Project Costs '!$BV$7:$BV$102,'Output| Consolidated Summary'!$A77)</f>
        <v>0.63534005002115967</v>
      </c>
      <c r="J77" s="75">
        <f t="shared" si="12"/>
        <v>1.9274128980657625</v>
      </c>
    </row>
    <row r="78" spans="1:34" ht="18" customHeight="1" x14ac:dyDescent="0.2">
      <c r="A78" s="549" t="str">
        <f>$B$75&amp;"-"&amp;D78</f>
        <v>Growth Assets-Meters</v>
      </c>
      <c r="B78" s="363"/>
      <c r="C78" s="63" t="s">
        <v>377</v>
      </c>
      <c r="D78" s="58" t="s">
        <v>65</v>
      </c>
      <c r="E78" s="45">
        <f>SUMIFS('Calc| Project Costs '!AC$7:AC$102,'Calc| Project Costs '!$BV$7:$BV$102,'Output| Consolidated Summary'!$A78)</f>
        <v>2.6409606802483996E-3</v>
      </c>
      <c r="F78" s="45">
        <f>SUMIFS('Calc| Project Costs '!AD$7:AD$102,'Calc| Project Costs '!$BV$7:$BV$102,'Output| Consolidated Summary'!$A78)</f>
        <v>3.8378664847904219E-3</v>
      </c>
      <c r="G78" s="45">
        <f>SUMIFS('Calc| Project Costs '!AE$7:AE$102,'Calc| Project Costs '!$BV$7:$BV$102,'Output| Consolidated Summary'!$A78)</f>
        <v>5.1094527891220824E-3</v>
      </c>
      <c r="H78" s="45">
        <f>SUMIFS('Calc| Project Costs '!AF$7:AF$102,'Calc| Project Costs '!$BV$7:$BV$102,'Output| Consolidated Summary'!$A78)</f>
        <v>6.5371719711277265E-3</v>
      </c>
      <c r="I78" s="46">
        <f>SUMIFS('Calc| Project Costs '!AG$7:AG$102,'Calc| Project Costs '!$BV$7:$BV$102,'Output| Consolidated Summary'!$A78)</f>
        <v>7.6792156274517083E-3</v>
      </c>
      <c r="J78" s="75">
        <f t="shared" si="12"/>
        <v>2.5804667552740339E-2</v>
      </c>
    </row>
    <row r="79" spans="1:34" ht="18" customHeight="1" x14ac:dyDescent="0.2">
      <c r="A79" s="549" t="str">
        <f>$C$79&amp;"-"&amp;D79</f>
        <v>Growth new areas-Mains</v>
      </c>
      <c r="B79" s="364"/>
      <c r="C79" s="64" t="s">
        <v>256</v>
      </c>
      <c r="D79" s="57" t="s">
        <v>50</v>
      </c>
      <c r="E79" s="65">
        <f>SUMIFS('Calc| Project Costs '!AC$7:AC$102,'Calc| Project Costs '!$BV$7:$BV$102,'Output| Consolidated Summary'!$A79)</f>
        <v>0</v>
      </c>
      <c r="F79" s="65">
        <f>SUMIFS('Calc| Project Costs '!AD$7:AD$102,'Calc| Project Costs '!$BV$7:$BV$102,'Output| Consolidated Summary'!$A79)</f>
        <v>0.11617194811890552</v>
      </c>
      <c r="G79" s="65">
        <f>SUMIFS('Calc| Project Costs '!AE$7:AE$102,'Calc| Project Costs '!$BV$7:$BV$102,'Output| Consolidated Summary'!$A79)</f>
        <v>0</v>
      </c>
      <c r="H79" s="65">
        <f>SUMIFS('Calc| Project Costs '!AF$7:AF$102,'Calc| Project Costs '!$BV$7:$BV$102,'Output| Consolidated Summary'!$A79)</f>
        <v>0</v>
      </c>
      <c r="I79" s="80">
        <f>SUMIFS('Calc| Project Costs '!AG$7:AG$102,'Calc| Project Costs '!$BV$7:$BV$102,'Output| Consolidated Summary'!$A79)</f>
        <v>0</v>
      </c>
      <c r="J79" s="77">
        <f t="shared" si="12"/>
        <v>0.11617194811890552</v>
      </c>
    </row>
    <row r="80" spans="1:34" ht="18" customHeight="1" x14ac:dyDescent="0.2">
      <c r="A80" s="549" t="str">
        <f>B80&amp;"-"&amp;D80</f>
        <v>Other Distribution System-Other Distribution System Equipment</v>
      </c>
      <c r="B80" s="66" t="s">
        <v>80</v>
      </c>
      <c r="C80" s="471"/>
      <c r="D80" s="67" t="s">
        <v>79</v>
      </c>
      <c r="E80" s="69">
        <f>SUMIFS('Calc| Project Costs '!AC$7:AC$102,'Calc| Project Costs '!$BV$7:$BV$102,'Output| Consolidated Summary'!$A80)</f>
        <v>0.24135718669890424</v>
      </c>
      <c r="F80" s="69">
        <f>SUMIFS('Calc| Project Costs '!AD$7:AD$102,'Calc| Project Costs '!$BV$7:$BV$102,'Output| Consolidated Summary'!$A80)</f>
        <v>0.37207095965761366</v>
      </c>
      <c r="G80" s="69">
        <f>SUMIFS('Calc| Project Costs '!AE$7:AE$102,'Calc| Project Costs '!$BV$7:$BV$102,'Output| Consolidated Summary'!$A80)</f>
        <v>0.47715514723781233</v>
      </c>
      <c r="H80" s="69">
        <f>SUMIFS('Calc| Project Costs '!AF$7:AF$102,'Calc| Project Costs '!$BV$7:$BV$102,'Output| Consolidated Summary'!$A80)</f>
        <v>0.66443841795708392</v>
      </c>
      <c r="I80" s="70">
        <f>SUMIFS('Calc| Project Costs '!AG$7:AG$102,'Calc| Project Costs '!$BV$7:$BV$102,'Output| Consolidated Summary'!$A80)</f>
        <v>0.74228966122679774</v>
      </c>
      <c r="J80" s="69">
        <f t="shared" si="12"/>
        <v>2.4973113727782117</v>
      </c>
    </row>
    <row r="81" spans="1:10" ht="18" customHeight="1" x14ac:dyDescent="0.2">
      <c r="A81" s="549" t="str">
        <f>B81&amp;"-"&amp;D81</f>
        <v>Other Non-Distribution System-Other Assets</v>
      </c>
      <c r="B81" s="66" t="s">
        <v>93</v>
      </c>
      <c r="C81" s="471"/>
      <c r="D81" s="67" t="s">
        <v>92</v>
      </c>
      <c r="E81" s="69">
        <f>SUMIFS('Calc| Project Costs '!AC$7:AC$102,'Calc| Project Costs '!$BV$7:$BV$102,'Output| Consolidated Summary'!$A81)</f>
        <v>2.4022653209012676E-3</v>
      </c>
      <c r="F81" s="69">
        <f>SUMIFS('Calc| Project Costs '!AD$7:AD$102,'Calc| Project Costs '!$BV$7:$BV$102,'Output| Consolidated Summary'!$A81)</f>
        <v>0</v>
      </c>
      <c r="G81" s="69">
        <f>SUMIFS('Calc| Project Costs '!AE$7:AE$102,'Calc| Project Costs '!$BV$7:$BV$102,'Output| Consolidated Summary'!$A81)</f>
        <v>0</v>
      </c>
      <c r="H81" s="69">
        <f>SUMIFS('Calc| Project Costs '!AF$7:AF$102,'Calc| Project Costs '!$BV$7:$BV$102,'Output| Consolidated Summary'!$A81)</f>
        <v>0</v>
      </c>
      <c r="I81" s="70">
        <f>SUMIFS('Calc| Project Costs '!AG$7:AG$102,'Calc| Project Costs '!$BV$7:$BV$102,'Output| Consolidated Summary'!$A81)</f>
        <v>0</v>
      </c>
      <c r="J81" s="69">
        <f t="shared" si="12"/>
        <v>2.4022653209012676E-3</v>
      </c>
    </row>
    <row r="82" spans="1:10" ht="18" customHeight="1" x14ac:dyDescent="0.2">
      <c r="A82" s="549" t="str">
        <f>B82&amp;"-"&amp;D82</f>
        <v>Large consumers-Meters</v>
      </c>
      <c r="B82" s="66" t="s">
        <v>378</v>
      </c>
      <c r="C82" s="471"/>
      <c r="D82" s="67" t="s">
        <v>65</v>
      </c>
      <c r="E82" s="69">
        <f>SUMIFS('Calc| Project Costs '!AC$7:AC$102,'Calc| Project Costs '!$BV$7:$BV$102,'Output| Consolidated Summary'!$A82)</f>
        <v>0</v>
      </c>
      <c r="F82" s="69">
        <f>SUMIFS('Calc| Project Costs '!AD$7:AD$102,'Calc| Project Costs '!$BV$7:$BV$102,'Output| Consolidated Summary'!$A82)</f>
        <v>0</v>
      </c>
      <c r="G82" s="69">
        <f>SUMIFS('Calc| Project Costs '!AE$7:AE$102,'Calc| Project Costs '!$BV$7:$BV$102,'Output| Consolidated Summary'!$A82)</f>
        <v>0</v>
      </c>
      <c r="H82" s="69">
        <f>SUMIFS('Calc| Project Costs '!AF$7:AF$102,'Calc| Project Costs '!$BV$7:$BV$102,'Output| Consolidated Summary'!$A82)</f>
        <v>0</v>
      </c>
      <c r="I82" s="70">
        <f>SUMIFS('Calc| Project Costs '!AG$7:AG$102,'Calc| Project Costs '!$BV$7:$BV$102,'Output| Consolidated Summary'!$A82)</f>
        <v>0</v>
      </c>
      <c r="J82" s="69">
        <f t="shared" si="12"/>
        <v>0</v>
      </c>
    </row>
    <row r="83" spans="1:10" ht="18" customHeight="1" thickBot="1" x14ac:dyDescent="0.25">
      <c r="A83" s="547"/>
      <c r="B83" s="49" t="s">
        <v>379</v>
      </c>
      <c r="C83" s="50"/>
      <c r="D83" s="50"/>
      <c r="E83" s="71">
        <f>SUM(E69:E75,E80:E82)</f>
        <v>0.93598059418692936</v>
      </c>
      <c r="F83" s="72">
        <f t="shared" ref="F83:J83" si="13">SUM(F69:F75,F80:F82)</f>
        <v>2.2194725513002243</v>
      </c>
      <c r="G83" s="72">
        <f t="shared" si="13"/>
        <v>2.019936373509315</v>
      </c>
      <c r="H83" s="72">
        <f t="shared" si="13"/>
        <v>3.233047063192342</v>
      </c>
      <c r="I83" s="81">
        <f t="shared" si="13"/>
        <v>3.2072457519705044</v>
      </c>
      <c r="J83" s="52">
        <f t="shared" si="13"/>
        <v>11.615682334159313</v>
      </c>
    </row>
    <row r="84" spans="1:10" s="26" customFormat="1" x14ac:dyDescent="0.15">
      <c r="A84" s="549"/>
      <c r="B84" s="54" t="s">
        <v>173</v>
      </c>
      <c r="C84" s="56"/>
      <c r="D84" s="54"/>
      <c r="E84" s="54">
        <f>E83-'Calc| Project Costs '!AC102</f>
        <v>0</v>
      </c>
      <c r="F84" s="54">
        <f>F83-'Calc| Project Costs '!AD102</f>
        <v>0</v>
      </c>
      <c r="G84" s="54">
        <f>G83-'Calc| Project Costs '!AE102</f>
        <v>0</v>
      </c>
      <c r="H84" s="54">
        <f>H83-'Calc| Project Costs '!AF102</f>
        <v>0</v>
      </c>
      <c r="I84" s="54">
        <f>I83-'Calc| Project Costs '!AG102</f>
        <v>0</v>
      </c>
      <c r="J84" s="54">
        <f>J83-'Calc| Project Costs '!AH102</f>
        <v>0</v>
      </c>
    </row>
    <row r="85" spans="1:10" x14ac:dyDescent="0.2">
      <c r="A85" s="547"/>
      <c r="B85" s="55"/>
      <c r="C85" s="55"/>
      <c r="D85" s="55"/>
      <c r="E85" s="56"/>
      <c r="F85" s="56"/>
      <c r="G85" s="56"/>
      <c r="H85" s="56"/>
      <c r="I85" s="56"/>
      <c r="J85" s="56"/>
    </row>
    <row r="86" spans="1:10" ht="24" customHeight="1" x14ac:dyDescent="0.2">
      <c r="A86" s="12"/>
      <c r="B86" s="9" t="s">
        <v>383</v>
      </c>
      <c r="C86" s="9"/>
      <c r="D86" s="9"/>
      <c r="E86" s="9"/>
      <c r="F86" s="9"/>
      <c r="G86" s="9"/>
      <c r="H86" s="9"/>
      <c r="I86" s="9"/>
      <c r="J86" s="9"/>
    </row>
    <row r="87" spans="1:10" x14ac:dyDescent="0.2">
      <c r="A87" s="547"/>
      <c r="B87" s="360"/>
      <c r="C87" s="6"/>
      <c r="D87" s="6"/>
      <c r="E87" s="6"/>
      <c r="F87" s="6"/>
      <c r="G87" s="6"/>
      <c r="H87" s="6"/>
      <c r="I87" s="6"/>
      <c r="J87" s="6"/>
    </row>
    <row r="88" spans="1:10" s="42" customFormat="1" ht="31.5" x14ac:dyDescent="0.25">
      <c r="A88" s="548"/>
      <c r="B88" s="588" t="s">
        <v>48</v>
      </c>
      <c r="C88" s="588"/>
      <c r="D88" s="74" t="s">
        <v>47</v>
      </c>
      <c r="E88" s="224" t="s">
        <v>136</v>
      </c>
      <c r="F88" s="147" t="s">
        <v>137</v>
      </c>
      <c r="G88" s="147" t="s">
        <v>138</v>
      </c>
      <c r="H88" s="147" t="s">
        <v>139</v>
      </c>
      <c r="I88" s="254" t="s">
        <v>140</v>
      </c>
      <c r="J88" s="41" t="s">
        <v>160</v>
      </c>
    </row>
    <row r="89" spans="1:10" ht="18" customHeight="1" x14ac:dyDescent="0.2">
      <c r="A89" s="549" t="str">
        <f t="shared" ref="A89:A94" si="14">B89&amp;"-"&amp;D89</f>
        <v>Mains Replacement-Mains</v>
      </c>
      <c r="B89" s="8" t="s">
        <v>57</v>
      </c>
      <c r="C89" s="363"/>
      <c r="D89" s="57" t="s">
        <v>50</v>
      </c>
      <c r="E89" s="278">
        <f>SUMIFS('Calc| Project Costs '!AO$7:AO$102,'Calc| Project Costs '!$BV$7:$BV$102,'Output| Consolidated Summary'!$A89)</f>
        <v>0.82865166873172436</v>
      </c>
      <c r="F89" s="62">
        <f>SUMIFS('Calc| Project Costs '!AP$7:AP$102,'Calc| Project Costs '!$BV$7:$BV$102,'Output| Consolidated Summary'!$A89)</f>
        <v>0.67230785422482398</v>
      </c>
      <c r="G89" s="62">
        <f>SUMIFS('Calc| Project Costs '!AQ$7:AQ$102,'Calc| Project Costs '!$BV$7:$BV$102,'Output| Consolidated Summary'!$A89)</f>
        <v>0.86199557896066592</v>
      </c>
      <c r="H89" s="62">
        <f>SUMIFS('Calc| Project Costs '!AR$7:AR$102,'Calc| Project Costs '!$BV$7:$BV$102,'Output| Consolidated Summary'!$A89)</f>
        <v>0.78519309428628037</v>
      </c>
      <c r="I89" s="279">
        <f>SUMIFS('Calc| Project Costs '!AS$7:AS$102,'Calc| Project Costs '!$BV$7:$BV$102,'Output| Consolidated Summary'!$A89)</f>
        <v>0.90193369825480563</v>
      </c>
      <c r="J89" s="75">
        <f>SUM(E89:I89)</f>
        <v>4.0500818944582999</v>
      </c>
    </row>
    <row r="90" spans="1:10" ht="18" customHeight="1" x14ac:dyDescent="0.2">
      <c r="A90" s="549" t="str">
        <f t="shared" si="14"/>
        <v>Meter Replacement-Meters</v>
      </c>
      <c r="B90" s="47" t="s">
        <v>69</v>
      </c>
      <c r="C90" s="363"/>
      <c r="D90" s="58" t="s">
        <v>65</v>
      </c>
      <c r="E90" s="44">
        <f>SUMIFS('Calc| Project Costs '!AO$7:AO$102,'Calc| Project Costs '!$BV$7:$BV$102,'Output| Consolidated Summary'!$A90)</f>
        <v>0.41182323646104657</v>
      </c>
      <c r="F90" s="45">
        <f>SUMIFS('Calc| Project Costs '!AP$7:AP$102,'Calc| Project Costs '!$BV$7:$BV$102,'Output| Consolidated Summary'!$A90)</f>
        <v>0.27781394744842031</v>
      </c>
      <c r="G90" s="45">
        <f>SUMIFS('Calc| Project Costs '!AQ$7:AQ$102,'Calc| Project Costs '!$BV$7:$BV$102,'Output| Consolidated Summary'!$A90)</f>
        <v>0.33490560886690512</v>
      </c>
      <c r="H90" s="45">
        <f>SUMIFS('Calc| Project Costs '!AR$7:AR$102,'Calc| Project Costs '!$BV$7:$BV$102,'Output| Consolidated Summary'!$A90)</f>
        <v>0.35671394463760597</v>
      </c>
      <c r="I90" s="46">
        <f>SUMIFS('Calc| Project Costs '!AS$7:AS$102,'Calc| Project Costs '!$BV$7:$BV$102,'Output| Consolidated Summary'!$A90)</f>
        <v>0.45572115199768404</v>
      </c>
      <c r="J90" s="75">
        <f>SUM(E90:I90)</f>
        <v>1.836977889411662</v>
      </c>
    </row>
    <row r="91" spans="1:10" ht="18" customHeight="1" x14ac:dyDescent="0.2">
      <c r="A91" s="549" t="str">
        <f t="shared" si="14"/>
        <v>Augmentation-Mains</v>
      </c>
      <c r="B91" s="47" t="s">
        <v>56</v>
      </c>
      <c r="C91" s="363"/>
      <c r="D91" s="57" t="s">
        <v>50</v>
      </c>
      <c r="E91" s="44">
        <f>SUMIFS('Calc| Project Costs '!AO$7:AO$102,'Calc| Project Costs '!$BV$7:$BV$102,'Output| Consolidated Summary'!$A91)</f>
        <v>0</v>
      </c>
      <c r="F91" s="45">
        <f>SUMIFS('Calc| Project Costs '!AP$7:AP$102,'Calc| Project Costs '!$BV$7:$BV$102,'Output| Consolidated Summary'!$A91)</f>
        <v>0.15996355971235982</v>
      </c>
      <c r="G91" s="45">
        <f>SUMIFS('Calc| Project Costs '!AQ$7:AQ$102,'Calc| Project Costs '!$BV$7:$BV$102,'Output| Consolidated Summary'!$A91)</f>
        <v>0</v>
      </c>
      <c r="H91" s="45">
        <f>SUMIFS('Calc| Project Costs '!AR$7:AR$102,'Calc| Project Costs '!$BV$7:$BV$102,'Output| Consolidated Summary'!$A91)</f>
        <v>0.10897782925650819</v>
      </c>
      <c r="I91" s="46">
        <f>SUMIFS('Calc| Project Costs '!AS$7:AS$102,'Calc| Project Costs '!$BV$7:$BV$102,'Output| Consolidated Summary'!$A91)</f>
        <v>0</v>
      </c>
      <c r="J91" s="75">
        <f t="shared" ref="J91:J102" si="15">SUM(E91:I91)</f>
        <v>0.26894138896886799</v>
      </c>
    </row>
    <row r="92" spans="1:10" ht="18" customHeight="1" x14ac:dyDescent="0.2">
      <c r="A92" s="549" t="str">
        <f t="shared" si="14"/>
        <v>Telemetry-Telemetry</v>
      </c>
      <c r="B92" s="47" t="s">
        <v>76</v>
      </c>
      <c r="C92" s="363"/>
      <c r="D92" s="57" t="s">
        <v>76</v>
      </c>
      <c r="E92" s="44">
        <f>SUMIFS('Calc| Project Costs '!AO$7:AO$102,'Calc| Project Costs '!$BV$7:$BV$102,'Output| Consolidated Summary'!$A92)</f>
        <v>6.0803810091088678E-2</v>
      </c>
      <c r="F92" s="45">
        <f>SUMIFS('Calc| Project Costs '!AP$7:AP$102,'Calc| Project Costs '!$BV$7:$BV$102,'Output| Consolidated Summary'!$A92)</f>
        <v>2.7854423108488312E-2</v>
      </c>
      <c r="G92" s="45">
        <f>SUMIFS('Calc| Project Costs '!AQ$7:AQ$102,'Calc| Project Costs '!$BV$7:$BV$102,'Output| Consolidated Summary'!$A92)</f>
        <v>3.2758409923895712E-2</v>
      </c>
      <c r="H92" s="45">
        <f>SUMIFS('Calc| Project Costs '!AR$7:AR$102,'Calc| Project Costs '!$BV$7:$BV$102,'Output| Consolidated Summary'!$A92)</f>
        <v>2.8194743208937681E-2</v>
      </c>
      <c r="I92" s="46">
        <f>SUMIFS('Calc| Project Costs '!AS$7:AS$102,'Calc| Project Costs '!$BV$7:$BV$102,'Output| Consolidated Summary'!$A92)</f>
        <v>3.2743376559839318E-2</v>
      </c>
      <c r="J92" s="75">
        <f t="shared" si="15"/>
        <v>0.18235476289224972</v>
      </c>
    </row>
    <row r="93" spans="1:10" ht="18" customHeight="1" x14ac:dyDescent="0.2">
      <c r="A93" s="549" t="str">
        <f t="shared" si="14"/>
        <v>Regulator-Other Distribution System Equipment</v>
      </c>
      <c r="B93" s="47" t="s">
        <v>307</v>
      </c>
      <c r="C93" s="363"/>
      <c r="D93" s="57" t="s">
        <v>79</v>
      </c>
      <c r="E93" s="44">
        <f>SUMIFS('Calc| Project Costs '!AO$7:AO$102,'Calc| Project Costs '!$BV$7:$BV$102,'Output| Consolidated Summary'!$A93)</f>
        <v>8.2883977406638873E-2</v>
      </c>
      <c r="F93" s="45">
        <f>SUMIFS('Calc| Project Costs '!AP$7:AP$102,'Calc| Project Costs '!$BV$7:$BV$102,'Output| Consolidated Summary'!$A93)</f>
        <v>8.9333050633320088E-2</v>
      </c>
      <c r="G93" s="45">
        <f>SUMIFS('Calc| Project Costs '!AQ$7:AQ$102,'Calc| Project Costs '!$BV$7:$BV$102,'Output| Consolidated Summary'!$A93)</f>
        <v>0.13001556617493787</v>
      </c>
      <c r="H93" s="45">
        <f>SUMIFS('Calc| Project Costs '!AR$7:AR$102,'Calc| Project Costs '!$BV$7:$BV$102,'Output| Consolidated Summary'!$A93)</f>
        <v>0.11355578051558461</v>
      </c>
      <c r="I93" s="46">
        <f>SUMIFS('Calc| Project Costs '!AS$7:AS$102,'Calc| Project Costs '!$BV$7:$BV$102,'Output| Consolidated Summary'!$A93)</f>
        <v>0.14134587692428446</v>
      </c>
      <c r="J93" s="75">
        <f t="shared" si="15"/>
        <v>0.55713425165476593</v>
      </c>
    </row>
    <row r="94" spans="1:10" ht="18" customHeight="1" x14ac:dyDescent="0.2">
      <c r="A94" s="549" t="str">
        <f t="shared" si="14"/>
        <v>IT-IT System</v>
      </c>
      <c r="B94" s="47" t="s">
        <v>319</v>
      </c>
      <c r="C94" s="363"/>
      <c r="D94" s="57" t="s">
        <v>96</v>
      </c>
      <c r="E94" s="44">
        <f>SUMIFS('Calc| Project Costs '!AO$7:AO$102,'Calc| Project Costs '!$BV$7:$BV$102,'Output| Consolidated Summary'!$A94)</f>
        <v>0.58594465148180708</v>
      </c>
      <c r="F94" s="45">
        <f>SUMIFS('Calc| Project Costs '!AP$7:AP$102,'Calc| Project Costs '!$BV$7:$BV$102,'Output| Consolidated Summary'!$A94)</f>
        <v>1.5263623841243319</v>
      </c>
      <c r="G94" s="45">
        <f>SUMIFS('Calc| Project Costs '!AQ$7:AQ$102,'Calc| Project Costs '!$BV$7:$BV$102,'Output| Consolidated Summary'!$A94)</f>
        <v>0.60842585622794942</v>
      </c>
      <c r="H94" s="45">
        <f>SUMIFS('Calc| Project Costs '!AR$7:AR$102,'Calc| Project Costs '!$BV$7:$BV$102,'Output| Consolidated Summary'!$A94)</f>
        <v>0.98010800773030504</v>
      </c>
      <c r="I94" s="46">
        <f>SUMIFS('Calc| Project Costs '!AS$7:AS$102,'Calc| Project Costs '!$BV$7:$BV$102,'Output| Consolidated Summary'!$A94)</f>
        <v>0.46985660418346931</v>
      </c>
      <c r="J94" s="75">
        <f t="shared" si="15"/>
        <v>4.1706975037478626</v>
      </c>
    </row>
    <row r="95" spans="1:10" ht="18" customHeight="1" x14ac:dyDescent="0.2">
      <c r="A95" s="549"/>
      <c r="B95" s="59" t="s">
        <v>279</v>
      </c>
      <c r="C95" s="363"/>
      <c r="D95" s="57"/>
      <c r="E95" s="79">
        <f>SUM(E96:E99)</f>
        <v>1.4992625739245327</v>
      </c>
      <c r="F95" s="65">
        <f>SUM(F96:F99)</f>
        <v>1.4099385576699097</v>
      </c>
      <c r="G95" s="65">
        <f>SUM(G96:G99)</f>
        <v>1.5606774145365272</v>
      </c>
      <c r="H95" s="65">
        <f>SUM(H96:H99)</f>
        <v>1.3763922441241827</v>
      </c>
      <c r="I95" s="80">
        <f>SUM(I96:I99)</f>
        <v>1.4974510839258008</v>
      </c>
      <c r="J95" s="75">
        <f t="shared" si="15"/>
        <v>7.3437218741809538</v>
      </c>
    </row>
    <row r="96" spans="1:10" ht="18" customHeight="1" x14ac:dyDescent="0.2">
      <c r="A96" s="549" t="str">
        <f>$B$95&amp;"-"&amp;D96</f>
        <v>Growth Assets-Mains</v>
      </c>
      <c r="B96" s="363"/>
      <c r="C96" s="60" t="s">
        <v>375</v>
      </c>
      <c r="D96" s="61" t="s">
        <v>50</v>
      </c>
      <c r="E96" s="44">
        <f>SUMIFS('Calc| Project Costs '!AO$7:AO$102,'Calc| Project Costs '!$BV$7:$BV$102,'Output| Consolidated Summary'!$A96)</f>
        <v>0.3301755300943286</v>
      </c>
      <c r="F96" s="45">
        <f>SUMIFS('Calc| Project Costs '!AP$7:AP$102,'Calc| Project Costs '!$BV$7:$BV$102,'Output| Consolidated Summary'!$A96)</f>
        <v>0.26899509091727619</v>
      </c>
      <c r="G96" s="45">
        <f>SUMIFS('Calc| Project Costs '!AQ$7:AQ$102,'Calc| Project Costs '!$BV$7:$BV$102,'Output| Consolidated Summary'!$A96)</f>
        <v>0.34523595894375481</v>
      </c>
      <c r="H96" s="45">
        <f>SUMIFS('Calc| Project Costs '!AR$7:AR$102,'Calc| Project Costs '!$BV$7:$BV$102,'Output| Consolidated Summary'!$A96)</f>
        <v>0.30518877368792785</v>
      </c>
      <c r="I96" s="46">
        <f>SUMIFS('Calc| Project Costs '!AS$7:AS$102,'Calc| Project Costs '!$BV$7:$BV$102,'Output| Consolidated Summary'!$A96)</f>
        <v>0.33248266061895904</v>
      </c>
      <c r="J96" s="76">
        <f t="shared" si="15"/>
        <v>1.5820780142622464</v>
      </c>
    </row>
    <row r="97" spans="1:34" ht="18" customHeight="1" x14ac:dyDescent="0.2">
      <c r="A97" s="549" t="str">
        <f>$B$95&amp;"-"&amp;D97</f>
        <v>Growth Assets-Inlets</v>
      </c>
      <c r="B97" s="363"/>
      <c r="C97" s="63" t="s">
        <v>376</v>
      </c>
      <c r="D97" s="58" t="s">
        <v>59</v>
      </c>
      <c r="E97" s="44">
        <f>SUMIFS('Calc| Project Costs '!AO$7:AO$102,'Calc| Project Costs '!$BV$7:$BV$102,'Output| Consolidated Summary'!$A97)</f>
        <v>1.0205688263621238</v>
      </c>
      <c r="F97" s="45">
        <f>SUMIFS('Calc| Project Costs '!AP$7:AP$102,'Calc| Project Costs '!$BV$7:$BV$102,'Output| Consolidated Summary'!$A97)</f>
        <v>0.83029009670250009</v>
      </c>
      <c r="G97" s="45">
        <f>SUMIFS('Calc| Project Costs '!AQ$7:AQ$102,'Calc| Project Costs '!$BV$7:$BV$102,'Output| Consolidated Summary'!$A97)</f>
        <v>1.0638540661680282</v>
      </c>
      <c r="H97" s="45">
        <f>SUMIFS('Calc| Project Costs '!AR$7:AR$102,'Calc| Project Costs '!$BV$7:$BV$102,'Output| Consolidated Summary'!$A97)</f>
        <v>0.93829899325133292</v>
      </c>
      <c r="I97" s="46">
        <f>SUMIFS('Calc| Project Costs '!AS$7:AS$102,'Calc| Project Costs '!$BV$7:$BV$102,'Output| Consolidated Summary'!$A97)</f>
        <v>1.0200928261284343</v>
      </c>
      <c r="J97" s="75">
        <f t="shared" si="15"/>
        <v>4.8731048086124193</v>
      </c>
    </row>
    <row r="98" spans="1:34" ht="18" customHeight="1" x14ac:dyDescent="0.2">
      <c r="A98" s="549" t="str">
        <f>$B$95&amp;"-"&amp;D98</f>
        <v>Growth Assets-Meters</v>
      </c>
      <c r="B98" s="363"/>
      <c r="C98" s="63" t="s">
        <v>377</v>
      </c>
      <c r="D98" s="58" t="s">
        <v>65</v>
      </c>
      <c r="E98" s="44">
        <f>SUMIFS('Calc| Project Costs '!AO$7:AO$102,'Calc| Project Costs '!$BV$7:$BV$102,'Output| Consolidated Summary'!$A98)</f>
        <v>0.14851821746808033</v>
      </c>
      <c r="F98" s="45">
        <f>SUMIFS('Calc| Project Costs '!AP$7:AP$102,'Calc| Project Costs '!$BV$7:$BV$102,'Output| Consolidated Summary'!$A98)</f>
        <v>0.11995407792802532</v>
      </c>
      <c r="G98" s="45">
        <f>SUMIFS('Calc| Project Costs '!AQ$7:AQ$102,'Calc| Project Costs '!$BV$7:$BV$102,'Output| Consolidated Summary'!$A98)</f>
        <v>0.15158738942474415</v>
      </c>
      <c r="H98" s="45">
        <f>SUMIFS('Calc| Project Costs '!AR$7:AR$102,'Calc| Project Costs '!$BV$7:$BV$102,'Output| Consolidated Summary'!$A98)</f>
        <v>0.13290447718492196</v>
      </c>
      <c r="I98" s="46">
        <f>SUMIFS('Calc| Project Costs '!AS$7:AS$102,'Calc| Project Costs '!$BV$7:$BV$102,'Output| Consolidated Summary'!$A98)</f>
        <v>0.14487559717840751</v>
      </c>
      <c r="J98" s="75">
        <f t="shared" si="15"/>
        <v>0.69783975918417918</v>
      </c>
    </row>
    <row r="99" spans="1:34" ht="18" customHeight="1" x14ac:dyDescent="0.2">
      <c r="A99" s="549" t="str">
        <f>$C$99&amp;"-"&amp;D99</f>
        <v>Growth new areas-Mains</v>
      </c>
      <c r="B99" s="364"/>
      <c r="C99" s="64" t="s">
        <v>256</v>
      </c>
      <c r="D99" s="57" t="s">
        <v>50</v>
      </c>
      <c r="E99" s="79">
        <f>SUMIFS('Calc| Project Costs '!AO$7:AO$102,'Calc| Project Costs '!$BV$7:$BV$102,'Output| Consolidated Summary'!$A99)</f>
        <v>0</v>
      </c>
      <c r="F99" s="65">
        <f>SUMIFS('Calc| Project Costs '!AP$7:AP$102,'Calc| Project Costs '!$BV$7:$BV$102,'Output| Consolidated Summary'!$A99)</f>
        <v>0.1906992921221082</v>
      </c>
      <c r="G99" s="65">
        <f>SUMIFS('Calc| Project Costs '!AQ$7:AQ$102,'Calc| Project Costs '!$BV$7:$BV$102,'Output| Consolidated Summary'!$A99)</f>
        <v>0</v>
      </c>
      <c r="H99" s="65">
        <f>SUMIFS('Calc| Project Costs '!AR$7:AR$102,'Calc| Project Costs '!$BV$7:$BV$102,'Output| Consolidated Summary'!$A99)</f>
        <v>0</v>
      </c>
      <c r="I99" s="80">
        <f>SUMIFS('Calc| Project Costs '!AS$7:AS$102,'Calc| Project Costs '!$BV$7:$BV$102,'Output| Consolidated Summary'!$A99)</f>
        <v>0</v>
      </c>
      <c r="J99" s="77">
        <f t="shared" si="15"/>
        <v>0.1906992921221082</v>
      </c>
    </row>
    <row r="100" spans="1:34" ht="18" customHeight="1" x14ac:dyDescent="0.2">
      <c r="A100" s="549" t="str">
        <f>B100&amp;"-"&amp;D100</f>
        <v>Other Distribution System-Other Distribution System Equipment</v>
      </c>
      <c r="B100" s="66" t="s">
        <v>80</v>
      </c>
      <c r="C100" s="471"/>
      <c r="D100" s="67" t="s">
        <v>79</v>
      </c>
      <c r="E100" s="68">
        <f>SUMIFS('Calc| Project Costs '!AO$7:AO$102,'Calc| Project Costs '!$BV$7:$BV$102,'Output| Consolidated Summary'!$A100)</f>
        <v>0.77410838357104939</v>
      </c>
      <c r="F100" s="69">
        <f>SUMIFS('Calc| Project Costs '!AP$7:AP$102,'Calc| Project Costs '!$BV$7:$BV$102,'Output| Consolidated Summary'!$A100)</f>
        <v>0.66771488546298108</v>
      </c>
      <c r="G100" s="69">
        <f>SUMIFS('Calc| Project Costs '!AQ$7:AQ$102,'Calc| Project Costs '!$BV$7:$BV$102,'Output| Consolidated Summary'!$A100)</f>
        <v>0.79800832032821301</v>
      </c>
      <c r="H100" s="69">
        <f>SUMIFS('Calc| Project Costs '!AR$7:AR$102,'Calc| Project Costs '!$BV$7:$BV$102,'Output| Consolidated Summary'!$A100)</f>
        <v>0.76779125526046843</v>
      </c>
      <c r="I100" s="70">
        <f>SUMIFS('Calc| Project Costs '!AS$7:AS$102,'Calc| Project Costs '!$BV$7:$BV$102,'Output| Consolidated Summary'!$A100)</f>
        <v>0.80749650655553784</v>
      </c>
      <c r="J100" s="69">
        <f t="shared" si="15"/>
        <v>3.8151193511782497</v>
      </c>
    </row>
    <row r="101" spans="1:34" ht="18" customHeight="1" x14ac:dyDescent="0.2">
      <c r="A101" s="549" t="str">
        <f>B101&amp;"-"&amp;D101</f>
        <v>Other Non-Distribution System-Other Assets</v>
      </c>
      <c r="B101" s="66" t="s">
        <v>93</v>
      </c>
      <c r="C101" s="471"/>
      <c r="D101" s="67" t="s">
        <v>92</v>
      </c>
      <c r="E101" s="68">
        <f>SUMIFS('Calc| Project Costs '!AO$7:AO$102,'Calc| Project Costs '!$BV$7:$BV$102,'Output| Consolidated Summary'!$A101)</f>
        <v>0.1675575921563508</v>
      </c>
      <c r="F101" s="69">
        <f>SUMIFS('Calc| Project Costs '!AP$7:AP$102,'Calc| Project Costs '!$BV$7:$BV$102,'Output| Consolidated Summary'!$A101)</f>
        <v>4.1741801168502901E-2</v>
      </c>
      <c r="G101" s="69">
        <f>SUMIFS('Calc| Project Costs '!AQ$7:AQ$102,'Calc| Project Costs '!$BV$7:$BV$102,'Output| Consolidated Summary'!$A101)</f>
        <v>6.5477665881868943E-2</v>
      </c>
      <c r="H101" s="69">
        <f>SUMIFS('Calc| Project Costs '!AR$7:AR$102,'Calc| Project Costs '!$BV$7:$BV$102,'Output| Consolidated Summary'!$A101)</f>
        <v>6.9142461936116034E-2</v>
      </c>
      <c r="I101" s="70">
        <f>SUMIFS('Calc| Project Costs '!AS$7:AS$102,'Calc| Project Costs '!$BV$7:$BV$102,'Output| Consolidated Summary'!$A101)</f>
        <v>2.3652477593187438E-2</v>
      </c>
      <c r="J101" s="69">
        <f t="shared" si="15"/>
        <v>0.36757199873602608</v>
      </c>
    </row>
    <row r="102" spans="1:34" ht="18" customHeight="1" x14ac:dyDescent="0.2">
      <c r="A102" s="549" t="str">
        <f>B102&amp;"-"&amp;D102</f>
        <v>Large consumers-Meters</v>
      </c>
      <c r="B102" s="66" t="s">
        <v>378</v>
      </c>
      <c r="C102" s="471"/>
      <c r="D102" s="67" t="s">
        <v>65</v>
      </c>
      <c r="E102" s="68">
        <f>SUMIFS('Calc| Project Costs '!AO$7:AO$102,'Calc| Project Costs '!$BV$7:$BV$102,'Output| Consolidated Summary'!$A102)</f>
        <v>0</v>
      </c>
      <c r="F102" s="69">
        <f>SUMIFS('Calc| Project Costs '!AP$7:AP$102,'Calc| Project Costs '!$BV$7:$BV$102,'Output| Consolidated Summary'!$A102)</f>
        <v>0</v>
      </c>
      <c r="G102" s="69">
        <f>SUMIFS('Calc| Project Costs '!AQ$7:AQ$102,'Calc| Project Costs '!$BV$7:$BV$102,'Output| Consolidated Summary'!$A102)</f>
        <v>0</v>
      </c>
      <c r="H102" s="69">
        <f>SUMIFS('Calc| Project Costs '!AR$7:AR$102,'Calc| Project Costs '!$BV$7:$BV$102,'Output| Consolidated Summary'!$A102)</f>
        <v>0</v>
      </c>
      <c r="I102" s="70">
        <f>SUMIFS('Calc| Project Costs '!AS$7:AS$102,'Calc| Project Costs '!$BV$7:$BV$102,'Output| Consolidated Summary'!$A102)</f>
        <v>0</v>
      </c>
      <c r="J102" s="69">
        <f t="shared" si="15"/>
        <v>0</v>
      </c>
    </row>
    <row r="103" spans="1:34" ht="18" customHeight="1" thickBot="1" x14ac:dyDescent="0.25">
      <c r="A103" s="547"/>
      <c r="B103" s="49" t="s">
        <v>379</v>
      </c>
      <c r="C103" s="50"/>
      <c r="D103" s="50"/>
      <c r="E103" s="71">
        <f>SUM(E89:E95,E100:E102)</f>
        <v>4.4110358938242387</v>
      </c>
      <c r="F103" s="72">
        <f t="shared" ref="F103:J103" si="16">SUM(F89:F95,F100:F102)</f>
        <v>4.8730304635531381</v>
      </c>
      <c r="G103" s="72">
        <f t="shared" si="16"/>
        <v>4.3922644209009638</v>
      </c>
      <c r="H103" s="72">
        <f t="shared" si="16"/>
        <v>4.5860693609559897</v>
      </c>
      <c r="I103" s="72">
        <f t="shared" si="16"/>
        <v>4.3302007759946086</v>
      </c>
      <c r="J103" s="51">
        <f t="shared" si="16"/>
        <v>22.592600915228939</v>
      </c>
    </row>
    <row r="104" spans="1:34" s="26" customFormat="1" x14ac:dyDescent="0.15">
      <c r="A104" s="549"/>
      <c r="B104" s="54" t="s">
        <v>173</v>
      </c>
      <c r="C104" s="56"/>
      <c r="D104" s="54"/>
      <c r="E104" s="54">
        <f>E103-'Calc| Project Costs '!AO102</f>
        <v>0</v>
      </c>
      <c r="F104" s="54">
        <f>F103-'Calc| Project Costs '!AP102</f>
        <v>0</v>
      </c>
      <c r="G104" s="54">
        <f>G103-'Calc| Project Costs '!AQ102</f>
        <v>0</v>
      </c>
      <c r="H104" s="54">
        <f>H103-'Calc| Project Costs '!AR102</f>
        <v>0</v>
      </c>
      <c r="I104" s="54">
        <f>I103-'Calc| Project Costs '!AS102</f>
        <v>0</v>
      </c>
      <c r="J104" s="54">
        <f>J103-'Calc| Project Costs '!AT102</f>
        <v>0</v>
      </c>
    </row>
    <row r="105" spans="1:34" s="508" customFormat="1" x14ac:dyDescent="0.2">
      <c r="A105" s="547"/>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row>
    <row r="106" spans="1:34" s="508" customFormat="1" x14ac:dyDescent="0.2">
      <c r="A106" s="547"/>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row>
    <row r="107" spans="1:34" s="508" customFormat="1" x14ac:dyDescent="0.2">
      <c r="A107" s="547"/>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row>
  </sheetData>
  <mergeCells count="6">
    <mergeCell ref="B88:C88"/>
    <mergeCell ref="B8:C8"/>
    <mergeCell ref="B4:C4"/>
    <mergeCell ref="B28:C28"/>
    <mergeCell ref="B48:C48"/>
    <mergeCell ref="B68:C68"/>
  </mergeCells>
  <hyperlinks>
    <hyperlink ref="B3" location="Contents!A1" display="Contents!A1" xr:uid="{00000000-0004-0000-0E00-000000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69beede-7b9e-489f-8a4d-ae25a14c8199">
      <Terms xmlns="http://schemas.microsoft.com/office/infopath/2007/PartnerControls"/>
    </lcf76f155ced4ddcb4097134ff3c332f>
    <TaxCatchAll xmlns="e81d0cd9-c043-4c37-9584-5b1b876d03c4" xsi:nil="true"/>
    <_Flow_SignoffStatus xmlns="f69beede-7b9e-489f-8a4d-ae25a14c819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B82531811A0864984EF832EAE07F637" ma:contentTypeVersion="17" ma:contentTypeDescription="Create a new document." ma:contentTypeScope="" ma:versionID="572c7f5f96001b06a5c4da29e0639228">
  <xsd:schema xmlns:xsd="http://www.w3.org/2001/XMLSchema" xmlns:xs="http://www.w3.org/2001/XMLSchema" xmlns:p="http://schemas.microsoft.com/office/2006/metadata/properties" xmlns:ns2="f69beede-7b9e-489f-8a4d-ae25a14c8199" xmlns:ns3="e81d0cd9-c043-4c37-9584-5b1b876d03c4" targetNamespace="http://schemas.microsoft.com/office/2006/metadata/properties" ma:root="true" ma:fieldsID="0942a6c255d507fddc1468424bd57414" ns2:_="" ns3:_="">
    <xsd:import namespace="f69beede-7b9e-489f-8a4d-ae25a14c8199"/>
    <xsd:import namespace="e81d0cd9-c043-4c37-9584-5b1b876d03c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SearchProperties" minOccurs="0"/>
                <xsd:element ref="ns2:_Flow_SignoffStatu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9beede-7b9e-489f-8a4d-ae25a14c81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b4a0c63-b107-443f-81ac-4a77d015a5bc"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1" nillable="true" ma:displayName="Sign-off status" ma:internalName="Sign_x002d_off_x0020_status">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1d0cd9-c043-4c37-9584-5b1b876d03c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96865c-e6a8-4405-b92b-f461e49fd139}" ma:internalName="TaxCatchAll" ma:showField="CatchAllData" ma:web="e81d0cd9-c043-4c37-9584-5b1b876d03c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C1E39F-F0BF-426E-8877-395CC283ACE6}">
  <ds:schemaRefs>
    <ds:schemaRef ds:uri="f69beede-7b9e-489f-8a4d-ae25a14c8199"/>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e81d0cd9-c043-4c37-9584-5b1b876d03c4"/>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0B864DB-8830-457E-A556-032A1FC0F0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9beede-7b9e-489f-8a4d-ae25a14c8199"/>
    <ds:schemaRef ds:uri="e81d0cd9-c043-4c37-9584-5b1b876d03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6EDC08-96DD-4E6C-AEE2-2AB2FEABD3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Cover Sheet</vt:lpstr>
      <vt:lpstr>Contents</vt:lpstr>
      <vt:lpstr>Mapping</vt:lpstr>
      <vt:lpstr>Input| CPI</vt:lpstr>
      <vt:lpstr>Input| Real Cost Escalation</vt:lpstr>
      <vt:lpstr>Input| Overheads</vt:lpstr>
      <vt:lpstr>Input| Growth Capex Volumes</vt:lpstr>
      <vt:lpstr>Calc| Project Costs </vt:lpstr>
      <vt:lpstr>Output| Consolidated Summary</vt:lpstr>
      <vt:lpstr>Output| PTRM</vt:lpstr>
      <vt:lpstr>Output| Charts &amp; Tables</vt:lpstr>
      <vt:lpstr>Dec24Jun26CPI</vt:lpstr>
      <vt:lpstr>'Cover Sheet'!Print_Area</vt:lpstr>
      <vt:lpstr>Mapping!Print_Area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2017-07-03T01:36:52Z</dcterms:created>
  <dcterms:modified xsi:type="dcterms:W3CDTF">2025-11-26T23:59:43Z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ediaServiceImageTags">
    <vt:lpwstr/>
  </property>
  <property fmtid="{D5CDD505-2E9C-101B-9397-08002B2CF9AE}" pid="5" name="ContentTypeId">
    <vt:lpwstr>0x0101004B82531811A0864984EF832EAE07F637</vt:lpwstr>
  </property>
  <property fmtid="{D5CDD505-2E9C-101B-9397-08002B2CF9AE}" pid="6" name="MSIP_Label_8e2e509a-f02b-496b-97a8-09ffbb9893ea_Enabled">
    <vt:lpwstr>true</vt:lpwstr>
  </property>
  <property fmtid="{D5CDD505-2E9C-101B-9397-08002B2CF9AE}" pid="7" name="MSIP_Label_8e2e509a-f02b-496b-97a8-09ffbb9893ea_SetDate">
    <vt:lpwstr>2025-06-05T00:45:09Z</vt:lpwstr>
  </property>
  <property fmtid="{D5CDD505-2E9C-101B-9397-08002B2CF9AE}" pid="8" name="MSIP_Label_8e2e509a-f02b-496b-97a8-09ffbb9893ea_Method">
    <vt:lpwstr>Privileged</vt:lpwstr>
  </property>
  <property fmtid="{D5CDD505-2E9C-101B-9397-08002B2CF9AE}" pid="9" name="MSIP_Label_8e2e509a-f02b-496b-97a8-09ffbb9893ea_Name">
    <vt:lpwstr>APA-Internal</vt:lpwstr>
  </property>
  <property fmtid="{D5CDD505-2E9C-101B-9397-08002B2CF9AE}" pid="10" name="MSIP_Label_8e2e509a-f02b-496b-97a8-09ffbb9893ea_SiteId">
    <vt:lpwstr>234ac309-c216-4661-a5ba-18879f6c4c75</vt:lpwstr>
  </property>
  <property fmtid="{D5CDD505-2E9C-101B-9397-08002B2CF9AE}" pid="11" name="MSIP_Label_8e2e509a-f02b-496b-97a8-09ffbb9893ea_ActionId">
    <vt:lpwstr>fb2cbfa3-782f-439f-af8d-e3eac3b5237c</vt:lpwstr>
  </property>
  <property fmtid="{D5CDD505-2E9C-101B-9397-08002B2CF9AE}" pid="12" name="MSIP_Label_8e2e509a-f02b-496b-97a8-09ffbb9893ea_ContentBits">
    <vt:lpwstr>0</vt:lpwstr>
  </property>
  <property fmtid="{D5CDD505-2E9C-101B-9397-08002B2CF9AE}" pid="13" name="MSIP_Label_8e2e509a-f02b-496b-97a8-09ffbb9893ea_Tag">
    <vt:lpwstr>10, 0, 1, 1</vt:lpwstr>
  </property>
</Properties>
</file>