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style3.xml" ContentType="application/vnd.ms-office.chartstyle+xml"/>
  <Override PartName="/xl/charts/chart4.xml" ContentType="application/vnd.openxmlformats-officedocument.drawingml.chart+xml"/>
  <Override PartName="/xl/charts/colors3.xml" ContentType="application/vnd.ms-office.chartcolorstyl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muelLam\Dropbox\WACC\Equity beta_MRP\ENA\2024 - International comparators\"/>
    </mc:Choice>
  </mc:AlternateContent>
  <xr:revisionPtr revIDLastSave="0" documentId="13_ncr:1_{DFB0347D-5BDA-402A-9C54-2C4F082F59E4}" xr6:coauthVersionLast="47" xr6:coauthVersionMax="47" xr10:uidLastSave="{00000000-0000-0000-0000-000000000000}"/>
  <bookViews>
    <workbookView xWindow="-120" yWindow="-120" windowWidth="51840" windowHeight="21120" xr2:uid="{40CF4B51-23AF-4F4F-832D-6E1B75217DED}"/>
  </bookViews>
  <sheets>
    <sheet name="Appendix A (Firms profile)" sheetId="1" r:id="rId1"/>
  </sheets>
  <externalReferences>
    <externalReference r:id="rId2"/>
    <externalReference r:id="rId3"/>
  </externalReferences>
  <definedNames>
    <definedName name="__123Graph_A" hidden="1">[1]SYDNEY!$S$45:$S$98</definedName>
    <definedName name="__123Graph_A5YRAVER" hidden="1">[1]SYDNEY!$T$19:$T$30</definedName>
    <definedName name="__123Graph_AAVDDAYS" hidden="1">[1]SYDNEY!$S$45:$S$98</definedName>
    <definedName name="__123Graph_B" hidden="1">[1]SYDNEY!$T$45:$T$98</definedName>
    <definedName name="__123Graph_B5YRAVER" hidden="1">[1]SYDNEY!$U$19:$U$30</definedName>
    <definedName name="__123Graph_BAVDDAYS" hidden="1">[1]SYDNEY!$T$45:$T$98</definedName>
    <definedName name="__123Graph_C" hidden="1">[1]SYDNEY!$U$45:$U$98</definedName>
    <definedName name="__123Graph_CAVDDAYS" hidden="1">[1]SYDNEY!$U$45:$U$98</definedName>
    <definedName name="__123Graph_D5YRAVER" hidden="1">[1]SYDNEY!$V$19:$V$30</definedName>
    <definedName name="__123Graph_X" hidden="1">[1]SYDNEY!$O$45:$O$98</definedName>
    <definedName name="__123Graph_X5YRAVER" hidden="1">[1]SYDNEY!$O$19:$O$30</definedName>
    <definedName name="__123Graph_XAVDDAYS" hidden="1">[1]SYDNEY!$O$45:$O$98</definedName>
    <definedName name="_1__123Graph_ACHART_1" hidden="1">[1]SYDNEY!$G$19:$G$48</definedName>
    <definedName name="_10__123Graph_ACHART_9" hidden="1">[1]SYDNEY!$K$19:$K$49</definedName>
    <definedName name="_11__123Graph_BCHART_1" hidden="1">[1]SYDNEY!$I$19:$I$49</definedName>
    <definedName name="_12__123Graph_BCHART_13" hidden="1">[2]Instructions!$S$31:$AD$31</definedName>
    <definedName name="_13__123Graph_BCHART_19" hidden="1">[2]Instructions!$S$34:$AD$34</definedName>
    <definedName name="_14__123Graph_BCHART_2" hidden="1">[1]WOLLONGONG!$L$12:$L$23</definedName>
    <definedName name="_15__123Graph_BCHART_25" hidden="1">'[2]GAS RECEIPTS DATA'!$B$5:$B$40</definedName>
    <definedName name="_16__123Graph_BCHART_26" hidden="1">[2]CUSTDATA!$E$95:$E$142</definedName>
    <definedName name="_17__123Graph_BCHART_3" hidden="1">[1]CANBERRA!$I$19:$I$49</definedName>
    <definedName name="_18__123Graph_BCHART_4" hidden="1">[1]BATHURST!$L$12:$L$23</definedName>
    <definedName name="_19__123Graph_BCHART_5" hidden="1">'[1]SYDN WEST'!$K$9:$K$20</definedName>
    <definedName name="_2__123Graph_ACHART_2" hidden="1">[1]WOLLONGONG!$K$12:$K$23</definedName>
    <definedName name="_20__123Graph_BCHART_6" hidden="1">[1]GOULBURN!$K$14:$K$25</definedName>
    <definedName name="_21__123Graph_BCHART_7" hidden="1">[1]CANBERRA!$V$27:$V$38</definedName>
    <definedName name="_22__123Graph_BCHART_8" hidden="1">[1]CANBERRA!$L$19:$L$49</definedName>
    <definedName name="_23__123Graph_BCHART_9" hidden="1">[1]SYDNEY!$L$19:$L$49</definedName>
    <definedName name="_24__123Graph_CCHART_12" hidden="1">[2]Instructions!$Q$26:$Q$26</definedName>
    <definedName name="_25__123Graph_CCHART_2" hidden="1">[1]WOLLONGONG!$M$12:$M$23</definedName>
    <definedName name="_26__123Graph_CCHART_26" hidden="1">[2]CUSTDATA!$F$95:$F$146</definedName>
    <definedName name="_27__123Graph_CCHART_4" hidden="1">[1]BATHURST!$M$12:$M$23</definedName>
    <definedName name="_28__123Graph_CCHART_5" hidden="1">'[1]SYDN WEST'!$L$9:$L$20</definedName>
    <definedName name="_29__123Graph_CCHART_6" hidden="1">[1]GOULBURN!$L$14:$L$25</definedName>
    <definedName name="_3__123Graph_ACHART_25" hidden="1">'[2]GAS RECEIPTS DATA'!$C$5:$C$39</definedName>
    <definedName name="_30__123Graph_CCHART_7" hidden="1">[1]CANBERRA!$W$27:$W$38</definedName>
    <definedName name="_31__123Graph_DCHART_25" hidden="1">'[2]GAS RECEIPTS DATA'!$D$5:$D$40</definedName>
    <definedName name="_32__123Graph_DCHART_7" hidden="1">[1]CANBERRA!$X$27:$X$38</definedName>
    <definedName name="_33__123Graph_ECHART_26" hidden="1">[2]CUSTDATA!$D$88:$D$91</definedName>
    <definedName name="_34__123Graph_XCHART_1" hidden="1">[1]SYDNEY!$B$19:$B$48</definedName>
    <definedName name="_35__123Graph_XCHART_8" hidden="1">[1]CANBERRA!$B$19:$B$49</definedName>
    <definedName name="_4__123Graph_ACHART_3" hidden="1">[1]CANBERRA!$G$19:$G$49</definedName>
    <definedName name="_5__123Graph_ACHART_4" hidden="1">[1]BATHURST!$K$12:$K$23</definedName>
    <definedName name="_6__123Graph_ACHART_5" hidden="1">'[1]SYDN WEST'!$J$9:$J$20</definedName>
    <definedName name="_7__123Graph_ACHART_6" hidden="1">[1]GOULBURN!$J$14:$J$25</definedName>
    <definedName name="_8__123Graph_ACHART_7" hidden="1">[1]CANBERRA!$U$27:$U$38</definedName>
    <definedName name="_9__123Graph_ACHART_8" hidden="1">[1]CANBERRA!$K$19:$K$49</definedName>
    <definedName name="_AMO_UniqueIdentifier" hidden="1">"'2b0dc382-b6a7-4786-a3c2-657f70247f42'"</definedName>
    <definedName name="_xlnm._FilterDatabase" localSheetId="0" hidden="1">'Appendix A (Firms profile)'!$A$13:$K$159</definedName>
    <definedName name="abba" hidden="1">{"Ownership",#N/A,FALSE,"Ownership";"Contents",#N/A,FALSE,"Contents"}</definedName>
    <definedName name="anscount" hidden="1">1</definedName>
    <definedName name="AS2DocOpenMode" hidden="1">"AS2DocumentEdit"</definedName>
    <definedName name="BETWEEN" comment="If x is between min and max, inclusively, then 1, else 0.">_xlfn.LAMBDA(_xlpm.x,_xlpm.min,_xlpm.max,_xlpm.iferror,IFERROR(_xlpm.x&gt;=_xlpm.min,_xlpm.iferror)*IFERROR(_xlpm.x&lt;=_xlpm.max,_xlpm.iferror))</definedName>
    <definedName name="CONTAINS" comment="Check whether cell contains a certain text.">_xlfn.LAMBDA(_xlpm.find_text,_xlpm.within_text,ISNUMBER(SEARCH(_xlpm.find_text,_xlpm.within_text)))</definedName>
    <definedName name="IFBLANK">_xlfn.LAMBDA(_xlpm.value,_xlpm.else,IF((_xlpm.value=""),_xlpm.else,_xlpm.value))</definedName>
    <definedName name="IFNUMBER">_xlfn.LAMBDA(_xlpm.value,_xlpm.else,IF(ISNUMBER(_xlpm.value),_xlpm.value,_xlpm.else))</definedName>
    <definedName name="IFTEXT" comment="IFERROR but in text version.">_xlfn.LAMBDA(_xlpm.value,_xlpm.else,IF(ISTEXT(_xlpm.value),_xlpm.else,_xlpm.value))</definedName>
    <definedName name="IFZERO">_xlfn.LAMBDA(_xlpm.value,_xlpm.else,IF((_xlpm.value=0),_xlpm.else,_xlpm.value))</definedName>
    <definedName name="INTERPOLATION_HORIZONTAL" comment="Linear interpolation with horizontal array of yield and tenor.">_xlfn.LAMBDA(_xlpm.target,_xlpm.yield,_xlpm.tenor,_xlfn.LET(_xlpm.s_tenor,_xlfn._xlws.SORT(_xlpm.tenor,,,TRUE),_xlpm.s_yield,_xlfn.SORTBY(_xlpm.yield,_xlpm.tenor),_xlpm.f,ISNUMBER(_xlpm.s_yield)*ISNUMBER(_xlpm.s_tenor),_xlpm.f_yield,_xlfn._xlws.FILTER(_xlpm.s_yield,_xlpm.f),_xlpm.f_tenor,_xlfn._xlws.FILTER(_xlpm.s_tenor,_xlpm.f),_xlpm.ind_1,IF(_xlpm.target&lt;=MIN(_xlpm.f_tenor),1,IF(_xlpm.target&gt;=MAX(_xlpm.f_tenor),COUNTA(_xlpm.f_tenor)-1,MATCH(_xlpm.target,_xlpm.f_tenor,1))),_xlpm.ind_2,_xlpm.ind_1+1,_xlfn.FORECAST.LINEAR(_xlpm.target,_xlfn.HSTACK(INDEX(_xlpm.f_yield,,_xlpm.ind_1),INDEX(_xlpm.f_yield,,_xlpm.ind_2)),_xlfn.HSTACK(INDEX(_xlpm.f_tenor,,_xlpm.ind_1),INDEX(_xlpm.f_tenor,,_xlpm.ind_2)))))</definedName>
    <definedName name="INTERPOLATION_VERTICAL" comment="Linear interpolation with vertical array of yield and tenor.">_xlfn.LAMBDA(_xlpm.target,_xlpm.yield,_xlpm.tenor,_xlfn.LET(_xlpm.s_tenor,_xlfn._xlws.SORT(_xlpm.tenor),_xlpm.s_yield,_xlfn.SORTBY(_xlpm.yield,_xlpm.tenor),_xlpm.f,ISNUMBER(_xlpm.s_yield)*ISNUMBER(_xlpm.s_tenor),_xlpm.f_yield,_xlfn._xlws.FILTER(_xlpm.s_yield,_xlpm.f),_xlpm.f_tenor,_xlfn._xlws.FILTER(_xlpm.s_tenor,_xlpm.f),_xlpm.ind_1,IF(_xlpm.target&lt;=MIN(_xlpm.f_tenor),1,IF(_xlpm.target&gt;=MAX(_xlpm.f_tenor),COUNTA(_xlpm.f_tenor)-1,MATCH(_xlpm.target,_xlpm.f_tenor,1))),_xlpm.ind_2,_xlpm.ind_1+1,_xlfn.FORECAST.LINEAR(_xlpm.target,_xlfn.HSTACK(INDEX(_xlpm.f_yield,_xlpm.ind_1,),INDEX(_xlpm.f_yield,_xlpm.ind_2,)),_xlfn.HSTACK(INDEX(_xlpm.f_tenor,_xlpm.ind_1,),INDEX(_xlpm.f_tenor,_xlpm.ind_2,)))))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"11/27/2017 02:36:31"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LAN" hidden="1">{"Ownership",#N/A,FALSE,"Ownership";"Contents",#N/A,FALSE,"Contents"}</definedName>
    <definedName name="MODE_FREQ" comment="Custom formula. Return the mode of a series of numbers or text given frequencies. In the case of multiple answers, can choose whether to return an array or average/joined text.">_xlfn.LAMBDA(_xlpm.x,_xlpm.freq,_xlpm.return_multiple,_xlfn.LET(_xlpm.max_x,_xlfn._xlws.FILTER(_xlpm.x,MAX(_xlpm.freq)=_xlpm.freq),IF(_xlpm.return_multiple,_xlpm.max_x,IF(SUM(--ISNUMBER(_xlpm.max_x)),AVERAGE(_xlpm.max_x),_xlfn.TEXTJOIN("; ",TRUE,_xlpm.max_x)))))</definedName>
    <definedName name="N.CHISQ.DIST" comment="Non-central Chi-Square distribution (pdf).">_xlfn.LAMBDA(_xlpm.x,_xlpm.df,_xlpm.l,0.5*EXP(-(_xlpm.x+_xlpm.l)/2)*((_xlpm.x/_xlpm.l)^(_xlpm.df/4-0.5))*BESSELI(SQRT(_xlpm.l*_xlpm.x),_xlpm.df/2-1))</definedName>
    <definedName name="PERCENTILE_2">_xlfn.LAMBDA(_xlpm.values,_xlpm.freq,_xlpm.percentile,_xlfn.LET(_xlpm.v,_xlfn._xlws.SORT(_xlpm.values),_xlpm.f,_xlfn.SORTBY(_xlpm.freq,_xlpm.values),_xlpm.k,_xlpm.percentile,_xlpm.cum,_xlfn.SCAN(0,_xlpm.f,_xlfn.LAMBDA(_xlpm.x,_xlpm.y,_xlpm.x+_xlpm.y)),_xlpm.k_value,SUM(_xlpm.f)*_xlpm.k,_xlpm.form,IFERROR(AVERAGE(IF(_xlpm.f=_xlpm.k_value,_xlpm.v,"")),INDEX(_xlfn._xlws.SORT(_xlpm.v,,-1),MATCH(_xlpm.k_value,_xlfn._xlws.SORT(_xlpm.cum,,-1),-1),)),_xlpm.form))</definedName>
    <definedName name="PERCENTILE_DISTRIBUTION" comment="Custom formula. Find the median given the probability distribution function (pdf). The pdf is expected to sum to 1 and in order.">_xlfn.LAMBDA(_xlpm.array,_xlpm.pdf,_xlpm.k,_xlfn.LET(_xlpm.cdf,_xlfn.SCAN(0,_xlpm.pdf,_xlfn.LAMBDA(_xlpm.x,_xlpm.y,_xlpm.x+_xlpm.y)),INDEX(_xlpm.array,IFERROR(MATCH(_xlpm.k,_xlpm.cdf,0),MATCH(_xlpm.k,_xlpm.cdf,1)+1),)))</definedName>
    <definedName name="REPEAT_CELL" comment="This function creates an array by repeating the values by given frequencies. It currently only accepts verticle arrays. Use TRANSPOSE for horizontal arrays.">_xlfn.LAMBDA(_xlpm.values,_xlpm.freq,_xlfn.LET(_xlpm.total_array,_xlfn.SEQUENCE(SUM(_xlpm.freq)),_xlpm.ID,_xlfn.VSTACK(1,_xlfn.SCAN(1,_xlpm.freq,_xlfn.LAMBDA(_xlpm.x,_xlpm.y,_xlpm.x+_xlpm.y))),INDEX(_xlpm.values,MATCH(_xlpm.total_array,_xlpm.ID,1),)))</definedName>
    <definedName name="teest" hidden="1">{"Ownership",#N/A,FALSE,"Ownership";"Contents",#N/A,FALSE,"Contents"}</definedName>
    <definedName name="test" hidden="1">{"Ownership",#N/A,FALSE,"Ownership";"Contents",#N/A,FALSE,"Contents"}</definedName>
    <definedName name="W_AVERAGE">_xlfn.LAMBDA(_xlpm.array,_xlpm.weight,_xlpm.filter,SUMPRODUCT(IF(_xlpm.filter,_xlpm.array,""),IF(_xlpm.filter,_xlpm.weight,""))/SUM(IF(_xlpm.filter,_xlpm.weight,"")))</definedName>
    <definedName name="WEIGHTED_AVERAGE">_xlfn.LAMBDA(_xlpm.values,_xlpm.weights, SUMPRODUCT(IFERROR(_xlpm.values,""),IFERROR(_xlpm.weights,""))/SUM(IFERROR(IF(ISNUMBER(_xlpm.values),_xlpm.weights,""),"")))</definedName>
    <definedName name="WEIGHTED_STDEV.S">_xlfn.LAMBDA(_xlpm.values,_xlpm.weights,SQRT(SUMPRODUCT(_xlpm.weights,(_xlpm.values-SUMPRODUCT(_xlpm.values,_xlpm.weights)/SUM(_xlpm.weights))^2)/(SUM(_xlpm.weights)*(COUNTIF(_xlpm.weights,"&lt;&gt;0")-1)/COUNTIF(_xlpm.weights,"&lt;&gt;0"))))</definedName>
    <definedName name="WITHIN" comment="Test if a cell is within an array. Returns Boolean.">_xlfn.LAMBDA(_xlpm.value,_xlpm.within,ISNUMBER(MATCH(_xlpm.value,_xlpm.within,0)))</definedName>
    <definedName name="wrn.App._.Custodians." hidden="1">{"Ownership",#N/A,FALSE,"Ownership";"Contents",#N/A,FALSE,"Contents"}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4" i="1" l="1" a="1"/>
  <c r="AA14" i="1" s="1"/>
  <c r="Y159" i="1"/>
  <c r="Y158" i="1"/>
  <c r="Y157" i="1"/>
  <c r="Y156" i="1"/>
  <c r="Y155" i="1"/>
  <c r="Y154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Y141" i="1"/>
  <c r="Y140" i="1"/>
  <c r="Y139" i="1"/>
  <c r="Y138" i="1"/>
  <c r="Y137" i="1"/>
  <c r="Y136" i="1"/>
  <c r="Y135" i="1"/>
  <c r="Y134" i="1"/>
  <c r="Y133" i="1"/>
  <c r="Y132" i="1"/>
  <c r="Y131" i="1"/>
  <c r="Y130" i="1"/>
  <c r="Y129" i="1"/>
  <c r="Y128" i="1"/>
  <c r="Y127" i="1"/>
  <c r="Y126" i="1"/>
  <c r="Y125" i="1"/>
  <c r="Y124" i="1"/>
  <c r="Z123" i="1"/>
  <c r="Y123" i="1"/>
  <c r="Y122" i="1"/>
  <c r="Y121" i="1"/>
  <c r="Y120" i="1"/>
  <c r="Y119" i="1"/>
  <c r="Y118" i="1"/>
  <c r="Y117" i="1"/>
  <c r="Y116" i="1"/>
  <c r="Y115" i="1"/>
  <c r="Y114" i="1"/>
  <c r="Y113" i="1"/>
  <c r="Y112" i="1"/>
  <c r="Y111" i="1"/>
  <c r="Y110" i="1"/>
  <c r="Y109" i="1"/>
  <c r="Y108" i="1"/>
  <c r="Y107" i="1"/>
  <c r="Y106" i="1"/>
  <c r="Y105" i="1"/>
  <c r="Y104" i="1"/>
  <c r="Y103" i="1"/>
  <c r="Y102" i="1"/>
  <c r="Y101" i="1"/>
  <c r="Y100" i="1"/>
  <c r="Y99" i="1"/>
  <c r="Y98" i="1"/>
  <c r="Y97" i="1"/>
  <c r="Y96" i="1"/>
  <c r="Y95" i="1"/>
  <c r="Y94" i="1"/>
  <c r="Y93" i="1"/>
  <c r="Y92" i="1"/>
  <c r="Y91" i="1"/>
  <c r="Y90" i="1"/>
  <c r="Y89" i="1"/>
  <c r="Y88" i="1"/>
  <c r="Y87" i="1"/>
  <c r="Y86" i="1"/>
  <c r="Y85" i="1"/>
  <c r="Y84" i="1"/>
  <c r="Y83" i="1"/>
  <c r="Y82" i="1"/>
  <c r="Y81" i="1"/>
  <c r="Y80" i="1"/>
  <c r="Y79" i="1"/>
  <c r="Y78" i="1"/>
  <c r="Y77" i="1"/>
  <c r="Y76" i="1"/>
  <c r="Y75" i="1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Z23" i="1"/>
  <c r="Y23" i="1"/>
  <c r="Y22" i="1"/>
  <c r="Y21" i="1"/>
  <c r="Y20" i="1"/>
  <c r="Y19" i="1"/>
  <c r="Y18" i="1"/>
  <c r="Y17" i="1"/>
  <c r="Y16" i="1"/>
  <c r="Y15" i="1"/>
  <c r="Y14" i="1"/>
  <c r="Z10" i="1"/>
  <c r="Z93" i="1" s="1"/>
  <c r="Z9" i="1"/>
  <c r="Z113" i="1" s="1"/>
  <c r="Z8" i="1"/>
  <c r="Z83" i="1" s="1"/>
  <c r="X159" i="1"/>
  <c r="W159" i="1"/>
  <c r="X158" i="1"/>
  <c r="W158" i="1"/>
  <c r="X157" i="1"/>
  <c r="W157" i="1"/>
  <c r="X156" i="1"/>
  <c r="W156" i="1"/>
  <c r="X155" i="1"/>
  <c r="W155" i="1"/>
  <c r="X154" i="1"/>
  <c r="W154" i="1"/>
  <c r="X153" i="1"/>
  <c r="W153" i="1"/>
  <c r="X152" i="1"/>
  <c r="W152" i="1"/>
  <c r="X151" i="1"/>
  <c r="W151" i="1"/>
  <c r="X150" i="1"/>
  <c r="W150" i="1"/>
  <c r="X149" i="1"/>
  <c r="W149" i="1"/>
  <c r="X148" i="1"/>
  <c r="W148" i="1"/>
  <c r="X147" i="1"/>
  <c r="W147" i="1"/>
  <c r="X146" i="1"/>
  <c r="W146" i="1"/>
  <c r="X145" i="1"/>
  <c r="W145" i="1"/>
  <c r="X144" i="1"/>
  <c r="W144" i="1"/>
  <c r="X143" i="1"/>
  <c r="W143" i="1"/>
  <c r="X142" i="1"/>
  <c r="W142" i="1"/>
  <c r="X141" i="1"/>
  <c r="W141" i="1"/>
  <c r="X140" i="1"/>
  <c r="W140" i="1"/>
  <c r="X139" i="1"/>
  <c r="W139" i="1"/>
  <c r="X138" i="1"/>
  <c r="W138" i="1"/>
  <c r="X137" i="1"/>
  <c r="W137" i="1"/>
  <c r="X136" i="1"/>
  <c r="W136" i="1"/>
  <c r="X135" i="1"/>
  <c r="W135" i="1"/>
  <c r="X134" i="1"/>
  <c r="W134" i="1"/>
  <c r="X133" i="1"/>
  <c r="W133" i="1"/>
  <c r="X132" i="1"/>
  <c r="W132" i="1"/>
  <c r="X131" i="1"/>
  <c r="W131" i="1"/>
  <c r="X130" i="1"/>
  <c r="W130" i="1"/>
  <c r="X129" i="1"/>
  <c r="W129" i="1"/>
  <c r="X128" i="1"/>
  <c r="W128" i="1"/>
  <c r="X127" i="1"/>
  <c r="W127" i="1"/>
  <c r="X126" i="1"/>
  <c r="W126" i="1"/>
  <c r="X125" i="1"/>
  <c r="W125" i="1"/>
  <c r="X124" i="1"/>
  <c r="W124" i="1"/>
  <c r="X123" i="1"/>
  <c r="W123" i="1"/>
  <c r="X122" i="1"/>
  <c r="W122" i="1"/>
  <c r="X121" i="1"/>
  <c r="W121" i="1"/>
  <c r="X120" i="1"/>
  <c r="W120" i="1"/>
  <c r="X119" i="1"/>
  <c r="W119" i="1"/>
  <c r="X118" i="1"/>
  <c r="W118" i="1"/>
  <c r="X117" i="1"/>
  <c r="W117" i="1"/>
  <c r="X116" i="1"/>
  <c r="W116" i="1"/>
  <c r="X115" i="1"/>
  <c r="W115" i="1"/>
  <c r="X114" i="1"/>
  <c r="W114" i="1"/>
  <c r="X113" i="1"/>
  <c r="W113" i="1"/>
  <c r="X112" i="1"/>
  <c r="W112" i="1"/>
  <c r="X111" i="1"/>
  <c r="W111" i="1"/>
  <c r="X110" i="1"/>
  <c r="W110" i="1"/>
  <c r="X109" i="1"/>
  <c r="W109" i="1"/>
  <c r="X108" i="1"/>
  <c r="W108" i="1"/>
  <c r="X107" i="1"/>
  <c r="W107" i="1"/>
  <c r="X106" i="1"/>
  <c r="W106" i="1"/>
  <c r="X105" i="1"/>
  <c r="W105" i="1"/>
  <c r="X104" i="1"/>
  <c r="W104" i="1"/>
  <c r="X103" i="1"/>
  <c r="W103" i="1"/>
  <c r="X102" i="1"/>
  <c r="W102" i="1"/>
  <c r="X101" i="1"/>
  <c r="W101" i="1"/>
  <c r="X100" i="1"/>
  <c r="W100" i="1"/>
  <c r="X99" i="1"/>
  <c r="W99" i="1"/>
  <c r="X98" i="1"/>
  <c r="W98" i="1"/>
  <c r="X97" i="1"/>
  <c r="W97" i="1"/>
  <c r="X96" i="1"/>
  <c r="W96" i="1"/>
  <c r="X95" i="1"/>
  <c r="W95" i="1"/>
  <c r="X94" i="1"/>
  <c r="W94" i="1"/>
  <c r="X93" i="1"/>
  <c r="W93" i="1"/>
  <c r="X92" i="1"/>
  <c r="W92" i="1"/>
  <c r="X91" i="1"/>
  <c r="W91" i="1"/>
  <c r="X90" i="1"/>
  <c r="W90" i="1"/>
  <c r="X89" i="1"/>
  <c r="W89" i="1"/>
  <c r="X88" i="1"/>
  <c r="W88" i="1"/>
  <c r="X87" i="1"/>
  <c r="W87" i="1"/>
  <c r="X86" i="1"/>
  <c r="W86" i="1"/>
  <c r="X85" i="1"/>
  <c r="W85" i="1"/>
  <c r="X84" i="1"/>
  <c r="W84" i="1"/>
  <c r="X83" i="1"/>
  <c r="W83" i="1"/>
  <c r="X82" i="1"/>
  <c r="W82" i="1"/>
  <c r="X81" i="1"/>
  <c r="W81" i="1"/>
  <c r="X80" i="1"/>
  <c r="W80" i="1"/>
  <c r="X79" i="1"/>
  <c r="W79" i="1"/>
  <c r="X78" i="1"/>
  <c r="W78" i="1"/>
  <c r="X77" i="1"/>
  <c r="W77" i="1"/>
  <c r="X76" i="1"/>
  <c r="W76" i="1"/>
  <c r="X75" i="1"/>
  <c r="W75" i="1"/>
  <c r="X74" i="1"/>
  <c r="W74" i="1"/>
  <c r="X73" i="1"/>
  <c r="W73" i="1"/>
  <c r="X72" i="1"/>
  <c r="W72" i="1"/>
  <c r="X71" i="1"/>
  <c r="W71" i="1"/>
  <c r="X70" i="1"/>
  <c r="W70" i="1"/>
  <c r="X69" i="1"/>
  <c r="W69" i="1"/>
  <c r="X68" i="1"/>
  <c r="W68" i="1"/>
  <c r="X67" i="1"/>
  <c r="W67" i="1"/>
  <c r="X66" i="1"/>
  <c r="W66" i="1"/>
  <c r="X65" i="1"/>
  <c r="W65" i="1"/>
  <c r="X64" i="1"/>
  <c r="W64" i="1"/>
  <c r="X63" i="1"/>
  <c r="W63" i="1"/>
  <c r="X62" i="1"/>
  <c r="W62" i="1"/>
  <c r="X61" i="1"/>
  <c r="W61" i="1"/>
  <c r="X60" i="1"/>
  <c r="W60" i="1"/>
  <c r="X59" i="1"/>
  <c r="W59" i="1"/>
  <c r="X58" i="1"/>
  <c r="W58" i="1"/>
  <c r="X57" i="1"/>
  <c r="W57" i="1"/>
  <c r="X56" i="1"/>
  <c r="W56" i="1"/>
  <c r="X55" i="1"/>
  <c r="W55" i="1"/>
  <c r="X54" i="1"/>
  <c r="W54" i="1"/>
  <c r="X53" i="1"/>
  <c r="W53" i="1"/>
  <c r="X52" i="1"/>
  <c r="W52" i="1"/>
  <c r="X51" i="1"/>
  <c r="W51" i="1"/>
  <c r="X50" i="1"/>
  <c r="W50" i="1"/>
  <c r="X49" i="1"/>
  <c r="W49" i="1"/>
  <c r="X48" i="1"/>
  <c r="W48" i="1"/>
  <c r="X47" i="1"/>
  <c r="W47" i="1"/>
  <c r="X46" i="1"/>
  <c r="W46" i="1"/>
  <c r="X45" i="1"/>
  <c r="W45" i="1"/>
  <c r="X44" i="1"/>
  <c r="W44" i="1"/>
  <c r="X43" i="1"/>
  <c r="W43" i="1"/>
  <c r="X42" i="1"/>
  <c r="W42" i="1"/>
  <c r="X41" i="1"/>
  <c r="W41" i="1"/>
  <c r="X40" i="1"/>
  <c r="W40" i="1"/>
  <c r="X39" i="1"/>
  <c r="W39" i="1"/>
  <c r="X38" i="1"/>
  <c r="W38" i="1"/>
  <c r="X37" i="1"/>
  <c r="W37" i="1"/>
  <c r="X36" i="1"/>
  <c r="W36" i="1"/>
  <c r="X35" i="1"/>
  <c r="W35" i="1"/>
  <c r="X34" i="1"/>
  <c r="W34" i="1"/>
  <c r="X33" i="1"/>
  <c r="W33" i="1"/>
  <c r="X32" i="1"/>
  <c r="W32" i="1"/>
  <c r="X31" i="1"/>
  <c r="W31" i="1"/>
  <c r="X30" i="1"/>
  <c r="W30" i="1"/>
  <c r="X29" i="1"/>
  <c r="W29" i="1"/>
  <c r="X28" i="1"/>
  <c r="W28" i="1"/>
  <c r="X27" i="1"/>
  <c r="W27" i="1"/>
  <c r="X26" i="1"/>
  <c r="W26" i="1"/>
  <c r="X25" i="1"/>
  <c r="W25" i="1"/>
  <c r="X24" i="1"/>
  <c r="W24" i="1"/>
  <c r="X23" i="1"/>
  <c r="W23" i="1"/>
  <c r="X22" i="1"/>
  <c r="W22" i="1"/>
  <c r="X21" i="1"/>
  <c r="W21" i="1"/>
  <c r="X20" i="1"/>
  <c r="W20" i="1"/>
  <c r="X19" i="1"/>
  <c r="W19" i="1"/>
  <c r="X18" i="1"/>
  <c r="W18" i="1"/>
  <c r="X17" i="1"/>
  <c r="W17" i="1"/>
  <c r="X16" i="1"/>
  <c r="W16" i="1"/>
  <c r="X15" i="1"/>
  <c r="W15" i="1"/>
  <c r="X14" i="1"/>
  <c r="W14" i="1"/>
  <c r="Z33" i="1" l="1"/>
  <c r="Z143" i="1"/>
  <c r="Z53" i="1"/>
  <c r="Z73" i="1"/>
  <c r="Z133" i="1"/>
  <c r="Z43" i="1"/>
  <c r="Z153" i="1"/>
  <c r="Z63" i="1"/>
  <c r="Z152" i="1"/>
  <c r="Z103" i="1"/>
  <c r="Z14" i="1"/>
  <c r="Z24" i="1"/>
  <c r="Z34" i="1"/>
  <c r="Z44" i="1"/>
  <c r="Z54" i="1"/>
  <c r="Z64" i="1"/>
  <c r="Z74" i="1"/>
  <c r="Z84" i="1"/>
  <c r="Z94" i="1"/>
  <c r="Z104" i="1"/>
  <c r="Z114" i="1"/>
  <c r="Z124" i="1"/>
  <c r="Z134" i="1"/>
  <c r="Z144" i="1"/>
  <c r="Z154" i="1"/>
  <c r="Z15" i="1"/>
  <c r="Z25" i="1"/>
  <c r="Z35" i="1"/>
  <c r="Z45" i="1"/>
  <c r="Z55" i="1"/>
  <c r="Z65" i="1"/>
  <c r="Z75" i="1"/>
  <c r="Z85" i="1"/>
  <c r="Z95" i="1"/>
  <c r="Z105" i="1"/>
  <c r="Z115" i="1"/>
  <c r="Z125" i="1"/>
  <c r="Z135" i="1"/>
  <c r="Z145" i="1"/>
  <c r="Z155" i="1"/>
  <c r="Z16" i="1"/>
  <c r="Z26" i="1"/>
  <c r="Z36" i="1"/>
  <c r="Z46" i="1"/>
  <c r="Z56" i="1"/>
  <c r="Z66" i="1"/>
  <c r="Z76" i="1"/>
  <c r="Z86" i="1"/>
  <c r="Z96" i="1"/>
  <c r="Z106" i="1"/>
  <c r="Z116" i="1"/>
  <c r="Z126" i="1"/>
  <c r="Z136" i="1"/>
  <c r="Z146" i="1"/>
  <c r="Z156" i="1"/>
  <c r="Z17" i="1"/>
  <c r="Z27" i="1"/>
  <c r="Z37" i="1"/>
  <c r="Z47" i="1"/>
  <c r="Z57" i="1"/>
  <c r="Z67" i="1"/>
  <c r="Z77" i="1"/>
  <c r="Z87" i="1"/>
  <c r="Z97" i="1"/>
  <c r="Z107" i="1"/>
  <c r="Z117" i="1"/>
  <c r="Z127" i="1"/>
  <c r="Z137" i="1"/>
  <c r="Z147" i="1"/>
  <c r="Z157" i="1"/>
  <c r="Z18" i="1"/>
  <c r="Z28" i="1"/>
  <c r="Z38" i="1"/>
  <c r="Z48" i="1"/>
  <c r="Z58" i="1"/>
  <c r="Z68" i="1"/>
  <c r="Z78" i="1"/>
  <c r="Z88" i="1"/>
  <c r="Z98" i="1"/>
  <c r="Z108" i="1"/>
  <c r="Z118" i="1"/>
  <c r="Z128" i="1"/>
  <c r="Z138" i="1"/>
  <c r="Z148" i="1"/>
  <c r="Z158" i="1"/>
  <c r="Z19" i="1"/>
  <c r="Z29" i="1"/>
  <c r="Z39" i="1"/>
  <c r="Z49" i="1"/>
  <c r="Z59" i="1"/>
  <c r="Z69" i="1"/>
  <c r="Z79" i="1"/>
  <c r="Z89" i="1"/>
  <c r="Z99" i="1"/>
  <c r="Z109" i="1"/>
  <c r="Z119" i="1"/>
  <c r="Z129" i="1"/>
  <c r="Z139" i="1"/>
  <c r="Z149" i="1"/>
  <c r="Z159" i="1"/>
  <c r="Z20" i="1"/>
  <c r="Z30" i="1"/>
  <c r="Z40" i="1"/>
  <c r="Z50" i="1"/>
  <c r="Z60" i="1"/>
  <c r="Z70" i="1"/>
  <c r="Z80" i="1"/>
  <c r="Z90" i="1"/>
  <c r="Z100" i="1"/>
  <c r="Z110" i="1"/>
  <c r="Z120" i="1"/>
  <c r="Z130" i="1"/>
  <c r="Z140" i="1"/>
  <c r="Z150" i="1"/>
  <c r="Z21" i="1"/>
  <c r="Z31" i="1"/>
  <c r="Z41" i="1"/>
  <c r="Z51" i="1"/>
  <c r="Z61" i="1"/>
  <c r="Z71" i="1"/>
  <c r="Z81" i="1"/>
  <c r="Z91" i="1"/>
  <c r="Z101" i="1"/>
  <c r="Z111" i="1"/>
  <c r="Z121" i="1"/>
  <c r="Z131" i="1"/>
  <c r="Z141" i="1"/>
  <c r="Z151" i="1"/>
  <c r="Z22" i="1"/>
  <c r="Z32" i="1"/>
  <c r="Z42" i="1"/>
  <c r="Z52" i="1"/>
  <c r="Z62" i="1"/>
  <c r="Z72" i="1"/>
  <c r="Z82" i="1"/>
  <c r="Z92" i="1"/>
  <c r="Z102" i="1"/>
  <c r="Z112" i="1"/>
  <c r="Z122" i="1"/>
  <c r="Z132" i="1"/>
  <c r="Z142" i="1"/>
  <c r="M159" i="1" l="1"/>
  <c r="L159" i="1"/>
  <c r="M158" i="1"/>
  <c r="L158" i="1"/>
  <c r="M157" i="1"/>
  <c r="L157" i="1"/>
  <c r="M156" i="1"/>
  <c r="L156" i="1"/>
  <c r="M155" i="1"/>
  <c r="L155" i="1"/>
  <c r="M154" i="1"/>
  <c r="L154" i="1"/>
  <c r="M153" i="1"/>
  <c r="L153" i="1"/>
  <c r="M152" i="1"/>
  <c r="L152" i="1"/>
  <c r="M151" i="1"/>
  <c r="L151" i="1"/>
  <c r="M150" i="1"/>
  <c r="L150" i="1"/>
  <c r="M149" i="1"/>
  <c r="L149" i="1"/>
  <c r="M148" i="1"/>
  <c r="L148" i="1"/>
  <c r="M147" i="1"/>
  <c r="L147" i="1"/>
  <c r="M146" i="1"/>
  <c r="L146" i="1"/>
  <c r="M145" i="1"/>
  <c r="L145" i="1"/>
  <c r="M144" i="1"/>
  <c r="L144" i="1"/>
  <c r="M143" i="1"/>
  <c r="L143" i="1"/>
  <c r="M142" i="1"/>
  <c r="L142" i="1"/>
  <c r="M141" i="1"/>
  <c r="L141" i="1"/>
  <c r="M140" i="1"/>
  <c r="L140" i="1"/>
  <c r="M139" i="1"/>
  <c r="L139" i="1"/>
  <c r="M138" i="1"/>
  <c r="L138" i="1"/>
  <c r="M137" i="1"/>
  <c r="L137" i="1"/>
  <c r="M136" i="1"/>
  <c r="L136" i="1"/>
  <c r="M135" i="1"/>
  <c r="L135" i="1"/>
  <c r="M134" i="1"/>
  <c r="L134" i="1"/>
  <c r="M133" i="1"/>
  <c r="L133" i="1"/>
  <c r="M132" i="1"/>
  <c r="L132" i="1"/>
  <c r="M131" i="1"/>
  <c r="L131" i="1"/>
  <c r="M130" i="1"/>
  <c r="L130" i="1"/>
  <c r="M129" i="1"/>
  <c r="L129" i="1"/>
  <c r="M128" i="1"/>
  <c r="L128" i="1"/>
  <c r="M127" i="1"/>
  <c r="L127" i="1"/>
  <c r="M126" i="1"/>
  <c r="L126" i="1"/>
  <c r="M125" i="1"/>
  <c r="L125" i="1"/>
  <c r="M124" i="1"/>
  <c r="L124" i="1"/>
  <c r="M123" i="1"/>
  <c r="L123" i="1"/>
  <c r="M122" i="1"/>
  <c r="L122" i="1"/>
  <c r="M121" i="1"/>
  <c r="L121" i="1"/>
  <c r="M120" i="1"/>
  <c r="L120" i="1"/>
  <c r="M119" i="1"/>
  <c r="L119" i="1"/>
  <c r="M118" i="1"/>
  <c r="L118" i="1"/>
  <c r="M117" i="1"/>
  <c r="L117" i="1"/>
  <c r="M116" i="1"/>
  <c r="L116" i="1"/>
  <c r="M115" i="1"/>
  <c r="L115" i="1"/>
  <c r="M114" i="1"/>
  <c r="L114" i="1"/>
  <c r="M113" i="1"/>
  <c r="L113" i="1"/>
  <c r="M112" i="1"/>
  <c r="L112" i="1"/>
  <c r="M111" i="1"/>
  <c r="L111" i="1"/>
  <c r="M110" i="1"/>
  <c r="L110" i="1"/>
  <c r="M109" i="1"/>
  <c r="L109" i="1"/>
  <c r="M108" i="1"/>
  <c r="L108" i="1"/>
  <c r="M107" i="1"/>
  <c r="L107" i="1"/>
  <c r="M106" i="1"/>
  <c r="L106" i="1"/>
  <c r="M105" i="1"/>
  <c r="L105" i="1"/>
  <c r="M104" i="1"/>
  <c r="L104" i="1"/>
  <c r="M103" i="1"/>
  <c r="L103" i="1"/>
  <c r="M102" i="1"/>
  <c r="L102" i="1"/>
  <c r="M101" i="1"/>
  <c r="L101" i="1"/>
  <c r="M100" i="1"/>
  <c r="L100" i="1"/>
  <c r="M99" i="1"/>
  <c r="L99" i="1"/>
  <c r="M98" i="1"/>
  <c r="L98" i="1"/>
  <c r="M97" i="1"/>
  <c r="L97" i="1"/>
  <c r="M96" i="1"/>
  <c r="L96" i="1"/>
  <c r="M95" i="1"/>
  <c r="L95" i="1"/>
  <c r="M94" i="1"/>
  <c r="L94" i="1"/>
  <c r="M93" i="1"/>
  <c r="L93" i="1"/>
  <c r="M92" i="1"/>
  <c r="L92" i="1"/>
  <c r="M91" i="1"/>
  <c r="L91" i="1"/>
  <c r="M90" i="1"/>
  <c r="L90" i="1"/>
  <c r="M89" i="1"/>
  <c r="L89" i="1"/>
  <c r="M88" i="1"/>
  <c r="L88" i="1"/>
  <c r="M87" i="1"/>
  <c r="L87" i="1"/>
  <c r="M86" i="1"/>
  <c r="L86" i="1"/>
  <c r="M85" i="1"/>
  <c r="L85" i="1"/>
  <c r="M84" i="1"/>
  <c r="L84" i="1"/>
  <c r="M83" i="1"/>
  <c r="L83" i="1"/>
  <c r="M82" i="1"/>
  <c r="L82" i="1"/>
  <c r="M81" i="1"/>
  <c r="L81" i="1"/>
  <c r="M80" i="1"/>
  <c r="L80" i="1"/>
  <c r="M79" i="1"/>
  <c r="L79" i="1"/>
  <c r="M78" i="1"/>
  <c r="L78" i="1"/>
  <c r="M77" i="1"/>
  <c r="L77" i="1"/>
  <c r="M76" i="1"/>
  <c r="L76" i="1"/>
  <c r="M75" i="1"/>
  <c r="L75" i="1"/>
  <c r="M74" i="1"/>
  <c r="L74" i="1"/>
  <c r="M73" i="1"/>
  <c r="L73" i="1"/>
  <c r="M72" i="1"/>
  <c r="L72" i="1"/>
  <c r="M71" i="1"/>
  <c r="L71" i="1"/>
  <c r="M70" i="1"/>
  <c r="L70" i="1"/>
  <c r="M69" i="1"/>
  <c r="L69" i="1"/>
  <c r="M68" i="1"/>
  <c r="L68" i="1"/>
  <c r="M67" i="1"/>
  <c r="L67" i="1"/>
  <c r="M66" i="1"/>
  <c r="L66" i="1"/>
  <c r="M65" i="1"/>
  <c r="L65" i="1"/>
  <c r="M64" i="1"/>
  <c r="L64" i="1"/>
  <c r="M63" i="1"/>
  <c r="L63" i="1"/>
  <c r="M62" i="1"/>
  <c r="L62" i="1"/>
  <c r="M61" i="1"/>
  <c r="L61" i="1"/>
  <c r="M60" i="1"/>
  <c r="L60" i="1"/>
  <c r="M59" i="1"/>
  <c r="L59" i="1"/>
  <c r="M58" i="1"/>
  <c r="L58" i="1"/>
  <c r="M57" i="1"/>
  <c r="L57" i="1"/>
  <c r="M56" i="1"/>
  <c r="L56" i="1"/>
  <c r="M55" i="1"/>
  <c r="L55" i="1"/>
  <c r="M54" i="1"/>
  <c r="L54" i="1"/>
  <c r="M53" i="1"/>
  <c r="L53" i="1"/>
  <c r="M52" i="1"/>
  <c r="L52" i="1"/>
  <c r="M51" i="1"/>
  <c r="L51" i="1"/>
  <c r="M50" i="1"/>
  <c r="L50" i="1"/>
  <c r="M49" i="1"/>
  <c r="L49" i="1"/>
  <c r="M48" i="1"/>
  <c r="L48" i="1"/>
  <c r="M47" i="1"/>
  <c r="L47" i="1"/>
  <c r="M46" i="1"/>
  <c r="L46" i="1"/>
  <c r="M45" i="1"/>
  <c r="L45" i="1"/>
  <c r="M44" i="1"/>
  <c r="L44" i="1"/>
  <c r="M43" i="1"/>
  <c r="L43" i="1"/>
  <c r="M42" i="1"/>
  <c r="L42" i="1"/>
  <c r="M41" i="1"/>
  <c r="L41" i="1"/>
  <c r="M40" i="1"/>
  <c r="L40" i="1"/>
  <c r="M39" i="1"/>
  <c r="L39" i="1"/>
  <c r="M38" i="1"/>
  <c r="L38" i="1"/>
  <c r="M37" i="1"/>
  <c r="L37" i="1"/>
  <c r="M36" i="1"/>
  <c r="L36" i="1"/>
  <c r="M35" i="1"/>
  <c r="L35" i="1"/>
  <c r="M34" i="1"/>
  <c r="L34" i="1"/>
  <c r="M33" i="1"/>
  <c r="L33" i="1"/>
  <c r="M32" i="1"/>
  <c r="L32" i="1"/>
  <c r="M31" i="1"/>
  <c r="L31" i="1"/>
  <c r="M30" i="1"/>
  <c r="L30" i="1"/>
  <c r="M29" i="1"/>
  <c r="L29" i="1"/>
  <c r="M28" i="1"/>
  <c r="L28" i="1"/>
  <c r="M27" i="1"/>
  <c r="L27" i="1"/>
  <c r="M26" i="1"/>
  <c r="L26" i="1"/>
  <c r="M25" i="1"/>
  <c r="L25" i="1"/>
  <c r="M24" i="1"/>
  <c r="L24" i="1"/>
  <c r="M23" i="1"/>
  <c r="L23" i="1"/>
  <c r="M22" i="1"/>
  <c r="L22" i="1"/>
  <c r="M21" i="1"/>
  <c r="L21" i="1"/>
  <c r="M20" i="1"/>
  <c r="L20" i="1"/>
  <c r="M19" i="1"/>
  <c r="L19" i="1"/>
  <c r="M18" i="1"/>
  <c r="L18" i="1"/>
  <c r="M17" i="1"/>
  <c r="L17" i="1"/>
  <c r="M16" i="1"/>
  <c r="L16" i="1"/>
  <c r="M15" i="1"/>
  <c r="L15" i="1"/>
  <c r="M14" i="1"/>
  <c r="L14" i="1"/>
  <c r="Q14" i="1" s="1" a="1"/>
  <c r="Q14" i="1" s="1"/>
  <c r="AG14" i="1" s="1" a="1"/>
  <c r="AG14" i="1" s="1"/>
  <c r="Q13" i="1"/>
  <c r="R11" i="1"/>
  <c r="R10" i="1"/>
  <c r="R9" i="1"/>
  <c r="R8" i="1"/>
  <c r="R14" i="1" s="1" a="1"/>
  <c r="R14" i="1" s="1"/>
  <c r="AT14" i="1" s="1" a="1"/>
  <c r="AT14" i="1" s="1"/>
  <c r="R7" i="1"/>
  <c r="Q7" i="1"/>
  <c r="AZ14" i="1" l="1" a="1"/>
  <c r="AZ14" i="1" s="1"/>
  <c r="AW14" i="1" a="1"/>
  <c r="AW14" i="1" s="1"/>
  <c r="AV14" i="1" a="1"/>
  <c r="AV14" i="1" s="1"/>
  <c r="AU14" i="1" a="1"/>
  <c r="AU14" i="1" s="1"/>
  <c r="AH14" i="1" a="1"/>
  <c r="AH14" i="1" s="1"/>
  <c r="AJ14" i="1" a="1"/>
  <c r="AJ14" i="1" s="1"/>
  <c r="AI14" i="1" a="1"/>
  <c r="AI14" i="1" s="1"/>
  <c r="AM14" i="1" a="1"/>
  <c r="AM14" i="1" s="1"/>
  <c r="Z4" i="1" a="1"/>
  <c r="Z4" i="1" s="1"/>
  <c r="Z3" i="1"/>
  <c r="X4" i="1" a="1"/>
  <c r="X4" i="1" s="1"/>
  <c r="Z2" i="1"/>
  <c r="V4" i="1" a="1"/>
  <c r="V4" i="1" s="1"/>
  <c r="T4" i="1" a="1"/>
  <c r="T4" i="1" s="1"/>
  <c r="W4" i="1" a="1"/>
  <c r="W4" i="1" s="1"/>
  <c r="Y4" i="1" a="1"/>
  <c r="Y4" i="1" s="1"/>
  <c r="Y3" i="1"/>
  <c r="U4" i="1" a="1"/>
  <c r="U4" i="1" s="1"/>
  <c r="Y2" i="1"/>
  <c r="S4" i="1" a="1"/>
  <c r="S4" i="1" s="1"/>
  <c r="X3" i="1"/>
  <c r="X2" i="1"/>
  <c r="V3" i="1"/>
  <c r="R3" i="1"/>
  <c r="V2" i="1"/>
  <c r="R2" i="1"/>
  <c r="T3" i="1"/>
  <c r="T2" i="1"/>
  <c r="R13" i="1"/>
  <c r="W3" i="1"/>
  <c r="W2" i="1"/>
  <c r="U3" i="1"/>
  <c r="Q3" i="1"/>
  <c r="U2" i="1"/>
  <c r="Q2" i="1"/>
  <c r="S3" i="1"/>
  <c r="S2" i="1"/>
  <c r="BG14" i="1" l="1" a="1"/>
  <c r="BG14" i="1" s="1"/>
  <c r="AO14" i="1" a="1"/>
  <c r="AO14" i="1" s="1"/>
  <c r="AN14" i="1" a="1"/>
  <c r="AN14" i="1" s="1"/>
  <c r="AK14" i="1" a="1"/>
  <c r="AK14" i="1" s="1"/>
  <c r="AL14" i="1" a="1"/>
  <c r="AL14" i="1" s="1"/>
  <c r="BP14" i="1" a="1"/>
  <c r="BP14" i="1" s="1"/>
  <c r="BB14" i="1" a="1"/>
  <c r="BB14" i="1" s="1"/>
  <c r="BA14" i="1" a="1"/>
  <c r="BA14" i="1" s="1"/>
  <c r="AY14" i="1" a="1"/>
  <c r="AY14" i="1" s="1"/>
  <c r="AX14" i="1" a="1"/>
  <c r="AX14" i="1" s="1"/>
  <c r="BT20" i="1" l="1" a="1"/>
  <c r="BT20" i="1" s="1"/>
  <c r="BT19" i="1" a="1"/>
  <c r="BT19" i="1" s="1"/>
  <c r="BV20" i="1" a="1"/>
  <c r="BV20" i="1" s="1"/>
  <c r="BT18" i="1" a="1"/>
  <c r="BT18" i="1" s="1"/>
  <c r="BT17" i="1" a="1"/>
  <c r="BT17" i="1" s="1"/>
  <c r="BT21" i="1" a="1"/>
  <c r="BT21" i="1" s="1"/>
  <c r="BV18" i="1" a="1"/>
  <c r="BV18" i="1" s="1"/>
  <c r="BV14" i="1" a="1"/>
  <c r="BV14" i="1" s="1"/>
  <c r="BV22" i="1" a="1"/>
  <c r="BV22" i="1" s="1"/>
  <c r="BV21" i="1" a="1"/>
  <c r="BV21" i="1" s="1"/>
  <c r="BQ14" i="1" a="1"/>
  <c r="BQ14" i="1" s="1"/>
  <c r="BV19" i="1" a="1"/>
  <c r="BV19" i="1" s="1"/>
  <c r="BV17" i="1" a="1"/>
  <c r="BV17" i="1" s="1"/>
  <c r="BV16" i="1" a="1"/>
  <c r="BV16" i="1" s="1"/>
  <c r="BV15" i="1" a="1"/>
  <c r="BV15" i="1" s="1"/>
  <c r="BR14" i="1" a="1"/>
  <c r="BR14" i="1" s="1"/>
  <c r="BU14" i="1" a="1"/>
  <c r="BU14" i="1" s="1"/>
  <c r="BT16" i="1" a="1"/>
  <c r="BT16" i="1" s="1"/>
  <c r="BT22" i="1" a="1"/>
  <c r="BT22" i="1" s="1"/>
  <c r="BT15" i="1" a="1"/>
  <c r="BT15" i="1" s="1"/>
  <c r="BT14" i="1" a="1"/>
  <c r="BT14" i="1" s="1"/>
  <c r="BS14" i="1" a="1"/>
  <c r="BS14" i="1" s="1"/>
  <c r="BI14" i="1" a="1"/>
  <c r="BI14" i="1" s="1"/>
  <c r="BM15" i="1" a="1"/>
  <c r="BM15" i="1" s="1"/>
  <c r="BM14" i="1" a="1"/>
  <c r="BM14" i="1" s="1"/>
  <c r="BL14" i="1" a="1"/>
  <c r="BL14" i="1" s="1"/>
  <c r="BK21" i="1" a="1"/>
  <c r="BK21" i="1" s="1"/>
  <c r="BH14" i="1" a="1"/>
  <c r="BH14" i="1" s="1"/>
  <c r="BK20" i="1" a="1"/>
  <c r="BK20" i="1" s="1"/>
  <c r="BK19" i="1" a="1"/>
  <c r="BK19" i="1" s="1"/>
  <c r="BK18" i="1" a="1"/>
  <c r="BK18" i="1" s="1"/>
  <c r="BK16" i="1" a="1"/>
  <c r="BK16" i="1" s="1"/>
  <c r="BK17" i="1" a="1"/>
  <c r="BK17" i="1" s="1"/>
  <c r="BK15" i="1" a="1"/>
  <c r="BK15" i="1" s="1"/>
  <c r="BK14" i="1" a="1"/>
  <c r="BK14" i="1" s="1"/>
  <c r="BK22" i="1" a="1"/>
  <c r="BK22" i="1" s="1"/>
  <c r="BJ14" i="1" a="1"/>
  <c r="BJ14" i="1" s="1"/>
  <c r="BM22" i="1" a="1"/>
  <c r="BM22" i="1" s="1"/>
  <c r="BM21" i="1" a="1"/>
  <c r="BM21" i="1" s="1"/>
  <c r="BM20" i="1" a="1"/>
  <c r="BM20" i="1" s="1"/>
  <c r="BM17" i="1" a="1"/>
  <c r="BM17" i="1" s="1"/>
  <c r="BM19" i="1" a="1"/>
  <c r="BM19" i="1" s="1"/>
  <c r="BM18" i="1" a="1"/>
  <c r="BM18" i="1" s="1"/>
  <c r="BM16" i="1" a="1"/>
  <c r="BM1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<sst xmlns="http://schemas.openxmlformats.org/spreadsheetml/2006/main" count="1267" uniqueCount="392">
  <si>
    <t>Tickers</t>
  </si>
  <si>
    <t>Name</t>
  </si>
  <si>
    <t>Country</t>
  </si>
  <si>
    <t>First pricing available date</t>
  </si>
  <si>
    <t>Acquisition proposal date</t>
  </si>
  <si>
    <t>GICS</t>
  </si>
  <si>
    <t>BICS</t>
  </si>
  <si>
    <t>ICB</t>
  </si>
  <si>
    <t>% Regualted</t>
  </si>
  <si>
    <t>Source for calculating % regulated</t>
  </si>
  <si>
    <t>NZCC Final Decision Sample</t>
  </si>
  <si>
    <t>NEE US Equity</t>
  </si>
  <si>
    <t>Nextera Energy Inc</t>
  </si>
  <si>
    <t>United States</t>
  </si>
  <si>
    <t>Electric Utilities</t>
  </si>
  <si>
    <t>Integrated Electric Utilities</t>
  </si>
  <si>
    <t>Conventional Electricity</t>
  </si>
  <si>
    <t>Assets</t>
  </si>
  <si>
    <t>In</t>
  </si>
  <si>
    <t>Out</t>
  </si>
  <si>
    <t>DUK US Equity</t>
  </si>
  <si>
    <t>Duke Energy Corp</t>
  </si>
  <si>
    <t>Multi-Utilities</t>
  </si>
  <si>
    <t>SO US Equity</t>
  </si>
  <si>
    <t>Southern Co/The</t>
  </si>
  <si>
    <t>ENEL IM Equity</t>
  </si>
  <si>
    <t>Enel Spa</t>
  </si>
  <si>
    <t>Italy</t>
  </si>
  <si>
    <t>Revenue</t>
  </si>
  <si>
    <t>NG/ LN Equity</t>
  </si>
  <si>
    <t>National Grid Plc</t>
  </si>
  <si>
    <t>Britain</t>
  </si>
  <si>
    <t>Electric Transmission &amp; Dist</t>
  </si>
  <si>
    <t>D US Equity</t>
  </si>
  <si>
    <t>Dominion Energy Inc</t>
  </si>
  <si>
    <t>AEP US Equity</t>
  </si>
  <si>
    <t>American Electric Power</t>
  </si>
  <si>
    <t>SRE US Equity</t>
  </si>
  <si>
    <t>Sempra</t>
  </si>
  <si>
    <t>EXC US Equity</t>
  </si>
  <si>
    <t>Exelon Corp</t>
  </si>
  <si>
    <t>XEL US Equity</t>
  </si>
  <si>
    <t>Xcel Energy Inc</t>
  </si>
  <si>
    <t>ED US Equity</t>
  </si>
  <si>
    <t>Consolidated Edison Inc</t>
  </si>
  <si>
    <t>PCG US Equity</t>
  </si>
  <si>
    <t>P G &amp; E Corp</t>
  </si>
  <si>
    <t>PEG US Equity</t>
  </si>
  <si>
    <t>Public Service Enterprise Gp</t>
  </si>
  <si>
    <t>WEC US Equity</t>
  </si>
  <si>
    <t>Wec Energy Group Inc</t>
  </si>
  <si>
    <t>ES US Equity</t>
  </si>
  <si>
    <t>Eversource Energy</t>
  </si>
  <si>
    <t>EOAN GR Equity</t>
  </si>
  <si>
    <t>E.On Se</t>
  </si>
  <si>
    <t>Germany</t>
  </si>
  <si>
    <t>NTGY SM Equity</t>
  </si>
  <si>
    <t>Naturgy Energy Group Sa</t>
  </si>
  <si>
    <t>Spain</t>
  </si>
  <si>
    <t>Gas Utilities</t>
  </si>
  <si>
    <t>Gas Distribution</t>
  </si>
  <si>
    <t>EIX US Equity</t>
  </si>
  <si>
    <t>Edison International</t>
  </si>
  <si>
    <t>DTE US Equity</t>
  </si>
  <si>
    <t>Dte Energy Company</t>
  </si>
  <si>
    <t>FE US Equity</t>
  </si>
  <si>
    <t>Firstenergy Corp</t>
  </si>
  <si>
    <t>ETR US Equity</t>
  </si>
  <si>
    <t>Entergy Corp</t>
  </si>
  <si>
    <t>AEE US Equity</t>
  </si>
  <si>
    <t>Ameren Corporation</t>
  </si>
  <si>
    <t>PPL US Equity</t>
  </si>
  <si>
    <t>Ppl Corp</t>
  </si>
  <si>
    <t>FTS CN Equity</t>
  </si>
  <si>
    <t>Fortis Inc</t>
  </si>
  <si>
    <t>Canada</t>
  </si>
  <si>
    <t>CNP US Equity</t>
  </si>
  <si>
    <t>Centerpoint Energy Inc</t>
  </si>
  <si>
    <t>BIP US Equity</t>
  </si>
  <si>
    <t>Brookfield Infrastructure Pa</t>
  </si>
  <si>
    <t>CMS US Equity</t>
  </si>
  <si>
    <t>Cms Energy Corp</t>
  </si>
  <si>
    <t>AGR US Equity</t>
  </si>
  <si>
    <t>Avangrid Inc</t>
  </si>
  <si>
    <t>SRG IM Equity</t>
  </si>
  <si>
    <t>Snam Spa</t>
  </si>
  <si>
    <t>Pipelines</t>
  </si>
  <si>
    <t>ATO US Equity</t>
  </si>
  <si>
    <t>Atmos Energy Corp</t>
  </si>
  <si>
    <t>TRN IM Equity</t>
  </si>
  <si>
    <t>Terna-Rete Elettrica Naziona</t>
  </si>
  <si>
    <t>EVRG US Equity</t>
  </si>
  <si>
    <t>Evergy Inc</t>
  </si>
  <si>
    <t>ENELAM CI Equity</t>
  </si>
  <si>
    <t>Enel Americas Sa</t>
  </si>
  <si>
    <t>Chile</t>
  </si>
  <si>
    <t>LNT US Equity</t>
  </si>
  <si>
    <t>Alliant Energy Corp</t>
  </si>
  <si>
    <t>NI US Equity</t>
  </si>
  <si>
    <t>Nisource Inc</t>
  </si>
  <si>
    <t>015760 KS Equity</t>
  </si>
  <si>
    <t>Korea Electric Power Corp</t>
  </si>
  <si>
    <t>South Korea</t>
  </si>
  <si>
    <t>ELI BB Equity</t>
  </si>
  <si>
    <t>Elia Group Sa/Nv</t>
  </si>
  <si>
    <t>Belgium</t>
  </si>
  <si>
    <t>EMA CN Equity</t>
  </si>
  <si>
    <t>Emera Inc</t>
  </si>
  <si>
    <t>RED SM Equity</t>
  </si>
  <si>
    <t>Redeia Corp Sa</t>
  </si>
  <si>
    <t>9503 JP Equity</t>
  </si>
  <si>
    <t>Kansai Electric Power Co Inc</t>
  </si>
  <si>
    <t>Japan</t>
  </si>
  <si>
    <t>PNW US Equity</t>
  </si>
  <si>
    <t>Pinnacle West Capital</t>
  </si>
  <si>
    <t>9531 JP Equity</t>
  </si>
  <si>
    <t>Tokyo Gas Co Ltd</t>
  </si>
  <si>
    <t>9502 JP Equity</t>
  </si>
  <si>
    <t>Chubu Electric Power Co Inc</t>
  </si>
  <si>
    <t>OGE US Equity</t>
  </si>
  <si>
    <t>Oge Energy Corp</t>
  </si>
  <si>
    <t>CU CN Equity</t>
  </si>
  <si>
    <t>Canadian Utilities Ltd-A</t>
  </si>
  <si>
    <t>9532 JP Equity</t>
  </si>
  <si>
    <t>Osaka Gas Co Ltd</t>
  </si>
  <si>
    <t>9501 JP Equity</t>
  </si>
  <si>
    <t>Tokyo Electric Power Company</t>
  </si>
  <si>
    <t>IDA US Equity</t>
  </si>
  <si>
    <t>Idacorp Inc</t>
  </si>
  <si>
    <t>ALA CN Equity</t>
  </si>
  <si>
    <t>Altagas Ltd</t>
  </si>
  <si>
    <t>UGI US Equity</t>
  </si>
  <si>
    <t>Ugi Corp</t>
  </si>
  <si>
    <t>ISA CB Equity</t>
  </si>
  <si>
    <t>Interconexion Electrica Sa</t>
  </si>
  <si>
    <t>Colombia</t>
  </si>
  <si>
    <t>EVN AV Equity</t>
  </si>
  <si>
    <t>Evn Ag</t>
  </si>
  <si>
    <t>Austria</t>
  </si>
  <si>
    <t>NFG US Equity</t>
  </si>
  <si>
    <t>National Fuel Gas Co</t>
  </si>
  <si>
    <t>BKH US Equity</t>
  </si>
  <si>
    <t>Black Hills Corp</t>
  </si>
  <si>
    <t>HE US Equity</t>
  </si>
  <si>
    <t>Hawaiian Electric Inds</t>
  </si>
  <si>
    <t>IG IM Equity</t>
  </si>
  <si>
    <t>Italgas Spa</t>
  </si>
  <si>
    <t>POR US Equity</t>
  </si>
  <si>
    <t>Portland General Electric Co</t>
  </si>
  <si>
    <t>ENG SM Equity</t>
  </si>
  <si>
    <t>Enagas Sa</t>
  </si>
  <si>
    <t>BIPC CN Equity</t>
  </si>
  <si>
    <t>Brookfield Infrastructure-A</t>
  </si>
  <si>
    <t>OGS US Equity</t>
  </si>
  <si>
    <t>One Gas Inc</t>
  </si>
  <si>
    <t>PNM US Equity</t>
  </si>
  <si>
    <t>Pnm Resources Inc</t>
  </si>
  <si>
    <t>LEC GR Equity</t>
  </si>
  <si>
    <t>Lechwerke Ag</t>
  </si>
  <si>
    <t>SWX US Equity</t>
  </si>
  <si>
    <t>Southwest Gas Holdings Inc</t>
  </si>
  <si>
    <t>HER IM Equity</t>
  </si>
  <si>
    <t>Hera Spa</t>
  </si>
  <si>
    <t>NJR US Equity</t>
  </si>
  <si>
    <t>New Jersey Resources Corp</t>
  </si>
  <si>
    <t>ALE US Equity</t>
  </si>
  <si>
    <t>Allete Inc</t>
  </si>
  <si>
    <t>ACO/X CN Equity</t>
  </si>
  <si>
    <t>Atco Ltd -Class I</t>
  </si>
  <si>
    <t>NWE US Equity</t>
  </si>
  <si>
    <t>Northwestern Energy Group In</t>
  </si>
  <si>
    <t>AVA US Equity</t>
  </si>
  <si>
    <t>Avista Corp</t>
  </si>
  <si>
    <t>GEB CB Equity</t>
  </si>
  <si>
    <t>Grupo Energia Bogota Sa Esp</t>
  </si>
  <si>
    <t>ENELCHIL CI Equity</t>
  </si>
  <si>
    <t>Enel Chile Sa</t>
  </si>
  <si>
    <t>SR US Equity</t>
  </si>
  <si>
    <t>Spire Inc</t>
  </si>
  <si>
    <t>9508 JP Equity</t>
  </si>
  <si>
    <t>Kyushu Electric Power Co Inc</t>
  </si>
  <si>
    <t>PPC GA Equity</t>
  </si>
  <si>
    <t>Public Power Corp</t>
  </si>
  <si>
    <t>Greece</t>
  </si>
  <si>
    <t>MNV6 GR Equity</t>
  </si>
  <si>
    <t>Mainova Ag</t>
  </si>
  <si>
    <t>MGEE US Equity</t>
  </si>
  <si>
    <t>Mge Energy Inc</t>
  </si>
  <si>
    <t>9506 JP Equity</t>
  </si>
  <si>
    <t>Tohoku Electric Power Co Inc</t>
  </si>
  <si>
    <t>036460 KS Equity</t>
  </si>
  <si>
    <t>Korea Gas Corporation</t>
  </si>
  <si>
    <t>VCT NZ Equity</t>
  </si>
  <si>
    <t>Vector Ltd</t>
  </si>
  <si>
    <t>New Zealand</t>
  </si>
  <si>
    <t>Manual</t>
  </si>
  <si>
    <t>CPK US Equity</t>
  </si>
  <si>
    <t>Chesapeake Utilities Corp</t>
  </si>
  <si>
    <t>IRE IM Equity</t>
  </si>
  <si>
    <t>Iren Spa</t>
  </si>
  <si>
    <t>9533 JP Equity</t>
  </si>
  <si>
    <t>Toho Gas Co Ltd</t>
  </si>
  <si>
    <t>9504 JP Equity</t>
  </si>
  <si>
    <t>Chugoku Electric Power Co</t>
  </si>
  <si>
    <t>RENE PL Equity</t>
  </si>
  <si>
    <t>Redes Energeticas Nacionais</t>
  </si>
  <si>
    <t>Portugal</t>
  </si>
  <si>
    <t>NWN US Equity</t>
  </si>
  <si>
    <t>Northwest Natural Holding Co</t>
  </si>
  <si>
    <t>SPB CN Equity</t>
  </si>
  <si>
    <t>Superior Plus Corp</t>
  </si>
  <si>
    <t>8174 JP Equity</t>
  </si>
  <si>
    <t>Nippon Gas Co Ltd</t>
  </si>
  <si>
    <t>EDHN SW Equity</t>
  </si>
  <si>
    <t>Energiedienst Holding Ag-Reg</t>
  </si>
  <si>
    <t>Switzerland</t>
  </si>
  <si>
    <t>IGN1L LH Equity</t>
  </si>
  <si>
    <t>Ab Ignitis Grupe</t>
  </si>
  <si>
    <t>Lithuania</t>
  </si>
  <si>
    <t>016710 KS Equity</t>
  </si>
  <si>
    <t>Daesung Holdings Co Ltd</t>
  </si>
  <si>
    <t>ENJSA TI Equity</t>
  </si>
  <si>
    <t>Enerjisa Enerji As</t>
  </si>
  <si>
    <t>Turkey</t>
  </si>
  <si>
    <t>017390 KS Equity</t>
  </si>
  <si>
    <t>Seoul City Gas Co Ltd</t>
  </si>
  <si>
    <t>9507 JP Equity</t>
  </si>
  <si>
    <t>Shikoku Electric Power Co</t>
  </si>
  <si>
    <t>PROMIG CB Equity</t>
  </si>
  <si>
    <t>Promigas Sa Esp</t>
  </si>
  <si>
    <t>004690 KS Equity</t>
  </si>
  <si>
    <t>Samchully Co Ltd</t>
  </si>
  <si>
    <t>CGE CI Equity</t>
  </si>
  <si>
    <t>Cia General De Electricidad</t>
  </si>
  <si>
    <t>AHGAZ TI Equity</t>
  </si>
  <si>
    <t>Ahlatci Dogal Gaz Dagitim En</t>
  </si>
  <si>
    <t>9505 JP Equity</t>
  </si>
  <si>
    <t>Hokuriku Electric Power Co</t>
  </si>
  <si>
    <t>TPE PW Equity</t>
  </si>
  <si>
    <t>Tauron Polska Energia Sa</t>
  </si>
  <si>
    <t>Poland</t>
  </si>
  <si>
    <t>UTL US Equity</t>
  </si>
  <si>
    <t>Unitil Corp</t>
  </si>
  <si>
    <t>ARASE TI Equity</t>
  </si>
  <si>
    <t>Dogu Aras Enerji Yatirimlari</t>
  </si>
  <si>
    <t>9509 JP Equity</t>
  </si>
  <si>
    <t>Hokkaido Electric Power Co</t>
  </si>
  <si>
    <t>ENA PW Equity</t>
  </si>
  <si>
    <t>Enea Sa</t>
  </si>
  <si>
    <t>ENG PW Equity</t>
  </si>
  <si>
    <t>Energa Sa</t>
  </si>
  <si>
    <t>9543 JP Equity</t>
  </si>
  <si>
    <t>Shizuoka Gas Co Ltd</t>
  </si>
  <si>
    <t>ECL CI Equity</t>
  </si>
  <si>
    <t>Engie Energia Chile Sa</t>
  </si>
  <si>
    <t>ENELDXCH CI Equity</t>
  </si>
  <si>
    <t>Enel Distribucion Chile Sa</t>
  </si>
  <si>
    <t>ASC IM Equity</t>
  </si>
  <si>
    <t>Ascopiave Spa</t>
  </si>
  <si>
    <t>9536 JP Equity</t>
  </si>
  <si>
    <t>Saibu Gas Holdings Co Ltd</t>
  </si>
  <si>
    <t>9511 JP Equity</t>
  </si>
  <si>
    <t>Okinawa Electric Power Co</t>
  </si>
  <si>
    <t>AC5 IM Equity</t>
  </si>
  <si>
    <t>Acinque Spa</t>
  </si>
  <si>
    <t>ADMIE GA Equity</t>
  </si>
  <si>
    <t>Holding Co Admie Ipto Sa</t>
  </si>
  <si>
    <t>LGD1L LH Equity</t>
  </si>
  <si>
    <t>Litgrid Ab</t>
  </si>
  <si>
    <t>GZE1R LR Equity</t>
  </si>
  <si>
    <t>Latvijas Gaze</t>
  </si>
  <si>
    <t>Latvia</t>
  </si>
  <si>
    <t>NTGCLGAS CI Equity</t>
  </si>
  <si>
    <t>Naturgy Chile Gas Natural Sa</t>
  </si>
  <si>
    <t>9534 JP Equity</t>
  </si>
  <si>
    <t>Hokkaido Gas Co Ltd</t>
  </si>
  <si>
    <t>AMG1L LH Equity</t>
  </si>
  <si>
    <t>Ab Amber Grid</t>
  </si>
  <si>
    <t>117580 KS Equity</t>
  </si>
  <si>
    <t>Daesung Energy Co Ltd</t>
  </si>
  <si>
    <t>9539 JP Equity</t>
  </si>
  <si>
    <t>Keiyo Gas Co Ltd</t>
  </si>
  <si>
    <t>ELMRA NO Equity</t>
  </si>
  <si>
    <t>Elmera Group Asa</t>
  </si>
  <si>
    <t>Norway</t>
  </si>
  <si>
    <t>9535 JP Equity</t>
  </si>
  <si>
    <t>Hiroshima Gas Co Ltd</t>
  </si>
  <si>
    <t>RGCO US Equity</t>
  </si>
  <si>
    <t>Rgc Resources Inc</t>
  </si>
  <si>
    <t>JEL LN Equity</t>
  </si>
  <si>
    <t>Jersey Electricity Plc</t>
  </si>
  <si>
    <t>GASCO CI Equity</t>
  </si>
  <si>
    <t>Empresas Gasco Sa</t>
  </si>
  <si>
    <t>7692 JP Equity</t>
  </si>
  <si>
    <t>Earth Infinity Co Ltd</t>
  </si>
  <si>
    <t>DE SS Equity</t>
  </si>
  <si>
    <t>Dala Energi Ab</t>
  </si>
  <si>
    <t>Sweden</t>
  </si>
  <si>
    <t>267290 KS Equity</t>
  </si>
  <si>
    <t>Kyungdong City Gas Co Ltd</t>
  </si>
  <si>
    <t>015360 KS Equity</t>
  </si>
  <si>
    <t>Yesco Holdings Co Ltd</t>
  </si>
  <si>
    <t>9537 JP Equity</t>
  </si>
  <si>
    <t>Hokuriku Gas Co Ltd</t>
  </si>
  <si>
    <t>AES US Equity</t>
  </si>
  <si>
    <t>Aes Corp</t>
  </si>
  <si>
    <t>Independent Power Producers &amp;</t>
  </si>
  <si>
    <t>CNA LN Equity</t>
  </si>
  <si>
    <t>Centrica Plc</t>
  </si>
  <si>
    <t>Elec &amp; Gas Marketing &amp; Trading</t>
  </si>
  <si>
    <t>KMI US Equity</t>
  </si>
  <si>
    <t>Kinder Morgan Inc</t>
  </si>
  <si>
    <t>Oil &amp; Gas Storage &amp; Transporta</t>
  </si>
  <si>
    <t>Midstream - Oil &amp; Gas</t>
  </si>
  <si>
    <t>OKE US Equity</t>
  </si>
  <si>
    <t>Oneok Inc</t>
  </si>
  <si>
    <t>SJI US Equity</t>
  </si>
  <si>
    <t>South Jersey Industries</t>
  </si>
  <si>
    <t>SSE LN Equity</t>
  </si>
  <si>
    <t>Sse Plc</t>
  </si>
  <si>
    <t>Power Generation</t>
  </si>
  <si>
    <t>AST AU Equity</t>
  </si>
  <si>
    <t>Ausnet Services Ltd</t>
  </si>
  <si>
    <t>DUE AU Equity</t>
  </si>
  <si>
    <t>DUET</t>
  </si>
  <si>
    <t>SKI AU Equity</t>
  </si>
  <si>
    <t>Spark Infrastructure Group</t>
  </si>
  <si>
    <t>APA AU Equity</t>
  </si>
  <si>
    <t>Apa Group</t>
  </si>
  <si>
    <t>1803385D AU Equity</t>
  </si>
  <si>
    <t>Australian Gas Networks Ltd (Envestra)</t>
  </si>
  <si>
    <t>1535943D AU Equity</t>
  </si>
  <si>
    <t>Gasnet Australia Trust</t>
  </si>
  <si>
    <t>HDF AU Equity</t>
  </si>
  <si>
    <t>Apa Sub Group (HDF)</t>
  </si>
  <si>
    <t>1168921D AU Equity</t>
  </si>
  <si>
    <t>Jemena Limited (Old AGL)</t>
  </si>
  <si>
    <t>AAN AU Equity</t>
  </si>
  <si>
    <t>Westnet Wa Infrastructure Ho (Old Alinta)</t>
  </si>
  <si>
    <t>Australia</t>
  </si>
  <si>
    <t>ORG AU Equity</t>
  </si>
  <si>
    <t>Origin Energy Ltd</t>
  </si>
  <si>
    <t>AGL AU Equity</t>
  </si>
  <si>
    <t>Agl Energy Ltd</t>
  </si>
  <si>
    <t/>
  </si>
  <si>
    <t>Renewable Energy Project Dev</t>
  </si>
  <si>
    <t>AER list</t>
  </si>
  <si>
    <t>OECD join date</t>
  </si>
  <si>
    <t>Bid-ask spread (longest period)</t>
  </si>
  <si>
    <t>Bid-ask spread (recent 10 year)</t>
  </si>
  <si>
    <t>longest</t>
  </si>
  <si>
    <t>10-year</t>
  </si>
  <si>
    <t>NA</t>
  </si>
  <si>
    <t>% of regulatory assets</t>
  </si>
  <si>
    <t>Bid-ask spread</t>
  </si>
  <si>
    <t>Minimum gearing</t>
  </si>
  <si>
    <t>Total number of years</t>
  </si>
  <si>
    <t>Minimum number of years required</t>
  </si>
  <si>
    <t>Maximum gearing</t>
  </si>
  <si>
    <t>Number of listed year (longest period)</t>
  </si>
  <si>
    <t>Number of listed year (recent 10 year)</t>
  </si>
  <si>
    <t>Raw equity beta (longest period)</t>
  </si>
  <si>
    <t>Raw equity beta (recent 10 year)</t>
  </si>
  <si>
    <t>Gearing (longest period)</t>
  </si>
  <si>
    <t>Gearing (recent 10 year)</t>
  </si>
  <si>
    <t>Asset beta (longest period)</t>
  </si>
  <si>
    <t>Asset beta (recent 10 year)</t>
  </si>
  <si>
    <t>Australian sample count/average</t>
  </si>
  <si>
    <t>International sample count/average</t>
  </si>
  <si>
    <t>p-value</t>
  </si>
  <si>
    <t>=INDEX('[International beta analysis_20241128.xlsx]Scenario modelling'!$BN$50#,MATCH($A$14:$A$159,'[International beta analysis_20241128.xlsx]Scenario modelling'!$AV$50#,0),)</t>
  </si>
  <si>
    <t>=INDEX('[International beta analysis_20241128.xlsx]Scenario modelling'!$BP$50#,MATCH($A$14:$A$159,'[International beta analysis_20241128.xlsx]Scenario modelling'!$AV$50#,0),)</t>
  </si>
  <si>
    <t>Implied vanilla WACC</t>
  </si>
  <si>
    <t>Implied vanilla WACC (longest period)</t>
  </si>
  <si>
    <t>Implied vanilla WACC (recent 10 year)</t>
  </si>
  <si>
    <t>CoD</t>
  </si>
  <si>
    <t>RFR</t>
  </si>
  <si>
    <t>MRP</t>
  </si>
  <si>
    <t>Country short name</t>
  </si>
  <si>
    <t>Gearing</t>
  </si>
  <si>
    <t>International</t>
  </si>
  <si>
    <t>AUS</t>
  </si>
  <si>
    <t>Asset beta</t>
  </si>
  <si>
    <t>Longest period:</t>
  </si>
  <si>
    <t xml:space="preserve">Asset beta vs Gearing </t>
  </si>
  <si>
    <t>Implied vanilla WACC vs Gearing</t>
  </si>
  <si>
    <t>Recent 10 year</t>
  </si>
  <si>
    <t>By country analysis</t>
  </si>
  <si>
    <t>Count</t>
  </si>
  <si>
    <t>Longest period</t>
  </si>
  <si>
    <t>p-value (against AUS)</t>
  </si>
  <si>
    <t>Figure 5-3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</si>
</sst>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_-;\-* #,##0.0_-;_-* &quot;-&quot;??_-;_-@_-"/>
    <numFmt numFmtId="166" formatCode="0.0%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5">
    <xf numFmtId="0" fontId="0" fillId="0" borderId="0" xfId="0"/>
    <xf numFmtId="14" fontId="0" fillId="0" borderId="0" xfId="0" applyNumberFormat="1"/>
    <xf numFmtId="9" fontId="0" fillId="0" borderId="0" xfId="0" applyNumberFormat="1"/>
    <xf numFmtId="9" fontId="0" fillId="0" borderId="0" xfId="2" applyFont="1"/>
    <xf numFmtId="10" fontId="0" fillId="0" borderId="0" xfId="2" applyNumberFormat="1" applyFont="1"/>
    <xf numFmtId="9" fontId="9" fillId="5" borderId="4" xfId="11" applyNumberFormat="1"/>
    <xf numFmtId="10" fontId="9" fillId="5" borderId="4" xfId="11" applyNumberFormat="1"/>
    <xf numFmtId="0" fontId="16" fillId="0" borderId="0" xfId="0" applyFont="1"/>
    <xf numFmtId="164" fontId="9" fillId="5" borderId="4" xfId="1" applyNumberFormat="1" applyFont="1" applyFill="1" applyBorder="1"/>
    <xf numFmtId="0" fontId="0" fillId="0" borderId="0" xfId="0" quotePrefix="1"/>
    <xf numFmtId="43" fontId="0" fillId="0" borderId="0" xfId="1" applyFont="1"/>
    <xf numFmtId="43" fontId="0" fillId="0" borderId="0" xfId="1" applyNumberFormat="1" applyFont="1"/>
    <xf numFmtId="166" fontId="0" fillId="0" borderId="0" xfId="2" applyNumberFormat="1" applyFont="1"/>
    <xf numFmtId="0" fontId="0" fillId="0" borderId="0" xfId="0" applyNumberFormat="1"/>
    <xf numFmtId="0" fontId="16" fillId="0" borderId="0" xfId="0" applyFont="1" applyAlignment="1">
      <alignment horizontal="right"/>
    </xf>
    <xf numFmtId="10" fontId="9" fillId="5" borderId="4" xfId="11" applyNumberFormat="1" applyAlignment="1">
      <alignment horizontal="right"/>
    </xf>
    <xf numFmtId="0" fontId="16" fillId="0" borderId="14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6" fillId="0" borderId="17" xfId="0" applyFont="1" applyBorder="1"/>
    <xf numFmtId="0" fontId="16" fillId="0" borderId="18" xfId="0" applyFont="1" applyBorder="1"/>
    <xf numFmtId="43" fontId="0" fillId="0" borderId="10" xfId="1" applyFont="1" applyBorder="1"/>
    <xf numFmtId="9" fontId="0" fillId="0" borderId="19" xfId="2" applyFont="1" applyBorder="1"/>
    <xf numFmtId="43" fontId="0" fillId="0" borderId="14" xfId="1" applyFont="1" applyBorder="1"/>
    <xf numFmtId="9" fontId="0" fillId="0" borderId="16" xfId="2" applyFont="1" applyBorder="1"/>
    <xf numFmtId="10" fontId="0" fillId="0" borderId="10" xfId="2" applyNumberFormat="1" applyFont="1" applyBorder="1"/>
    <xf numFmtId="10" fontId="0" fillId="0" borderId="14" xfId="2" applyNumberFormat="1" applyFont="1" applyBorder="1"/>
    <xf numFmtId="0" fontId="16" fillId="0" borderId="20" xfId="0" applyFont="1" applyBorder="1"/>
    <xf numFmtId="0" fontId="0" fillId="0" borderId="10" xfId="0" applyBorder="1"/>
    <xf numFmtId="0" fontId="0" fillId="0" borderId="0" xfId="0" applyBorder="1"/>
    <xf numFmtId="0" fontId="0" fillId="0" borderId="14" xfId="0" applyBorder="1"/>
    <xf numFmtId="0" fontId="0" fillId="0" borderId="15" xfId="0" applyBorder="1"/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Percent" xfId="2" builtinId="5"/>
    <cellStyle name="Title" xfId="3" builtinId="15" customBuiltin="1"/>
    <cellStyle name="Total" xfId="19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'Appendix A (Firms profile)'!$AK$13</c:f>
              <c:strCache>
                <c:ptCount val="1"/>
                <c:pt idx="0">
                  <c:v>AUS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'Appendix A (Firms profile)'!$AI$14:$AI$63</c:f>
              <c:numCache>
                <c:formatCode>0%</c:formatCode>
                <c:ptCount val="50"/>
                <c:pt idx="0">
                  <c:v>0.57333925047389867</c:v>
                </c:pt>
                <c:pt idx="1">
                  <c:v>0.70912562656378586</c:v>
                </c:pt>
                <c:pt idx="2">
                  <c:v>0.59627902716999348</c:v>
                </c:pt>
                <c:pt idx="3">
                  <c:v>0.52181485932732152</c:v>
                </c:pt>
                <c:pt idx="4">
                  <c:v>0.65223580965769234</c:v>
                </c:pt>
                <c:pt idx="5">
                  <c:v>0.66620000000000001</c:v>
                </c:pt>
                <c:pt idx="6">
                  <c:v>0.4834</c:v>
                </c:pt>
                <c:pt idx="7">
                  <c:v>0.29670000000000002</c:v>
                </c:pt>
                <c:pt idx="8">
                  <c:v>0.39539999999999997</c:v>
                </c:pt>
                <c:pt idx="9">
                  <c:v>0.38913651219735201</c:v>
                </c:pt>
                <c:pt idx="10">
                  <c:v>0.43041028115410701</c:v>
                </c:pt>
                <c:pt idx="11">
                  <c:v>0.45382625962739498</c:v>
                </c:pt>
                <c:pt idx="12">
                  <c:v>0.37647211885605902</c:v>
                </c:pt>
                <c:pt idx="13">
                  <c:v>0.43158601680749498</c:v>
                </c:pt>
                <c:pt idx="14">
                  <c:v>0.43515399711712799</c:v>
                </c:pt>
                <c:pt idx="15">
                  <c:v>0.40840428275893897</c:v>
                </c:pt>
                <c:pt idx="16">
                  <c:v>0.45261649090961498</c:v>
                </c:pt>
                <c:pt idx="17">
                  <c:v>0.50994208158934196</c:v>
                </c:pt>
                <c:pt idx="18">
                  <c:v>0.46281047273457099</c:v>
                </c:pt>
                <c:pt idx="19">
                  <c:v>0.39330238150255598</c:v>
                </c:pt>
                <c:pt idx="20">
                  <c:v>0.43246588480422998</c:v>
                </c:pt>
                <c:pt idx="21">
                  <c:v>0.51607134932477094</c:v>
                </c:pt>
                <c:pt idx="22">
                  <c:v>0.51389830928138402</c:v>
                </c:pt>
                <c:pt idx="23">
                  <c:v>0.56298525200687299</c:v>
                </c:pt>
                <c:pt idx="24">
                  <c:v>0.42685539328613598</c:v>
                </c:pt>
                <c:pt idx="25">
                  <c:v>0.38174749563897398</c:v>
                </c:pt>
                <c:pt idx="26">
                  <c:v>0.600119468678325</c:v>
                </c:pt>
                <c:pt idx="27">
                  <c:v>0.49252967169446998</c:v>
                </c:pt>
                <c:pt idx="28">
                  <c:v>0.52048720126997905</c:v>
                </c:pt>
                <c:pt idx="29">
                  <c:v>0.39903674062290501</c:v>
                </c:pt>
                <c:pt idx="30">
                  <c:v>0.68736543821941998</c:v>
                </c:pt>
                <c:pt idx="31">
                  <c:v>0.46345104744867199</c:v>
                </c:pt>
                <c:pt idx="32">
                  <c:v>0.37719877339399399</c:v>
                </c:pt>
                <c:pt idx="33">
                  <c:v>0.37863330391065497</c:v>
                </c:pt>
                <c:pt idx="34">
                  <c:v>0.38536109763419801</c:v>
                </c:pt>
                <c:pt idx="35">
                  <c:v>0.36987005859160499</c:v>
                </c:pt>
                <c:pt idx="36">
                  <c:v>0.49950605694446898</c:v>
                </c:pt>
                <c:pt idx="37">
                  <c:v>0.49453478815388802</c:v>
                </c:pt>
                <c:pt idx="38">
                  <c:v>0.34049118339853102</c:v>
                </c:pt>
                <c:pt idx="39">
                  <c:v>0.51965701316858004</c:v>
                </c:pt>
                <c:pt idx="40">
                  <c:v>0.430777202175601</c:v>
                </c:pt>
                <c:pt idx="41">
                  <c:v>0.44109634631688199</c:v>
                </c:pt>
                <c:pt idx="42">
                  <c:v>0.73838361231536198</c:v>
                </c:pt>
                <c:pt idx="43">
                  <c:v>0.46503627886307602</c:v>
                </c:pt>
                <c:pt idx="44">
                  <c:v>0.39237049954432701</c:v>
                </c:pt>
                <c:pt idx="45">
                  <c:v>0.249833704753919</c:v>
                </c:pt>
                <c:pt idx="46">
                  <c:v>0.26944536619151399</c:v>
                </c:pt>
                <c:pt idx="47">
                  <c:v>0.75686756345250905</c:v>
                </c:pt>
                <c:pt idx="48">
                  <c:v>0.133272914085804</c:v>
                </c:pt>
                <c:pt idx="49">
                  <c:v>0.44680469815691398</c:v>
                </c:pt>
              </c:numCache>
            </c:numRef>
          </c:xVal>
          <c:yVal>
            <c:numRef>
              <c:f>'Appendix A (Firms profile)'!$AK$14:$AK$63</c:f>
              <c:numCache>
                <c:formatCode>_(* #,##0.00_);_(* \(#,##0.00\);_(* "-"??_);_(@_)</c:formatCode>
                <c:ptCount val="50"/>
                <c:pt idx="0">
                  <c:v>0.14184984903617018</c:v>
                </c:pt>
                <c:pt idx="1">
                  <c:v>0.15299005169011082</c:v>
                </c:pt>
                <c:pt idx="2">
                  <c:v>0.18359722403110001</c:v>
                </c:pt>
                <c:pt idx="3">
                  <c:v>0.27915178772789478</c:v>
                </c:pt>
                <c:pt idx="4">
                  <c:v>0.19804530524156488</c:v>
                </c:pt>
                <c:pt idx="5">
                  <c:v>7.172238550126861E-2</c:v>
                </c:pt>
                <c:pt idx="6">
                  <c:v>0.48220025489581603</c:v>
                </c:pt>
                <c:pt idx="7">
                  <c:v>0.30584806030591566</c:v>
                </c:pt>
                <c:pt idx="8">
                  <c:v>0.35821547377662027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C3B-4981-BAB7-D43318DFB46F}"/>
            </c:ext>
          </c:extLst>
        </c:ser>
        <c:ser>
          <c:idx val="1"/>
          <c:order val="1"/>
          <c:tx>
            <c:strRef>
              <c:f>'Appendix A (Firms profile)'!$AL$13</c:f>
              <c:strCache>
                <c:ptCount val="1"/>
                <c:pt idx="0">
                  <c:v>International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5C3B-4981-BAB7-D43318DFB46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5C3B-4981-BAB7-D43318DFB46F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5C3B-4981-BAB7-D43318DFB46F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5C3B-4981-BAB7-D43318DFB46F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5C3B-4981-BAB7-D43318DFB46F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5C3B-4981-BAB7-D43318DFB46F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5C3B-4981-BAB7-D43318DFB46F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5C3B-4981-BAB7-D43318DFB46F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5C3B-4981-BAB7-D43318DFB46F}"/>
                </c:ext>
              </c:extLst>
            </c:dLbl>
            <c:dLbl>
              <c:idx val="9"/>
              <c:layout>
                <c:manualLayout>
                  <c:x val="-0.13354975723149573"/>
                  <c:y val="6.6562654719331524E-2"/>
                </c:manualLayout>
              </c:layout>
              <c:tx>
                <c:rich>
                  <a:bodyPr/>
                  <a:lstStyle/>
                  <a:p>
                    <a:fld id="{37D1ADE2-1F90-4729-A126-BF28A129BA5C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8-5C3B-4981-BAB7-D43318DFB46F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CAB8BBE9-CC0C-411C-8BE1-9ED5B962450C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5C3B-4981-BAB7-D43318DFB46F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5F706773-B06E-4811-B9E8-24B925EE696D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5C3B-4981-BAB7-D43318DFB46F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342B17E9-ABB9-439E-B9CC-FAC8B69242F1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5C3B-4981-BAB7-D43318DFB46F}"/>
                </c:ext>
              </c:extLst>
            </c:dLbl>
            <c:dLbl>
              <c:idx val="13"/>
              <c:layout>
                <c:manualLayout>
                  <c:x val="-1.5115598840335188E-2"/>
                  <c:y val="2.8526852022570569E-2"/>
                </c:manualLayout>
              </c:layout>
              <c:tx>
                <c:rich>
                  <a:bodyPr/>
                  <a:lstStyle/>
                  <a:p>
                    <a:fld id="{08F92E97-C22E-401E-AAA2-2C41CB109068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5C3B-4981-BAB7-D43318DFB46F}"/>
                </c:ext>
              </c:extLst>
            </c:dLbl>
            <c:dLbl>
              <c:idx val="14"/>
              <c:layout>
                <c:manualLayout>
                  <c:x val="-3.0299465300740389E-2"/>
                  <c:y val="-4.9921991039498688E-2"/>
                </c:manualLayout>
              </c:layout>
              <c:tx>
                <c:rich>
                  <a:bodyPr/>
                  <a:lstStyle/>
                  <a:p>
                    <a:fld id="{A63A76DD-93B7-4D01-A94C-0F86BCA89C45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5C3B-4981-BAB7-D43318DFB46F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EA5A0E42-2C7E-4FD3-AE3B-DEE97C6EA178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5C3B-4981-BAB7-D43318DFB46F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DE884835-449A-4F24-ABE2-8D1E14F1E9DA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5C3B-4981-BAB7-D43318DFB46F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9017A995-7A50-42F6-B3A9-8D727E9956BC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5C3B-4981-BAB7-D43318DFB46F}"/>
                </c:ext>
              </c:extLst>
            </c:dLbl>
            <c:dLbl>
              <c:idx val="18"/>
              <c:layout>
                <c:manualLayout>
                  <c:x val="-3.0299465300740389E-2"/>
                  <c:y val="3.5658565028213317E-2"/>
                </c:manualLayout>
              </c:layout>
              <c:tx>
                <c:rich>
                  <a:bodyPr/>
                  <a:lstStyle/>
                  <a:p>
                    <a:fld id="{5CEE69EC-C0FB-4BCE-9591-42EA396D1033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5C3B-4981-BAB7-D43318DFB46F}"/>
                </c:ext>
              </c:extLst>
            </c:dLbl>
            <c:dLbl>
              <c:idx val="19"/>
              <c:layout>
                <c:manualLayout>
                  <c:x val="-9.7108477726523312E-2"/>
                  <c:y val="-0.11886188342737777"/>
                </c:manualLayout>
              </c:layout>
              <c:tx>
                <c:rich>
                  <a:bodyPr/>
                  <a:lstStyle/>
                  <a:p>
                    <a:fld id="{301810F3-8DC0-4357-A365-950C66115348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6-5C3B-4981-BAB7-D43318DFB46F}"/>
                </c:ext>
              </c:extLst>
            </c:dLbl>
            <c:dLbl>
              <c:idx val="20"/>
              <c:layout>
                <c:manualLayout>
                  <c:x val="-5.6112038283429228E-2"/>
                  <c:y val="4.2790278033855982E-2"/>
                </c:manualLayout>
              </c:layout>
              <c:tx>
                <c:rich>
                  <a:bodyPr/>
                  <a:lstStyle/>
                  <a:p>
                    <a:fld id="{EDB70390-7DF7-4F89-8DBA-C01380DA7B34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A-5C3B-4981-BAB7-D43318DFB46F}"/>
                </c:ext>
              </c:extLst>
            </c:dLbl>
            <c:dLbl>
              <c:idx val="21"/>
              <c:layout>
                <c:manualLayout>
                  <c:x val="-0.14062543900204455"/>
                  <c:y val="4.9921991039498646E-2"/>
                </c:manualLayout>
              </c:layout>
              <c:tx>
                <c:rich>
                  <a:bodyPr/>
                  <a:lstStyle/>
                  <a:p>
                    <a:fld id="{6543FC5C-8836-4EF9-A051-DF4D94096765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5C3B-4981-BAB7-D43318DFB46F}"/>
                </c:ext>
              </c:extLst>
            </c:dLbl>
            <c:dLbl>
              <c:idx val="22"/>
              <c:layout>
                <c:manualLayout>
                  <c:x val="-2.2707532070537786E-2"/>
                  <c:y val="-4.7544753370951133E-2"/>
                </c:manualLayout>
              </c:layout>
              <c:tx>
                <c:rich>
                  <a:bodyPr/>
                  <a:lstStyle/>
                  <a:p>
                    <a:fld id="{C81E5403-64A2-469B-ACF8-4AC562156746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5C3B-4981-BAB7-D43318DFB46F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0DC09478-D333-4A1C-96AC-C64E85F23A33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5C3B-4981-BAB7-D43318DFB46F}"/>
                </c:ext>
              </c:extLst>
            </c:dLbl>
            <c:dLbl>
              <c:idx val="24"/>
              <c:layout>
                <c:manualLayout>
                  <c:x val="-8.6479771204239622E-2"/>
                  <c:y val="9.5089506741902179E-3"/>
                </c:manualLayout>
              </c:layout>
              <c:tx>
                <c:rich>
                  <a:bodyPr/>
                  <a:lstStyle/>
                  <a:p>
                    <a:fld id="{74CEF3C1-BCAE-4D0F-A563-D46B07C3AECC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5C3B-4981-BAB7-D43318DFB46F}"/>
                </c:ext>
              </c:extLst>
            </c:dLbl>
            <c:dLbl>
              <c:idx val="25"/>
              <c:layout>
                <c:manualLayout>
                  <c:x val="-9.862686437256378E-2"/>
                  <c:y val="-3.328132735966572E-2"/>
                </c:manualLayout>
              </c:layout>
              <c:tx>
                <c:rich>
                  <a:bodyPr/>
                  <a:lstStyle/>
                  <a:p>
                    <a:fld id="{236BC7D8-541B-46C6-B65C-3BD5DC4D8098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5C3B-4981-BAB7-D43318DFB46F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B22A8DB2-DD55-4B82-8FAC-2CC4FEB7E47F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5C3B-4981-BAB7-D43318DFB46F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10460613-8997-48FD-9CB2-34CC75ECFFD3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5C3B-4981-BAB7-D43318DFB46F}"/>
                </c:ext>
              </c:extLst>
            </c:dLbl>
            <c:dLbl>
              <c:idx val="28"/>
              <c:layout>
                <c:manualLayout>
                  <c:x val="-6.0150946761897119E-2"/>
                  <c:y val="5.7053704045141221E-2"/>
                </c:manualLayout>
              </c:layout>
              <c:tx>
                <c:rich>
                  <a:bodyPr/>
                  <a:lstStyle/>
                  <a:p>
                    <a:fld id="{66E5E065-AED6-4AE5-8BF3-C4C568739EDE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5C3B-4981-BAB7-D43318DFB46F}"/>
                </c:ext>
              </c:extLst>
            </c:dLbl>
            <c:dLbl>
              <c:idx val="29"/>
              <c:layout>
                <c:manualLayout>
                  <c:x val="-0.16173854553623623"/>
                  <c:y val="1.6640663679832881E-2"/>
                </c:manualLayout>
              </c:layout>
              <c:tx>
                <c:rich>
                  <a:bodyPr/>
                  <a:lstStyle/>
                  <a:p>
                    <a:fld id="{4C074ADF-9490-4EE0-922B-C2591C71DE52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5C3B-4981-BAB7-D43318DFB46F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142A3C77-D46D-4407-87C1-DB3AFD569A57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5C3B-4981-BAB7-D43318DFB46F}"/>
                </c:ext>
              </c:extLst>
            </c:dLbl>
            <c:dLbl>
              <c:idx val="31"/>
              <c:layout>
                <c:manualLayout>
                  <c:x val="-3.1817851946780905E-2"/>
                  <c:y val="-0.10222121974754489"/>
                </c:manualLayout>
              </c:layout>
              <c:tx>
                <c:rich>
                  <a:bodyPr/>
                  <a:lstStyle/>
                  <a:p>
                    <a:fld id="{E6D28A61-3835-4D61-B17B-72904B183EA8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2-5C3B-4981-BAB7-D43318DFB46F}"/>
                </c:ext>
              </c:extLst>
            </c:dLbl>
            <c:dLbl>
              <c:idx val="32"/>
              <c:layout>
                <c:manualLayout>
                  <c:x val="1.5866542661104193E-3"/>
                  <c:y val="-6.6562654719331565E-2"/>
                </c:manualLayout>
              </c:layout>
              <c:tx>
                <c:rich>
                  <a:bodyPr/>
                  <a:lstStyle/>
                  <a:p>
                    <a:fld id="{6652E35E-2338-4C1A-B71A-A5C7D444D79E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5C3B-4981-BAB7-D43318DFB46F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6D82B8C6-D6E0-48E8-896B-DC600989C89D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5C3B-4981-BAB7-D43318DFB46F}"/>
                </c:ext>
              </c:extLst>
            </c:dLbl>
            <c:dLbl>
              <c:idx val="34"/>
              <c:layout>
                <c:manualLayout>
                  <c:x val="-8.3442997912158645E-2"/>
                  <c:y val="4.0413040365308427E-2"/>
                </c:manualLayout>
              </c:layout>
              <c:tx>
                <c:rich>
                  <a:bodyPr/>
                  <a:lstStyle/>
                  <a:p>
                    <a:fld id="{C2C78277-A4A1-4889-AF66-68300D663DB0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5C3B-4981-BAB7-D43318DFB46F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fld id="{676C92DD-8D49-49C0-B05E-F5FBE74B1030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5C3B-4981-BAB7-D43318DFB46F}"/>
                </c:ext>
              </c:extLst>
            </c:dLbl>
            <c:dLbl>
              <c:idx val="36"/>
              <c:layout>
                <c:manualLayout>
                  <c:x val="-6.0037007984442267E-2"/>
                  <c:y val="-4.7544753370951091E-2"/>
                </c:manualLayout>
              </c:layout>
              <c:tx>
                <c:rich>
                  <a:bodyPr/>
                  <a:lstStyle/>
                  <a:p>
                    <a:fld id="{01735077-9E84-44DC-BA88-6553B8AA8B6B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5C3B-4981-BAB7-D43318DFB46F}"/>
                </c:ext>
              </c:extLst>
            </c:dLbl>
            <c:dLbl>
              <c:idx val="37"/>
              <c:tx>
                <c:rich>
                  <a:bodyPr/>
                  <a:lstStyle/>
                  <a:p>
                    <a:fld id="{07F08817-B7D1-4A5D-98EC-A1B52833CF3A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5C3B-4981-BAB7-D43318DFB46F}"/>
                </c:ext>
              </c:extLst>
            </c:dLbl>
            <c:dLbl>
              <c:idx val="38"/>
              <c:layout>
                <c:manualLayout>
                  <c:x val="-7.2814291389874941E-2"/>
                  <c:y val="2.1395139016927991E-2"/>
                </c:manualLayout>
              </c:layout>
              <c:tx>
                <c:rich>
                  <a:bodyPr/>
                  <a:lstStyle/>
                  <a:p>
                    <a:fld id="{6FD77ABF-0F7C-46CF-A95A-971C28B7222A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5C3B-4981-BAB7-D43318DFB46F}"/>
                </c:ext>
              </c:extLst>
            </c:dLbl>
            <c:dLbl>
              <c:idx val="39"/>
              <c:layout>
                <c:manualLayout>
                  <c:x val="1.525213408047521E-2"/>
                  <c:y val="-1.1886188342737773E-2"/>
                </c:manualLayout>
              </c:layout>
              <c:tx>
                <c:rich>
                  <a:bodyPr/>
                  <a:lstStyle/>
                  <a:p>
                    <a:fld id="{50E9DD0B-63EE-49C5-A220-65D88B0AFF96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5C3B-4981-BAB7-D43318DFB46F}"/>
                </c:ext>
              </c:extLst>
            </c:dLbl>
            <c:dLbl>
              <c:idx val="40"/>
              <c:layout>
                <c:manualLayout>
                  <c:x val="-4.7001718407186102E-2"/>
                  <c:y val="-1.6640663679832926E-2"/>
                </c:manualLayout>
              </c:layout>
              <c:tx>
                <c:rich>
                  <a:bodyPr/>
                  <a:lstStyle/>
                  <a:p>
                    <a:fld id="{C322DA37-B27B-4FB7-BDE5-C652BD4724F4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B-5C3B-4981-BAB7-D43318DFB46F}"/>
                </c:ext>
              </c:extLst>
            </c:dLbl>
            <c:dLbl>
              <c:idx val="41"/>
              <c:layout>
                <c:manualLayout>
                  <c:x val="-3.02994653007405E-2"/>
                  <c:y val="3.3281327359665762E-2"/>
                </c:manualLayout>
              </c:layout>
              <c:tx>
                <c:rich>
                  <a:bodyPr/>
                  <a:lstStyle/>
                  <a:p>
                    <a:fld id="{5D7581C8-D60F-46DF-B449-7C963EE22E13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5C3B-4981-BAB7-D43318DFB46F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fld id="{E68E61FC-2F21-42F1-9B75-34FFEFF20EA5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5C3B-4981-BAB7-D43318DFB46F}"/>
                </c:ext>
              </c:extLst>
            </c:dLbl>
            <c:dLbl>
              <c:idx val="43"/>
              <c:layout>
                <c:manualLayout>
                  <c:x val="5.1473307300773626E-3"/>
                  <c:y val="3.090408969111821E-2"/>
                </c:manualLayout>
              </c:layout>
              <c:tx>
                <c:rich>
                  <a:bodyPr/>
                  <a:lstStyle/>
                  <a:p>
                    <a:fld id="{B03CB444-D44E-4A7F-885E-BDAF1F87E54B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5C3B-4981-BAB7-D43318DFB46F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fld id="{38FBE066-C203-40D6-93E0-F790A7A26577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5C3B-4981-BAB7-D43318DFB46F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fld id="{96877026-0281-4E57-87E4-AF9B7F9FAACA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5C3B-4981-BAB7-D43318DFB46F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A26BC3FB-9F9A-4C08-B348-1C71A5B49E4B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5C3B-4981-BAB7-D43318DFB46F}"/>
                </c:ext>
              </c:extLst>
            </c:dLbl>
            <c:dLbl>
              <c:idx val="47"/>
              <c:layout>
                <c:manualLayout>
                  <c:x val="-2.3800770455686963E-2"/>
                  <c:y val="3.5658565028213317E-2"/>
                </c:manualLayout>
              </c:layout>
              <c:tx>
                <c:rich>
                  <a:bodyPr/>
                  <a:lstStyle/>
                  <a:p>
                    <a:fld id="{3BDE22F6-C002-47A9-9058-7A1325148EC3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5C3B-4981-BAB7-D43318DFB46F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fld id="{EBBA2873-A434-451C-AA5B-D56856F996B6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5C3B-4981-BAB7-D43318DFB46F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fld id="{1521DEEB-BCDF-4116-B6D9-86BCF49112B2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5C3B-4981-BAB7-D43318DFB4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3635541294676883E-2"/>
                  <c:y val="-0.3470482476295477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'Appendix A (Firms profile)'!$AI$14:$AI$63</c:f>
              <c:numCache>
                <c:formatCode>0%</c:formatCode>
                <c:ptCount val="50"/>
                <c:pt idx="0">
                  <c:v>0.57333925047389867</c:v>
                </c:pt>
                <c:pt idx="1">
                  <c:v>0.70912562656378586</c:v>
                </c:pt>
                <c:pt idx="2">
                  <c:v>0.59627902716999348</c:v>
                </c:pt>
                <c:pt idx="3">
                  <c:v>0.52181485932732152</c:v>
                </c:pt>
                <c:pt idx="4">
                  <c:v>0.65223580965769234</c:v>
                </c:pt>
                <c:pt idx="5">
                  <c:v>0.66620000000000001</c:v>
                </c:pt>
                <c:pt idx="6">
                  <c:v>0.4834</c:v>
                </c:pt>
                <c:pt idx="7">
                  <c:v>0.29670000000000002</c:v>
                </c:pt>
                <c:pt idx="8">
                  <c:v>0.39539999999999997</c:v>
                </c:pt>
                <c:pt idx="9">
                  <c:v>0.38913651219735201</c:v>
                </c:pt>
                <c:pt idx="10">
                  <c:v>0.43041028115410701</c:v>
                </c:pt>
                <c:pt idx="11">
                  <c:v>0.45382625962739498</c:v>
                </c:pt>
                <c:pt idx="12">
                  <c:v>0.37647211885605902</c:v>
                </c:pt>
                <c:pt idx="13">
                  <c:v>0.43158601680749498</c:v>
                </c:pt>
                <c:pt idx="14">
                  <c:v>0.43515399711712799</c:v>
                </c:pt>
                <c:pt idx="15">
                  <c:v>0.40840428275893897</c:v>
                </c:pt>
                <c:pt idx="16">
                  <c:v>0.45261649090961498</c:v>
                </c:pt>
                <c:pt idx="17">
                  <c:v>0.50994208158934196</c:v>
                </c:pt>
                <c:pt idx="18">
                  <c:v>0.46281047273457099</c:v>
                </c:pt>
                <c:pt idx="19">
                  <c:v>0.39330238150255598</c:v>
                </c:pt>
                <c:pt idx="20">
                  <c:v>0.43246588480422998</c:v>
                </c:pt>
                <c:pt idx="21">
                  <c:v>0.51607134932477094</c:v>
                </c:pt>
                <c:pt idx="22">
                  <c:v>0.51389830928138402</c:v>
                </c:pt>
                <c:pt idx="23">
                  <c:v>0.56298525200687299</c:v>
                </c:pt>
                <c:pt idx="24">
                  <c:v>0.42685539328613598</c:v>
                </c:pt>
                <c:pt idx="25">
                  <c:v>0.38174749563897398</c:v>
                </c:pt>
                <c:pt idx="26">
                  <c:v>0.600119468678325</c:v>
                </c:pt>
                <c:pt idx="27">
                  <c:v>0.49252967169446998</c:v>
                </c:pt>
                <c:pt idx="28">
                  <c:v>0.52048720126997905</c:v>
                </c:pt>
                <c:pt idx="29">
                  <c:v>0.39903674062290501</c:v>
                </c:pt>
                <c:pt idx="30">
                  <c:v>0.68736543821941998</c:v>
                </c:pt>
                <c:pt idx="31">
                  <c:v>0.46345104744867199</c:v>
                </c:pt>
                <c:pt idx="32">
                  <c:v>0.37719877339399399</c:v>
                </c:pt>
                <c:pt idx="33">
                  <c:v>0.37863330391065497</c:v>
                </c:pt>
                <c:pt idx="34">
                  <c:v>0.38536109763419801</c:v>
                </c:pt>
                <c:pt idx="35">
                  <c:v>0.36987005859160499</c:v>
                </c:pt>
                <c:pt idx="36">
                  <c:v>0.49950605694446898</c:v>
                </c:pt>
                <c:pt idx="37">
                  <c:v>0.49453478815388802</c:v>
                </c:pt>
                <c:pt idx="38">
                  <c:v>0.34049118339853102</c:v>
                </c:pt>
                <c:pt idx="39">
                  <c:v>0.51965701316858004</c:v>
                </c:pt>
                <c:pt idx="40">
                  <c:v>0.430777202175601</c:v>
                </c:pt>
                <c:pt idx="41">
                  <c:v>0.44109634631688199</c:v>
                </c:pt>
                <c:pt idx="42">
                  <c:v>0.73838361231536198</c:v>
                </c:pt>
                <c:pt idx="43">
                  <c:v>0.46503627886307602</c:v>
                </c:pt>
                <c:pt idx="44">
                  <c:v>0.39237049954432701</c:v>
                </c:pt>
                <c:pt idx="45">
                  <c:v>0.249833704753919</c:v>
                </c:pt>
                <c:pt idx="46">
                  <c:v>0.26944536619151399</c:v>
                </c:pt>
                <c:pt idx="47">
                  <c:v>0.75686756345250905</c:v>
                </c:pt>
                <c:pt idx="48">
                  <c:v>0.133272914085804</c:v>
                </c:pt>
                <c:pt idx="49">
                  <c:v>0.44680469815691398</c:v>
                </c:pt>
              </c:numCache>
            </c:numRef>
          </c:xVal>
          <c:yVal>
            <c:numRef>
              <c:f>'Appendix A (Firms profile)'!$AL$14:$AL$63</c:f>
              <c:numCache>
                <c:formatCode>_(* #,##0.00_);_(* \(#,##0.00\);_(* "-"??_);_(@_)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0.31122792532935412</c:v>
                </c:pt>
                <c:pt idx="10">
                  <c:v>0.25190313127928388</c:v>
                </c:pt>
                <c:pt idx="11">
                  <c:v>0.28649819659455411</c:v>
                </c:pt>
                <c:pt idx="12">
                  <c:v>0.32346173455788491</c:v>
                </c:pt>
                <c:pt idx="13">
                  <c:v>0.25935203736598333</c:v>
                </c:pt>
                <c:pt idx="14">
                  <c:v>0.35069434903275271</c:v>
                </c:pt>
                <c:pt idx="15">
                  <c:v>0.33311001702655468</c:v>
                </c:pt>
                <c:pt idx="16">
                  <c:v>0.33226323787648043</c:v>
                </c:pt>
                <c:pt idx="17">
                  <c:v>0.23389543948169189</c:v>
                </c:pt>
                <c:pt idx="18">
                  <c:v>0.27656987756126544</c:v>
                </c:pt>
                <c:pt idx="19">
                  <c:v>0.30934672215973108</c:v>
                </c:pt>
                <c:pt idx="20">
                  <c:v>0.31843760382097236</c:v>
                </c:pt>
                <c:pt idx="21">
                  <c:v>0.15876278489520371</c:v>
                </c:pt>
                <c:pt idx="22">
                  <c:v>0.3552765814605906</c:v>
                </c:pt>
                <c:pt idx="23">
                  <c:v>0.29508953865176007</c:v>
                </c:pt>
                <c:pt idx="24">
                  <c:v>0.28497482171498584</c:v>
                </c:pt>
                <c:pt idx="25">
                  <c:v>0.30900851619061881</c:v>
                </c:pt>
                <c:pt idx="26">
                  <c:v>0.30217978800780881</c:v>
                </c:pt>
                <c:pt idx="27">
                  <c:v>0.18357217570612425</c:v>
                </c:pt>
                <c:pt idx="28">
                  <c:v>0.16436225254670894</c:v>
                </c:pt>
                <c:pt idx="29">
                  <c:v>0.31204362802088037</c:v>
                </c:pt>
                <c:pt idx="30">
                  <c:v>0.16776531152546251</c:v>
                </c:pt>
                <c:pt idx="31">
                  <c:v>0.29930330847124798</c:v>
                </c:pt>
                <c:pt idx="32">
                  <c:v>0.35742138139501872</c:v>
                </c:pt>
                <c:pt idx="33">
                  <c:v>0.24209037062090027</c:v>
                </c:pt>
                <c:pt idx="34">
                  <c:v>0.3169222921400166</c:v>
                </c:pt>
                <c:pt idx="35">
                  <c:v>0.42199560014122495</c:v>
                </c:pt>
                <c:pt idx="36">
                  <c:v>0.31154221585563985</c:v>
                </c:pt>
                <c:pt idx="37">
                  <c:v>0.47448791676054924</c:v>
                </c:pt>
                <c:pt idx="38">
                  <c:v>0.35831230786752083</c:v>
                </c:pt>
                <c:pt idx="39">
                  <c:v>0.33536209144336609</c:v>
                </c:pt>
                <c:pt idx="40">
                  <c:v>0.33775033206307353</c:v>
                </c:pt>
                <c:pt idx="41">
                  <c:v>0.29535116557505148</c:v>
                </c:pt>
                <c:pt idx="42">
                  <c:v>0.13340881885031619</c:v>
                </c:pt>
                <c:pt idx="43">
                  <c:v>0.28064685469332423</c:v>
                </c:pt>
                <c:pt idx="44">
                  <c:v>0.22923323526708764</c:v>
                </c:pt>
                <c:pt idx="45">
                  <c:v>0.52983941027951575</c:v>
                </c:pt>
                <c:pt idx="46">
                  <c:v>0.36438237755791408</c:v>
                </c:pt>
                <c:pt idx="47">
                  <c:v>0.12994821219095906</c:v>
                </c:pt>
                <c:pt idx="48">
                  <c:v>0.41253037392913894</c:v>
                </c:pt>
                <c:pt idx="49">
                  <c:v>0.5500988003599725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'Appendix A (Firms profile)'!$AH$14:$AH$63</c15:f>
                <c15:dlblRangeCache>
                  <c:ptCount val="50"/>
                  <c:pt idx="0">
                    <c:v>AUS</c:v>
                  </c:pt>
                  <c:pt idx="1">
                    <c:v>AUS</c:v>
                  </c:pt>
                  <c:pt idx="2">
                    <c:v>AUS</c:v>
                  </c:pt>
                  <c:pt idx="3">
                    <c:v>AUS</c:v>
                  </c:pt>
                  <c:pt idx="4">
                    <c:v>AUS</c:v>
                  </c:pt>
                  <c:pt idx="5">
                    <c:v>AUS</c:v>
                  </c:pt>
                  <c:pt idx="6">
                    <c:v>AUS</c:v>
                  </c:pt>
                  <c:pt idx="7">
                    <c:v>AUS</c:v>
                  </c:pt>
                  <c:pt idx="8">
                    <c:v>AUS</c:v>
                  </c:pt>
                  <c:pt idx="9">
                    <c:v>US</c:v>
                  </c:pt>
                  <c:pt idx="10">
                    <c:v>US</c:v>
                  </c:pt>
                  <c:pt idx="11">
                    <c:v>US</c:v>
                  </c:pt>
                  <c:pt idx="12">
                    <c:v>US</c:v>
                  </c:pt>
                  <c:pt idx="13">
                    <c:v>US</c:v>
                  </c:pt>
                  <c:pt idx="14">
                    <c:v>US</c:v>
                  </c:pt>
                  <c:pt idx="15">
                    <c:v>US</c:v>
                  </c:pt>
                  <c:pt idx="16">
                    <c:v>US</c:v>
                  </c:pt>
                  <c:pt idx="17">
                    <c:v>US</c:v>
                  </c:pt>
                  <c:pt idx="18">
                    <c:v>US</c:v>
                  </c:pt>
                  <c:pt idx="19">
                    <c:v>US</c:v>
                  </c:pt>
                  <c:pt idx="20">
                    <c:v>US</c:v>
                  </c:pt>
                  <c:pt idx="21">
                    <c:v>Canada</c:v>
                  </c:pt>
                  <c:pt idx="22">
                    <c:v>US</c:v>
                  </c:pt>
                  <c:pt idx="23">
                    <c:v>US</c:v>
                  </c:pt>
                  <c:pt idx="24">
                    <c:v>US</c:v>
                  </c:pt>
                  <c:pt idx="25">
                    <c:v>US</c:v>
                  </c:pt>
                  <c:pt idx="26">
                    <c:v>SK</c:v>
                  </c:pt>
                  <c:pt idx="27">
                    <c:v>Belgium</c:v>
                  </c:pt>
                  <c:pt idx="28">
                    <c:v>Canada</c:v>
                  </c:pt>
                  <c:pt idx="29">
                    <c:v>Spain</c:v>
                  </c:pt>
                  <c:pt idx="30">
                    <c:v>JP</c:v>
                  </c:pt>
                  <c:pt idx="31">
                    <c:v>US</c:v>
                  </c:pt>
                  <c:pt idx="32">
                    <c:v>US</c:v>
                  </c:pt>
                  <c:pt idx="33">
                    <c:v>Canada</c:v>
                  </c:pt>
                  <c:pt idx="34">
                    <c:v>US</c:v>
                  </c:pt>
                  <c:pt idx="35">
                    <c:v>US</c:v>
                  </c:pt>
                  <c:pt idx="36">
                    <c:v>Italy</c:v>
                  </c:pt>
                  <c:pt idx="37">
                    <c:v>Canada</c:v>
                  </c:pt>
                  <c:pt idx="38">
                    <c:v>US</c:v>
                  </c:pt>
                  <c:pt idx="39">
                    <c:v>US</c:v>
                  </c:pt>
                  <c:pt idx="40">
                    <c:v>US</c:v>
                  </c:pt>
                  <c:pt idx="41">
                    <c:v>US</c:v>
                  </c:pt>
                  <c:pt idx="42">
                    <c:v>JP</c:v>
                  </c:pt>
                  <c:pt idx="43">
                    <c:v>NZ</c:v>
                  </c:pt>
                  <c:pt idx="44">
                    <c:v>US</c:v>
                  </c:pt>
                  <c:pt idx="45">
                    <c:v>JP</c:v>
                  </c:pt>
                  <c:pt idx="46">
                    <c:v>SK</c:v>
                  </c:pt>
                  <c:pt idx="47">
                    <c:v>JP</c:v>
                  </c:pt>
                  <c:pt idx="48">
                    <c:v>SK</c:v>
                  </c:pt>
                  <c:pt idx="49">
                    <c:v>US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5C3B-4981-BAB7-D43318DFB4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0072415"/>
        <c:axId val="1790070495"/>
      </c:scatterChart>
      <c:valAx>
        <c:axId val="17900724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Gearing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070495"/>
        <c:crosses val="autoZero"/>
        <c:crossBetween val="midCat"/>
      </c:valAx>
      <c:valAx>
        <c:axId val="1790070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Asset beta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0724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'Appendix A (Firms profile)'!$AN$13</c:f>
              <c:strCache>
                <c:ptCount val="1"/>
                <c:pt idx="0">
                  <c:v>AUS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'Appendix A (Firms profile)'!$AI$14:$AI$63</c:f>
              <c:numCache>
                <c:formatCode>0%</c:formatCode>
                <c:ptCount val="50"/>
                <c:pt idx="0">
                  <c:v>0.57333925047389867</c:v>
                </c:pt>
                <c:pt idx="1">
                  <c:v>0.70912562656378586</c:v>
                </c:pt>
                <c:pt idx="2">
                  <c:v>0.59627902716999348</c:v>
                </c:pt>
                <c:pt idx="3">
                  <c:v>0.52181485932732152</c:v>
                </c:pt>
                <c:pt idx="4">
                  <c:v>0.65223580965769234</c:v>
                </c:pt>
                <c:pt idx="5">
                  <c:v>0.66620000000000001</c:v>
                </c:pt>
                <c:pt idx="6">
                  <c:v>0.4834</c:v>
                </c:pt>
                <c:pt idx="7">
                  <c:v>0.29670000000000002</c:v>
                </c:pt>
                <c:pt idx="8">
                  <c:v>0.39539999999999997</c:v>
                </c:pt>
                <c:pt idx="9">
                  <c:v>0.38913651219735201</c:v>
                </c:pt>
                <c:pt idx="10">
                  <c:v>0.43041028115410701</c:v>
                </c:pt>
                <c:pt idx="11">
                  <c:v>0.45382625962739498</c:v>
                </c:pt>
                <c:pt idx="12">
                  <c:v>0.37647211885605902</c:v>
                </c:pt>
                <c:pt idx="13">
                  <c:v>0.43158601680749498</c:v>
                </c:pt>
                <c:pt idx="14">
                  <c:v>0.43515399711712799</c:v>
                </c:pt>
                <c:pt idx="15">
                  <c:v>0.40840428275893897</c:v>
                </c:pt>
                <c:pt idx="16">
                  <c:v>0.45261649090961498</c:v>
                </c:pt>
                <c:pt idx="17">
                  <c:v>0.50994208158934196</c:v>
                </c:pt>
                <c:pt idx="18">
                  <c:v>0.46281047273457099</c:v>
                </c:pt>
                <c:pt idx="19">
                  <c:v>0.39330238150255598</c:v>
                </c:pt>
                <c:pt idx="20">
                  <c:v>0.43246588480422998</c:v>
                </c:pt>
                <c:pt idx="21">
                  <c:v>0.51607134932477094</c:v>
                </c:pt>
                <c:pt idx="22">
                  <c:v>0.51389830928138402</c:v>
                </c:pt>
                <c:pt idx="23">
                  <c:v>0.56298525200687299</c:v>
                </c:pt>
                <c:pt idx="24">
                  <c:v>0.42685539328613598</c:v>
                </c:pt>
                <c:pt idx="25">
                  <c:v>0.38174749563897398</c:v>
                </c:pt>
                <c:pt idx="26">
                  <c:v>0.600119468678325</c:v>
                </c:pt>
                <c:pt idx="27">
                  <c:v>0.49252967169446998</c:v>
                </c:pt>
                <c:pt idx="28">
                  <c:v>0.52048720126997905</c:v>
                </c:pt>
                <c:pt idx="29">
                  <c:v>0.39903674062290501</c:v>
                </c:pt>
                <c:pt idx="30">
                  <c:v>0.68736543821941998</c:v>
                </c:pt>
                <c:pt idx="31">
                  <c:v>0.46345104744867199</c:v>
                </c:pt>
                <c:pt idx="32">
                  <c:v>0.37719877339399399</c:v>
                </c:pt>
                <c:pt idx="33">
                  <c:v>0.37863330391065497</c:v>
                </c:pt>
                <c:pt idx="34">
                  <c:v>0.38536109763419801</c:v>
                </c:pt>
                <c:pt idx="35">
                  <c:v>0.36987005859160499</c:v>
                </c:pt>
                <c:pt idx="36">
                  <c:v>0.49950605694446898</c:v>
                </c:pt>
                <c:pt idx="37">
                  <c:v>0.49453478815388802</c:v>
                </c:pt>
                <c:pt idx="38">
                  <c:v>0.34049118339853102</c:v>
                </c:pt>
                <c:pt idx="39">
                  <c:v>0.51965701316858004</c:v>
                </c:pt>
                <c:pt idx="40">
                  <c:v>0.430777202175601</c:v>
                </c:pt>
                <c:pt idx="41">
                  <c:v>0.44109634631688199</c:v>
                </c:pt>
                <c:pt idx="42">
                  <c:v>0.73838361231536198</c:v>
                </c:pt>
                <c:pt idx="43">
                  <c:v>0.46503627886307602</c:v>
                </c:pt>
                <c:pt idx="44">
                  <c:v>0.39237049954432701</c:v>
                </c:pt>
                <c:pt idx="45">
                  <c:v>0.249833704753919</c:v>
                </c:pt>
                <c:pt idx="46">
                  <c:v>0.26944536619151399</c:v>
                </c:pt>
                <c:pt idx="47">
                  <c:v>0.75686756345250905</c:v>
                </c:pt>
                <c:pt idx="48">
                  <c:v>0.133272914085804</c:v>
                </c:pt>
                <c:pt idx="49">
                  <c:v>0.44680469815691398</c:v>
                </c:pt>
              </c:numCache>
            </c:numRef>
          </c:xVal>
          <c:yVal>
            <c:numRef>
              <c:f>'Appendix A (Firms profile)'!$AN$14:$AN$63</c:f>
              <c:numCache>
                <c:formatCode>0.0%</c:formatCode>
                <c:ptCount val="50"/>
                <c:pt idx="0">
                  <c:v>6.0261475649720522E-2</c:v>
                </c:pt>
                <c:pt idx="1">
                  <c:v>6.3667895736062588E-2</c:v>
                </c:pt>
                <c:pt idx="2">
                  <c:v>6.330860843332807E-2</c:v>
                </c:pt>
                <c:pt idx="3">
                  <c:v>6.7743708025675906E-2</c:v>
                </c:pt>
                <c:pt idx="4">
                  <c:v>6.5323525118130873E-2</c:v>
                </c:pt>
                <c:pt idx="5">
                  <c:v>5.7770787901078653E-2</c:v>
                </c:pt>
                <c:pt idx="6">
                  <c:v>7.9564415803540595E-2</c:v>
                </c:pt>
                <c:pt idx="7">
                  <c:v>6.4896579738966773E-2</c:v>
                </c:pt>
                <c:pt idx="8">
                  <c:v>7.0117359374150451E-2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C02-4A6A-80D5-B6BCA4FAFA41}"/>
            </c:ext>
          </c:extLst>
        </c:ser>
        <c:ser>
          <c:idx val="1"/>
          <c:order val="1"/>
          <c:tx>
            <c:strRef>
              <c:f>'Appendix A (Firms profile)'!$AO$13</c:f>
              <c:strCache>
                <c:ptCount val="1"/>
                <c:pt idx="0">
                  <c:v>International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C02-4A6A-80D5-B6BCA4FAFA41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EC02-4A6A-80D5-B6BCA4FAFA41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EC02-4A6A-80D5-B6BCA4FAFA41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EC02-4A6A-80D5-B6BCA4FAFA41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EC02-4A6A-80D5-B6BCA4FAFA41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EC02-4A6A-80D5-B6BCA4FAFA41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EC02-4A6A-80D5-B6BCA4FAFA41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EC02-4A6A-80D5-B6BCA4FAFA41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EC02-4A6A-80D5-B6BCA4FAFA41}"/>
                </c:ext>
              </c:extLst>
            </c:dLbl>
            <c:dLbl>
              <c:idx val="9"/>
              <c:layout>
                <c:manualLayout>
                  <c:x val="-0.1229210507092121"/>
                  <c:y val="0.11410740809028262"/>
                </c:manualLayout>
              </c:layout>
              <c:tx>
                <c:rich>
                  <a:bodyPr/>
                  <a:lstStyle/>
                  <a:p>
                    <a:fld id="{DAD7368A-8043-4F1D-AB69-6D2FE216E1A1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C02-4A6A-80D5-B6BCA4FAFA41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56F3D03-6A4F-462F-B71F-DE7454857D13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EC02-4A6A-80D5-B6BCA4FAFA41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52A5B4B7-ACCB-4816-99B7-ADA158B397BF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EC02-4A6A-80D5-B6BCA4FAFA41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CBF7D01-5A09-4289-9DC1-CE64BEE9FD24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EC02-4A6A-80D5-B6BCA4FAFA41}"/>
                </c:ext>
              </c:extLst>
            </c:dLbl>
            <c:dLbl>
              <c:idx val="13"/>
              <c:layout>
                <c:manualLayout>
                  <c:x val="-1.5115598840335188E-2"/>
                  <c:y val="2.8526852022570569E-2"/>
                </c:manualLayout>
              </c:layout>
              <c:tx>
                <c:rich>
                  <a:bodyPr/>
                  <a:lstStyle/>
                  <a:p>
                    <a:fld id="{427D9635-5369-40E9-80AD-9C004EBAE2A1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EC02-4A6A-80D5-B6BCA4FAFA41}"/>
                </c:ext>
              </c:extLst>
            </c:dLbl>
            <c:dLbl>
              <c:idx val="14"/>
              <c:layout>
                <c:manualLayout>
                  <c:x val="-3.0299465300740389E-2"/>
                  <c:y val="-4.9921991039498688E-2"/>
                </c:manualLayout>
              </c:layout>
              <c:tx>
                <c:rich>
                  <a:bodyPr/>
                  <a:lstStyle/>
                  <a:p>
                    <a:fld id="{317B420A-95CB-4EDB-A78F-391750A0233C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EC02-4A6A-80D5-B6BCA4FAFA41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49C39521-AEEC-4F15-BC57-51C51FD644D2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EC02-4A6A-80D5-B6BCA4FAFA41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AC21D0E5-137C-4FE8-B057-655B1D877690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EC02-4A6A-80D5-B6BCA4FAFA41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DC26C315-1009-4138-89E4-E4A3825FA04F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EC02-4A6A-80D5-B6BCA4FAFA41}"/>
                </c:ext>
              </c:extLst>
            </c:dLbl>
            <c:dLbl>
              <c:idx val="18"/>
              <c:layout>
                <c:manualLayout>
                  <c:x val="-3.0299465300740389E-2"/>
                  <c:y val="3.5658565028213317E-2"/>
                </c:manualLayout>
              </c:layout>
              <c:tx>
                <c:rich>
                  <a:bodyPr/>
                  <a:lstStyle/>
                  <a:p>
                    <a:fld id="{217D2CA8-D362-4DCF-BF00-61EFBFE709E7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EC02-4A6A-80D5-B6BCA4FAFA41}"/>
                </c:ext>
              </c:extLst>
            </c:dLbl>
            <c:dLbl>
              <c:idx val="19"/>
              <c:layout>
                <c:manualLayout>
                  <c:x val="-9.7108477726523312E-2"/>
                  <c:y val="-0.11886188342737777"/>
                </c:manualLayout>
              </c:layout>
              <c:tx>
                <c:rich>
                  <a:bodyPr/>
                  <a:lstStyle/>
                  <a:p>
                    <a:fld id="{96F8D86C-2854-4A6A-853C-35CF3F7EAA30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EC02-4A6A-80D5-B6BCA4FAFA41}"/>
                </c:ext>
              </c:extLst>
            </c:dLbl>
            <c:dLbl>
              <c:idx val="20"/>
              <c:layout>
                <c:manualLayout>
                  <c:x val="-5.6112038283429228E-2"/>
                  <c:y val="4.2790278033855982E-2"/>
                </c:manualLayout>
              </c:layout>
              <c:tx>
                <c:rich>
                  <a:bodyPr/>
                  <a:lstStyle/>
                  <a:p>
                    <a:fld id="{86309F40-7944-4103-8F22-74900DBEEEDE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EC02-4A6A-80D5-B6BCA4FAFA41}"/>
                </c:ext>
              </c:extLst>
            </c:dLbl>
            <c:dLbl>
              <c:idx val="21"/>
              <c:layout>
                <c:manualLayout>
                  <c:x val="-0.14062543900204455"/>
                  <c:y val="4.9921991039498646E-2"/>
                </c:manualLayout>
              </c:layout>
              <c:tx>
                <c:rich>
                  <a:bodyPr/>
                  <a:lstStyle/>
                  <a:p>
                    <a:fld id="{74BD4D37-33F6-4AB8-BD2E-D869678B34B5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6-EC02-4A6A-80D5-B6BCA4FAFA41}"/>
                </c:ext>
              </c:extLst>
            </c:dLbl>
            <c:dLbl>
              <c:idx val="22"/>
              <c:layout>
                <c:manualLayout>
                  <c:x val="-2.2707532070537786E-2"/>
                  <c:y val="-4.7544753370951133E-2"/>
                </c:manualLayout>
              </c:layout>
              <c:tx>
                <c:rich>
                  <a:bodyPr/>
                  <a:lstStyle/>
                  <a:p>
                    <a:fld id="{0F91AF2B-E709-4DE9-843A-3104E3576B12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EC02-4A6A-80D5-B6BCA4FAFA41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2D779712-9A6E-4EC2-AE3E-DE5BFDBF2F95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EC02-4A6A-80D5-B6BCA4FAFA41}"/>
                </c:ext>
              </c:extLst>
            </c:dLbl>
            <c:dLbl>
              <c:idx val="24"/>
              <c:layout>
                <c:manualLayout>
                  <c:x val="-8.6479771204239622E-2"/>
                  <c:y val="9.5089506741902179E-3"/>
                </c:manualLayout>
              </c:layout>
              <c:tx>
                <c:rich>
                  <a:bodyPr/>
                  <a:lstStyle/>
                  <a:p>
                    <a:fld id="{1DD7D9D3-0778-488C-BF75-0712B56ADA97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EC02-4A6A-80D5-B6BCA4FAFA41}"/>
                </c:ext>
              </c:extLst>
            </c:dLbl>
            <c:dLbl>
              <c:idx val="25"/>
              <c:layout>
                <c:manualLayout>
                  <c:x val="-9.862686437256378E-2"/>
                  <c:y val="-3.328132735966572E-2"/>
                </c:manualLayout>
              </c:layout>
              <c:tx>
                <c:rich>
                  <a:bodyPr/>
                  <a:lstStyle/>
                  <a:p>
                    <a:fld id="{5BEE7FBD-7B8E-44F8-BEA3-857F41457B28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A-EC02-4A6A-80D5-B6BCA4FAFA41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E071D744-FCA6-4563-8853-0DDFADD9C390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EC02-4A6A-80D5-B6BCA4FAFA41}"/>
                </c:ext>
              </c:extLst>
            </c:dLbl>
            <c:dLbl>
              <c:idx val="27"/>
              <c:layout>
                <c:manualLayout>
                  <c:x val="-8.8810434926910015E-2"/>
                  <c:y val="0.12599359643302038"/>
                </c:manualLayout>
              </c:layout>
              <c:tx>
                <c:rich>
                  <a:bodyPr/>
                  <a:lstStyle/>
                  <a:p>
                    <a:fld id="{434AC655-0B00-4D35-8AB6-DF4409D88F3E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C-EC02-4A6A-80D5-B6BCA4FAFA41}"/>
                </c:ext>
              </c:extLst>
            </c:dLbl>
            <c:dLbl>
              <c:idx val="28"/>
              <c:layout>
                <c:manualLayout>
                  <c:x val="-6.0150946761897119E-2"/>
                  <c:y val="5.7053704045141221E-2"/>
                </c:manualLayout>
              </c:layout>
              <c:tx>
                <c:rich>
                  <a:bodyPr/>
                  <a:lstStyle/>
                  <a:p>
                    <a:fld id="{D23392BA-48D3-426F-BDA0-F541058F8057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EC02-4A6A-80D5-B6BCA4FAFA41}"/>
                </c:ext>
              </c:extLst>
            </c:dLbl>
            <c:dLbl>
              <c:idx val="29"/>
              <c:layout>
                <c:manualLayout>
                  <c:x val="-0.24524981106846477"/>
                  <c:y val="5.2299228708046201E-2"/>
                </c:manualLayout>
              </c:layout>
              <c:tx>
                <c:rich>
                  <a:bodyPr/>
                  <a:lstStyle/>
                  <a:p>
                    <a:fld id="{ED315A79-394D-4293-A4DF-E43F408DEB59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E-EC02-4A6A-80D5-B6BCA4FAFA41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3814A09D-AAEB-4759-A4E8-BF2ED312CD55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EC02-4A6A-80D5-B6BCA4FAFA41}"/>
                </c:ext>
              </c:extLst>
            </c:dLbl>
            <c:dLbl>
              <c:idx val="31"/>
              <c:layout>
                <c:manualLayout>
                  <c:x val="-3.1817851946780905E-2"/>
                  <c:y val="-0.10222121974754489"/>
                </c:manualLayout>
              </c:layout>
              <c:tx>
                <c:rich>
                  <a:bodyPr/>
                  <a:lstStyle/>
                  <a:p>
                    <a:fld id="{487544F9-E8C3-4F45-9A7A-F0CF19781AFA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0-EC02-4A6A-80D5-B6BCA4FAFA41}"/>
                </c:ext>
              </c:extLst>
            </c:dLbl>
            <c:dLbl>
              <c:idx val="32"/>
              <c:layout>
                <c:manualLayout>
                  <c:x val="1.5866542661104193E-3"/>
                  <c:y val="-6.6562654719331565E-2"/>
                </c:manualLayout>
              </c:layout>
              <c:tx>
                <c:rich>
                  <a:bodyPr/>
                  <a:lstStyle/>
                  <a:p>
                    <a:fld id="{10F8215F-25EA-4F40-80B1-C3F198FCA19F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1-EC02-4A6A-80D5-B6BCA4FAFA41}"/>
                </c:ext>
              </c:extLst>
            </c:dLbl>
            <c:dLbl>
              <c:idx val="33"/>
              <c:layout>
                <c:manualLayout>
                  <c:x val="-7.9889973160423761E-2"/>
                  <c:y val="9.5089506741902183E-2"/>
                </c:manualLayout>
              </c:layout>
              <c:tx>
                <c:rich>
                  <a:bodyPr/>
                  <a:lstStyle/>
                  <a:p>
                    <a:fld id="{39F2383D-7E61-43D5-97D4-4E63E22F2591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2-EC02-4A6A-80D5-B6BCA4FAFA41}"/>
                </c:ext>
              </c:extLst>
            </c:dLbl>
            <c:dLbl>
              <c:idx val="34"/>
              <c:layout>
                <c:manualLayout>
                  <c:x val="-0.14721523704586043"/>
                  <c:y val="6.4185417050783927E-2"/>
                </c:manualLayout>
              </c:layout>
              <c:tx>
                <c:rich>
                  <a:bodyPr/>
                  <a:lstStyle/>
                  <a:p>
                    <a:fld id="{289D1DEF-1206-4054-B5A6-13BB26955335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3-EC02-4A6A-80D5-B6BCA4FAFA41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fld id="{0DE213CA-2139-4602-A354-714AD781F22E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EC02-4A6A-80D5-B6BCA4FAFA41}"/>
                </c:ext>
              </c:extLst>
            </c:dLbl>
            <c:dLbl>
              <c:idx val="36"/>
              <c:layout>
                <c:manualLayout>
                  <c:x val="-6.0037007984442267E-2"/>
                  <c:y val="-4.7544753370951091E-2"/>
                </c:manualLayout>
              </c:layout>
              <c:tx>
                <c:rich>
                  <a:bodyPr/>
                  <a:lstStyle/>
                  <a:p>
                    <a:fld id="{576C3497-C288-4B9E-AB51-28D22C16A8A8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5-EC02-4A6A-80D5-B6BCA4FAFA41}"/>
                </c:ext>
              </c:extLst>
            </c:dLbl>
            <c:dLbl>
              <c:idx val="37"/>
              <c:layout>
                <c:manualLayout>
                  <c:x val="-6.0150946761897119E-2"/>
                  <c:y val="-4.2790278033855982E-2"/>
                </c:manualLayout>
              </c:layout>
              <c:tx>
                <c:rich>
                  <a:bodyPr/>
                  <a:lstStyle/>
                  <a:p>
                    <a:fld id="{0570DFEC-2786-47EC-99FF-52CE756662A5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6-EC02-4A6A-80D5-B6BCA4FAFA41}"/>
                </c:ext>
              </c:extLst>
            </c:dLbl>
            <c:dLbl>
              <c:idx val="38"/>
              <c:layout>
                <c:manualLayout>
                  <c:x val="-7.2814291389874941E-2"/>
                  <c:y val="2.1395139016927991E-2"/>
                </c:manualLayout>
              </c:layout>
              <c:tx>
                <c:rich>
                  <a:bodyPr/>
                  <a:lstStyle/>
                  <a:p>
                    <a:fld id="{249F89A3-C842-4484-A181-C525ACD72FAB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7-EC02-4A6A-80D5-B6BCA4FAFA41}"/>
                </c:ext>
              </c:extLst>
            </c:dLbl>
            <c:dLbl>
              <c:idx val="39"/>
              <c:layout>
                <c:manualLayout>
                  <c:x val="1.525213408047521E-2"/>
                  <c:y val="-1.1886188342737773E-2"/>
                </c:manualLayout>
              </c:layout>
              <c:tx>
                <c:rich>
                  <a:bodyPr/>
                  <a:lstStyle/>
                  <a:p>
                    <a:fld id="{E43FCB18-253C-47B6-9CC2-5E3B50755FE0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8-EC02-4A6A-80D5-B6BCA4FAFA41}"/>
                </c:ext>
              </c:extLst>
            </c:dLbl>
            <c:dLbl>
              <c:idx val="40"/>
              <c:layout>
                <c:manualLayout>
                  <c:x val="-4.7001718407186102E-2"/>
                  <c:y val="-1.6640663679832926E-2"/>
                </c:manualLayout>
              </c:layout>
              <c:tx>
                <c:rich>
                  <a:bodyPr/>
                  <a:lstStyle/>
                  <a:p>
                    <a:fld id="{435EE418-188E-439F-9EAD-661D990AC228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9-EC02-4A6A-80D5-B6BCA4FAFA41}"/>
                </c:ext>
              </c:extLst>
            </c:dLbl>
            <c:dLbl>
              <c:idx val="41"/>
              <c:layout>
                <c:manualLayout>
                  <c:x val="-8.3442997912158576E-2"/>
                  <c:y val="0.17353834980397148"/>
                </c:manualLayout>
              </c:layout>
              <c:tx>
                <c:rich>
                  <a:bodyPr/>
                  <a:lstStyle/>
                  <a:p>
                    <a:fld id="{3666C669-939E-4082-8527-ABB0CFB6BA67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A-EC02-4A6A-80D5-B6BCA4FAFA41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fld id="{90A63AD7-B089-4549-8545-679973C82BCE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EC02-4A6A-80D5-B6BCA4FAFA41}"/>
                </c:ext>
              </c:extLst>
            </c:dLbl>
            <c:dLbl>
              <c:idx val="43"/>
              <c:layout>
                <c:manualLayout>
                  <c:x val="5.9809249987536076E-2"/>
                  <c:y val="3.5658565028213317E-2"/>
                </c:manualLayout>
              </c:layout>
              <c:tx>
                <c:rich>
                  <a:bodyPr/>
                  <a:lstStyle/>
                  <a:p>
                    <a:fld id="{702A932E-73A2-4FDB-8607-9B423CD75F01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C-EC02-4A6A-80D5-B6BCA4FAFA41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fld id="{CBAE34A4-020A-44E5-8107-09C20E7AB876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EC02-4A6A-80D5-B6BCA4FAFA41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fld id="{897F2D4F-9FB0-4A61-8084-96E7E3AC118F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EC02-4A6A-80D5-B6BCA4FAFA41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C3EED89F-971D-4D2A-8DCF-035340F0E618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EC02-4A6A-80D5-B6BCA4FAFA41}"/>
                </c:ext>
              </c:extLst>
            </c:dLbl>
            <c:dLbl>
              <c:idx val="47"/>
              <c:layout>
                <c:manualLayout>
                  <c:x val="-2.3800770455686963E-2"/>
                  <c:y val="3.5658565028213317E-2"/>
                </c:manualLayout>
              </c:layout>
              <c:tx>
                <c:rich>
                  <a:bodyPr/>
                  <a:lstStyle/>
                  <a:p>
                    <a:fld id="{BAD0E2D0-52B8-4F42-A9A8-0D00263C6598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0-EC02-4A6A-80D5-B6BCA4FAFA41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fld id="{BDED9C8C-5CC4-47B0-8565-E6A172965054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EC02-4A6A-80D5-B6BCA4FAFA41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fld id="{228B5135-CB95-4B95-8449-6558E06A2A1B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EC02-4A6A-80D5-B6BCA4FAFA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4285550662046468E-2"/>
                  <c:y val="-0.1132151016362695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'Appendix A (Firms profile)'!$AI$14:$AI$63</c:f>
              <c:numCache>
                <c:formatCode>0%</c:formatCode>
                <c:ptCount val="50"/>
                <c:pt idx="0">
                  <c:v>0.57333925047389867</c:v>
                </c:pt>
                <c:pt idx="1">
                  <c:v>0.70912562656378586</c:v>
                </c:pt>
                <c:pt idx="2">
                  <c:v>0.59627902716999348</c:v>
                </c:pt>
                <c:pt idx="3">
                  <c:v>0.52181485932732152</c:v>
                </c:pt>
                <c:pt idx="4">
                  <c:v>0.65223580965769234</c:v>
                </c:pt>
                <c:pt idx="5">
                  <c:v>0.66620000000000001</c:v>
                </c:pt>
                <c:pt idx="6">
                  <c:v>0.4834</c:v>
                </c:pt>
                <c:pt idx="7">
                  <c:v>0.29670000000000002</c:v>
                </c:pt>
                <c:pt idx="8">
                  <c:v>0.39539999999999997</c:v>
                </c:pt>
                <c:pt idx="9">
                  <c:v>0.38913651219735201</c:v>
                </c:pt>
                <c:pt idx="10">
                  <c:v>0.43041028115410701</c:v>
                </c:pt>
                <c:pt idx="11">
                  <c:v>0.45382625962739498</c:v>
                </c:pt>
                <c:pt idx="12">
                  <c:v>0.37647211885605902</c:v>
                </c:pt>
                <c:pt idx="13">
                  <c:v>0.43158601680749498</c:v>
                </c:pt>
                <c:pt idx="14">
                  <c:v>0.43515399711712799</c:v>
                </c:pt>
                <c:pt idx="15">
                  <c:v>0.40840428275893897</c:v>
                </c:pt>
                <c:pt idx="16">
                  <c:v>0.45261649090961498</c:v>
                </c:pt>
                <c:pt idx="17">
                  <c:v>0.50994208158934196</c:v>
                </c:pt>
                <c:pt idx="18">
                  <c:v>0.46281047273457099</c:v>
                </c:pt>
                <c:pt idx="19">
                  <c:v>0.39330238150255598</c:v>
                </c:pt>
                <c:pt idx="20">
                  <c:v>0.43246588480422998</c:v>
                </c:pt>
                <c:pt idx="21">
                  <c:v>0.51607134932477094</c:v>
                </c:pt>
                <c:pt idx="22">
                  <c:v>0.51389830928138402</c:v>
                </c:pt>
                <c:pt idx="23">
                  <c:v>0.56298525200687299</c:v>
                </c:pt>
                <c:pt idx="24">
                  <c:v>0.42685539328613598</c:v>
                </c:pt>
                <c:pt idx="25">
                  <c:v>0.38174749563897398</c:v>
                </c:pt>
                <c:pt idx="26">
                  <c:v>0.600119468678325</c:v>
                </c:pt>
                <c:pt idx="27">
                  <c:v>0.49252967169446998</c:v>
                </c:pt>
                <c:pt idx="28">
                  <c:v>0.52048720126997905</c:v>
                </c:pt>
                <c:pt idx="29">
                  <c:v>0.39903674062290501</c:v>
                </c:pt>
                <c:pt idx="30">
                  <c:v>0.68736543821941998</c:v>
                </c:pt>
                <c:pt idx="31">
                  <c:v>0.46345104744867199</c:v>
                </c:pt>
                <c:pt idx="32">
                  <c:v>0.37719877339399399</c:v>
                </c:pt>
                <c:pt idx="33">
                  <c:v>0.37863330391065497</c:v>
                </c:pt>
                <c:pt idx="34">
                  <c:v>0.38536109763419801</c:v>
                </c:pt>
                <c:pt idx="35">
                  <c:v>0.36987005859160499</c:v>
                </c:pt>
                <c:pt idx="36">
                  <c:v>0.49950605694446898</c:v>
                </c:pt>
                <c:pt idx="37">
                  <c:v>0.49453478815388802</c:v>
                </c:pt>
                <c:pt idx="38">
                  <c:v>0.34049118339853102</c:v>
                </c:pt>
                <c:pt idx="39">
                  <c:v>0.51965701316858004</c:v>
                </c:pt>
                <c:pt idx="40">
                  <c:v>0.430777202175601</c:v>
                </c:pt>
                <c:pt idx="41">
                  <c:v>0.44109634631688199</c:v>
                </c:pt>
                <c:pt idx="42">
                  <c:v>0.73838361231536198</c:v>
                </c:pt>
                <c:pt idx="43">
                  <c:v>0.46503627886307602</c:v>
                </c:pt>
                <c:pt idx="44">
                  <c:v>0.39237049954432701</c:v>
                </c:pt>
                <c:pt idx="45">
                  <c:v>0.249833704753919</c:v>
                </c:pt>
                <c:pt idx="46">
                  <c:v>0.26944536619151399</c:v>
                </c:pt>
                <c:pt idx="47">
                  <c:v>0.75686756345250905</c:v>
                </c:pt>
                <c:pt idx="48">
                  <c:v>0.133272914085804</c:v>
                </c:pt>
                <c:pt idx="49">
                  <c:v>0.44680469815691398</c:v>
                </c:pt>
              </c:numCache>
            </c:numRef>
          </c:xVal>
          <c:yVal>
            <c:numRef>
              <c:f>'Appendix A (Firms profile)'!$AO$14:$AO$63</c:f>
              <c:numCache>
                <c:formatCode>0.0%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6.7078861614366991E-2</c:v>
                </c:pt>
                <c:pt idx="10">
                  <c:v>6.422619976239774E-2</c:v>
                </c:pt>
                <c:pt idx="11">
                  <c:v>6.6839413381410251E-2</c:v>
                </c:pt>
                <c:pt idx="12">
                  <c:v>6.7584069919710041E-2</c:v>
                </c:pt>
                <c:pt idx="13">
                  <c:v>6.4711546652840873E-2</c:v>
                </c:pt>
                <c:pt idx="14">
                  <c:v>7.0446129582373229E-2</c:v>
                </c:pt>
                <c:pt idx="15">
                  <c:v>6.8820906710825178E-2</c:v>
                </c:pt>
                <c:pt idx="16">
                  <c:v>6.965265056653408E-2</c:v>
                </c:pt>
                <c:pt idx="17">
                  <c:v>6.4700358879651726E-2</c:v>
                </c:pt>
                <c:pt idx="18">
                  <c:v>6.6403541863489873E-2</c:v>
                </c:pt>
                <c:pt idx="19">
                  <c:v>6.7045544403954438E-2</c:v>
                </c:pt>
                <c:pt idx="20">
                  <c:v>6.8392449132984895E-2</c:v>
                </c:pt>
                <c:pt idx="21">
                  <c:v>6.0164719649998047E-2</c:v>
                </c:pt>
                <c:pt idx="22">
                  <c:v>7.2305114236184298E-2</c:v>
                </c:pt>
                <c:pt idx="23">
                  <c:v>6.9555256436546586E-2</c:v>
                </c:pt>
                <c:pt idx="24">
                  <c:v>6.6205546812051833E-2</c:v>
                </c:pt>
                <c:pt idx="25">
                  <c:v>6.6793477916597843E-2</c:v>
                </c:pt>
                <c:pt idx="26">
                  <c:v>7.0737536230050635E-2</c:v>
                </c:pt>
                <c:pt idx="27">
                  <c:v>6.1232068327669094E-2</c:v>
                </c:pt>
                <c:pt idx="28">
                  <c:v>6.0600203683295537E-2</c:v>
                </c:pt>
                <c:pt idx="29">
                  <c:v>6.7327439749752679E-2</c:v>
                </c:pt>
                <c:pt idx="30">
                  <c:v>6.4148758078967083E-2</c:v>
                </c:pt>
                <c:pt idx="31">
                  <c:v>6.7825826074190812E-2</c:v>
                </c:pt>
                <c:pt idx="32">
                  <c:v>6.9704101114371031E-2</c:v>
                </c:pt>
                <c:pt idx="33">
                  <c:v>6.2582269056708911E-2</c:v>
                </c:pt>
                <c:pt idx="34">
                  <c:v>6.7356404065364986E-2</c:v>
                </c:pt>
                <c:pt idx="35">
                  <c:v>7.3561128380588037E-2</c:v>
                </c:pt>
                <c:pt idx="36">
                  <c:v>6.9305738521939053E-2</c:v>
                </c:pt>
                <c:pt idx="37">
                  <c:v>7.9308946602231811E-2</c:v>
                </c:pt>
                <c:pt idx="38">
                  <c:v>6.9025186755756918E-2</c:v>
                </c:pt>
                <c:pt idx="39">
                  <c:v>7.1185589932860296E-2</c:v>
                </c:pt>
                <c:pt idx="40">
                  <c:v>6.9556064631422582E-2</c:v>
                </c:pt>
                <c:pt idx="41">
                  <c:v>6.7133699191990831E-2</c:v>
                </c:pt>
                <c:pt idx="42">
                  <c:v>6.3039019015026843E-2</c:v>
                </c:pt>
                <c:pt idx="43">
                  <c:v>6.6700830568247618E-2</c:v>
                </c:pt>
                <c:pt idx="44">
                  <c:v>6.2059870577445969E-2</c:v>
                </c:pt>
                <c:pt idx="45">
                  <c:v>7.7846717532408349E-2</c:v>
                </c:pt>
                <c:pt idx="46">
                  <c:v>6.7980614732420952E-2</c:v>
                </c:pt>
                <c:pt idx="47">
                  <c:v>6.3194140424889633E-2</c:v>
                </c:pt>
                <c:pt idx="48">
                  <c:v>6.8242341465322695E-2</c:v>
                </c:pt>
                <c:pt idx="49">
                  <c:v>8.3042219585456573E-2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'Appendix A (Firms profile)'!$AH$14:$AH$63</c15:f>
                <c15:dlblRangeCache>
                  <c:ptCount val="50"/>
                  <c:pt idx="0">
                    <c:v>AUS</c:v>
                  </c:pt>
                  <c:pt idx="1">
                    <c:v>AUS</c:v>
                  </c:pt>
                  <c:pt idx="2">
                    <c:v>AUS</c:v>
                  </c:pt>
                  <c:pt idx="3">
                    <c:v>AUS</c:v>
                  </c:pt>
                  <c:pt idx="4">
                    <c:v>AUS</c:v>
                  </c:pt>
                  <c:pt idx="5">
                    <c:v>AUS</c:v>
                  </c:pt>
                  <c:pt idx="6">
                    <c:v>AUS</c:v>
                  </c:pt>
                  <c:pt idx="7">
                    <c:v>AUS</c:v>
                  </c:pt>
                  <c:pt idx="8">
                    <c:v>AUS</c:v>
                  </c:pt>
                  <c:pt idx="9">
                    <c:v>US</c:v>
                  </c:pt>
                  <c:pt idx="10">
                    <c:v>US</c:v>
                  </c:pt>
                  <c:pt idx="11">
                    <c:v>US</c:v>
                  </c:pt>
                  <c:pt idx="12">
                    <c:v>US</c:v>
                  </c:pt>
                  <c:pt idx="13">
                    <c:v>US</c:v>
                  </c:pt>
                  <c:pt idx="14">
                    <c:v>US</c:v>
                  </c:pt>
                  <c:pt idx="15">
                    <c:v>US</c:v>
                  </c:pt>
                  <c:pt idx="16">
                    <c:v>US</c:v>
                  </c:pt>
                  <c:pt idx="17">
                    <c:v>US</c:v>
                  </c:pt>
                  <c:pt idx="18">
                    <c:v>US</c:v>
                  </c:pt>
                  <c:pt idx="19">
                    <c:v>US</c:v>
                  </c:pt>
                  <c:pt idx="20">
                    <c:v>US</c:v>
                  </c:pt>
                  <c:pt idx="21">
                    <c:v>Canada</c:v>
                  </c:pt>
                  <c:pt idx="22">
                    <c:v>US</c:v>
                  </c:pt>
                  <c:pt idx="23">
                    <c:v>US</c:v>
                  </c:pt>
                  <c:pt idx="24">
                    <c:v>US</c:v>
                  </c:pt>
                  <c:pt idx="25">
                    <c:v>US</c:v>
                  </c:pt>
                  <c:pt idx="26">
                    <c:v>SK</c:v>
                  </c:pt>
                  <c:pt idx="27">
                    <c:v>Belgium</c:v>
                  </c:pt>
                  <c:pt idx="28">
                    <c:v>Canada</c:v>
                  </c:pt>
                  <c:pt idx="29">
                    <c:v>Spain</c:v>
                  </c:pt>
                  <c:pt idx="30">
                    <c:v>JP</c:v>
                  </c:pt>
                  <c:pt idx="31">
                    <c:v>US</c:v>
                  </c:pt>
                  <c:pt idx="32">
                    <c:v>US</c:v>
                  </c:pt>
                  <c:pt idx="33">
                    <c:v>Canada</c:v>
                  </c:pt>
                  <c:pt idx="34">
                    <c:v>US</c:v>
                  </c:pt>
                  <c:pt idx="35">
                    <c:v>US</c:v>
                  </c:pt>
                  <c:pt idx="36">
                    <c:v>Italy</c:v>
                  </c:pt>
                  <c:pt idx="37">
                    <c:v>Canada</c:v>
                  </c:pt>
                  <c:pt idx="38">
                    <c:v>US</c:v>
                  </c:pt>
                  <c:pt idx="39">
                    <c:v>US</c:v>
                  </c:pt>
                  <c:pt idx="40">
                    <c:v>US</c:v>
                  </c:pt>
                  <c:pt idx="41">
                    <c:v>US</c:v>
                  </c:pt>
                  <c:pt idx="42">
                    <c:v>JP</c:v>
                  </c:pt>
                  <c:pt idx="43">
                    <c:v>NZ</c:v>
                  </c:pt>
                  <c:pt idx="44">
                    <c:v>US</c:v>
                  </c:pt>
                  <c:pt idx="45">
                    <c:v>JP</c:v>
                  </c:pt>
                  <c:pt idx="46">
                    <c:v>SK</c:v>
                  </c:pt>
                  <c:pt idx="47">
                    <c:v>JP</c:v>
                  </c:pt>
                  <c:pt idx="48">
                    <c:v>SK</c:v>
                  </c:pt>
                  <c:pt idx="49">
                    <c:v>US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4-EC02-4A6A-80D5-B6BCA4FAFA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0072415"/>
        <c:axId val="1790070495"/>
      </c:scatterChart>
      <c:valAx>
        <c:axId val="17900724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Gearing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070495"/>
        <c:crosses val="autoZero"/>
        <c:crossBetween val="midCat"/>
      </c:valAx>
      <c:valAx>
        <c:axId val="1790070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Implied vanilla WACC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0724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'Appendix A (Firms profile)'!$AX$13</c:f>
              <c:strCache>
                <c:ptCount val="1"/>
                <c:pt idx="0">
                  <c:v>AUS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'Appendix A (Firms profile)'!$AV$14:$AV$63</c:f>
              <c:numCache>
                <c:formatCode>0%</c:formatCode>
                <c:ptCount val="50"/>
                <c:pt idx="0">
                  <c:v>0.57333925047389867</c:v>
                </c:pt>
                <c:pt idx="1">
                  <c:v>0.59627902716999348</c:v>
                </c:pt>
                <c:pt idx="2">
                  <c:v>0.52181485932732152</c:v>
                </c:pt>
                <c:pt idx="3">
                  <c:v>0.47041586689007098</c:v>
                </c:pt>
                <c:pt idx="4">
                  <c:v>0.409838073197346</c:v>
                </c:pt>
                <c:pt idx="5">
                  <c:v>0.41867362854054202</c:v>
                </c:pt>
                <c:pt idx="6">
                  <c:v>0.45213116003436798</c:v>
                </c:pt>
                <c:pt idx="7">
                  <c:v>0.40152851361578101</c:v>
                </c:pt>
                <c:pt idx="8">
                  <c:v>0.52540472343032896</c:v>
                </c:pt>
                <c:pt idx="9">
                  <c:v>0.34134587281113299</c:v>
                </c:pt>
                <c:pt idx="10">
                  <c:v>0.44375887140086501</c:v>
                </c:pt>
                <c:pt idx="11">
                  <c:v>0.54162611763470103</c:v>
                </c:pt>
                <c:pt idx="12">
                  <c:v>0.49993900895438897</c:v>
                </c:pt>
                <c:pt idx="13">
                  <c:v>0.382968547464209</c:v>
                </c:pt>
                <c:pt idx="14">
                  <c:v>0.42806169467904498</c:v>
                </c:pt>
                <c:pt idx="15">
                  <c:v>0.51110325730181805</c:v>
                </c:pt>
                <c:pt idx="16">
                  <c:v>0.43457376692060401</c:v>
                </c:pt>
                <c:pt idx="17">
                  <c:v>0.43326001356139399</c:v>
                </c:pt>
                <c:pt idx="18">
                  <c:v>0.42685539328613598</c:v>
                </c:pt>
                <c:pt idx="19">
                  <c:v>0.35253249798300501</c:v>
                </c:pt>
                <c:pt idx="20">
                  <c:v>0.71355855715711602</c:v>
                </c:pt>
                <c:pt idx="21">
                  <c:v>0.42267397089700998</c:v>
                </c:pt>
                <c:pt idx="22">
                  <c:v>0.50444704453336298</c:v>
                </c:pt>
                <c:pt idx="23">
                  <c:v>0.36927711306217897</c:v>
                </c:pt>
                <c:pt idx="24">
                  <c:v>0.73743579691802397</c:v>
                </c:pt>
                <c:pt idx="25">
                  <c:v>0.40147099530624902</c:v>
                </c:pt>
                <c:pt idx="26">
                  <c:v>0.33708403185234598</c:v>
                </c:pt>
                <c:pt idx="27">
                  <c:v>0.44940416228160301</c:v>
                </c:pt>
                <c:pt idx="28">
                  <c:v>0.27558021526359699</c:v>
                </c:pt>
                <c:pt idx="29">
                  <c:v>0.46943885414270903</c:v>
                </c:pt>
                <c:pt idx="30">
                  <c:v>0.49950605694446898</c:v>
                </c:pt>
                <c:pt idx="31">
                  <c:v>0.49453478815388802</c:v>
                </c:pt>
                <c:pt idx="32">
                  <c:v>0.338873707131087</c:v>
                </c:pt>
                <c:pt idx="33">
                  <c:v>0.48667460586648897</c:v>
                </c:pt>
                <c:pt idx="34">
                  <c:v>0.42226687070582097</c:v>
                </c:pt>
                <c:pt idx="35">
                  <c:v>0.431691423892477</c:v>
                </c:pt>
                <c:pt idx="36">
                  <c:v>0.80086028574208801</c:v>
                </c:pt>
                <c:pt idx="37">
                  <c:v>0.42089253263299498</c:v>
                </c:pt>
                <c:pt idx="38">
                  <c:v>0.38483682826020998</c:v>
                </c:pt>
                <c:pt idx="39">
                  <c:v>0.12449282707661299</c:v>
                </c:pt>
                <c:pt idx="40">
                  <c:v>0.126119121731781</c:v>
                </c:pt>
                <c:pt idx="41">
                  <c:v>0.84144428910500602</c:v>
                </c:pt>
                <c:pt idx="42">
                  <c:v>0.15510292811699999</c:v>
                </c:pt>
                <c:pt idx="43">
                  <c:v>0.45353301183605399</c:v>
                </c:pt>
              </c:numCache>
            </c:numRef>
          </c:xVal>
          <c:yVal>
            <c:numRef>
              <c:f>'Appendix A (Firms profile)'!$AX$14:$AX$63</c:f>
              <c:numCache>
                <c:formatCode>_(* #,##0.00_);_(* \(#,##0.00\);_(* "-"??_);_(@_)</c:formatCode>
                <c:ptCount val="50"/>
                <c:pt idx="0">
                  <c:v>0.15289753835161674</c:v>
                </c:pt>
                <c:pt idx="1">
                  <c:v>0.19084991163898504</c:v>
                </c:pt>
                <c:pt idx="2">
                  <c:v>0.31507660151448519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1F4-4BCB-BC2E-C4715687ED9D}"/>
            </c:ext>
          </c:extLst>
        </c:ser>
        <c:ser>
          <c:idx val="1"/>
          <c:order val="1"/>
          <c:tx>
            <c:strRef>
              <c:f>'Appendix A (Firms profile)'!$AY$13</c:f>
              <c:strCache>
                <c:ptCount val="1"/>
                <c:pt idx="0">
                  <c:v>International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11F4-4BCB-BC2E-C4715687ED9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11F4-4BCB-BC2E-C4715687ED9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11F4-4BCB-BC2E-C4715687ED9D}"/>
                </c:ext>
              </c:extLst>
            </c:dLbl>
            <c:dLbl>
              <c:idx val="3"/>
              <c:layout>
                <c:manualLayout>
                  <c:x val="-1.5115598840335299E-2"/>
                  <c:y val="7.607160539352166E-2"/>
                </c:manualLayout>
              </c:layout>
              <c:tx>
                <c:rich>
                  <a:bodyPr/>
                  <a:lstStyle/>
                  <a:p>
                    <a:fld id="{E2F78F3B-C19E-48E0-B210-2B5B18BA2B1F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11F4-4BCB-BC2E-C4715687ED9D}"/>
                </c:ext>
              </c:extLst>
            </c:dLbl>
            <c:dLbl>
              <c:idx val="4"/>
              <c:layout>
                <c:manualLayout>
                  <c:x val="-0.14417846375377943"/>
                  <c:y val="7.1317130056426639E-3"/>
                </c:manualLayout>
              </c:layout>
              <c:tx>
                <c:rich>
                  <a:bodyPr/>
                  <a:lstStyle/>
                  <a:p>
                    <a:fld id="{EFA9AC8F-01C1-4D74-9A31-C372A47CFFC3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11F4-4BCB-BC2E-C4715687ED9D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EE14D1A-A386-4EE1-8F29-F8609AED0206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11F4-4BCB-BC2E-C4715687ED9D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9D3CEE0-6AAB-4E81-A40A-B659FB146F24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11F4-4BCB-BC2E-C4715687ED9D}"/>
                </c:ext>
              </c:extLst>
            </c:dLbl>
            <c:dLbl>
              <c:idx val="7"/>
              <c:layout>
                <c:manualLayout>
                  <c:x val="-0.11119910580177934"/>
                  <c:y val="6.6562654719331524E-2"/>
                </c:manualLayout>
              </c:layout>
              <c:tx>
                <c:rich>
                  <a:bodyPr/>
                  <a:lstStyle/>
                  <a:p>
                    <a:fld id="{B170BB60-115F-4060-87FE-D7CEB7EEAF02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11F4-4BCB-BC2E-C4715687ED9D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C4D54AB-AB41-4EBB-881D-672FE736A84C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11F4-4BCB-BC2E-C4715687ED9D}"/>
                </c:ext>
              </c:extLst>
            </c:dLbl>
            <c:dLbl>
              <c:idx val="9"/>
              <c:layout>
                <c:manualLayout>
                  <c:x val="-2.8781078654699865E-2"/>
                  <c:y val="-0.10935293275318751"/>
                </c:manualLayout>
              </c:layout>
              <c:tx>
                <c:rich>
                  <a:bodyPr/>
                  <a:lstStyle/>
                  <a:p>
                    <a:fld id="{EB443214-4B61-4523-A407-50DF3DB19B9B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11F4-4BCB-BC2E-C4715687ED9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19F2864-A735-407A-9DC3-37169DC4032C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11F4-4BCB-BC2E-C4715687ED9D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7A80AD88-1388-49D0-9B3F-471058E197ED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11F4-4BCB-BC2E-C4715687ED9D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5AD50206-DEDA-4562-8A50-A48E13CD01DA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11F4-4BCB-BC2E-C4715687ED9D}"/>
                </c:ext>
              </c:extLst>
            </c:dLbl>
            <c:dLbl>
              <c:idx val="13"/>
              <c:layout>
                <c:manualLayout>
                  <c:x val="-6.2185584867591362E-2"/>
                  <c:y val="2.1395139016927991E-2"/>
                </c:manualLayout>
              </c:layout>
              <c:tx>
                <c:rich>
                  <a:bodyPr/>
                  <a:lstStyle/>
                  <a:p>
                    <a:fld id="{496754A9-C078-4769-84F2-0B71A074ABF8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11F4-4BCB-BC2E-C4715687ED9D}"/>
                </c:ext>
              </c:extLst>
            </c:dLbl>
            <c:dLbl>
              <c:idx val="14"/>
              <c:layout>
                <c:manualLayout>
                  <c:x val="-3.0299465300740389E-2"/>
                  <c:y val="-4.9921991039498688E-2"/>
                </c:manualLayout>
              </c:layout>
              <c:tx>
                <c:rich>
                  <a:bodyPr/>
                  <a:lstStyle/>
                  <a:p>
                    <a:fld id="{55FE0A15-A351-42B3-BBF6-8F49E198F9ED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11F4-4BCB-BC2E-C4715687ED9D}"/>
                </c:ext>
              </c:extLst>
            </c:dLbl>
            <c:dLbl>
              <c:idx val="15"/>
              <c:layout>
                <c:manualLayout>
                  <c:x val="-1.3080960734640891E-2"/>
                  <c:y val="0.10935293275318743"/>
                </c:manualLayout>
              </c:layout>
              <c:tx>
                <c:rich>
                  <a:bodyPr/>
                  <a:lstStyle/>
                  <a:p>
                    <a:fld id="{D59F1793-C66D-4D5A-B15A-BEA9D8B3E8EE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11F4-4BCB-BC2E-C4715687ED9D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5402E18-25AD-4762-BD09-7FA3E88E8E4B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11F4-4BCB-BC2E-C4715687ED9D}"/>
                </c:ext>
              </c:extLst>
            </c:dLbl>
            <c:dLbl>
              <c:idx val="17"/>
              <c:layout>
                <c:manualLayout>
                  <c:x val="-5.6112038283429228E-2"/>
                  <c:y val="0.14976597311849593"/>
                </c:manualLayout>
              </c:layout>
              <c:tx>
                <c:rich>
                  <a:bodyPr/>
                  <a:lstStyle/>
                  <a:p>
                    <a:fld id="{C1BA5313-3EB6-40EF-BDEE-0B2A15092942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2-11F4-4BCB-BC2E-C4715687ED9D}"/>
                </c:ext>
              </c:extLst>
            </c:dLbl>
            <c:dLbl>
              <c:idx val="18"/>
              <c:layout>
                <c:manualLayout>
                  <c:x val="7.66020085027261E-3"/>
                  <c:y val="0.20681967716363725"/>
                </c:manualLayout>
              </c:layout>
              <c:tx>
                <c:rich>
                  <a:bodyPr/>
                  <a:lstStyle/>
                  <a:p>
                    <a:fld id="{180D7C1F-7441-469E-B48F-FA8FA088E2B8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11F4-4BCB-BC2E-C4715687ED9D}"/>
                </c:ext>
              </c:extLst>
            </c:dLbl>
            <c:dLbl>
              <c:idx val="19"/>
              <c:layout>
                <c:manualLayout>
                  <c:x val="-9.7108477726523312E-2"/>
                  <c:y val="-0.11886188342737777"/>
                </c:manualLayout>
              </c:layout>
              <c:tx>
                <c:rich>
                  <a:bodyPr/>
                  <a:lstStyle/>
                  <a:p>
                    <a:fld id="{37DE2A5F-CE1F-4E70-A087-C92870720FB6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11F4-4BCB-BC2E-C4715687ED9D}"/>
                </c:ext>
              </c:extLst>
            </c:dLbl>
            <c:dLbl>
              <c:idx val="20"/>
              <c:layout>
                <c:manualLayout>
                  <c:x val="-5.6112038283429228E-2"/>
                  <c:y val="4.2790278033855982E-2"/>
                </c:manualLayout>
              </c:layout>
              <c:tx>
                <c:rich>
                  <a:bodyPr/>
                  <a:lstStyle/>
                  <a:p>
                    <a:fld id="{F73EEE7E-93BE-4CF0-8E2B-0C374617E458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11F4-4BCB-BC2E-C4715687ED9D}"/>
                </c:ext>
              </c:extLst>
            </c:dLbl>
            <c:dLbl>
              <c:idx val="21"/>
              <c:layout>
                <c:manualLayout>
                  <c:x val="-0.14062543900204461"/>
                  <c:y val="0.15689768612413851"/>
                </c:manualLayout>
              </c:layout>
              <c:tx>
                <c:rich>
                  <a:bodyPr/>
                  <a:lstStyle/>
                  <a:p>
                    <a:fld id="{B2107C8A-59DC-4E5A-9860-5A5CC6604EF3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6-11F4-4BCB-BC2E-C4715687ED9D}"/>
                </c:ext>
              </c:extLst>
            </c:dLbl>
            <c:dLbl>
              <c:idx val="22"/>
              <c:layout>
                <c:manualLayout>
                  <c:x val="4.5619867001285605E-2"/>
                  <c:y val="-9.2712269073354711E-2"/>
                </c:manualLayout>
              </c:layout>
              <c:tx>
                <c:rich>
                  <a:bodyPr/>
                  <a:lstStyle/>
                  <a:p>
                    <a:fld id="{D4CEB26E-99AF-493A-9254-48B15E27803A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11F4-4BCB-BC2E-C4715687ED9D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80DF6D7D-2A72-457B-B07A-8B10FFD5901F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11F4-4BCB-BC2E-C4715687ED9D}"/>
                </c:ext>
              </c:extLst>
            </c:dLbl>
            <c:dLbl>
              <c:idx val="24"/>
              <c:layout>
                <c:manualLayout>
                  <c:x val="-8.6479771204239622E-2"/>
                  <c:y val="9.5089506741902179E-3"/>
                </c:manualLayout>
              </c:layout>
              <c:tx>
                <c:rich>
                  <a:bodyPr/>
                  <a:lstStyle/>
                  <a:p>
                    <a:fld id="{8B1A5867-C9B6-4A9C-BF3A-4506A88E4C30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11F4-4BCB-BC2E-C4715687ED9D}"/>
                </c:ext>
              </c:extLst>
            </c:dLbl>
            <c:dLbl>
              <c:idx val="25"/>
              <c:layout>
                <c:manualLayout>
                  <c:x val="-9.862686437256378E-2"/>
                  <c:y val="-3.328132735966572E-2"/>
                </c:manualLayout>
              </c:layout>
              <c:tx>
                <c:rich>
                  <a:bodyPr/>
                  <a:lstStyle/>
                  <a:p>
                    <a:fld id="{308C52A6-4833-4E95-AEAC-C3DA0D579E0C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A-11F4-4BCB-BC2E-C4715687ED9D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D9754BF6-DDB1-4346-8574-67D89E03B943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11F4-4BCB-BC2E-C4715687ED9D}"/>
                </c:ext>
              </c:extLst>
            </c:dLbl>
            <c:dLbl>
              <c:idx val="27"/>
              <c:layout>
                <c:manualLayout>
                  <c:x val="-1.7636120672762452E-2"/>
                  <c:y val="-6.8939892387879037E-2"/>
                </c:manualLayout>
              </c:layout>
              <c:tx>
                <c:rich>
                  <a:bodyPr/>
                  <a:lstStyle/>
                  <a:p>
                    <a:fld id="{8ACB004F-1842-4D0F-B417-1C0796EBC87A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C-11F4-4BCB-BC2E-C4715687ED9D}"/>
                </c:ext>
              </c:extLst>
            </c:dLbl>
            <c:dLbl>
              <c:idx val="28"/>
              <c:layout>
                <c:manualLayout>
                  <c:x val="-6.0150946761897119E-2"/>
                  <c:y val="5.7053704045141221E-2"/>
                </c:manualLayout>
              </c:layout>
              <c:tx>
                <c:rich>
                  <a:bodyPr/>
                  <a:lstStyle/>
                  <a:p>
                    <a:fld id="{98047000-E1FF-4D49-A721-C73B712A6AC8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11F4-4BCB-BC2E-C4715687ED9D}"/>
                </c:ext>
              </c:extLst>
            </c:dLbl>
            <c:dLbl>
              <c:idx val="29"/>
              <c:layout>
                <c:manualLayout>
                  <c:x val="3.1096558510909846E-2"/>
                  <c:y val="-3.090408969111821E-2"/>
                </c:manualLayout>
              </c:layout>
              <c:tx>
                <c:rich>
                  <a:bodyPr/>
                  <a:lstStyle/>
                  <a:p>
                    <a:fld id="{86174CE1-25FE-4C41-A5E9-BCB50511EF21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E-11F4-4BCB-BC2E-C4715687ED9D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6359292A-57D4-4383-A014-38A2BEB3FB2F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11F4-4BCB-BC2E-C4715687ED9D}"/>
                </c:ext>
              </c:extLst>
            </c:dLbl>
            <c:dLbl>
              <c:idx val="31"/>
              <c:layout>
                <c:manualLayout>
                  <c:x val="-3.1817851946780905E-2"/>
                  <c:y val="-0.10222121974754489"/>
                </c:manualLayout>
              </c:layout>
              <c:tx>
                <c:rich>
                  <a:bodyPr/>
                  <a:lstStyle/>
                  <a:p>
                    <a:fld id="{5E7A4BD8-68FF-496A-868E-D59A9692F787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0-11F4-4BCB-BC2E-C4715687ED9D}"/>
                </c:ext>
              </c:extLst>
            </c:dLbl>
            <c:dLbl>
              <c:idx val="32"/>
              <c:layout>
                <c:manualLayout>
                  <c:x val="1.5866542661104193E-3"/>
                  <c:y val="-6.6562654719331565E-2"/>
                </c:manualLayout>
              </c:layout>
              <c:tx>
                <c:rich>
                  <a:bodyPr/>
                  <a:lstStyle/>
                  <a:p>
                    <a:fld id="{F470C2B6-2E06-4620-BA88-2C27CE7ABC7C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1-11F4-4BCB-BC2E-C4715687ED9D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0B73B96C-BA50-43BB-8604-35EDA86B6946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11F4-4BCB-BC2E-C4715687ED9D}"/>
                </c:ext>
              </c:extLst>
            </c:dLbl>
            <c:dLbl>
              <c:idx val="34"/>
              <c:layout>
                <c:manualLayout>
                  <c:x val="-8.1924611266118066E-2"/>
                  <c:y val="0.12123912109592529"/>
                </c:manualLayout>
              </c:layout>
              <c:tx>
                <c:rich>
                  <a:bodyPr/>
                  <a:lstStyle/>
                  <a:p>
                    <a:fld id="{4851BF02-1D46-4E3F-AF13-CA636BCF5347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3-11F4-4BCB-BC2E-C4715687ED9D}"/>
                </c:ext>
              </c:extLst>
            </c:dLbl>
            <c:dLbl>
              <c:idx val="35"/>
              <c:layout>
                <c:manualLayout>
                  <c:x val="-3.1817851946780905E-2"/>
                  <c:y val="9.2712269073354628E-2"/>
                </c:manualLayout>
              </c:layout>
              <c:tx>
                <c:rich>
                  <a:bodyPr/>
                  <a:lstStyle/>
                  <a:p>
                    <a:fld id="{8AE6FA18-FD84-4220-9D1E-3381EA6236ED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4-11F4-4BCB-BC2E-C4715687ED9D}"/>
                </c:ext>
              </c:extLst>
            </c:dLbl>
            <c:dLbl>
              <c:idx val="36"/>
              <c:layout>
                <c:manualLayout>
                  <c:x val="-6.0037007984442267E-2"/>
                  <c:y val="-4.7544753370951091E-2"/>
                </c:manualLayout>
              </c:layout>
              <c:tx>
                <c:rich>
                  <a:bodyPr/>
                  <a:lstStyle/>
                  <a:p>
                    <a:fld id="{9CF87E4B-5AAD-44F4-AF34-4B08ABA58C94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5-11F4-4BCB-BC2E-C4715687ED9D}"/>
                </c:ext>
              </c:extLst>
            </c:dLbl>
            <c:dLbl>
              <c:idx val="37"/>
              <c:layout>
                <c:manualLayout>
                  <c:x val="-5.2551361819462447E-2"/>
                  <c:y val="-9.7466744410449779E-2"/>
                </c:manualLayout>
              </c:layout>
              <c:tx>
                <c:rich>
                  <a:bodyPr/>
                  <a:lstStyle/>
                  <a:p>
                    <a:fld id="{8D723C3B-1EBA-42F5-9B37-A70A737D8C1E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6-11F4-4BCB-BC2E-C4715687ED9D}"/>
                </c:ext>
              </c:extLst>
            </c:dLbl>
            <c:dLbl>
              <c:idx val="38"/>
              <c:layout>
                <c:manualLayout>
                  <c:x val="-7.2814291389874941E-2"/>
                  <c:y val="2.1395139016927991E-2"/>
                </c:manualLayout>
              </c:layout>
              <c:tx>
                <c:rich>
                  <a:bodyPr/>
                  <a:lstStyle/>
                  <a:p>
                    <a:fld id="{FBC347EB-67FF-44C5-86E0-B732CD58F1B1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7-11F4-4BCB-BC2E-C4715687ED9D}"/>
                </c:ext>
              </c:extLst>
            </c:dLbl>
            <c:dLbl>
              <c:idx val="39"/>
              <c:layout>
                <c:manualLayout>
                  <c:x val="1.525213408047521E-2"/>
                  <c:y val="-1.1886188342737773E-2"/>
                </c:manualLayout>
              </c:layout>
              <c:tx>
                <c:rich>
                  <a:bodyPr/>
                  <a:lstStyle/>
                  <a:p>
                    <a:fld id="{9D67632F-7590-44D3-A745-F5E4BE4EC7B6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8-11F4-4BCB-BC2E-C4715687ED9D}"/>
                </c:ext>
              </c:extLst>
            </c:dLbl>
            <c:dLbl>
              <c:idx val="40"/>
              <c:layout>
                <c:manualLayout>
                  <c:x val="-4.7001718407186102E-2"/>
                  <c:y val="-1.6640663679832926E-2"/>
                </c:manualLayout>
              </c:layout>
              <c:tx>
                <c:rich>
                  <a:bodyPr/>
                  <a:lstStyle/>
                  <a:p>
                    <a:fld id="{EACB0BAC-85BC-47DD-A373-9F95F4E3E655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9-11F4-4BCB-BC2E-C4715687ED9D}"/>
                </c:ext>
              </c:extLst>
            </c:dLbl>
            <c:dLbl>
              <c:idx val="41"/>
              <c:layout>
                <c:manualLayout>
                  <c:x val="-3.02994653007405E-2"/>
                  <c:y val="3.3281327359665762E-2"/>
                </c:manualLayout>
              </c:layout>
              <c:tx>
                <c:rich>
                  <a:bodyPr/>
                  <a:lstStyle/>
                  <a:p>
                    <a:fld id="{6DA21D36-0FA7-48E5-A287-926A25597A21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A-11F4-4BCB-BC2E-C4715687ED9D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fld id="{472B4AF1-3A09-4A88-8877-C466924CF07A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11F4-4BCB-BC2E-C4715687ED9D}"/>
                </c:ext>
              </c:extLst>
            </c:dLbl>
            <c:dLbl>
              <c:idx val="43"/>
              <c:layout>
                <c:manualLayout>
                  <c:x val="5.1473307300773626E-3"/>
                  <c:y val="3.090408969111821E-2"/>
                </c:manualLayout>
              </c:layout>
              <c:tx>
                <c:rich>
                  <a:bodyPr/>
                  <a:lstStyle/>
                  <a:p>
                    <a:fld id="{FAF41CA4-E5AA-45EE-BF02-98028EE7F85C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C-11F4-4BCB-BC2E-C4715687ED9D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fld id="{BE37D0BF-3225-429A-984D-E091FDDD4C85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D-11F4-4BCB-BC2E-C4715687ED9D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fld id="{DC2D7F28-68B8-467D-9361-806B50DF09B7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E-11F4-4BCB-BC2E-C4715687ED9D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16B9E0A3-340D-4D8A-B03F-15F91F741451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F-11F4-4BCB-BC2E-C4715687ED9D}"/>
                </c:ext>
              </c:extLst>
            </c:dLbl>
            <c:dLbl>
              <c:idx val="47"/>
              <c:layout>
                <c:manualLayout>
                  <c:x val="-2.3800770455686963E-2"/>
                  <c:y val="3.5658565028213317E-2"/>
                </c:manualLayout>
              </c:layout>
              <c:tx>
                <c:rich>
                  <a:bodyPr/>
                  <a:lstStyle/>
                  <a:p>
                    <a:fld id="{7B202764-A8B6-413C-857E-F50DE97B4758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0-11F4-4BCB-BC2E-C4715687ED9D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fld id="{1665081F-1508-49A9-8E7F-E401AC7C7672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1-11F4-4BCB-BC2E-C4715687ED9D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fld id="{B15C07AA-1165-4F43-AD46-44D7BAE573BD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2-11F4-4BCB-BC2E-C4715687ED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3635541294676883E-2"/>
                  <c:y val="-0.3470482476295477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'Appendix A (Firms profile)'!$AV$14:$AV$63</c:f>
              <c:numCache>
                <c:formatCode>0%</c:formatCode>
                <c:ptCount val="50"/>
                <c:pt idx="0">
                  <c:v>0.57333925047389867</c:v>
                </c:pt>
                <c:pt idx="1">
                  <c:v>0.59627902716999348</c:v>
                </c:pt>
                <c:pt idx="2">
                  <c:v>0.52181485932732152</c:v>
                </c:pt>
                <c:pt idx="3">
                  <c:v>0.47041586689007098</c:v>
                </c:pt>
                <c:pt idx="4">
                  <c:v>0.409838073197346</c:v>
                </c:pt>
                <c:pt idx="5">
                  <c:v>0.41867362854054202</c:v>
                </c:pt>
                <c:pt idx="6">
                  <c:v>0.45213116003436798</c:v>
                </c:pt>
                <c:pt idx="7">
                  <c:v>0.40152851361578101</c:v>
                </c:pt>
                <c:pt idx="8">
                  <c:v>0.52540472343032896</c:v>
                </c:pt>
                <c:pt idx="9">
                  <c:v>0.34134587281113299</c:v>
                </c:pt>
                <c:pt idx="10">
                  <c:v>0.44375887140086501</c:v>
                </c:pt>
                <c:pt idx="11">
                  <c:v>0.54162611763470103</c:v>
                </c:pt>
                <c:pt idx="12">
                  <c:v>0.49993900895438897</c:v>
                </c:pt>
                <c:pt idx="13">
                  <c:v>0.382968547464209</c:v>
                </c:pt>
                <c:pt idx="14">
                  <c:v>0.42806169467904498</c:v>
                </c:pt>
                <c:pt idx="15">
                  <c:v>0.51110325730181805</c:v>
                </c:pt>
                <c:pt idx="16">
                  <c:v>0.43457376692060401</c:v>
                </c:pt>
                <c:pt idx="17">
                  <c:v>0.43326001356139399</c:v>
                </c:pt>
                <c:pt idx="18">
                  <c:v>0.42685539328613598</c:v>
                </c:pt>
                <c:pt idx="19">
                  <c:v>0.35253249798300501</c:v>
                </c:pt>
                <c:pt idx="20">
                  <c:v>0.71355855715711602</c:v>
                </c:pt>
                <c:pt idx="21">
                  <c:v>0.42267397089700998</c:v>
                </c:pt>
                <c:pt idx="22">
                  <c:v>0.50444704453336298</c:v>
                </c:pt>
                <c:pt idx="23">
                  <c:v>0.36927711306217897</c:v>
                </c:pt>
                <c:pt idx="24">
                  <c:v>0.73743579691802397</c:v>
                </c:pt>
                <c:pt idx="25">
                  <c:v>0.40147099530624902</c:v>
                </c:pt>
                <c:pt idx="26">
                  <c:v>0.33708403185234598</c:v>
                </c:pt>
                <c:pt idx="27">
                  <c:v>0.44940416228160301</c:v>
                </c:pt>
                <c:pt idx="28">
                  <c:v>0.27558021526359699</c:v>
                </c:pt>
                <c:pt idx="29">
                  <c:v>0.46943885414270903</c:v>
                </c:pt>
                <c:pt idx="30">
                  <c:v>0.49950605694446898</c:v>
                </c:pt>
                <c:pt idx="31">
                  <c:v>0.49453478815388802</c:v>
                </c:pt>
                <c:pt idx="32">
                  <c:v>0.338873707131087</c:v>
                </c:pt>
                <c:pt idx="33">
                  <c:v>0.48667460586648897</c:v>
                </c:pt>
                <c:pt idx="34">
                  <c:v>0.42226687070582097</c:v>
                </c:pt>
                <c:pt idx="35">
                  <c:v>0.431691423892477</c:v>
                </c:pt>
                <c:pt idx="36">
                  <c:v>0.80086028574208801</c:v>
                </c:pt>
                <c:pt idx="37">
                  <c:v>0.42089253263299498</c:v>
                </c:pt>
                <c:pt idx="38">
                  <c:v>0.38483682826020998</c:v>
                </c:pt>
                <c:pt idx="39">
                  <c:v>0.12449282707661299</c:v>
                </c:pt>
                <c:pt idx="40">
                  <c:v>0.126119121731781</c:v>
                </c:pt>
                <c:pt idx="41">
                  <c:v>0.84144428910500602</c:v>
                </c:pt>
                <c:pt idx="42">
                  <c:v>0.15510292811699999</c:v>
                </c:pt>
                <c:pt idx="43">
                  <c:v>0.45353301183605399</c:v>
                </c:pt>
              </c:numCache>
            </c:numRef>
          </c:xVal>
          <c:yVal>
            <c:numRef>
              <c:f>'Appendix A (Firms profile)'!$AY$14:$AY$63</c:f>
              <c:numCache>
                <c:formatCode>_(* #,##0.00_);_(* \(#,##0.00\);_(* "-"??_);_(@_)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0.24890042196361997</c:v>
                </c:pt>
                <c:pt idx="4">
                  <c:v>0.29393540409372948</c:v>
                </c:pt>
                <c:pt idx="5">
                  <c:v>0.27321585918424274</c:v>
                </c:pt>
                <c:pt idx="6">
                  <c:v>0.36378505705388459</c:v>
                </c:pt>
                <c:pt idx="7">
                  <c:v>0.26168203966853626</c:v>
                </c:pt>
                <c:pt idx="8">
                  <c:v>0.49309596968728292</c:v>
                </c:pt>
                <c:pt idx="9">
                  <c:v>0.4527814801132512</c:v>
                </c:pt>
                <c:pt idx="10">
                  <c:v>0.40404039420054244</c:v>
                </c:pt>
                <c:pt idx="11">
                  <c:v>0.25197222724698543</c:v>
                </c:pt>
                <c:pt idx="12">
                  <c:v>0.33336446035983286</c:v>
                </c:pt>
                <c:pt idx="13">
                  <c:v>0.29673758181414422</c:v>
                </c:pt>
                <c:pt idx="14">
                  <c:v>0.43870200997412556</c:v>
                </c:pt>
                <c:pt idx="15">
                  <c:v>0.22456414771332459</c:v>
                </c:pt>
                <c:pt idx="16">
                  <c:v>0.53186631417983576</c:v>
                </c:pt>
                <c:pt idx="17">
                  <c:v>0.24813651085967001</c:v>
                </c:pt>
                <c:pt idx="18">
                  <c:v>0.31712388779472717</c:v>
                </c:pt>
                <c:pt idx="19">
                  <c:v>0.35402518831034513</c:v>
                </c:pt>
                <c:pt idx="20">
                  <c:v>0.18005318079239049</c:v>
                </c:pt>
                <c:pt idx="21">
                  <c:v>0.28258948142145512</c:v>
                </c:pt>
                <c:pt idx="22">
                  <c:v>0.23444727064592219</c:v>
                </c:pt>
                <c:pt idx="23">
                  <c:v>0.30913429194594955</c:v>
                </c:pt>
                <c:pt idx="24">
                  <c:v>0.20502618379110396</c:v>
                </c:pt>
                <c:pt idx="25">
                  <c:v>0.33061250315678098</c:v>
                </c:pt>
                <c:pt idx="26">
                  <c:v>0.49527857546115195</c:v>
                </c:pt>
                <c:pt idx="27">
                  <c:v>0.37887258548013514</c:v>
                </c:pt>
                <c:pt idx="28">
                  <c:v>0.37351597867047137</c:v>
                </c:pt>
                <c:pt idx="29">
                  <c:v>0.37419230907142415</c:v>
                </c:pt>
                <c:pt idx="30">
                  <c:v>0.31154221585563985</c:v>
                </c:pt>
                <c:pt idx="31">
                  <c:v>0.47448791676054924</c:v>
                </c:pt>
                <c:pt idx="32">
                  <c:v>0.3600046140574838</c:v>
                </c:pt>
                <c:pt idx="33">
                  <c:v>0.28260432319895062</c:v>
                </c:pt>
                <c:pt idx="34">
                  <c:v>0.30795074423914431</c:v>
                </c:pt>
                <c:pt idx="35">
                  <c:v>0.24962112070268155</c:v>
                </c:pt>
                <c:pt idx="36">
                  <c:v>0.14305901359719625</c:v>
                </c:pt>
                <c:pt idx="37">
                  <c:v>0.3029599971308431</c:v>
                </c:pt>
                <c:pt idx="38">
                  <c:v>0.27011397531077608</c:v>
                </c:pt>
                <c:pt idx="39">
                  <c:v>0.60647123579979245</c:v>
                </c:pt>
                <c:pt idx="40">
                  <c:v>0.34584420588729725</c:v>
                </c:pt>
                <c:pt idx="41">
                  <c:v>0.1226580240766324</c:v>
                </c:pt>
                <c:pt idx="42">
                  <c:v>0.25034744976916307</c:v>
                </c:pt>
                <c:pt idx="43">
                  <c:v>0.5750513607329939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'Appendix A (Firms profile)'!$AU$14:$AU$57</c15:f>
                <c15:dlblRangeCache>
                  <c:ptCount val="44"/>
                  <c:pt idx="0">
                    <c:v>AUS</c:v>
                  </c:pt>
                  <c:pt idx="1">
                    <c:v>AUS</c:v>
                  </c:pt>
                  <c:pt idx="2">
                    <c:v>AUS</c:v>
                  </c:pt>
                  <c:pt idx="3">
                    <c:v>US</c:v>
                  </c:pt>
                  <c:pt idx="4">
                    <c:v>US</c:v>
                  </c:pt>
                  <c:pt idx="5">
                    <c:v>US</c:v>
                  </c:pt>
                  <c:pt idx="6">
                    <c:v>US</c:v>
                  </c:pt>
                  <c:pt idx="7">
                    <c:v>US</c:v>
                  </c:pt>
                  <c:pt idx="8">
                    <c:v>US</c:v>
                  </c:pt>
                  <c:pt idx="9">
                    <c:v>US</c:v>
                  </c:pt>
                  <c:pt idx="10">
                    <c:v>US</c:v>
                  </c:pt>
                  <c:pt idx="11">
                    <c:v>US</c:v>
                  </c:pt>
                  <c:pt idx="12">
                    <c:v>US</c:v>
                  </c:pt>
                  <c:pt idx="13">
                    <c:v>US</c:v>
                  </c:pt>
                  <c:pt idx="14">
                    <c:v>US</c:v>
                  </c:pt>
                  <c:pt idx="15">
                    <c:v>Canada</c:v>
                  </c:pt>
                  <c:pt idx="16">
                    <c:v>US</c:v>
                  </c:pt>
                  <c:pt idx="17">
                    <c:v>US</c:v>
                  </c:pt>
                  <c:pt idx="18">
                    <c:v>US</c:v>
                  </c:pt>
                  <c:pt idx="19">
                    <c:v>US</c:v>
                  </c:pt>
                  <c:pt idx="20">
                    <c:v>SK</c:v>
                  </c:pt>
                  <c:pt idx="21">
                    <c:v>Belgium</c:v>
                  </c:pt>
                  <c:pt idx="22">
                    <c:v>Canada</c:v>
                  </c:pt>
                  <c:pt idx="23">
                    <c:v>Spain</c:v>
                  </c:pt>
                  <c:pt idx="24">
                    <c:v>JP</c:v>
                  </c:pt>
                  <c:pt idx="25">
                    <c:v>US</c:v>
                  </c:pt>
                  <c:pt idx="26">
                    <c:v>US</c:v>
                  </c:pt>
                  <c:pt idx="27">
                    <c:v>Canada</c:v>
                  </c:pt>
                  <c:pt idx="28">
                    <c:v>US</c:v>
                  </c:pt>
                  <c:pt idx="29">
                    <c:v>US</c:v>
                  </c:pt>
                  <c:pt idx="30">
                    <c:v>Italy</c:v>
                  </c:pt>
                  <c:pt idx="31">
                    <c:v>Canada</c:v>
                  </c:pt>
                  <c:pt idx="32">
                    <c:v>US</c:v>
                  </c:pt>
                  <c:pt idx="33">
                    <c:v>US</c:v>
                  </c:pt>
                  <c:pt idx="34">
                    <c:v>US</c:v>
                  </c:pt>
                  <c:pt idx="35">
                    <c:v>US</c:v>
                  </c:pt>
                  <c:pt idx="36">
                    <c:v>JP</c:v>
                  </c:pt>
                  <c:pt idx="37">
                    <c:v>NZ</c:v>
                  </c:pt>
                  <c:pt idx="38">
                    <c:v>US</c:v>
                  </c:pt>
                  <c:pt idx="39">
                    <c:v>JP</c:v>
                  </c:pt>
                  <c:pt idx="40">
                    <c:v>SK</c:v>
                  </c:pt>
                  <c:pt idx="41">
                    <c:v>JP</c:v>
                  </c:pt>
                  <c:pt idx="42">
                    <c:v>SK</c:v>
                  </c:pt>
                  <c:pt idx="43">
                    <c:v>US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4-11F4-4BCB-BC2E-C4715687E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0072415"/>
        <c:axId val="1790070495"/>
      </c:scatterChart>
      <c:valAx>
        <c:axId val="17900724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Gearing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070495"/>
        <c:crosses val="autoZero"/>
        <c:crossBetween val="midCat"/>
      </c:valAx>
      <c:valAx>
        <c:axId val="1790070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Asset beta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0724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'Appendix A (Firms profile)'!$BA$13</c:f>
              <c:strCache>
                <c:ptCount val="1"/>
                <c:pt idx="0">
                  <c:v>AUS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'Appendix A (Firms profile)'!$AV$14:$AV$63</c:f>
              <c:numCache>
                <c:formatCode>0%</c:formatCode>
                <c:ptCount val="50"/>
                <c:pt idx="0">
                  <c:v>0.57333925047389867</c:v>
                </c:pt>
                <c:pt idx="1">
                  <c:v>0.59627902716999348</c:v>
                </c:pt>
                <c:pt idx="2">
                  <c:v>0.52181485932732152</c:v>
                </c:pt>
                <c:pt idx="3">
                  <c:v>0.47041586689007098</c:v>
                </c:pt>
                <c:pt idx="4">
                  <c:v>0.409838073197346</c:v>
                </c:pt>
                <c:pt idx="5">
                  <c:v>0.41867362854054202</c:v>
                </c:pt>
                <c:pt idx="6">
                  <c:v>0.45213116003436798</c:v>
                </c:pt>
                <c:pt idx="7">
                  <c:v>0.40152851361578101</c:v>
                </c:pt>
                <c:pt idx="8">
                  <c:v>0.52540472343032896</c:v>
                </c:pt>
                <c:pt idx="9">
                  <c:v>0.34134587281113299</c:v>
                </c:pt>
                <c:pt idx="10">
                  <c:v>0.44375887140086501</c:v>
                </c:pt>
                <c:pt idx="11">
                  <c:v>0.54162611763470103</c:v>
                </c:pt>
                <c:pt idx="12">
                  <c:v>0.49993900895438897</c:v>
                </c:pt>
                <c:pt idx="13">
                  <c:v>0.382968547464209</c:v>
                </c:pt>
                <c:pt idx="14">
                  <c:v>0.42806169467904498</c:v>
                </c:pt>
                <c:pt idx="15">
                  <c:v>0.51110325730181805</c:v>
                </c:pt>
                <c:pt idx="16">
                  <c:v>0.43457376692060401</c:v>
                </c:pt>
                <c:pt idx="17">
                  <c:v>0.43326001356139399</c:v>
                </c:pt>
                <c:pt idx="18">
                  <c:v>0.42685539328613598</c:v>
                </c:pt>
                <c:pt idx="19">
                  <c:v>0.35253249798300501</c:v>
                </c:pt>
                <c:pt idx="20">
                  <c:v>0.71355855715711602</c:v>
                </c:pt>
                <c:pt idx="21">
                  <c:v>0.42267397089700998</c:v>
                </c:pt>
                <c:pt idx="22">
                  <c:v>0.50444704453336298</c:v>
                </c:pt>
                <c:pt idx="23">
                  <c:v>0.36927711306217897</c:v>
                </c:pt>
                <c:pt idx="24">
                  <c:v>0.73743579691802397</c:v>
                </c:pt>
                <c:pt idx="25">
                  <c:v>0.40147099530624902</c:v>
                </c:pt>
                <c:pt idx="26">
                  <c:v>0.33708403185234598</c:v>
                </c:pt>
                <c:pt idx="27">
                  <c:v>0.44940416228160301</c:v>
                </c:pt>
                <c:pt idx="28">
                  <c:v>0.27558021526359699</c:v>
                </c:pt>
                <c:pt idx="29">
                  <c:v>0.46943885414270903</c:v>
                </c:pt>
                <c:pt idx="30">
                  <c:v>0.49950605694446898</c:v>
                </c:pt>
                <c:pt idx="31">
                  <c:v>0.49453478815388802</c:v>
                </c:pt>
                <c:pt idx="32">
                  <c:v>0.338873707131087</c:v>
                </c:pt>
                <c:pt idx="33">
                  <c:v>0.48667460586648897</c:v>
                </c:pt>
                <c:pt idx="34">
                  <c:v>0.42226687070582097</c:v>
                </c:pt>
                <c:pt idx="35">
                  <c:v>0.431691423892477</c:v>
                </c:pt>
                <c:pt idx="36">
                  <c:v>0.80086028574208801</c:v>
                </c:pt>
                <c:pt idx="37">
                  <c:v>0.42089253263299498</c:v>
                </c:pt>
                <c:pt idx="38">
                  <c:v>0.38483682826020998</c:v>
                </c:pt>
                <c:pt idx="39">
                  <c:v>0.12449282707661299</c:v>
                </c:pt>
                <c:pt idx="40">
                  <c:v>0.126119121731781</c:v>
                </c:pt>
                <c:pt idx="41">
                  <c:v>0.84144428910500602</c:v>
                </c:pt>
                <c:pt idx="42">
                  <c:v>0.15510292811699999</c:v>
                </c:pt>
                <c:pt idx="43">
                  <c:v>0.45353301183605399</c:v>
                </c:pt>
              </c:numCache>
            </c:numRef>
          </c:xVal>
          <c:yVal>
            <c:numRef>
              <c:f>'Appendix A (Firms profile)'!$BA$14:$BA$63</c:f>
              <c:numCache>
                <c:formatCode>0.0%</c:formatCode>
                <c:ptCount val="50"/>
                <c:pt idx="0">
                  <c:v>6.0946432387278204E-2</c:v>
                </c:pt>
                <c:pt idx="1">
                  <c:v>6.3758275065016939E-2</c:v>
                </c:pt>
                <c:pt idx="2">
                  <c:v>6.9971046480444526E-2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B63-4540-8CEF-88A61BC60B1F}"/>
            </c:ext>
          </c:extLst>
        </c:ser>
        <c:ser>
          <c:idx val="1"/>
          <c:order val="1"/>
          <c:tx>
            <c:strRef>
              <c:f>'Appendix A (Firms profile)'!$BB$13</c:f>
              <c:strCache>
                <c:ptCount val="1"/>
                <c:pt idx="0">
                  <c:v>International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7B63-4540-8CEF-88A61BC60B1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7B63-4540-8CEF-88A61BC60B1F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7B63-4540-8CEF-88A61BC60B1F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5C20268-9CF4-4313-A4AD-D0B82FEC69FA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7B63-4540-8CEF-88A61BC60B1F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961DC08-06B3-4532-AF7E-D352063F8AF6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7B63-4540-8CEF-88A61BC60B1F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F94F309-E65C-4889-8289-503F7D2AD93F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7B63-4540-8CEF-88A61BC60B1F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16707E2B-B64F-40D3-AE5D-A810F98CCEBF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7B63-4540-8CEF-88A61BC60B1F}"/>
                </c:ext>
              </c:extLst>
            </c:dLbl>
            <c:dLbl>
              <c:idx val="7"/>
              <c:layout>
                <c:manualLayout>
                  <c:x val="-0.14114169046169833"/>
                  <c:y val="8.7957793736259476E-2"/>
                </c:manualLayout>
              </c:layout>
              <c:tx>
                <c:rich>
                  <a:bodyPr/>
                  <a:lstStyle/>
                  <a:p>
                    <a:fld id="{0875E3D6-7D7F-466E-8DED-E2787D8E9DC7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7B63-4540-8CEF-88A61BC60B1F}"/>
                </c:ext>
              </c:extLst>
            </c:dLbl>
            <c:dLbl>
              <c:idx val="8"/>
              <c:layout>
                <c:manualLayout>
                  <c:x val="4.8656640293366644E-2"/>
                  <c:y val="-9.5089506741902179E-3"/>
                </c:manualLayout>
              </c:layout>
              <c:tx>
                <c:rich>
                  <a:bodyPr/>
                  <a:lstStyle/>
                  <a:p>
                    <a:fld id="{E0E2E8F5-067C-4263-B341-176D15295BC2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7B63-4540-8CEF-88A61BC60B1F}"/>
                </c:ext>
              </c:extLst>
            </c:dLbl>
            <c:dLbl>
              <c:idx val="9"/>
              <c:layout>
                <c:manualLayout>
                  <c:x val="-0.1229210507092121"/>
                  <c:y val="0.11410740809028262"/>
                </c:manualLayout>
              </c:layout>
              <c:tx>
                <c:rich>
                  <a:bodyPr/>
                  <a:lstStyle/>
                  <a:p>
                    <a:fld id="{C3346459-076B-4D3C-8D6F-BD00E17F79E4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7B63-4540-8CEF-88A61BC60B1F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71029F52-B29A-4350-9C4C-1507825E6E61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7B63-4540-8CEF-88A61BC60B1F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6BC6A354-95D5-4132-BC2A-96BEA8A02E99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7B63-4540-8CEF-88A61BC60B1F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F1BB6EFD-6916-4275-985E-2C64181E4E95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7B63-4540-8CEF-88A61BC60B1F}"/>
                </c:ext>
              </c:extLst>
            </c:dLbl>
            <c:dLbl>
              <c:idx val="13"/>
              <c:layout>
                <c:manualLayout>
                  <c:x val="-4.5483331761145586E-2"/>
                  <c:y val="0.10222121974754485"/>
                </c:manualLayout>
              </c:layout>
              <c:tx>
                <c:rich>
                  <a:bodyPr/>
                  <a:lstStyle/>
                  <a:p>
                    <a:fld id="{9F930D6B-B6EB-4287-9CB3-361C63A4A71E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7B63-4540-8CEF-88A61BC60B1F}"/>
                </c:ext>
              </c:extLst>
            </c:dLbl>
            <c:dLbl>
              <c:idx val="14"/>
              <c:layout>
                <c:manualLayout>
                  <c:x val="-3.0299465300740389E-2"/>
                  <c:y val="-4.9921991039498688E-2"/>
                </c:manualLayout>
              </c:layout>
              <c:tx>
                <c:rich>
                  <a:bodyPr/>
                  <a:lstStyle/>
                  <a:p>
                    <a:fld id="{FF59CD16-9645-4970-82C6-ADA7DB542F91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7B63-4540-8CEF-88A61BC60B1F}"/>
                </c:ext>
              </c:extLst>
            </c:dLbl>
            <c:dLbl>
              <c:idx val="15"/>
              <c:layout>
                <c:manualLayout>
                  <c:x val="-1.4599347380681412E-2"/>
                  <c:y val="7.8448843062069257E-2"/>
                </c:manualLayout>
              </c:layout>
              <c:tx>
                <c:rich>
                  <a:bodyPr/>
                  <a:lstStyle/>
                  <a:p>
                    <a:fld id="{02685882-70A9-47B3-A163-B771637D1E06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7B63-4540-8CEF-88A61BC60B1F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41BC342F-7771-40C1-A9B9-2E7A9EB43D69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7B63-4540-8CEF-88A61BC60B1F}"/>
                </c:ext>
              </c:extLst>
            </c:dLbl>
            <c:dLbl>
              <c:idx val="17"/>
              <c:layout>
                <c:manualLayout>
                  <c:x val="-5.4593651637388704E-2"/>
                  <c:y val="5.7053704045141311E-2"/>
                </c:manualLayout>
              </c:layout>
              <c:tx>
                <c:rich>
                  <a:bodyPr/>
                  <a:lstStyle/>
                  <a:p>
                    <a:fld id="{AFCED775-0C99-444F-9668-B50EB0CEBBC9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2-7B63-4540-8CEF-88A61BC60B1F}"/>
                </c:ext>
              </c:extLst>
            </c:dLbl>
            <c:dLbl>
              <c:idx val="18"/>
              <c:layout>
                <c:manualLayout>
                  <c:x val="-3.0299465300740389E-2"/>
                  <c:y val="3.5658565028213317E-2"/>
                </c:manualLayout>
              </c:layout>
              <c:tx>
                <c:rich>
                  <a:bodyPr/>
                  <a:lstStyle/>
                  <a:p>
                    <a:fld id="{D2A53F51-680D-4902-A21B-EBB60E685E7B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7B63-4540-8CEF-88A61BC60B1F}"/>
                </c:ext>
              </c:extLst>
            </c:dLbl>
            <c:dLbl>
              <c:idx val="19"/>
              <c:layout>
                <c:manualLayout>
                  <c:x val="-9.7108477726523312E-2"/>
                  <c:y val="-0.11886188342737777"/>
                </c:manualLayout>
              </c:layout>
              <c:tx>
                <c:rich>
                  <a:bodyPr/>
                  <a:lstStyle/>
                  <a:p>
                    <a:fld id="{69D14F82-1C7B-47E1-8853-D6FF1ABB0741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7B63-4540-8CEF-88A61BC60B1F}"/>
                </c:ext>
              </c:extLst>
            </c:dLbl>
            <c:dLbl>
              <c:idx val="20"/>
              <c:layout>
                <c:manualLayout>
                  <c:x val="-5.6112038283429228E-2"/>
                  <c:y val="4.2790278033855982E-2"/>
                </c:manualLayout>
              </c:layout>
              <c:tx>
                <c:rich>
                  <a:bodyPr/>
                  <a:lstStyle/>
                  <a:p>
                    <a:fld id="{32CA2C0F-D94F-4ACB-B2FF-17B1ECFAF422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7B63-4540-8CEF-88A61BC60B1F}"/>
                </c:ext>
              </c:extLst>
            </c:dLbl>
            <c:dLbl>
              <c:idx val="21"/>
              <c:layout>
                <c:manualLayout>
                  <c:x val="-7.533481322230226E-2"/>
                  <c:y val="0.23534652918620791"/>
                </c:manualLayout>
              </c:layout>
              <c:tx>
                <c:rich>
                  <a:bodyPr/>
                  <a:lstStyle/>
                  <a:p>
                    <a:fld id="{9F31A873-B6CF-4D92-BE30-8E47BB6191F1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6-7B63-4540-8CEF-88A61BC60B1F}"/>
                </c:ext>
              </c:extLst>
            </c:dLbl>
            <c:dLbl>
              <c:idx val="22"/>
              <c:layout>
                <c:manualLayout>
                  <c:x val="-2.968505672011029E-3"/>
                  <c:y val="-9.2712269073354656E-2"/>
                </c:manualLayout>
              </c:layout>
              <c:tx>
                <c:rich>
                  <a:bodyPr/>
                  <a:lstStyle/>
                  <a:p>
                    <a:fld id="{BD49F3AA-2F80-4644-BA89-4686D26B063A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7B63-4540-8CEF-88A61BC60B1F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5912006B-54CC-426D-98F2-200AB680CF8C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7B63-4540-8CEF-88A61BC60B1F}"/>
                </c:ext>
              </c:extLst>
            </c:dLbl>
            <c:dLbl>
              <c:idx val="24"/>
              <c:layout>
                <c:manualLayout>
                  <c:x val="-8.6479771204239622E-2"/>
                  <c:y val="9.5089506741902179E-3"/>
                </c:manualLayout>
              </c:layout>
              <c:tx>
                <c:rich>
                  <a:bodyPr/>
                  <a:lstStyle/>
                  <a:p>
                    <a:fld id="{47E67926-E515-4357-B416-BB26A5FE526B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7B63-4540-8CEF-88A61BC60B1F}"/>
                </c:ext>
              </c:extLst>
            </c:dLbl>
            <c:dLbl>
              <c:idx val="25"/>
              <c:layout>
                <c:manualLayout>
                  <c:x val="-9.862686437256378E-2"/>
                  <c:y val="-3.328132735966572E-2"/>
                </c:manualLayout>
              </c:layout>
              <c:tx>
                <c:rich>
                  <a:bodyPr/>
                  <a:lstStyle/>
                  <a:p>
                    <a:fld id="{10CF9D2D-3D66-4FA2-A7D0-C8000E1B8620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A-7B63-4540-8CEF-88A61BC60B1F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CE58A3D3-4152-4544-B71F-3244DB8CBCD5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7B63-4540-8CEF-88A61BC60B1F}"/>
                </c:ext>
              </c:extLst>
            </c:dLbl>
            <c:dLbl>
              <c:idx val="27"/>
              <c:layout>
                <c:manualLayout>
                  <c:x val="-2.6556582439248692E-2"/>
                  <c:y val="-3.3281327359665783E-2"/>
                </c:manualLayout>
              </c:layout>
              <c:tx>
                <c:rich>
                  <a:bodyPr/>
                  <a:lstStyle/>
                  <a:p>
                    <a:fld id="{A353D8C3-E6E8-4095-8965-9B908AA78012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C-7B63-4540-8CEF-88A61BC60B1F}"/>
                </c:ext>
              </c:extLst>
            </c:dLbl>
            <c:dLbl>
              <c:idx val="28"/>
              <c:layout>
                <c:manualLayout>
                  <c:x val="-6.0150946761897008E-2"/>
                  <c:y val="-6.6562654719331524E-2"/>
                </c:manualLayout>
              </c:layout>
              <c:tx>
                <c:rich>
                  <a:bodyPr/>
                  <a:lstStyle/>
                  <a:p>
                    <a:fld id="{8E9D2DCB-6506-41BD-880E-17AD76C56144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7B63-4540-8CEF-88A61BC60B1F}"/>
                </c:ext>
              </c:extLst>
            </c:dLbl>
            <c:dLbl>
              <c:idx val="29"/>
              <c:layout>
                <c:manualLayout>
                  <c:x val="-0.11315017286293949"/>
                  <c:y val="-6.8939892387879106E-2"/>
                </c:manualLayout>
              </c:layout>
              <c:tx>
                <c:rich>
                  <a:bodyPr/>
                  <a:lstStyle/>
                  <a:p>
                    <a:fld id="{C33FC26A-1ABB-4020-956F-3335AF74A25E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E-7B63-4540-8CEF-88A61BC60B1F}"/>
                </c:ext>
              </c:extLst>
            </c:dLbl>
            <c:dLbl>
              <c:idx val="30"/>
              <c:layout>
                <c:manualLayout>
                  <c:x val="-2.8150888417591349E-2"/>
                  <c:y val="0.14263426011285327"/>
                </c:manualLayout>
              </c:layout>
              <c:tx>
                <c:rich>
                  <a:bodyPr/>
                  <a:lstStyle/>
                  <a:p>
                    <a:fld id="{14E03D1C-9307-4467-B922-752EABC92792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7B63-4540-8CEF-88A61BC60B1F}"/>
                </c:ext>
              </c:extLst>
            </c:dLbl>
            <c:dLbl>
              <c:idx val="31"/>
              <c:layout>
                <c:manualLayout>
                  <c:x val="-3.1817851946780905E-2"/>
                  <c:y val="-0.10222121974754489"/>
                </c:manualLayout>
              </c:layout>
              <c:tx>
                <c:rich>
                  <a:bodyPr/>
                  <a:lstStyle/>
                  <a:p>
                    <a:fld id="{9D24B03E-30F4-4726-8D22-2A73B75FC84E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0-7B63-4540-8CEF-88A61BC60B1F}"/>
                </c:ext>
              </c:extLst>
            </c:dLbl>
            <c:dLbl>
              <c:idx val="32"/>
              <c:layout>
                <c:manualLayout>
                  <c:x val="1.5866542661104193E-3"/>
                  <c:y val="-6.6562654719331565E-2"/>
                </c:manualLayout>
              </c:layout>
              <c:tx>
                <c:rich>
                  <a:bodyPr/>
                  <a:lstStyle/>
                  <a:p>
                    <a:fld id="{7A220080-137B-43ED-8DE9-C27711476BB6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1-7B63-4540-8CEF-88A61BC60B1F}"/>
                </c:ext>
              </c:extLst>
            </c:dLbl>
            <c:dLbl>
              <c:idx val="33"/>
              <c:layout>
                <c:manualLayout>
                  <c:x val="-7.9889973160423761E-2"/>
                  <c:y val="9.5089506741902183E-2"/>
                </c:manualLayout>
              </c:layout>
              <c:tx>
                <c:rich>
                  <a:bodyPr/>
                  <a:lstStyle/>
                  <a:p>
                    <a:fld id="{F5BC4FED-789E-47B8-BA8C-EA3F50A29E9E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2-7B63-4540-8CEF-88A61BC60B1F}"/>
                </c:ext>
              </c:extLst>
            </c:dLbl>
            <c:dLbl>
              <c:idx val="34"/>
              <c:layout>
                <c:manualLayout>
                  <c:x val="-0.14721523704586043"/>
                  <c:y val="6.4185417050783927E-2"/>
                </c:manualLayout>
              </c:layout>
              <c:tx>
                <c:rich>
                  <a:bodyPr/>
                  <a:lstStyle/>
                  <a:p>
                    <a:fld id="{246B9005-8152-4BD0-928E-D31EB126F75A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3-7B63-4540-8CEF-88A61BC60B1F}"/>
                </c:ext>
              </c:extLst>
            </c:dLbl>
            <c:dLbl>
              <c:idx val="35"/>
              <c:layout>
                <c:manualLayout>
                  <c:x val="-6.8259131451753441E-2"/>
                  <c:y val="0.10697569508463992"/>
                </c:manualLayout>
              </c:layout>
              <c:tx>
                <c:rich>
                  <a:bodyPr/>
                  <a:lstStyle/>
                  <a:p>
                    <a:fld id="{6AB49CA9-69F7-4B75-B854-D3F018F2A038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4-7B63-4540-8CEF-88A61BC60B1F}"/>
                </c:ext>
              </c:extLst>
            </c:dLbl>
            <c:dLbl>
              <c:idx val="36"/>
              <c:layout>
                <c:manualLayout>
                  <c:x val="-6.0037007984442267E-2"/>
                  <c:y val="-4.7544753370951091E-2"/>
                </c:manualLayout>
              </c:layout>
              <c:tx>
                <c:rich>
                  <a:bodyPr/>
                  <a:lstStyle/>
                  <a:p>
                    <a:fld id="{24DC2E4F-7186-479F-92A1-89FAE5D8C313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5-7B63-4540-8CEF-88A61BC60B1F}"/>
                </c:ext>
              </c:extLst>
            </c:dLbl>
            <c:dLbl>
              <c:idx val="37"/>
              <c:layout>
                <c:manualLayout>
                  <c:x val="-6.0150946761897119E-2"/>
                  <c:y val="-4.2790278033855982E-2"/>
                </c:manualLayout>
              </c:layout>
              <c:tx>
                <c:rich>
                  <a:bodyPr/>
                  <a:lstStyle/>
                  <a:p>
                    <a:fld id="{EA2B0B30-DC3D-40E5-A7E8-76AE6B5BDDCE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6-7B63-4540-8CEF-88A61BC60B1F}"/>
                </c:ext>
              </c:extLst>
            </c:dLbl>
            <c:dLbl>
              <c:idx val="38"/>
              <c:layout>
                <c:manualLayout>
                  <c:x val="-8.1924611266118122E-2"/>
                  <c:y val="9.2712269073354628E-2"/>
                </c:manualLayout>
              </c:layout>
              <c:tx>
                <c:rich>
                  <a:bodyPr/>
                  <a:lstStyle/>
                  <a:p>
                    <a:fld id="{A53FA014-EDFA-4828-810F-EC4198C2B562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7-7B63-4540-8CEF-88A61BC60B1F}"/>
                </c:ext>
              </c:extLst>
            </c:dLbl>
            <c:dLbl>
              <c:idx val="39"/>
              <c:layout>
                <c:manualLayout>
                  <c:x val="1.525213408047521E-2"/>
                  <c:y val="-1.1886188342737773E-2"/>
                </c:manualLayout>
              </c:layout>
              <c:tx>
                <c:rich>
                  <a:bodyPr/>
                  <a:lstStyle/>
                  <a:p>
                    <a:fld id="{6ECD2D28-D508-4587-A9B3-5322FE4A9EBF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8-7B63-4540-8CEF-88A61BC60B1F}"/>
                </c:ext>
              </c:extLst>
            </c:dLbl>
            <c:dLbl>
              <c:idx val="40"/>
              <c:layout>
                <c:manualLayout>
                  <c:x val="-4.7001718407186102E-2"/>
                  <c:y val="-1.6640663679832926E-2"/>
                </c:manualLayout>
              </c:layout>
              <c:tx>
                <c:rich>
                  <a:bodyPr/>
                  <a:lstStyle/>
                  <a:p>
                    <a:fld id="{B1C3D874-D651-4C21-A835-02F2718DFD1D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9-7B63-4540-8CEF-88A61BC60B1F}"/>
                </c:ext>
              </c:extLst>
            </c:dLbl>
            <c:dLbl>
              <c:idx val="41"/>
              <c:layout>
                <c:manualLayout>
                  <c:x val="-8.3442997912158576E-2"/>
                  <c:y val="0.17353834980397148"/>
                </c:manualLayout>
              </c:layout>
              <c:tx>
                <c:rich>
                  <a:bodyPr/>
                  <a:lstStyle/>
                  <a:p>
                    <a:fld id="{8DF3A291-BD43-4576-BEF7-87ADB70D6779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A-7B63-4540-8CEF-88A61BC60B1F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fld id="{B8795358-D37F-4724-879B-00A90DE8390C}" type="CELLRANGE">
                      <a:rPr lang="en-AU"/>
                      <a:pPr/>
                      <a:t>[CELLRANGE]</a:t>
                    </a:fld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7B63-4540-8CEF-88A61BC60B1F}"/>
                </c:ext>
              </c:extLst>
            </c:dLbl>
            <c:dLbl>
              <c:idx val="43"/>
              <c:layout>
                <c:manualLayout>
                  <c:x val="-7.6845548156110652E-2"/>
                  <c:y val="-2.1395139016927991E-2"/>
                </c:manualLayout>
              </c:layout>
              <c:tx>
                <c:rich>
                  <a:bodyPr/>
                  <a:lstStyle/>
                  <a:p>
                    <a:fld id="{752214D4-9E75-4660-8CEF-FB09DF67BD4A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C-7B63-4540-8CEF-88A61BC60B1F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7B63-4540-8CEF-88A61BC60B1F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7B63-4540-8CEF-88A61BC60B1F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7B63-4540-8CEF-88A61BC60B1F}"/>
                </c:ext>
              </c:extLst>
            </c:dLbl>
            <c:dLbl>
              <c:idx val="47"/>
              <c:layout>
                <c:manualLayout>
                  <c:x val="-2.3800770455686963E-2"/>
                  <c:y val="3.5658565028213317E-2"/>
                </c:manualLayout>
              </c:layout>
              <c:tx>
                <c:rich>
                  <a:bodyPr/>
                  <a:lstStyle/>
                  <a:p>
                    <a:fld id="{5E1DC6A9-99BA-4555-8336-C0BC9417FC06}" type="CELLRANGE">
                      <a:rPr lang="en-US"/>
                      <a:pPr/>
                      <a:t>[CELLRANGE]</a:t>
                    </a:fld>
                    <a:endParaRPr lang="en-AU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0-7B63-4540-8CEF-88A61BC60B1F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7B63-4540-8CEF-88A61BC60B1F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endParaRPr lang="en-AU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7B63-4540-8CEF-88A61BC60B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8715919542724112E-2"/>
                  <c:y val="0.3410598549136286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'Appendix A (Firms profile)'!$AV$14:$AV$63</c:f>
              <c:numCache>
                <c:formatCode>0%</c:formatCode>
                <c:ptCount val="50"/>
                <c:pt idx="0">
                  <c:v>0.57333925047389867</c:v>
                </c:pt>
                <c:pt idx="1">
                  <c:v>0.59627902716999348</c:v>
                </c:pt>
                <c:pt idx="2">
                  <c:v>0.52181485932732152</c:v>
                </c:pt>
                <c:pt idx="3">
                  <c:v>0.47041586689007098</c:v>
                </c:pt>
                <c:pt idx="4">
                  <c:v>0.409838073197346</c:v>
                </c:pt>
                <c:pt idx="5">
                  <c:v>0.41867362854054202</c:v>
                </c:pt>
                <c:pt idx="6">
                  <c:v>0.45213116003436798</c:v>
                </c:pt>
                <c:pt idx="7">
                  <c:v>0.40152851361578101</c:v>
                </c:pt>
                <c:pt idx="8">
                  <c:v>0.52540472343032896</c:v>
                </c:pt>
                <c:pt idx="9">
                  <c:v>0.34134587281113299</c:v>
                </c:pt>
                <c:pt idx="10">
                  <c:v>0.44375887140086501</c:v>
                </c:pt>
                <c:pt idx="11">
                  <c:v>0.54162611763470103</c:v>
                </c:pt>
                <c:pt idx="12">
                  <c:v>0.49993900895438897</c:v>
                </c:pt>
                <c:pt idx="13">
                  <c:v>0.382968547464209</c:v>
                </c:pt>
                <c:pt idx="14">
                  <c:v>0.42806169467904498</c:v>
                </c:pt>
                <c:pt idx="15">
                  <c:v>0.51110325730181805</c:v>
                </c:pt>
                <c:pt idx="16">
                  <c:v>0.43457376692060401</c:v>
                </c:pt>
                <c:pt idx="17">
                  <c:v>0.43326001356139399</c:v>
                </c:pt>
                <c:pt idx="18">
                  <c:v>0.42685539328613598</c:v>
                </c:pt>
                <c:pt idx="19">
                  <c:v>0.35253249798300501</c:v>
                </c:pt>
                <c:pt idx="20">
                  <c:v>0.71355855715711602</c:v>
                </c:pt>
                <c:pt idx="21">
                  <c:v>0.42267397089700998</c:v>
                </c:pt>
                <c:pt idx="22">
                  <c:v>0.50444704453336298</c:v>
                </c:pt>
                <c:pt idx="23">
                  <c:v>0.36927711306217897</c:v>
                </c:pt>
                <c:pt idx="24">
                  <c:v>0.73743579691802397</c:v>
                </c:pt>
                <c:pt idx="25">
                  <c:v>0.40147099530624902</c:v>
                </c:pt>
                <c:pt idx="26">
                  <c:v>0.33708403185234598</c:v>
                </c:pt>
                <c:pt idx="27">
                  <c:v>0.44940416228160301</c:v>
                </c:pt>
                <c:pt idx="28">
                  <c:v>0.27558021526359699</c:v>
                </c:pt>
                <c:pt idx="29">
                  <c:v>0.46943885414270903</c:v>
                </c:pt>
                <c:pt idx="30">
                  <c:v>0.49950605694446898</c:v>
                </c:pt>
                <c:pt idx="31">
                  <c:v>0.49453478815388802</c:v>
                </c:pt>
                <c:pt idx="32">
                  <c:v>0.338873707131087</c:v>
                </c:pt>
                <c:pt idx="33">
                  <c:v>0.48667460586648897</c:v>
                </c:pt>
                <c:pt idx="34">
                  <c:v>0.42226687070582097</c:v>
                </c:pt>
                <c:pt idx="35">
                  <c:v>0.431691423892477</c:v>
                </c:pt>
                <c:pt idx="36">
                  <c:v>0.80086028574208801</c:v>
                </c:pt>
                <c:pt idx="37">
                  <c:v>0.42089253263299498</c:v>
                </c:pt>
                <c:pt idx="38">
                  <c:v>0.38483682826020998</c:v>
                </c:pt>
                <c:pt idx="39">
                  <c:v>0.12449282707661299</c:v>
                </c:pt>
                <c:pt idx="40">
                  <c:v>0.126119121731781</c:v>
                </c:pt>
                <c:pt idx="41">
                  <c:v>0.84144428910500602</c:v>
                </c:pt>
                <c:pt idx="42">
                  <c:v>0.15510292811699999</c:v>
                </c:pt>
                <c:pt idx="43">
                  <c:v>0.45353301183605399</c:v>
                </c:pt>
              </c:numCache>
            </c:numRef>
          </c:xVal>
          <c:yVal>
            <c:numRef>
              <c:f>'Appendix A (Firms profile)'!$BB$14:$BB$63</c:f>
              <c:numCache>
                <c:formatCode>0.0%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6.4840143499545852E-2</c:v>
                </c:pt>
                <c:pt idx="4">
                  <c:v>6.6420756517758139E-2</c:v>
                </c:pt>
                <c:pt idx="5">
                  <c:v>6.5312855840233885E-2</c:v>
                </c:pt>
                <c:pt idx="6">
                  <c:v>7.1597296738028199E-2</c:v>
                </c:pt>
                <c:pt idx="7">
                  <c:v>6.425485673176487E-2</c:v>
                </c:pt>
                <c:pt idx="8">
                  <c:v>8.1080044589218137E-2</c:v>
                </c:pt>
                <c:pt idx="9">
                  <c:v>7.4899369223244236E-2</c:v>
                </c:pt>
                <c:pt idx="10">
                  <c:v>7.3925681868450929E-2</c:v>
                </c:pt>
                <c:pt idx="11">
                  <c:v>6.645480044200712E-2</c:v>
                </c:pt>
                <c:pt idx="12">
                  <c:v>7.0667376721397418E-2</c:v>
                </c:pt>
                <c:pt idx="13">
                  <c:v>6.6057101021761128E-2</c:v>
                </c:pt>
                <c:pt idx="14">
                  <c:v>7.5760758511976681E-2</c:v>
                </c:pt>
                <c:pt idx="15">
                  <c:v>6.4145042304262476E-2</c:v>
                </c:pt>
                <c:pt idx="16">
                  <c:v>8.1667186817561896E-2</c:v>
                </c:pt>
                <c:pt idx="17">
                  <c:v>6.4049663944527421E-2</c:v>
                </c:pt>
                <c:pt idx="18">
                  <c:v>6.8198788908995805E-2</c:v>
                </c:pt>
                <c:pt idx="19">
                  <c:v>6.9000211634901498E-2</c:v>
                </c:pt>
                <c:pt idx="20">
                  <c:v>6.5434468352270528E-2</c:v>
                </c:pt>
                <c:pt idx="21">
                  <c:v>6.597402726607042E-2</c:v>
                </c:pt>
                <c:pt idx="22">
                  <c:v>6.4624671670714437E-2</c:v>
                </c:pt>
                <c:pt idx="23">
                  <c:v>6.6551868361892447E-2</c:v>
                </c:pt>
                <c:pt idx="24">
                  <c:v>6.746033933340892E-2</c:v>
                </c:pt>
                <c:pt idx="25">
                  <c:v>6.8527395101845398E-2</c:v>
                </c:pt>
                <c:pt idx="26">
                  <c:v>7.7448952315638336E-2</c:v>
                </c:pt>
                <c:pt idx="27">
                  <c:v>7.2478183545400435E-2</c:v>
                </c:pt>
                <c:pt idx="28">
                  <c:v>6.866959498284117E-2</c:v>
                </c:pt>
                <c:pt idx="29">
                  <c:v>7.2588700245282467E-2</c:v>
                </c:pt>
                <c:pt idx="30">
                  <c:v>6.9305738521939053E-2</c:v>
                </c:pt>
                <c:pt idx="31">
                  <c:v>7.9308946602231811E-2</c:v>
                </c:pt>
                <c:pt idx="32">
                  <c:v>6.9097760214185733E-2</c:v>
                </c:pt>
                <c:pt idx="33">
                  <c:v>6.7254960155664706E-2</c:v>
                </c:pt>
                <c:pt idx="34">
                  <c:v>6.7538283556943357E-2</c:v>
                </c:pt>
                <c:pt idx="35">
                  <c:v>6.4110337961415798E-2</c:v>
                </c:pt>
                <c:pt idx="36">
                  <c:v>6.4886864557867921E-2</c:v>
                </c:pt>
                <c:pt idx="37">
                  <c:v>6.7201370474772176E-2</c:v>
                </c:pt>
                <c:pt idx="38">
                  <c:v>6.4443803034472322E-2</c:v>
                </c:pt>
                <c:pt idx="39">
                  <c:v>8.009107316111938E-2</c:v>
                </c:pt>
                <c:pt idx="40">
                  <c:v>6.3964723199648049E-2</c:v>
                </c:pt>
                <c:pt idx="41">
                  <c:v>6.4433683274851328E-2</c:v>
                </c:pt>
                <c:pt idx="42">
                  <c:v>5.8623600448028113E-2</c:v>
                </c:pt>
                <c:pt idx="43">
                  <c:v>8.4723844602166698E-2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'Appendix A (Firms profile)'!$AU$14:$AU$57</c15:f>
                <c15:dlblRangeCache>
                  <c:ptCount val="44"/>
                  <c:pt idx="0">
                    <c:v>AUS</c:v>
                  </c:pt>
                  <c:pt idx="1">
                    <c:v>AUS</c:v>
                  </c:pt>
                  <c:pt idx="2">
                    <c:v>AUS</c:v>
                  </c:pt>
                  <c:pt idx="3">
                    <c:v>US</c:v>
                  </c:pt>
                  <c:pt idx="4">
                    <c:v>US</c:v>
                  </c:pt>
                  <c:pt idx="5">
                    <c:v>US</c:v>
                  </c:pt>
                  <c:pt idx="6">
                    <c:v>US</c:v>
                  </c:pt>
                  <c:pt idx="7">
                    <c:v>US</c:v>
                  </c:pt>
                  <c:pt idx="8">
                    <c:v>US</c:v>
                  </c:pt>
                  <c:pt idx="9">
                    <c:v>US</c:v>
                  </c:pt>
                  <c:pt idx="10">
                    <c:v>US</c:v>
                  </c:pt>
                  <c:pt idx="11">
                    <c:v>US</c:v>
                  </c:pt>
                  <c:pt idx="12">
                    <c:v>US</c:v>
                  </c:pt>
                  <c:pt idx="13">
                    <c:v>US</c:v>
                  </c:pt>
                  <c:pt idx="14">
                    <c:v>US</c:v>
                  </c:pt>
                  <c:pt idx="15">
                    <c:v>Canada</c:v>
                  </c:pt>
                  <c:pt idx="16">
                    <c:v>US</c:v>
                  </c:pt>
                  <c:pt idx="17">
                    <c:v>US</c:v>
                  </c:pt>
                  <c:pt idx="18">
                    <c:v>US</c:v>
                  </c:pt>
                  <c:pt idx="19">
                    <c:v>US</c:v>
                  </c:pt>
                  <c:pt idx="20">
                    <c:v>SK</c:v>
                  </c:pt>
                  <c:pt idx="21">
                    <c:v>Belgium</c:v>
                  </c:pt>
                  <c:pt idx="22">
                    <c:v>Canada</c:v>
                  </c:pt>
                  <c:pt idx="23">
                    <c:v>Spain</c:v>
                  </c:pt>
                  <c:pt idx="24">
                    <c:v>JP</c:v>
                  </c:pt>
                  <c:pt idx="25">
                    <c:v>US</c:v>
                  </c:pt>
                  <c:pt idx="26">
                    <c:v>US</c:v>
                  </c:pt>
                  <c:pt idx="27">
                    <c:v>Canada</c:v>
                  </c:pt>
                  <c:pt idx="28">
                    <c:v>US</c:v>
                  </c:pt>
                  <c:pt idx="29">
                    <c:v>US</c:v>
                  </c:pt>
                  <c:pt idx="30">
                    <c:v>Italy</c:v>
                  </c:pt>
                  <c:pt idx="31">
                    <c:v>Canada</c:v>
                  </c:pt>
                  <c:pt idx="32">
                    <c:v>US</c:v>
                  </c:pt>
                  <c:pt idx="33">
                    <c:v>US</c:v>
                  </c:pt>
                  <c:pt idx="34">
                    <c:v>US</c:v>
                  </c:pt>
                  <c:pt idx="35">
                    <c:v>US</c:v>
                  </c:pt>
                  <c:pt idx="36">
                    <c:v>JP</c:v>
                  </c:pt>
                  <c:pt idx="37">
                    <c:v>NZ</c:v>
                  </c:pt>
                  <c:pt idx="38">
                    <c:v>US</c:v>
                  </c:pt>
                  <c:pt idx="39">
                    <c:v>JP</c:v>
                  </c:pt>
                  <c:pt idx="40">
                    <c:v>SK</c:v>
                  </c:pt>
                  <c:pt idx="41">
                    <c:v>JP</c:v>
                  </c:pt>
                  <c:pt idx="42">
                    <c:v>SK</c:v>
                  </c:pt>
                  <c:pt idx="43">
                    <c:v>US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4-7B63-4540-8CEF-88A61BC60B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0072415"/>
        <c:axId val="1790070495"/>
      </c:scatterChart>
      <c:valAx>
        <c:axId val="17900724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Gearing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070495"/>
        <c:crosses val="autoZero"/>
        <c:crossBetween val="midCat"/>
      </c:valAx>
      <c:valAx>
        <c:axId val="1790070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Implied vanilla WACC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0724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589357</xdr:colOff>
      <xdr:row>15</xdr:row>
      <xdr:rowOff>27382</xdr:rowOff>
    </xdr:from>
    <xdr:to>
      <xdr:col>40</xdr:col>
      <xdr:colOff>452436</xdr:colOff>
      <xdr:row>43</xdr:row>
      <xdr:rowOff>35717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B457540-F0B1-F2CE-EE98-9B87E79C39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166688</xdr:colOff>
      <xdr:row>43</xdr:row>
      <xdr:rowOff>190499</xdr:rowOff>
    </xdr:from>
    <xdr:to>
      <xdr:col>40</xdr:col>
      <xdr:colOff>636985</xdr:colOff>
      <xdr:row>72</xdr:row>
      <xdr:rowOff>8334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089E0FE-342D-44C1-9C61-4624597A8A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41</xdr:col>
      <xdr:colOff>345280</xdr:colOff>
      <xdr:row>14</xdr:row>
      <xdr:rowOff>178594</xdr:rowOff>
    </xdr:from>
    <xdr:to>
      <xdr:col>55</xdr:col>
      <xdr:colOff>208359</xdr:colOff>
      <xdr:row>42</xdr:row>
      <xdr:rowOff>186929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E9C730-CAB4-4883-8372-130E6596B9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41</xdr:col>
      <xdr:colOff>434580</xdr:colOff>
      <xdr:row>44</xdr:row>
      <xdr:rowOff>175022</xdr:rowOff>
    </xdr:from>
    <xdr:to>
      <xdr:col>55</xdr:col>
      <xdr:colOff>297659</xdr:colOff>
      <xdr:row>72</xdr:row>
      <xdr:rowOff>183357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6180F6-E548-4A6C-9547-94DD7D15EE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eek_rpt/2000/11_November_00/TEMP/July-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enw01\DATA\common\Management%20Accounting\Board%20Report\Performance%20Report\Capital%2099_00_Ma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DNEY"/>
      <sheetName val="SYDN WEST"/>
      <sheetName val="BATHURST"/>
      <sheetName val="CANBERRA"/>
      <sheetName val="GOULBURN"/>
      <sheetName val="WOLLONGONG"/>
      <sheetName val="SUMMARY"/>
      <sheetName val="MACRO"/>
    </sheetNames>
    <sheetDataSet>
      <sheetData sheetId="0" refreshError="1"/>
      <sheetData sheetId="1" refreshError="1">
        <row r="9">
          <cell r="J9">
            <v>229</v>
          </cell>
          <cell r="K9">
            <v>201</v>
          </cell>
          <cell r="L9">
            <v>203.2</v>
          </cell>
        </row>
        <row r="10">
          <cell r="J10">
            <v>128</v>
          </cell>
          <cell r="K10">
            <v>147</v>
          </cell>
          <cell r="L10">
            <v>172.3</v>
          </cell>
        </row>
        <row r="11">
          <cell r="J11">
            <v>101</v>
          </cell>
          <cell r="K11">
            <v>76.5</v>
          </cell>
          <cell r="L11">
            <v>101.4</v>
          </cell>
        </row>
        <row r="12">
          <cell r="J12">
            <v>41</v>
          </cell>
          <cell r="K12">
            <v>58.5</v>
          </cell>
          <cell r="L12">
            <v>39.5</v>
          </cell>
        </row>
        <row r="13">
          <cell r="J13">
            <v>18</v>
          </cell>
          <cell r="K13">
            <v>36.5</v>
          </cell>
          <cell r="L13">
            <v>18.3</v>
          </cell>
        </row>
        <row r="14">
          <cell r="J14">
            <v>14</v>
          </cell>
          <cell r="K14">
            <v>6</v>
          </cell>
          <cell r="L14">
            <v>0</v>
          </cell>
        </row>
        <row r="15">
          <cell r="J15">
            <v>0</v>
          </cell>
          <cell r="K15">
            <v>4</v>
          </cell>
          <cell r="L15">
            <v>0</v>
          </cell>
        </row>
        <row r="16">
          <cell r="J16">
            <v>3</v>
          </cell>
          <cell r="K16">
            <v>0</v>
          </cell>
          <cell r="L16">
            <v>0</v>
          </cell>
        </row>
        <row r="17">
          <cell r="J17">
            <v>5</v>
          </cell>
          <cell r="K17">
            <v>0.5</v>
          </cell>
          <cell r="L17">
            <v>0</v>
          </cell>
        </row>
        <row r="18">
          <cell r="J18">
            <v>39.5</v>
          </cell>
          <cell r="K18">
            <v>18.149999999999999</v>
          </cell>
          <cell r="L18">
            <v>21.5</v>
          </cell>
        </row>
        <row r="19">
          <cell r="J19">
            <v>77</v>
          </cell>
          <cell r="K19">
            <v>79.2</v>
          </cell>
          <cell r="L19">
            <v>81.400000000000006</v>
          </cell>
        </row>
        <row r="20">
          <cell r="J20">
            <v>146</v>
          </cell>
          <cell r="K20">
            <v>169.5</v>
          </cell>
          <cell r="L20">
            <v>147.1</v>
          </cell>
        </row>
      </sheetData>
      <sheetData sheetId="2" refreshError="1">
        <row r="12">
          <cell r="K12">
            <v>391.5</v>
          </cell>
          <cell r="L12">
            <v>343</v>
          </cell>
          <cell r="M12">
            <v>387.5</v>
          </cell>
        </row>
        <row r="13">
          <cell r="K13">
            <v>271.5</v>
          </cell>
          <cell r="L13">
            <v>327</v>
          </cell>
          <cell r="M13">
            <v>362.5</v>
          </cell>
        </row>
        <row r="14">
          <cell r="K14">
            <v>238.5</v>
          </cell>
          <cell r="L14">
            <v>247.5</v>
          </cell>
          <cell r="M14">
            <v>228.05</v>
          </cell>
        </row>
        <row r="15">
          <cell r="K15">
            <v>156.5</v>
          </cell>
          <cell r="L15">
            <v>156</v>
          </cell>
          <cell r="M15">
            <v>157.6</v>
          </cell>
        </row>
        <row r="16">
          <cell r="K16">
            <v>53</v>
          </cell>
          <cell r="L16">
            <v>124.5</v>
          </cell>
          <cell r="M16">
            <v>51.7</v>
          </cell>
        </row>
        <row r="17">
          <cell r="K17">
            <v>60.4</v>
          </cell>
          <cell r="L17">
            <v>52</v>
          </cell>
          <cell r="M17">
            <v>0.8</v>
          </cell>
        </row>
        <row r="18">
          <cell r="K18">
            <v>2</v>
          </cell>
          <cell r="L18">
            <v>36.5</v>
          </cell>
          <cell r="M18">
            <v>2.9</v>
          </cell>
        </row>
        <row r="19">
          <cell r="K19">
            <v>39</v>
          </cell>
          <cell r="L19">
            <v>1</v>
          </cell>
          <cell r="M19">
            <v>10.5</v>
          </cell>
        </row>
        <row r="20">
          <cell r="K20">
            <v>51</v>
          </cell>
          <cell r="L20">
            <v>35.5</v>
          </cell>
          <cell r="M20">
            <v>18.899999999999999</v>
          </cell>
        </row>
        <row r="21">
          <cell r="K21">
            <v>181</v>
          </cell>
          <cell r="L21">
            <v>137</v>
          </cell>
          <cell r="M21">
            <v>113.5</v>
          </cell>
        </row>
        <row r="22">
          <cell r="K22">
            <v>208.5</v>
          </cell>
          <cell r="L22">
            <v>219</v>
          </cell>
          <cell r="M22">
            <v>231.9</v>
          </cell>
        </row>
        <row r="23">
          <cell r="K23">
            <v>307.5</v>
          </cell>
          <cell r="L23">
            <v>345</v>
          </cell>
          <cell r="M23">
            <v>323.55</v>
          </cell>
        </row>
      </sheetData>
      <sheetData sheetId="3" refreshError="1">
        <row r="19">
          <cell r="G19">
            <v>10</v>
          </cell>
          <cell r="I19">
            <v>12.148387096774194</v>
          </cell>
          <cell r="K19">
            <v>-2.1483870967741936</v>
          </cell>
          <cell r="L19">
            <v>-2.1483870967741936</v>
          </cell>
        </row>
        <row r="20">
          <cell r="G20">
            <v>13</v>
          </cell>
          <cell r="I20">
            <v>12.148387096774194</v>
          </cell>
          <cell r="K20">
            <v>0.85161290322580641</v>
          </cell>
          <cell r="L20">
            <v>-1.2967741935483872</v>
          </cell>
        </row>
        <row r="21">
          <cell r="B21" t="str">
            <v>S</v>
          </cell>
          <cell r="G21">
            <v>12</v>
          </cell>
          <cell r="I21">
            <v>12.148387096774194</v>
          </cell>
          <cell r="K21">
            <v>-0.14838709677419359</v>
          </cell>
          <cell r="L21">
            <v>-1.4451612903225808</v>
          </cell>
        </row>
        <row r="22">
          <cell r="G22">
            <v>13.5</v>
          </cell>
          <cell r="I22">
            <v>12.148387096774194</v>
          </cell>
          <cell r="K22">
            <v>1.3516129032258064</v>
          </cell>
          <cell r="L22">
            <v>-9.3548387096774377E-2</v>
          </cell>
        </row>
        <row r="23">
          <cell r="G23">
            <v>13.5</v>
          </cell>
          <cell r="I23">
            <v>12.148387096774194</v>
          </cell>
          <cell r="K23">
            <v>1.3516129032258064</v>
          </cell>
          <cell r="L23">
            <v>1.258064516129032</v>
          </cell>
        </row>
        <row r="24">
          <cell r="G24">
            <v>14.5</v>
          </cell>
          <cell r="I24">
            <v>12.148387096774194</v>
          </cell>
          <cell r="K24">
            <v>2.3516129032258064</v>
          </cell>
          <cell r="L24">
            <v>3.6096774193548384</v>
          </cell>
        </row>
        <row r="25">
          <cell r="G25">
            <v>12.5</v>
          </cell>
          <cell r="I25">
            <v>12.148387096774194</v>
          </cell>
          <cell r="K25">
            <v>0.35161290322580641</v>
          </cell>
          <cell r="L25">
            <v>3.9612903225806519</v>
          </cell>
        </row>
        <row r="26">
          <cell r="G26">
            <v>13.5</v>
          </cell>
          <cell r="I26">
            <v>12.148387096774194</v>
          </cell>
          <cell r="K26">
            <v>1.3516129032258064</v>
          </cell>
          <cell r="L26">
            <v>5.3129032258064512</v>
          </cell>
        </row>
        <row r="27">
          <cell r="G27">
            <v>10</v>
          </cell>
          <cell r="I27">
            <v>12.148387096774194</v>
          </cell>
          <cell r="K27">
            <v>-2.1483870967741936</v>
          </cell>
          <cell r="L27">
            <v>3.1645161290322505</v>
          </cell>
          <cell r="U27">
            <v>395.6</v>
          </cell>
          <cell r="V27">
            <v>370.1</v>
          </cell>
          <cell r="W27">
            <v>399</v>
          </cell>
          <cell r="X27">
            <v>381.5</v>
          </cell>
        </row>
        <row r="28">
          <cell r="B28" t="str">
            <v>S</v>
          </cell>
          <cell r="G28">
            <v>11</v>
          </cell>
          <cell r="I28">
            <v>12.148387096774194</v>
          </cell>
          <cell r="K28">
            <v>-1.1483870967741936</v>
          </cell>
          <cell r="L28">
            <v>2.0161290322580498</v>
          </cell>
          <cell r="U28">
            <v>280</v>
          </cell>
          <cell r="V28">
            <v>338.2</v>
          </cell>
          <cell r="W28">
            <v>362.5</v>
          </cell>
          <cell r="X28">
            <v>288</v>
          </cell>
        </row>
        <row r="29">
          <cell r="G29">
            <v>11</v>
          </cell>
          <cell r="I29">
            <v>12.148387096774194</v>
          </cell>
          <cell r="K29">
            <v>-1.1483870967741936</v>
          </cell>
          <cell r="L29">
            <v>0.86774193548384915</v>
          </cell>
          <cell r="U29">
            <v>238.3</v>
          </cell>
          <cell r="V29">
            <v>234.7</v>
          </cell>
          <cell r="W29">
            <v>235</v>
          </cell>
          <cell r="X29">
            <v>191.7</v>
          </cell>
        </row>
        <row r="30">
          <cell r="G30">
            <v>9.5</v>
          </cell>
          <cell r="I30">
            <v>12.148387096774194</v>
          </cell>
          <cell r="K30">
            <v>-2.6483870967741936</v>
          </cell>
          <cell r="L30">
            <v>-1.7806451612903516</v>
          </cell>
          <cell r="U30">
            <v>142</v>
          </cell>
          <cell r="V30">
            <v>149.15</v>
          </cell>
          <cell r="W30">
            <v>159</v>
          </cell>
          <cell r="X30">
            <v>191.5</v>
          </cell>
        </row>
        <row r="31">
          <cell r="G31">
            <v>7.5</v>
          </cell>
          <cell r="I31">
            <v>12.148387096774194</v>
          </cell>
          <cell r="K31">
            <v>-4.6483870967741936</v>
          </cell>
          <cell r="L31">
            <v>-6.4290322580645523</v>
          </cell>
          <cell r="U31">
            <v>78.900000000000006</v>
          </cell>
          <cell r="V31">
            <v>124.5</v>
          </cell>
          <cell r="W31">
            <v>45</v>
          </cell>
          <cell r="X31">
            <v>108.5</v>
          </cell>
        </row>
        <row r="32">
          <cell r="G32">
            <v>8.5</v>
          </cell>
          <cell r="I32">
            <v>12.148387096774194</v>
          </cell>
          <cell r="K32">
            <v>-3.6483870967741936</v>
          </cell>
          <cell r="L32">
            <v>-10.077419354838753</v>
          </cell>
          <cell r="U32">
            <v>66.5</v>
          </cell>
          <cell r="V32">
            <v>50.8</v>
          </cell>
          <cell r="W32">
            <v>4</v>
          </cell>
          <cell r="X32">
            <v>19.5</v>
          </cell>
        </row>
        <row r="33">
          <cell r="G33">
            <v>7</v>
          </cell>
          <cell r="I33">
            <v>12.148387096774194</v>
          </cell>
          <cell r="K33">
            <v>-5.1483870967741936</v>
          </cell>
          <cell r="L33">
            <v>-15.225806451612954</v>
          </cell>
          <cell r="U33">
            <v>14.3</v>
          </cell>
          <cell r="V33">
            <v>27.9</v>
          </cell>
          <cell r="W33">
            <v>3.5</v>
          </cell>
          <cell r="X33">
            <v>0</v>
          </cell>
        </row>
        <row r="34">
          <cell r="G34">
            <v>9.5</v>
          </cell>
          <cell r="I34">
            <v>12.148387096774194</v>
          </cell>
          <cell r="K34">
            <v>-2.6483870967741936</v>
          </cell>
          <cell r="L34">
            <v>-17.874193548387154</v>
          </cell>
          <cell r="U34">
            <v>41.6</v>
          </cell>
          <cell r="V34">
            <v>2.5</v>
          </cell>
          <cell r="W34">
            <v>6</v>
          </cell>
          <cell r="X34">
            <v>0</v>
          </cell>
        </row>
        <row r="35">
          <cell r="B35" t="str">
            <v>S</v>
          </cell>
          <cell r="G35">
            <v>11.5</v>
          </cell>
          <cell r="I35">
            <v>12.148387096774194</v>
          </cell>
          <cell r="K35">
            <v>-0.64838709677419359</v>
          </cell>
          <cell r="L35">
            <v>-18.522580645161355</v>
          </cell>
          <cell r="U35">
            <v>48.1</v>
          </cell>
          <cell r="V35">
            <v>33.5</v>
          </cell>
          <cell r="W35">
            <v>25.5</v>
          </cell>
          <cell r="X35">
            <v>36.5</v>
          </cell>
        </row>
        <row r="36">
          <cell r="G36">
            <v>10.5</v>
          </cell>
          <cell r="I36">
            <v>12.148387096774194</v>
          </cell>
          <cell r="K36">
            <v>-1.6483870967741936</v>
          </cell>
          <cell r="L36">
            <v>-20.170967741935556</v>
          </cell>
          <cell r="U36">
            <v>193</v>
          </cell>
          <cell r="V36">
            <v>116.5</v>
          </cell>
          <cell r="W36">
            <v>99.5</v>
          </cell>
          <cell r="X36">
            <v>175.5</v>
          </cell>
        </row>
        <row r="37">
          <cell r="G37">
            <v>8.5</v>
          </cell>
          <cell r="I37">
            <v>12.148387096774194</v>
          </cell>
          <cell r="K37">
            <v>-3.6483870967741936</v>
          </cell>
          <cell r="L37">
            <v>-23.819354838709756</v>
          </cell>
          <cell r="U37">
            <v>243.9</v>
          </cell>
          <cell r="V37">
            <v>232.5</v>
          </cell>
          <cell r="W37">
            <v>234</v>
          </cell>
          <cell r="X37">
            <v>246.5</v>
          </cell>
        </row>
        <row r="38">
          <cell r="G38">
            <v>10</v>
          </cell>
          <cell r="I38">
            <v>12.148387096774194</v>
          </cell>
          <cell r="K38">
            <v>-2.1483870967741936</v>
          </cell>
          <cell r="L38">
            <v>-25.967741935483957</v>
          </cell>
          <cell r="U38">
            <v>321.8</v>
          </cell>
          <cell r="V38">
            <v>350</v>
          </cell>
          <cell r="W38">
            <v>327</v>
          </cell>
          <cell r="X38">
            <v>345</v>
          </cell>
        </row>
        <row r="39">
          <cell r="G39">
            <v>10.5</v>
          </cell>
          <cell r="I39">
            <v>12.148387096774194</v>
          </cell>
          <cell r="K39">
            <v>-1.6483870967741936</v>
          </cell>
          <cell r="L39">
            <v>-27.616129032258158</v>
          </cell>
        </row>
        <row r="40">
          <cell r="G40">
            <v>8.5</v>
          </cell>
          <cell r="I40">
            <v>12.148387096774194</v>
          </cell>
          <cell r="K40">
            <v>-3.6483870967741936</v>
          </cell>
          <cell r="L40">
            <v>-31.264516129032359</v>
          </cell>
        </row>
        <row r="41">
          <cell r="G41">
            <v>14</v>
          </cell>
          <cell r="I41">
            <v>12.148387096774194</v>
          </cell>
          <cell r="K41">
            <v>1.8516129032258064</v>
          </cell>
          <cell r="L41">
            <v>-29.412903225806531</v>
          </cell>
        </row>
        <row r="42">
          <cell r="B42" t="str">
            <v>S</v>
          </cell>
          <cell r="G42">
            <v>14</v>
          </cell>
          <cell r="I42">
            <v>12.148387096774194</v>
          </cell>
          <cell r="K42">
            <v>1.8516129032258064</v>
          </cell>
          <cell r="L42">
            <v>-27.561290322580703</v>
          </cell>
        </row>
        <row r="43">
          <cell r="G43">
            <v>13.5</v>
          </cell>
          <cell r="I43">
            <v>12.148387096774194</v>
          </cell>
          <cell r="K43">
            <v>1.3516129032258064</v>
          </cell>
          <cell r="L43">
            <v>-26.209677419354875</v>
          </cell>
        </row>
        <row r="44">
          <cell r="G44">
            <v>12.5</v>
          </cell>
          <cell r="I44">
            <v>12.148387096774194</v>
          </cell>
          <cell r="K44">
            <v>0.35161290322580641</v>
          </cell>
          <cell r="L44">
            <v>-25.858064516129048</v>
          </cell>
        </row>
        <row r="45">
          <cell r="G45">
            <v>11.5</v>
          </cell>
          <cell r="I45">
            <v>12.148387096774194</v>
          </cell>
          <cell r="K45">
            <v>-0.64838709677419359</v>
          </cell>
          <cell r="L45">
            <v>-26.50645161290322</v>
          </cell>
        </row>
        <row r="46">
          <cell r="G46">
            <v>14</v>
          </cell>
          <cell r="I46">
            <v>12.148387096774194</v>
          </cell>
          <cell r="K46">
            <v>1.8516129032258064</v>
          </cell>
          <cell r="L46">
            <v>-24.654838709677392</v>
          </cell>
        </row>
        <row r="47">
          <cell r="G47">
            <v>14</v>
          </cell>
          <cell r="I47">
            <v>12.148387096774194</v>
          </cell>
          <cell r="K47">
            <v>1.8516129032258064</v>
          </cell>
          <cell r="L47">
            <v>-22.803225806451564</v>
          </cell>
        </row>
        <row r="48">
          <cell r="G48">
            <v>10</v>
          </cell>
          <cell r="I48">
            <v>12.148387096774194</v>
          </cell>
          <cell r="K48">
            <v>-2.1483870967741936</v>
          </cell>
          <cell r="L48">
            <v>-24.951612903225737</v>
          </cell>
        </row>
        <row r="49">
          <cell r="G49">
            <v>12</v>
          </cell>
          <cell r="I49">
            <v>12.148387096774194</v>
          </cell>
          <cell r="K49">
            <v>-0.14838709677419359</v>
          </cell>
          <cell r="L49">
            <v>-25.099999999999909</v>
          </cell>
        </row>
      </sheetData>
      <sheetData sheetId="4" refreshError="1">
        <row r="14">
          <cell r="J14">
            <v>365.5</v>
          </cell>
          <cell r="K14">
            <v>346.5</v>
          </cell>
          <cell r="L14">
            <v>372.7</v>
          </cell>
        </row>
        <row r="15">
          <cell r="J15">
            <v>240</v>
          </cell>
          <cell r="K15">
            <v>301</v>
          </cell>
          <cell r="L15">
            <v>342.25</v>
          </cell>
        </row>
        <row r="16">
          <cell r="J16">
            <v>233</v>
          </cell>
          <cell r="K16">
            <v>209</v>
          </cell>
          <cell r="L16">
            <v>240.15</v>
          </cell>
        </row>
        <row r="17">
          <cell r="J17">
            <v>153</v>
          </cell>
          <cell r="K17">
            <v>143.5</v>
          </cell>
          <cell r="L17">
            <v>150.1</v>
          </cell>
        </row>
        <row r="18">
          <cell r="J18">
            <v>69.5</v>
          </cell>
          <cell r="K18">
            <v>106</v>
          </cell>
          <cell r="L18">
            <v>63.85</v>
          </cell>
        </row>
        <row r="19">
          <cell r="J19">
            <v>58.5</v>
          </cell>
          <cell r="K19">
            <v>47</v>
          </cell>
          <cell r="L19">
            <v>7.25</v>
          </cell>
        </row>
        <row r="20">
          <cell r="J20">
            <v>16.5</v>
          </cell>
          <cell r="K20">
            <v>51.5</v>
          </cell>
          <cell r="L20">
            <v>6.35</v>
          </cell>
        </row>
        <row r="21">
          <cell r="J21">
            <v>55</v>
          </cell>
          <cell r="K21">
            <v>4</v>
          </cell>
          <cell r="L21">
            <v>10.3</v>
          </cell>
        </row>
        <row r="22">
          <cell r="J22">
            <v>43.5</v>
          </cell>
          <cell r="K22">
            <v>26</v>
          </cell>
          <cell r="L22">
            <v>26.35</v>
          </cell>
        </row>
        <row r="23">
          <cell r="J23">
            <v>169.5</v>
          </cell>
          <cell r="K23">
            <v>98</v>
          </cell>
          <cell r="L23">
            <v>102.15</v>
          </cell>
        </row>
        <row r="24">
          <cell r="J24">
            <v>212.5</v>
          </cell>
          <cell r="K24">
            <v>208.5</v>
          </cell>
          <cell r="L24">
            <v>216.05</v>
          </cell>
        </row>
        <row r="25">
          <cell r="J25">
            <v>313.5</v>
          </cell>
          <cell r="K25">
            <v>354.5</v>
          </cell>
          <cell r="L25">
            <v>315.95</v>
          </cell>
        </row>
      </sheetData>
      <sheetData sheetId="5" refreshError="1">
        <row r="12">
          <cell r="K12">
            <v>204</v>
          </cell>
          <cell r="L12">
            <v>164</v>
          </cell>
          <cell r="M12">
            <v>163</v>
          </cell>
        </row>
        <row r="13">
          <cell r="K13">
            <v>116</v>
          </cell>
          <cell r="L13">
            <v>161</v>
          </cell>
          <cell r="M13">
            <v>140</v>
          </cell>
        </row>
        <row r="14">
          <cell r="K14">
            <v>112</v>
          </cell>
          <cell r="L14">
            <v>71.5</v>
          </cell>
          <cell r="M14">
            <v>119</v>
          </cell>
        </row>
        <row r="15">
          <cell r="K15">
            <v>47</v>
          </cell>
          <cell r="L15">
            <v>53</v>
          </cell>
          <cell r="M15">
            <v>44.5</v>
          </cell>
        </row>
        <row r="16">
          <cell r="K16">
            <v>22.5</v>
          </cell>
          <cell r="L16">
            <v>44.5</v>
          </cell>
          <cell r="M16">
            <v>71</v>
          </cell>
        </row>
        <row r="17">
          <cell r="K17">
            <v>21.5</v>
          </cell>
          <cell r="L17">
            <v>7.5</v>
          </cell>
          <cell r="M17">
            <v>0</v>
          </cell>
        </row>
        <row r="18">
          <cell r="K18">
            <v>0.5</v>
          </cell>
          <cell r="L18">
            <v>5</v>
          </cell>
          <cell r="M18">
            <v>0</v>
          </cell>
        </row>
        <row r="19">
          <cell r="K19">
            <v>5.5</v>
          </cell>
          <cell r="L19">
            <v>0</v>
          </cell>
          <cell r="M19">
            <v>0</v>
          </cell>
        </row>
        <row r="20">
          <cell r="K20">
            <v>0.5</v>
          </cell>
          <cell r="L20">
            <v>1</v>
          </cell>
          <cell r="M20">
            <v>0</v>
          </cell>
        </row>
        <row r="21">
          <cell r="K21">
            <v>40.5</v>
          </cell>
          <cell r="L21">
            <v>13</v>
          </cell>
          <cell r="M21">
            <v>39.5</v>
          </cell>
        </row>
        <row r="22">
          <cell r="K22">
            <v>54</v>
          </cell>
          <cell r="L22">
            <v>77</v>
          </cell>
          <cell r="M22">
            <v>54.5</v>
          </cell>
        </row>
        <row r="23">
          <cell r="K23">
            <v>119</v>
          </cell>
          <cell r="L23">
            <v>141</v>
          </cell>
          <cell r="M23">
            <v>125.5</v>
          </cell>
        </row>
      </sheetData>
      <sheetData sheetId="6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asurement Centre"/>
      <sheetName val="Index"/>
      <sheetName val="2000 BUDGET DATA"/>
      <sheetName val="CapData"/>
      <sheetName val="Actual DATA"/>
      <sheetName val="Forecast DATA"/>
      <sheetName val="Instructions"/>
      <sheetName val="Measurement data"/>
      <sheetName val="Board_DATA"/>
      <sheetName val="Summary II"/>
      <sheetName val="Summary of Summaries"/>
      <sheetName val="DATA_2001_Budget"/>
      <sheetName val="2001_Budget"/>
      <sheetName val="Board Capital"/>
      <sheetName val="NSW Hyperion"/>
      <sheetName val="GN Hyperion"/>
      <sheetName val="ACT Hyperion"/>
      <sheetName val="INDICATOR DATA"/>
      <sheetName val=" GAS RECEIPTS (2)"/>
      <sheetName val="GAS RECEIPTS DATA"/>
      <sheetName val="CUSTDATA"/>
      <sheetName val="INDICATORS"/>
      <sheetName val="LTIFR"/>
      <sheetName val="CAPITAL"/>
      <sheetName val="EMPLOYEE DATA"/>
      <sheetName val="INVENTORY DATA"/>
      <sheetName val="EMPLOYEE"/>
      <sheetName val="PPATH DATA"/>
      <sheetName val="FUNDS_STAT"/>
      <sheetName val="ANNUAL LEAVE"/>
      <sheetName val="INVENTORY"/>
      <sheetName val="THROUGHPUT "/>
      <sheetName val="CASHFLOW DATA"/>
      <sheetName val="BLUEMTNSDATA"/>
      <sheetName val=" GAS RECEIPTS"/>
      <sheetName val="PPATH"/>
      <sheetName val="THROUGHPUT 2"/>
      <sheetName val="BLUEMTNS"/>
      <sheetName val="BneLog"/>
      <sheetName val="Notes"/>
      <sheetName val="Monthly Journal (YTD) "/>
      <sheetName val="Tax Reconciliations by Entity"/>
      <sheetName val="Deferred Tax_NEW"/>
      <sheetName val="Tax Expense Proof "/>
      <sheetName val="Reported Items"/>
      <sheetName val="TB "/>
      <sheetName val="FAR Tax"/>
      <sheetName val="BneWorkBookProperties"/>
      <sheetName val="FAR Acc"/>
      <sheetName val="Lease calculation (early) CONS"/>
      <sheetName val="Final Construction Costs"/>
      <sheetName val="To delete&gt;&gt;&gt;"/>
      <sheetName val="Borrowing cost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>
        <row r="35">
          <cell r="B35">
            <v>698010</v>
          </cell>
        </row>
      </sheetData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C20DB-D97E-491C-AA33-6578AB3E0B97}">
  <dimension ref="A1:BV159"/>
  <sheetViews>
    <sheetView tabSelected="1" zoomScale="80" zoomScaleNormal="80" workbookViewId="0">
      <pane xSplit="3" ySplit="13" topLeftCell="Z14" activePane="bottomRight" state="frozen"/>
      <selection pane="topRight" activeCell="D1" sqref="D1"/>
      <selection pane="bottomLeft" activeCell="A4" sqref="A4"/>
      <selection pane="bottomRight" activeCell="Q10" sqref="Q10"/>
    </sheetView>
  </sheetViews>
  <sheetFormatPr defaultRowHeight="15" x14ac:dyDescent="0.25"/>
  <cols>
    <col min="1" max="1" width="18.28515625" bestFit="1" customWidth="1"/>
    <col min="2" max="2" width="28.140625" bestFit="1" customWidth="1"/>
    <col min="3" max="3" width="12.42578125" bestFit="1" customWidth="1"/>
    <col min="4" max="4" width="24.7109375" bestFit="1" customWidth="1"/>
    <col min="5" max="5" width="24.140625" bestFit="1" customWidth="1"/>
    <col min="6" max="6" width="29.7109375" bestFit="1" customWidth="1"/>
    <col min="7" max="7" width="28.7109375" bestFit="1" customWidth="1"/>
    <col min="8" max="8" width="21.85546875" bestFit="1" customWidth="1"/>
    <col min="9" max="9" width="11.7109375" bestFit="1" customWidth="1"/>
    <col min="10" max="10" width="31.5703125" bestFit="1" customWidth="1"/>
    <col min="11" max="17" width="31.5703125" customWidth="1"/>
    <col min="18" max="18" width="26.28515625" bestFit="1" customWidth="1"/>
    <col min="19" max="20" width="29.85546875" bestFit="1" customWidth="1"/>
    <col min="21" max="21" width="22.7109375" bestFit="1" customWidth="1"/>
    <col min="22" max="22" width="22.42578125" bestFit="1" customWidth="1"/>
    <col min="23" max="24" width="24.85546875" bestFit="1" customWidth="1"/>
    <col min="25" max="25" width="35" bestFit="1" customWidth="1"/>
    <col min="26" max="26" width="34.85546875" bestFit="1" customWidth="1"/>
    <col min="27" max="27" width="18.42578125" bestFit="1" customWidth="1"/>
    <col min="33" max="33" width="18.85546875" bestFit="1" customWidth="1"/>
    <col min="34" max="34" width="18.42578125" bestFit="1" customWidth="1"/>
    <col min="35" max="35" width="8" bestFit="1" customWidth="1"/>
    <col min="36" max="36" width="10.140625" bestFit="1" customWidth="1"/>
    <col min="37" max="37" width="6.42578125" bestFit="1" customWidth="1"/>
    <col min="38" max="38" width="12.42578125" bestFit="1" customWidth="1"/>
    <col min="39" max="39" width="20.140625" bestFit="1" customWidth="1"/>
    <col min="40" max="40" width="5.5703125" bestFit="1" customWidth="1"/>
    <col min="41" max="41" width="12.42578125" bestFit="1" customWidth="1"/>
    <col min="59" max="59" width="18.140625" bestFit="1" customWidth="1"/>
    <col min="60" max="60" width="6.5703125" bestFit="1" customWidth="1"/>
    <col min="61" max="61" width="8.140625" bestFit="1" customWidth="1"/>
    <col min="62" max="62" width="10.7109375" bestFit="1" customWidth="1"/>
    <col min="63" max="63" width="20.28515625" bestFit="1" customWidth="1"/>
    <col min="64" max="64" width="20.7109375" bestFit="1" customWidth="1"/>
    <col min="65" max="65" width="20.28515625" bestFit="1" customWidth="1"/>
    <col min="66" max="67" width="11.140625" customWidth="1"/>
    <col min="68" max="68" width="8.28515625" bestFit="1" customWidth="1"/>
    <col min="69" max="69" width="6.5703125" bestFit="1" customWidth="1"/>
    <col min="70" max="70" width="8.140625" bestFit="1" customWidth="1"/>
    <col min="71" max="71" width="10.7109375" bestFit="1" customWidth="1"/>
    <col min="72" max="72" width="20.28515625" bestFit="1" customWidth="1"/>
    <col min="73" max="73" width="20.7109375" bestFit="1" customWidth="1"/>
    <col min="74" max="74" width="20.28515625" bestFit="1" customWidth="1"/>
    <col min="75" max="83" width="11.140625" customWidth="1"/>
  </cols>
  <sheetData>
    <row r="1" spans="1:74" x14ac:dyDescent="0.25">
      <c r="A1" t="s">
        <v>350</v>
      </c>
      <c r="B1" t="s">
        <v>351</v>
      </c>
    </row>
    <row r="2" spans="1:74" x14ac:dyDescent="0.25">
      <c r="A2" s="9" t="s">
        <v>370</v>
      </c>
      <c r="B2" s="9" t="s">
        <v>371</v>
      </c>
      <c r="O2" t="s">
        <v>346</v>
      </c>
      <c r="P2" t="s">
        <v>367</v>
      </c>
      <c r="Q2">
        <f>COUNTIFS(_xlfn.ANCHORARRAY(Q$14),$O2)</f>
        <v>9</v>
      </c>
      <c r="R2">
        <f t="shared" ref="R2:R3" si="0">COUNTIFS(_xlfn.ANCHORARRAY(R$14),$O2)</f>
        <v>3</v>
      </c>
      <c r="S2" s="10">
        <f>AVERAGEIFS(S$14:S$159,_xlfn.ANCHORARRAY(Q$14),$O2)</f>
        <v>0.5157872951905601</v>
      </c>
      <c r="T2" s="10">
        <f t="shared" ref="T2:T3" si="1">AVERAGEIFS(T$14:T$159,_xlfn.ANCHORARRAY(R$14),$O2)</f>
        <v>0.4966622344745133</v>
      </c>
      <c r="U2" s="3">
        <f>AVERAGEIFS(U$14:U$159,_xlfn.ANCHORARRAY(Q$14),$O2)</f>
        <v>0.54383273035474344</v>
      </c>
      <c r="V2" s="3">
        <f t="shared" ref="V2:V3" si="2">AVERAGEIFS(V$14:V$159,_xlfn.ANCHORARRAY(R$14),$O2)</f>
        <v>0.56381104565707119</v>
      </c>
      <c r="W2" s="11">
        <f>AVERAGEIFS(W$14:W$159,_xlfn.ANCHORARRAY(Q$14),$O2)</f>
        <v>0.24151337691182903</v>
      </c>
      <c r="X2" s="11">
        <f t="shared" ref="X2:X3" si="3">AVERAGEIFS(X$14:X$159,_xlfn.ANCHORARRAY(R$14),$O2)</f>
        <v>0.21960801716836231</v>
      </c>
      <c r="Y2" s="4">
        <f>AVERAGEIFS(Y$14:Y$159,_xlfn.ANCHORARRAY(Q$14),$O2)</f>
        <v>6.585048397562826E-2</v>
      </c>
      <c r="Z2" s="4">
        <f>AVERAGEIFS(Z$14:Z$159,_xlfn.ANCHORARRAY(R$14),$O2)</f>
        <v>6.4891917977579885E-2</v>
      </c>
    </row>
    <row r="3" spans="1:74" x14ac:dyDescent="0.25">
      <c r="O3" t="s">
        <v>18</v>
      </c>
      <c r="P3" t="s">
        <v>368</v>
      </c>
      <c r="Q3">
        <f t="shared" ref="Q3:R3" si="4">COUNTIFS(_xlfn.ANCHORARRAY(Q$14),$O3)</f>
        <v>41</v>
      </c>
      <c r="R3">
        <f t="shared" si="0"/>
        <v>41</v>
      </c>
      <c r="S3" s="10">
        <f t="shared" ref="S3" si="5">AVERAGEIFS(S$14:S$159,_xlfn.ANCHORARRAY(Q$14),$O3)</f>
        <v>0.5562304613909953</v>
      </c>
      <c r="T3" s="10">
        <f t="shared" si="1"/>
        <v>0.60938449298620379</v>
      </c>
      <c r="U3" s="3">
        <f t="shared" ref="U3" si="6">AVERAGEIFS(U$14:U$159,_xlfn.ANCHORARRAY(Q$14),$O3)</f>
        <v>0.4495076733800617</v>
      </c>
      <c r="V3" s="3">
        <f t="shared" si="2"/>
        <v>0.44232236649550993</v>
      </c>
      <c r="W3" s="11">
        <f t="shared" ref="W3" si="7">AVERAGEIFS(W$14:W$159,_xlfn.ANCHORARRAY(Q$14),$O3)</f>
        <v>0.30488835942118281</v>
      </c>
      <c r="X3" s="11">
        <f t="shared" si="3"/>
        <v>0.3305943295554637</v>
      </c>
      <c r="Y3" s="4">
        <f>AVERAGEIFS(Y$14:Y$159,_xlfn.ANCHORARRAY(Q$14),$O3)</f>
        <v>6.7893231751714536E-2</v>
      </c>
      <c r="Z3" s="4">
        <f>AVERAGEIFS(Z$14:Z$159,_xlfn.ANCHORARRAY(R$14),$O3)</f>
        <v>6.9343295762348947E-2</v>
      </c>
    </row>
    <row r="4" spans="1:74" x14ac:dyDescent="0.25">
      <c r="P4" t="s">
        <v>369</v>
      </c>
      <c r="S4" s="12" cm="1">
        <f t="array" ref="S4">_xlfn.LET(_xlpm.array,S$14:S$159,_xlpm.list,_xlfn.ANCHORARRAY(Q$14),_xlpm.array1,_xlfn._xlws.FILTER(_xlpm.array,_xlpm.list=$O$2),_xlpm.array2,_xlfn._xlws.FILTER(_xlpm.array,_xlpm.list=$O$3),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_xlfn.T.DIST.2T(_xlpm.Tscore_W,_xlpm.DF_W))</f>
        <v>0.5788539089405661</v>
      </c>
      <c r="T4" s="12" cm="1">
        <f t="array" ref="T4">_xlfn.LET(_xlpm.array,T$14:T$159,_xlpm.list,_xlfn.ANCHORARRAY(R$14),_xlpm.array1,_xlfn._xlws.FILTER(_xlpm.array,_xlpm.list=$O$2),_xlpm.array2,_xlfn._xlws.FILTER(_xlpm.array,_xlpm.list=$O$3),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_xlfn.T.DIST.2T(_xlpm.Tscore_W,_xlpm.DF_W))</f>
        <v>0.34384403765505955</v>
      </c>
      <c r="U4" s="12" cm="1">
        <f t="array" ref="U4">_xlfn.LET(_xlpm.array,U$14:U$159,_xlpm.list,_xlfn.ANCHORARRAY(Q$14),_xlpm.array1,_xlfn._xlws.FILTER(_xlpm.array,_xlpm.list=$O$2),_xlpm.array2,_xlfn._xlws.FILTER(_xlpm.array,_xlpm.list=$O$3),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_xlfn.T.DIST.2T(_xlpm.Tscore_W,_xlpm.DF_W))</f>
        <v>7.9545039184443223E-2</v>
      </c>
      <c r="V4" s="12" cm="1">
        <f t="array" ref="V4">_xlfn.LET(_xlpm.array,V$14:V$159,_xlpm.list,_xlfn.ANCHORARRAY(R$14),_xlpm.array1,_xlfn._xlws.FILTER(_xlpm.array,_xlpm.list=$O$2),_xlpm.array2,_xlfn._xlws.FILTER(_xlpm.array,_xlpm.list=$O$3),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_xlfn.T.DIST.2T(_xlpm.Tscore_W,_xlpm.DF_W))</f>
        <v>5.0363897590624991E-3</v>
      </c>
      <c r="W4" s="12" cm="1">
        <f t="array" ref="W4">_xlfn.LET(_xlpm.array,W$14:W$159,_xlpm.list,_xlfn.ANCHORARRAY(Q$14),_xlpm.array1,_xlfn._xlws.FILTER(_xlpm.array,_xlpm.list=$O$2),_xlpm.array2,_xlfn._xlws.FILTER(_xlpm.array,_xlpm.list=$O$3),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_xlfn.T.DIST.2T(_xlpm.Tscore_W,_xlpm.DF_W))</f>
        <v>0.18992194727619191</v>
      </c>
      <c r="X4" s="12" cm="1">
        <f t="array" ref="X4">_xlfn.LET(_xlpm.array,X$14:X$159,_xlpm.list,_xlfn.ANCHORARRAY(R$14),_xlpm.array1,_xlfn._xlws.FILTER(_xlpm.array,_xlpm.list=$O$2),_xlpm.array2,_xlfn._xlws.FILTER(_xlpm.array,_xlpm.list=$O$3),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_xlfn.T.DIST.2T(_xlpm.Tscore_W,_xlpm.DF_W))</f>
        <v>0.16585991989110782</v>
      </c>
      <c r="Y4" s="12" cm="1">
        <f t="array" ref="Y4">_xlfn.LET(_xlpm.array,Y$14:Y$159,_xlpm.list,_xlfn.ANCHORARRAY(Q$14),_xlpm.array1,_xlfn._xlws.FILTER(_xlpm.array,_xlpm.list=$O$2),_xlpm.array2,_xlfn._xlws.FILTER(_xlpm.array,_xlpm.list=$O$3),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_xlfn.T.DIST.2T(_xlpm.Tscore_W,_xlpm.DF_W))</f>
        <v>0.38072225881672439</v>
      </c>
      <c r="Z4" s="12" cm="1">
        <f t="array" ref="Z4">_xlfn.LET(_xlpm.array,Z$14:Z$159,_xlpm.list,_xlfn.ANCHORARRAY(R$14),_xlpm.array1,_xlfn._xlws.FILTER(_xlpm.array,_xlpm.list=$O$2),_xlpm.array2,_xlfn._xlws.FILTER(_xlpm.array,_xlpm.list=$O$3),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_xlfn.T.DIST.2T(_xlpm.Tscore_W,_xlpm.DF_W))</f>
        <v>0.25522200596023403</v>
      </c>
    </row>
    <row r="6" spans="1:74" x14ac:dyDescent="0.25">
      <c r="P6" t="s">
        <v>356</v>
      </c>
      <c r="Q6" s="8">
        <v>34.200000000000003</v>
      </c>
      <c r="R6" s="8">
        <v>10</v>
      </c>
      <c r="U6" s="13"/>
      <c r="V6" s="13"/>
      <c r="W6" s="13"/>
      <c r="X6" s="13"/>
    </row>
    <row r="7" spans="1:74" x14ac:dyDescent="0.25">
      <c r="P7" t="s">
        <v>357</v>
      </c>
      <c r="Q7" s="8">
        <f>Q6*0.1</f>
        <v>3.4200000000000004</v>
      </c>
      <c r="R7" s="8">
        <f>R6/3</f>
        <v>3.3333333333333335</v>
      </c>
    </row>
    <row r="8" spans="1:74" x14ac:dyDescent="0.25">
      <c r="I8" s="9"/>
      <c r="P8" t="s">
        <v>355</v>
      </c>
      <c r="Q8" s="5">
        <v>0</v>
      </c>
      <c r="R8" s="5">
        <f>Q8</f>
        <v>0</v>
      </c>
      <c r="X8" s="14" t="s">
        <v>375</v>
      </c>
      <c r="Y8" s="6">
        <v>0.06</v>
      </c>
      <c r="Z8" s="6">
        <f>Y8</f>
        <v>0.06</v>
      </c>
    </row>
    <row r="9" spans="1:74" x14ac:dyDescent="0.25">
      <c r="P9" t="s">
        <v>358</v>
      </c>
      <c r="Q9" s="5">
        <v>1</v>
      </c>
      <c r="R9" s="5">
        <f>Q9</f>
        <v>1</v>
      </c>
      <c r="X9" s="14" t="s">
        <v>376</v>
      </c>
      <c r="Y9" s="6">
        <v>0.04</v>
      </c>
      <c r="Z9" s="6">
        <f t="shared" ref="Z9:Z10" si="8">Y9</f>
        <v>0.04</v>
      </c>
    </row>
    <row r="10" spans="1:74" ht="15.75" thickBot="1" x14ac:dyDescent="0.3">
      <c r="P10" s="7" t="s">
        <v>353</v>
      </c>
      <c r="Q10" s="5">
        <v>0.9</v>
      </c>
      <c r="R10" s="5">
        <f>Q10</f>
        <v>0.9</v>
      </c>
      <c r="X10" s="14" t="s">
        <v>377</v>
      </c>
      <c r="Y10" s="15">
        <v>6.2E-2</v>
      </c>
      <c r="Z10" s="6">
        <f t="shared" si="8"/>
        <v>6.2E-2</v>
      </c>
    </row>
    <row r="11" spans="1:74" ht="24.75" thickBot="1" x14ac:dyDescent="0.45">
      <c r="L11" s="1">
        <v>32874</v>
      </c>
      <c r="M11" s="1">
        <v>41730</v>
      </c>
      <c r="P11" s="7" t="s">
        <v>354</v>
      </c>
      <c r="Q11" s="6">
        <v>5.0000000000000001E-3</v>
      </c>
      <c r="R11" s="6">
        <f>Q11</f>
        <v>5.0000000000000001E-3</v>
      </c>
      <c r="AG11" s="19" t="s">
        <v>391</v>
      </c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1"/>
      <c r="BG11" s="19" t="s">
        <v>387</v>
      </c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1"/>
    </row>
    <row r="12" spans="1:74" ht="15.75" thickBot="1" x14ac:dyDescent="0.3">
      <c r="L12" s="1">
        <v>45382</v>
      </c>
      <c r="M12" s="1">
        <v>45382</v>
      </c>
      <c r="AG12" s="16" t="s">
        <v>383</v>
      </c>
      <c r="AH12" s="17"/>
      <c r="AI12" s="18"/>
      <c r="AJ12" s="16" t="s">
        <v>384</v>
      </c>
      <c r="AK12" s="17"/>
      <c r="AL12" s="18"/>
      <c r="AM12" s="16" t="s">
        <v>385</v>
      </c>
      <c r="AN12" s="17"/>
      <c r="AO12" s="18"/>
      <c r="AT12" s="16" t="s">
        <v>386</v>
      </c>
      <c r="AU12" s="17"/>
      <c r="AV12" s="18"/>
      <c r="AW12" s="16" t="s">
        <v>384</v>
      </c>
      <c r="AX12" s="17"/>
      <c r="AY12" s="18"/>
      <c r="AZ12" s="16" t="s">
        <v>385</v>
      </c>
      <c r="BA12" s="17"/>
      <c r="BB12" s="18"/>
      <c r="BG12" s="16" t="s">
        <v>389</v>
      </c>
      <c r="BH12" s="17"/>
      <c r="BI12" s="17"/>
      <c r="BJ12" s="17"/>
      <c r="BK12" s="17"/>
      <c r="BL12" s="17"/>
      <c r="BM12" s="18"/>
      <c r="BP12" s="16" t="s">
        <v>386</v>
      </c>
      <c r="BQ12" s="17"/>
      <c r="BR12" s="17"/>
      <c r="BS12" s="17"/>
      <c r="BT12" s="17"/>
      <c r="BU12" s="17"/>
      <c r="BV12" s="18"/>
    </row>
    <row r="13" spans="1:74" x14ac:dyDescent="0.25">
      <c r="A13" t="s">
        <v>0</v>
      </c>
      <c r="B13" t="s">
        <v>1</v>
      </c>
      <c r="C13" t="s">
        <v>2</v>
      </c>
      <c r="D13" t="s">
        <v>3</v>
      </c>
      <c r="E13" t="s">
        <v>4</v>
      </c>
      <c r="F13" t="s">
        <v>5</v>
      </c>
      <c r="G13" t="s">
        <v>6</v>
      </c>
      <c r="H13" t="s">
        <v>7</v>
      </c>
      <c r="I13" t="s">
        <v>8</v>
      </c>
      <c r="J13" t="s">
        <v>9</v>
      </c>
      <c r="K13" t="s">
        <v>347</v>
      </c>
      <c r="L13" t="s">
        <v>359</v>
      </c>
      <c r="M13" t="s">
        <v>360</v>
      </c>
      <c r="N13" t="s">
        <v>348</v>
      </c>
      <c r="O13" t="s">
        <v>349</v>
      </c>
      <c r="P13" t="s">
        <v>10</v>
      </c>
      <c r="Q13" t="str">
        <f>"OECD ("&amp;TEXT(Q$10,"0%")&amp;" regulated assets filter; max "&amp;TEXT(Q$11,"0.0%")&amp;" bid-ask spread) - longest period"</f>
        <v>OECD (90% regulated assets filter; max 0.5% bid-ask spread) - longest period</v>
      </c>
      <c r="R13" t="str">
        <f>"OECD ("&amp;TEXT(R$10,"0%")&amp;" regulated assets filter; max "&amp;TEXT(R$11,"0.0%")&amp;" bid-ask spread) - recent 10 year"</f>
        <v>OECD (90% regulated assets filter; max 0.5% bid-ask spread) - recent 10 year</v>
      </c>
      <c r="S13" t="s">
        <v>361</v>
      </c>
      <c r="T13" t="s">
        <v>362</v>
      </c>
      <c r="U13" t="s">
        <v>363</v>
      </c>
      <c r="V13" t="s">
        <v>364</v>
      </c>
      <c r="W13" t="s">
        <v>365</v>
      </c>
      <c r="X13" t="s">
        <v>366</v>
      </c>
      <c r="Y13" t="s">
        <v>373</v>
      </c>
      <c r="Z13" t="s">
        <v>374</v>
      </c>
      <c r="AA13" t="s">
        <v>378</v>
      </c>
      <c r="AG13" t="s">
        <v>0</v>
      </c>
      <c r="AH13" t="s">
        <v>378</v>
      </c>
      <c r="AI13" t="s">
        <v>379</v>
      </c>
      <c r="AJ13" t="s">
        <v>382</v>
      </c>
      <c r="AK13" t="s">
        <v>381</v>
      </c>
      <c r="AL13" t="s">
        <v>380</v>
      </c>
      <c r="AM13" t="s">
        <v>372</v>
      </c>
      <c r="AN13" t="s">
        <v>381</v>
      </c>
      <c r="AO13" t="s">
        <v>380</v>
      </c>
      <c r="AT13" t="s">
        <v>0</v>
      </c>
      <c r="AU13" t="s">
        <v>378</v>
      </c>
      <c r="AV13" t="s">
        <v>379</v>
      </c>
      <c r="AW13" t="s">
        <v>382</v>
      </c>
      <c r="AX13" t="s">
        <v>381</v>
      </c>
      <c r="AY13" t="s">
        <v>380</v>
      </c>
      <c r="AZ13" t="s">
        <v>372</v>
      </c>
      <c r="BA13" t="s">
        <v>381</v>
      </c>
      <c r="BB13" t="s">
        <v>380</v>
      </c>
      <c r="BG13" s="22" t="s">
        <v>2</v>
      </c>
      <c r="BH13" s="30" t="s">
        <v>388</v>
      </c>
      <c r="BI13" s="23" t="s">
        <v>379</v>
      </c>
      <c r="BJ13" s="22" t="s">
        <v>382</v>
      </c>
      <c r="BK13" s="23" t="s">
        <v>390</v>
      </c>
      <c r="BL13" s="22" t="s">
        <v>372</v>
      </c>
      <c r="BM13" s="23" t="s">
        <v>390</v>
      </c>
      <c r="BP13" s="22" t="s">
        <v>2</v>
      </c>
      <c r="BQ13" s="30" t="s">
        <v>388</v>
      </c>
      <c r="BR13" s="23" t="s">
        <v>379</v>
      </c>
      <c r="BS13" s="22" t="s">
        <v>382</v>
      </c>
      <c r="BT13" s="23" t="s">
        <v>390</v>
      </c>
      <c r="BU13" s="22" t="s">
        <v>372</v>
      </c>
      <c r="BV13" s="23" t="s">
        <v>390</v>
      </c>
    </row>
    <row r="14" spans="1:74" x14ac:dyDescent="0.25">
      <c r="A14" t="s">
        <v>321</v>
      </c>
      <c r="B14" t="s">
        <v>322</v>
      </c>
      <c r="C14" t="s">
        <v>339</v>
      </c>
      <c r="D14" s="1">
        <v>38699</v>
      </c>
      <c r="E14" s="1">
        <v>44596</v>
      </c>
      <c r="F14" t="s">
        <v>14</v>
      </c>
      <c r="G14" t="s">
        <v>32</v>
      </c>
      <c r="H14" t="s">
        <v>16</v>
      </c>
      <c r="I14" s="2">
        <v>1</v>
      </c>
      <c r="J14" t="s">
        <v>346</v>
      </c>
      <c r="K14" s="1">
        <v>26091</v>
      </c>
      <c r="L14" s="10">
        <f>_xlfn.LET(_xlpm.s,MAX(L$11,$D14),_xlpm.e,IF(ISBLANK($E14),L$12,MIN($E14,L$12)),ROUND(YEARFRAC(_xlpm.s,_xlpm.e,1),1))</f>
        <v>16.100000000000001</v>
      </c>
      <c r="M14" s="10">
        <f t="shared" ref="M14:M77" si="9">_xlfn.LET(_xlpm.s,MAX(M$11,$D14),_xlpm.e,IF(ISBLANK($E14),M$12,MIN($E14,M$12)),ROUND(YEARFRAC(_xlpm.s,_xlpm.e,1),1))</f>
        <v>7.8</v>
      </c>
      <c r="N14" s="4">
        <v>3.6062386957557502E-3</v>
      </c>
      <c r="O14" s="4">
        <v>3.2779759142352797E-3</v>
      </c>
      <c r="P14" t="s">
        <v>352</v>
      </c>
      <c r="Q14" t="str" cm="1">
        <f t="array" ref="Q14:Q159">_xlfn.LET(_xlpm.f,BETWEEN(U$14:U$159,Q$8,Q$9,TRUE)*(L$14:L$159&gt;=Q$7),IF(($C$14:$C$159="Australia")*($I$14:$I$159=1)*_xlpm.f,$J$14:$J$159,IF(($C$14:$C$159&lt;&gt;"Australia")*($I$14:$I$159&gt;=Q$10)*IFERROR(N$14:N$159&lt;=Q$11,TRUE)*_xlpm.f,"In","Out")))</f>
        <v>AER list</v>
      </c>
      <c r="R14" t="str" cm="1">
        <f t="array" ref="R14:R159">_xlfn.LET(_xlpm.f,BETWEEN(V$14:V$159,R$8,R$9,TRUE)*(M$14:M$159&gt;=R$7),IF(($C$14:$C$159="Australia")*($I$14:$I$159=1)*_xlpm.f,$J$14:$J$159,IF(($C$14:$C$159&lt;&gt;"Australia")*($I$14:$I$159&gt;=R$10)*IFERROR(O$14:O$159&lt;=R$11,TRUE)*_xlpm.f,"In","Out")))</f>
        <v>AER list</v>
      </c>
      <c r="S14" s="10">
        <v>0.33246519440498101</v>
      </c>
      <c r="T14" s="10">
        <v>0.358358575335187</v>
      </c>
      <c r="U14" s="3">
        <v>0.57333925047389867</v>
      </c>
      <c r="V14" s="3">
        <v>0.57333925047389867</v>
      </c>
      <c r="W14" s="10">
        <f>IFERROR(S14*(1-U14),"NA")</f>
        <v>0.14184984903617018</v>
      </c>
      <c r="X14" s="10">
        <f t="shared" ref="X14:X77" si="10">IFERROR(T14*(1-V14),"NA")</f>
        <v>0.15289753835161674</v>
      </c>
      <c r="Y14" s="12">
        <f>_xlfn.LET(_xlpm.g,U14,IFERROR((1-_xlpm.g)*(Y$9+Y$10*S14)+_xlpm.g*(Y$8),"NA"))</f>
        <v>6.0261475649720522E-2</v>
      </c>
      <c r="Z14" s="12">
        <f t="shared" ref="Z14:Z77" si="11">_xlfn.LET(_xlpm.g,V14,IFERROR((1-_xlpm.g)*(Z$9+Z$10*T14)+_xlpm.g*(Z$8),"NA"))</f>
        <v>6.0946432387278204E-2</v>
      </c>
      <c r="AA14" t="str" cm="1">
        <f t="array" ref="AA14:AA159">_xlfn.LET(_xlpm.x,$C$14:$C$159,IF(_xlpm.x="Australia","AUS",IF(_xlpm.x="New Zealand","NZ",IF(_xlpm.x="United States","US",IF(_xlpm.x="South Korea","SK",IF(_xlpm.x="Japan","JP",_xlpm.x))))))</f>
        <v>AUS</v>
      </c>
      <c r="AG14" t="str" cm="1">
        <f t="array" ref="AG14:AG63">_xlfn._xlws.FILTER($A$14:$A$159,WITHIN(_xlfn.ANCHORARRAY($Q$14),$O$2:$O$3))</f>
        <v>AST AU Equity</v>
      </c>
      <c r="AH14" t="str" cm="1">
        <f t="array" ref="AH14:AH63">INDEX(_xlfn.ANCHORARRAY($AA$14),MATCH(_xlfn.ANCHORARRAY($AG$14),$A$14:$A$159,0),)</f>
        <v>AUS</v>
      </c>
      <c r="AI14" s="3" cm="1">
        <f t="array" ref="AI14:AI63">INDEX($U$14:$U$159,MATCH(_xlfn.ANCHORARRAY($AG$14),$A$14:$A$159,0),)</f>
        <v>0.57333925047389867</v>
      </c>
      <c r="AJ14" s="10" cm="1">
        <f t="array" ref="AJ14:AJ63">INDEX($W$14:$W$159,MATCH(_xlfn.ANCHORARRAY($AG$14),$A$14:$A$159,0),)</f>
        <v>0.14184984903617018</v>
      </c>
      <c r="AK14" s="10" cm="1">
        <f t="array" ref="AK14:AK63">IF(_xlfn.ANCHORARRAY($AH$14)=$AK$13,_xlfn.ANCHORARRAY($AJ$14),NA())</f>
        <v>0.14184984903617018</v>
      </c>
      <c r="AL14" s="10" t="e" cm="1">
        <f t="array" ref="AL14:AL63">IF(_xlfn.ANCHORARRAY($AH$14)&lt;&gt;$AK$13,_xlfn.ANCHORARRAY($AJ$14),NA())</f>
        <v>#N/A</v>
      </c>
      <c r="AM14" s="12" cm="1">
        <f t="array" ref="AM14:AM63">INDEX($Y$14:$Y$159,MATCH(_xlfn.ANCHORARRAY($AG$14),$A$14:$A$159,0),)</f>
        <v>6.0261475649720522E-2</v>
      </c>
      <c r="AN14" s="12" cm="1">
        <f t="array" ref="AN14:AN63">IF(_xlfn.ANCHORARRAY($AH$14)=$AN$13,_xlfn.ANCHORARRAY($AM$14),NA())</f>
        <v>6.0261475649720522E-2</v>
      </c>
      <c r="AO14" s="12" t="e" cm="1">
        <f t="array" ref="AO14:AO63">IF(_xlfn.ANCHORARRAY($AH$14)&lt;&gt;$AN$13,_xlfn.ANCHORARRAY($AM$14),NA())</f>
        <v>#N/A</v>
      </c>
      <c r="AT14" t="str" cm="1">
        <f t="array" ref="AT14:AT57">_xlfn._xlws.FILTER($A$14:$A$159,WITHIN(_xlfn.ANCHORARRAY($R$14),$O$2:$O$3))</f>
        <v>AST AU Equity</v>
      </c>
      <c r="AU14" t="str" cm="1">
        <f t="array" ref="AU14:AU57">INDEX(_xlfn.ANCHORARRAY($AA$14),MATCH(_xlfn.ANCHORARRAY($AT$14),$A$14:$A$159,0),)</f>
        <v>AUS</v>
      </c>
      <c r="AV14" s="3" cm="1">
        <f t="array" ref="AV14:AV57">INDEX($V$14:$V$159,MATCH(_xlfn.ANCHORARRAY($AT$14),$A$14:$A$159,0),)</f>
        <v>0.57333925047389867</v>
      </c>
      <c r="AW14" s="10" cm="1">
        <f t="array" ref="AW14:AW57">INDEX($X$14:$X$159,MATCH(_xlfn.ANCHORARRAY($AT$14),$A$14:$A$159,0),)</f>
        <v>0.15289753835161674</v>
      </c>
      <c r="AX14" s="10" cm="1">
        <f t="array" ref="AX14:AX57">IF(_xlfn.ANCHORARRAY($AU$14)=$AX$13,_xlfn.ANCHORARRAY($AW$14),NA())</f>
        <v>0.15289753835161674</v>
      </c>
      <c r="AY14" s="10" t="e" cm="1">
        <f t="array" ref="AY14:AY57">IF(_xlfn.ANCHORARRAY($AU$14)&lt;&gt;$AX$13,_xlfn.ANCHORARRAY($AW$14),NA())</f>
        <v>#N/A</v>
      </c>
      <c r="AZ14" s="12" cm="1">
        <f t="array" ref="AZ14:AZ57">INDEX($Z$14:$Z$159,MATCH(_xlfn.ANCHORARRAY($AT$14),$A$14:$A$159,0),)</f>
        <v>6.0946432387278204E-2</v>
      </c>
      <c r="BA14" s="12" cm="1">
        <f t="array" ref="BA14:BA57">IF(_xlfn.ANCHORARRAY($AU$14)=$BA$13,_xlfn.ANCHORARRAY($AZ$14),NA())</f>
        <v>6.0946432387278204E-2</v>
      </c>
      <c r="BB14" s="12" t="e" cm="1">
        <f t="array" ref="BB14:BB57">IF(_xlfn.ANCHORARRAY($AU$14)&lt;&gt;$BA$13,_xlfn.ANCHORARRAY($AZ$14),NA())</f>
        <v>#N/A</v>
      </c>
      <c r="BG14" s="31" t="str" cm="1">
        <f t="array" ref="BG14:BG22">_xlfn.UNIQUE(_xlfn.ANCHORARRAY($AH$14))</f>
        <v>AUS</v>
      </c>
      <c r="BH14" s="32" cm="1">
        <f t="array" ref="BH14:BH22">COUNTIFS(_xlfn.ANCHORARRAY($AH$14),_xlfn.ANCHORARRAY($BG$14))</f>
        <v>9</v>
      </c>
      <c r="BI14" s="25" cm="1">
        <f t="array" ref="BI14:BI22">IFERROR(AVERAGEIFS(_xlfn.ANCHORARRAY(AI$14),_xlfn.ANCHORARRAY($AH$14),_xlfn.ANCHORARRAY($BG$14)),"NA")</f>
        <v>0.54383273035474344</v>
      </c>
      <c r="BJ14" s="24" cm="1">
        <f t="array" ref="BJ14:BJ22">IFERROR(AVERAGEIFS(_xlfn.ANCHORARRAY(AJ$14),_xlfn.ANCHORARRAY($AH$14),_xlfn.ANCHORARRAY($BG$14)),"NA")</f>
        <v>0.24151337691182903</v>
      </c>
      <c r="BK14" s="25" cm="1">
        <f t="array" ref="BK14">_xlfn.LET(_xlpm.array,_xlfn.ANCHORARRAY($AJ$14),_xlpm.list,_xlfn.ANCHORARRAY($AH$14),_xlpm.array1,_xlfn._xlws.FILTER(_xlpm.array,_xlpm.list=$BG$14),_xlpm.array2,_xlfn._xlws.FILTER(_xlpm.array,_xlpm.list=$BG14),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1</v>
      </c>
      <c r="BL14" s="28" cm="1">
        <f t="array" ref="BL14:BL22">IFERROR(AVERAGEIFS(_xlfn.ANCHORARRAY(AM14),_xlfn.ANCHORARRAY($AH$14),_xlfn.ANCHORARRAY($BG$14)),"NA")</f>
        <v>6.585048397562826E-2</v>
      </c>
      <c r="BM14" s="25" cm="1">
        <f t="array" ref="BM14">_xlfn.LET(_xlpm.array,_xlfn.ANCHORARRAY($AM$14),_xlpm.list,_xlfn.ANCHORARRAY($AH$14),_xlpm.array1,_xlfn._xlws.FILTER(_xlpm.array,_xlpm.list=$BG$14),_xlpm.array2,_xlfn._xlws.FILTER(_xlpm.array,_xlpm.list=$BG14),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1</v>
      </c>
      <c r="BP14" s="31" t="str" cm="1">
        <f t="array" ref="BP14:BP22">_xlfn.UNIQUE(_xlfn.ANCHORARRAY($AU$14))</f>
        <v>AUS</v>
      </c>
      <c r="BQ14" s="32" cm="1">
        <f t="array" ref="BQ14:BQ22">COUNTIFS(_xlfn.ANCHORARRAY($AU$14),_xlfn.ANCHORARRAY($BP$14))</f>
        <v>3</v>
      </c>
      <c r="BR14" s="25" cm="1">
        <f t="array" ref="BR14:BR22">IFERROR(AVERAGEIFS(_xlfn.ANCHORARRAY(AV$14),_xlfn.ANCHORARRAY($AU$14),_xlfn.ANCHORARRAY($BP$14)),"NA")</f>
        <v>0.56381104565707119</v>
      </c>
      <c r="BS14" s="24" cm="1">
        <f t="array" ref="BS14:BS22">IFERROR(AVERAGEIFS(_xlfn.ANCHORARRAY(AW$14),_xlfn.ANCHORARRAY($AU$14),_xlfn.ANCHORARRAY($BP$14)),"NA")</f>
        <v>0.21960801716836231</v>
      </c>
      <c r="BT14" s="25" cm="1">
        <f t="array" ref="BT14">_xlfn.LET(_xlpm.array,_xlfn.ANCHORARRAY($AW$14),_xlpm.list,_xlfn.ANCHORARRAY($AU$14),_xlpm.array1,_xlfn._xlws.FILTER(_xlpm.array,_xlpm.list=$BP$14),_xlpm.array2,_xlfn._xlws.FILTER(_xlpm.array,_xlpm.list=$BP14),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1</v>
      </c>
      <c r="BU14" s="28" cm="1">
        <f t="array" ref="BU14:BU22">IFERROR(AVERAGEIFS(_xlfn.ANCHORARRAY(AZ$14),_xlfn.ANCHORARRAY($AU$14),_xlfn.ANCHORARRAY($BP$14)),"NA")</f>
        <v>6.4891917977579885E-2</v>
      </c>
      <c r="BV14" s="25" cm="1">
        <f t="array" ref="BV14">_xlfn.LET(_xlpm.array,_xlfn.ANCHORARRAY($AZ$14),_xlpm.list,_xlfn.ANCHORARRAY($AU$14),_xlpm.array1,_xlfn._xlws.FILTER(_xlpm.array,_xlpm.list=$BP$14),_xlpm.array2,_xlfn._xlws.FILTER(_xlpm.array,_xlpm.list=$BP14),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1</v>
      </c>
    </row>
    <row r="15" spans="1:74" x14ac:dyDescent="0.25">
      <c r="A15" t="s">
        <v>323</v>
      </c>
      <c r="B15" t="s">
        <v>324</v>
      </c>
      <c r="C15" t="s">
        <v>339</v>
      </c>
      <c r="D15" s="1">
        <v>38211</v>
      </c>
      <c r="E15" s="1">
        <v>42859</v>
      </c>
      <c r="F15" t="s">
        <v>22</v>
      </c>
      <c r="G15" t="s">
        <v>59</v>
      </c>
      <c r="H15" t="s">
        <v>22</v>
      </c>
      <c r="I15" s="2">
        <v>1</v>
      </c>
      <c r="J15" t="s">
        <v>346</v>
      </c>
      <c r="K15" s="1">
        <v>26091</v>
      </c>
      <c r="L15" s="10">
        <f t="shared" ref="L15:L34" si="12">_xlfn.LET(_xlpm.s,MAX(L$11,$D15),_xlpm.e,IF(ISBLANK($E15),L$12,MIN($E15,L$12)),ROUND(YEARFRAC(_xlpm.s,_xlpm.e,1),1))</f>
        <v>12.7</v>
      </c>
      <c r="M15" s="10">
        <f t="shared" si="9"/>
        <v>3.1</v>
      </c>
      <c r="N15" s="4">
        <v>4.3420939020583698E-3</v>
      </c>
      <c r="O15" s="4">
        <v>4.3138648724618802E-3</v>
      </c>
      <c r="P15" t="s">
        <v>352</v>
      </c>
      <c r="Q15" t="str">
        <v>AER list</v>
      </c>
      <c r="R15" t="str">
        <v>Out</v>
      </c>
      <c r="S15" s="10">
        <v>0.525966072166409</v>
      </c>
      <c r="T15" s="10">
        <v>0.41403416594463999</v>
      </c>
      <c r="U15" s="3">
        <v>0.70912562656378586</v>
      </c>
      <c r="V15" s="3">
        <v>0.70912562656378586</v>
      </c>
      <c r="W15" s="10">
        <f t="shared" ref="W15:W78" si="13">IFERROR(S15*(1-U15),"NA")</f>
        <v>0.15299005169011082</v>
      </c>
      <c r="X15" s="10">
        <f t="shared" si="10"/>
        <v>0.12043192860033267</v>
      </c>
      <c r="Y15" s="12">
        <f t="shared" ref="Y15:Y78" si="14">_xlfn.LET(_xlpm.g,U15,IFERROR((1-_xlpm.g)*(Y$9+Y$10*S15)+_xlpm.g*(Y$8),"NA"))</f>
        <v>6.3667895736062588E-2</v>
      </c>
      <c r="Z15" s="12">
        <f t="shared" si="11"/>
        <v>6.1649292104496344E-2</v>
      </c>
      <c r="AA15" t="str">
        <v>AUS</v>
      </c>
      <c r="AG15" t="str">
        <v>DUE AU Equity</v>
      </c>
      <c r="AH15" t="str">
        <v>AUS</v>
      </c>
      <c r="AI15" s="3">
        <v>0.70912562656378586</v>
      </c>
      <c r="AJ15" s="10">
        <v>0.15299005169011082</v>
      </c>
      <c r="AK15" s="10">
        <v>0.15299005169011082</v>
      </c>
      <c r="AL15" s="10" t="e">
        <v>#N/A</v>
      </c>
      <c r="AM15" s="12">
        <v>6.3667895736062588E-2</v>
      </c>
      <c r="AN15" s="12">
        <v>6.3667895736062588E-2</v>
      </c>
      <c r="AO15" s="12" t="e">
        <v>#N/A</v>
      </c>
      <c r="AT15" t="str">
        <v>SKI AU Equity</v>
      </c>
      <c r="AU15" t="str">
        <v>AUS</v>
      </c>
      <c r="AV15" s="3">
        <v>0.59627902716999348</v>
      </c>
      <c r="AW15" s="10">
        <v>0.19084991163898504</v>
      </c>
      <c r="AX15" s="10">
        <v>0.19084991163898504</v>
      </c>
      <c r="AY15" s="10" t="e">
        <v>#N/A</v>
      </c>
      <c r="AZ15" s="12">
        <v>6.3758275065016939E-2</v>
      </c>
      <c r="BA15" s="12">
        <v>6.3758275065016939E-2</v>
      </c>
      <c r="BB15" s="12" t="e">
        <v>#N/A</v>
      </c>
      <c r="BG15" s="31" t="str">
        <v>US</v>
      </c>
      <c r="BH15" s="32">
        <v>26</v>
      </c>
      <c r="BI15" s="25">
        <v>0.43187273654236386</v>
      </c>
      <c r="BJ15" s="24">
        <v>0.3204946248010786</v>
      </c>
      <c r="BK15" s="25" cm="1">
        <f t="array" ref="BK15">_xlfn.LET(_xlpm.array,_xlfn.ANCHORARRAY($AJ$14),_xlpm.list,_xlfn.ANCHORARRAY($AH$14),_xlpm.array1,_xlfn._xlws.FILTER(_xlpm.array,_xlpm.list=$BG$14),_xlpm.array2,_xlfn._xlws.FILTER(_xlpm.array,_xlpm.list=$BG15),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0.10684243596815804</v>
      </c>
      <c r="BL15" s="28">
        <v>6.8508121468514163E-2</v>
      </c>
      <c r="BM15" s="25" cm="1">
        <f t="array" ref="BM15">_xlfn.LET(_xlpm.array,_xlfn.ANCHORARRAY($AM$14),_xlpm.list,_xlfn.ANCHORARRAY($AH$14),_xlpm.array1,_xlfn._xlws.FILTER(_xlpm.array,_xlpm.list=$BG$14),_xlpm.array2,_xlfn._xlws.FILTER(_xlpm.array,_xlpm.list=$BG15),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0.26266204701082796</v>
      </c>
      <c r="BP15" s="31" t="str">
        <v>US</v>
      </c>
      <c r="BQ15" s="32">
        <v>26</v>
      </c>
      <c r="BR15" s="25">
        <v>0.42170631902542144</v>
      </c>
      <c r="BS15" s="24">
        <v>0.35316578119640823</v>
      </c>
      <c r="BT15" s="25" cm="1">
        <f t="array" ref="BT15">_xlfn.LET(_xlpm.array,_xlfn.ANCHORARRAY($AW$14),_xlpm.list,_xlfn.ANCHORARRAY($AU$14),_xlpm.array1,_xlfn._xlws.FILTER(_xlpm.array,_xlpm.list=$BP$14),_xlpm.array2,_xlfn._xlws.FILTER(_xlpm.array,_xlpm.list=$BP15),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0.12538375572328875</v>
      </c>
      <c r="BU15" s="28">
        <v>7.0330404814685749E-2</v>
      </c>
      <c r="BV15" s="25" cm="1">
        <f t="array" ref="BV15">_xlfn.LET(_xlpm.array,_xlfn.ANCHORARRAY($AZ$14),_xlpm.list,_xlfn.ANCHORARRAY($AU$14),_xlpm.array1,_xlfn._xlws.FILTER(_xlpm.array,_xlpm.list=$BP$14),_xlpm.array2,_xlfn._xlws.FILTER(_xlpm.array,_xlpm.list=$BP15),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0.20185802166224132</v>
      </c>
    </row>
    <row r="16" spans="1:74" x14ac:dyDescent="0.25">
      <c r="A16" t="s">
        <v>325</v>
      </c>
      <c r="B16" t="s">
        <v>326</v>
      </c>
      <c r="C16" t="s">
        <v>339</v>
      </c>
      <c r="D16" s="1">
        <v>38701</v>
      </c>
      <c r="E16" s="1">
        <v>44529</v>
      </c>
      <c r="F16" t="s">
        <v>14</v>
      </c>
      <c r="G16" t="s">
        <v>32</v>
      </c>
      <c r="H16" t="s">
        <v>16</v>
      </c>
      <c r="I16" s="2">
        <v>1</v>
      </c>
      <c r="J16" t="s">
        <v>346</v>
      </c>
      <c r="K16" s="1">
        <v>26091</v>
      </c>
      <c r="L16" s="10">
        <f t="shared" si="12"/>
        <v>16</v>
      </c>
      <c r="M16" s="10">
        <f t="shared" si="9"/>
        <v>7.7</v>
      </c>
      <c r="N16" s="4">
        <v>3.9896417001137703E-3</v>
      </c>
      <c r="O16" s="4">
        <v>4.1952535121346302E-3</v>
      </c>
      <c r="P16" t="s">
        <v>352</v>
      </c>
      <c r="Q16" t="str">
        <v>AER list</v>
      </c>
      <c r="R16" t="str">
        <v>AER list</v>
      </c>
      <c r="S16" s="10">
        <v>0.45476266131065401</v>
      </c>
      <c r="T16" s="10">
        <v>0.47272726581718999</v>
      </c>
      <c r="U16" s="3">
        <v>0.59627902716999348</v>
      </c>
      <c r="V16" s="3">
        <v>0.59627902716999348</v>
      </c>
      <c r="W16" s="10">
        <f t="shared" si="13"/>
        <v>0.18359722403110001</v>
      </c>
      <c r="X16" s="10">
        <f t="shared" si="10"/>
        <v>0.19084991163898504</v>
      </c>
      <c r="Y16" s="12">
        <f t="shared" si="14"/>
        <v>6.330860843332807E-2</v>
      </c>
      <c r="Z16" s="12">
        <f t="shared" si="11"/>
        <v>6.3758275065016939E-2</v>
      </c>
      <c r="AA16" t="str">
        <v>AUS</v>
      </c>
      <c r="AG16" t="str">
        <v>SKI AU Equity</v>
      </c>
      <c r="AH16" t="str">
        <v>AUS</v>
      </c>
      <c r="AI16" s="3">
        <v>0.59627902716999348</v>
      </c>
      <c r="AJ16" s="10">
        <v>0.18359722403110001</v>
      </c>
      <c r="AK16" s="10">
        <v>0.18359722403110001</v>
      </c>
      <c r="AL16" s="10" t="e">
        <v>#N/A</v>
      </c>
      <c r="AM16" s="12">
        <v>6.330860843332807E-2</v>
      </c>
      <c r="AN16" s="12">
        <v>6.330860843332807E-2</v>
      </c>
      <c r="AO16" s="12" t="e">
        <v>#N/A</v>
      </c>
      <c r="AT16" t="str">
        <v>APA AU Equity</v>
      </c>
      <c r="AU16" t="str">
        <v>AUS</v>
      </c>
      <c r="AV16" s="3">
        <v>0.52181485932732152</v>
      </c>
      <c r="AW16" s="10">
        <v>0.31507660151448519</v>
      </c>
      <c r="AX16" s="10">
        <v>0.31507660151448519</v>
      </c>
      <c r="AY16" s="10" t="e">
        <v>#N/A</v>
      </c>
      <c r="AZ16" s="12">
        <v>6.9971046480444526E-2</v>
      </c>
      <c r="BA16" s="12">
        <v>6.9971046480444526E-2</v>
      </c>
      <c r="BB16" s="12" t="e">
        <v>#N/A</v>
      </c>
      <c r="BG16" s="31" t="str">
        <v>Canada</v>
      </c>
      <c r="BH16" s="32">
        <v>4</v>
      </c>
      <c r="BI16" s="25">
        <v>0.47743166066482329</v>
      </c>
      <c r="BJ16" s="24">
        <v>0.25992583120584056</v>
      </c>
      <c r="BK16" s="25" cm="1">
        <f t="array" ref="BK16">_xlfn.LET(_xlpm.array,_xlfn.ANCHORARRAY($AJ$14),_xlpm.list,_xlfn.ANCHORARRAY($AH$14),_xlpm.array1,_xlfn._xlws.FILTER(_xlpm.array,_xlpm.list=$BG$14),_xlpm.array2,_xlfn._xlws.FILTER(_xlpm.array,_xlpm.list=$BG16),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0.83753820542883728</v>
      </c>
      <c r="BL16" s="28">
        <v>6.566403474805857E-2</v>
      </c>
      <c r="BM16" s="25" cm="1">
        <f t="array" ref="BM16">_xlfn.LET(_xlpm.array,_xlfn.ANCHORARRAY($AM$14),_xlpm.list,_xlfn.ANCHORARRAY($AH$14),_xlpm.array1,_xlfn._xlws.FILTER(_xlpm.array,_xlpm.list=$BG$14),_xlpm.array2,_xlfn._xlws.FILTER(_xlpm.array,_xlpm.list=$BG16),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0.97225697334193728</v>
      </c>
      <c r="BP16" s="31" t="str">
        <v>Canada</v>
      </c>
      <c r="BQ16" s="32">
        <v>4</v>
      </c>
      <c r="BR16" s="25">
        <v>0.48987231306766799</v>
      </c>
      <c r="BS16" s="24">
        <v>0.32809298014998278</v>
      </c>
      <c r="BT16" s="25" cm="1">
        <f t="array" ref="BT16">_xlfn.LET(_xlpm.array,_xlfn.ANCHORARRAY($AW$14),_xlpm.list,_xlfn.ANCHORARRAY($AU$14),_xlpm.array1,_xlfn._xlws.FILTER(_xlpm.array,_xlpm.list=$BP$14),_xlpm.array2,_xlfn._xlws.FILTER(_xlpm.array,_xlpm.list=$BP16),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0.23470732733178429</v>
      </c>
      <c r="BU16" s="28">
        <v>7.0139211030652293E-2</v>
      </c>
      <c r="BV16" s="25" cm="1">
        <f t="array" ref="BV16">_xlfn.LET(_xlpm.array,_xlfn.ANCHORARRAY($AZ$14),_xlpm.list,_xlfn.ANCHORARRAY($AU$14),_xlpm.array1,_xlfn._xlws.FILTER(_xlpm.array,_xlpm.list=$BP$14),_xlpm.array2,_xlfn._xlws.FILTER(_xlpm.array,_xlpm.list=$BP16),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0.30680472066101422</v>
      </c>
    </row>
    <row r="17" spans="1:74" x14ac:dyDescent="0.25">
      <c r="A17" t="s">
        <v>340</v>
      </c>
      <c r="B17" t="s">
        <v>341</v>
      </c>
      <c r="C17" t="s">
        <v>339</v>
      </c>
      <c r="D17" s="1">
        <v>25017</v>
      </c>
      <c r="E17" s="1">
        <v>45366</v>
      </c>
      <c r="F17" t="s">
        <v>14</v>
      </c>
      <c r="G17" t="s">
        <v>15</v>
      </c>
      <c r="H17" t="s">
        <v>22</v>
      </c>
      <c r="I17" s="2">
        <v>0.56889690699999995</v>
      </c>
      <c r="J17" t="s">
        <v>17</v>
      </c>
      <c r="K17" s="1">
        <v>26091</v>
      </c>
      <c r="L17" s="10">
        <f t="shared" si="12"/>
        <v>34.200000000000003</v>
      </c>
      <c r="M17" s="10">
        <f t="shared" si="9"/>
        <v>10</v>
      </c>
      <c r="N17" s="4">
        <v>1.4900704225285898E-3</v>
      </c>
      <c r="O17" s="4">
        <v>1.61331534504502E-3</v>
      </c>
      <c r="P17" t="s">
        <v>352</v>
      </c>
      <c r="Q17" t="str">
        <v>Out</v>
      </c>
      <c r="R17" t="str">
        <v>Out</v>
      </c>
      <c r="S17" s="10">
        <v>0.930798337901524</v>
      </c>
      <c r="T17" s="10">
        <v>1.42000489620166</v>
      </c>
      <c r="U17" s="3">
        <v>0.265679819037278</v>
      </c>
      <c r="V17" s="3">
        <v>0.33835721046314399</v>
      </c>
      <c r="W17" s="10">
        <f t="shared" si="13"/>
        <v>0.68350400392764799</v>
      </c>
      <c r="X17" s="10">
        <f t="shared" si="10"/>
        <v>0.93953600067885989</v>
      </c>
      <c r="Y17" s="12">
        <f t="shared" si="14"/>
        <v>8.7690844624259731E-2</v>
      </c>
      <c r="Z17" s="12">
        <f t="shared" si="11"/>
        <v>0.10501837625135219</v>
      </c>
      <c r="AA17" t="str">
        <v>AUS</v>
      </c>
      <c r="AG17" t="str">
        <v>APA AU Equity</v>
      </c>
      <c r="AH17" t="str">
        <v>AUS</v>
      </c>
      <c r="AI17" s="3">
        <v>0.52181485932732152</v>
      </c>
      <c r="AJ17" s="10">
        <v>0.27915178772789478</v>
      </c>
      <c r="AK17" s="10">
        <v>0.27915178772789478</v>
      </c>
      <c r="AL17" s="10" t="e">
        <v>#N/A</v>
      </c>
      <c r="AM17" s="12">
        <v>6.7743708025675906E-2</v>
      </c>
      <c r="AN17" s="12">
        <v>6.7743708025675906E-2</v>
      </c>
      <c r="AO17" s="12" t="e">
        <v>#N/A</v>
      </c>
      <c r="AT17" t="str">
        <v>DUK US Equity</v>
      </c>
      <c r="AU17" t="str">
        <v>US</v>
      </c>
      <c r="AV17" s="3">
        <v>0.47041586689007098</v>
      </c>
      <c r="AW17" s="10">
        <v>0.24890042196361997</v>
      </c>
      <c r="AX17" s="10" t="e">
        <v>#N/A</v>
      </c>
      <c r="AY17" s="10">
        <v>0.24890042196361997</v>
      </c>
      <c r="AZ17" s="12">
        <v>6.4840143499545852E-2</v>
      </c>
      <c r="BA17" s="12" t="e">
        <v>#N/A</v>
      </c>
      <c r="BB17" s="12">
        <v>6.4840143499545852E-2</v>
      </c>
      <c r="BG17" s="31" t="str">
        <v>SK</v>
      </c>
      <c r="BH17" s="32">
        <v>3</v>
      </c>
      <c r="BI17" s="25">
        <v>0.33427924965188099</v>
      </c>
      <c r="BJ17" s="24">
        <v>0.35969751316495396</v>
      </c>
      <c r="BK17" s="25" cm="1">
        <f t="array" ref="BK17">_xlfn.LET(_xlpm.array,_xlfn.ANCHORARRAY($AJ$14),_xlpm.list,_xlfn.ANCHORARRAY($AH$14),_xlpm.array1,_xlfn._xlws.FILTER(_xlpm.array,_xlpm.list=$BG$14),_xlpm.array2,_xlfn._xlws.FILTER(_xlpm.array,_xlpm.list=$BG17),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5.6383057622062978E-2</v>
      </c>
      <c r="BL17" s="28">
        <v>6.8986830809264765E-2</v>
      </c>
      <c r="BM17" s="25" cm="1">
        <f t="array" ref="BM17">_xlfn.LET(_xlpm.array,_xlfn.ANCHORARRAY($AM$14),_xlpm.list,_xlfn.ANCHORARRAY($AH$14),_xlpm.array1,_xlfn._xlws.FILTER(_xlpm.array,_xlpm.list=$BG$14),_xlpm.array2,_xlfn._xlws.FILTER(_xlpm.array,_xlpm.list=$BG17),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0.20226170848111968</v>
      </c>
      <c r="BP17" s="31" t="str">
        <v>SK</v>
      </c>
      <c r="BQ17" s="32">
        <v>3</v>
      </c>
      <c r="BR17" s="25">
        <v>0.33159353566863231</v>
      </c>
      <c r="BS17" s="24">
        <v>0.25874827881628359</v>
      </c>
      <c r="BT17" s="25" cm="1">
        <f t="array" ref="BT17">_xlfn.LET(_xlpm.array,_xlfn.ANCHORARRAY($AW$14),_xlpm.list,_xlfn.ANCHORARRAY($AU$14),_xlpm.array1,_xlfn._xlws.FILTER(_xlpm.array,_xlpm.list=$BP$14),_xlpm.array2,_xlfn._xlws.FILTER(_xlpm.array,_xlpm.list=$BP17),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0.60826552848085624</v>
      </c>
      <c r="BU17" s="28">
        <v>6.267426399998223E-2</v>
      </c>
      <c r="BV17" s="25" cm="1">
        <f t="array" ref="BV17">_xlfn.LET(_xlpm.array,_xlfn.ANCHORARRAY($AZ$14),_xlpm.list,_xlfn.ANCHORARRAY($AU$14),_xlpm.array1,_xlfn._xlws.FILTER(_xlpm.array,_xlpm.list=$BP$14),_xlpm.array2,_xlfn._xlws.FILTER(_xlpm.array,_xlpm.list=$BP17),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0.55803229573667523</v>
      </c>
    </row>
    <row r="18" spans="1:74" x14ac:dyDescent="0.25">
      <c r="A18" t="s">
        <v>327</v>
      </c>
      <c r="B18" t="s">
        <v>328</v>
      </c>
      <c r="C18" t="s">
        <v>339</v>
      </c>
      <c r="D18" s="1">
        <v>36689</v>
      </c>
      <c r="E18" s="1">
        <v>45366</v>
      </c>
      <c r="F18" t="s">
        <v>59</v>
      </c>
      <c r="G18" t="s">
        <v>59</v>
      </c>
      <c r="H18" t="s">
        <v>86</v>
      </c>
      <c r="I18" s="2">
        <v>1</v>
      </c>
      <c r="J18" t="s">
        <v>346</v>
      </c>
      <c r="K18" s="1">
        <v>26091</v>
      </c>
      <c r="L18" s="10">
        <f t="shared" si="12"/>
        <v>23.8</v>
      </c>
      <c r="M18" s="10">
        <f t="shared" si="9"/>
        <v>10</v>
      </c>
      <c r="N18" s="4">
        <v>1.39486987193984E-3</v>
      </c>
      <c r="O18" s="4">
        <v>1.24715464053353E-3</v>
      </c>
      <c r="P18" t="s">
        <v>352</v>
      </c>
      <c r="Q18" t="str">
        <v>AER list</v>
      </c>
      <c r="R18" t="str">
        <v>AER list</v>
      </c>
      <c r="S18" s="10">
        <v>0.58377344669305897</v>
      </c>
      <c r="T18" s="10">
        <v>0.65890086227116296</v>
      </c>
      <c r="U18" s="3">
        <v>0.52181485932732152</v>
      </c>
      <c r="V18" s="3">
        <v>0.52181485932732152</v>
      </c>
      <c r="W18" s="10">
        <f t="shared" si="13"/>
        <v>0.27915178772789478</v>
      </c>
      <c r="X18" s="10">
        <f t="shared" si="10"/>
        <v>0.31507660151448519</v>
      </c>
      <c r="Y18" s="12">
        <f t="shared" si="14"/>
        <v>6.7743708025675906E-2</v>
      </c>
      <c r="Z18" s="12">
        <f t="shared" si="11"/>
        <v>6.9971046480444526E-2</v>
      </c>
      <c r="AA18" t="str">
        <v>AUS</v>
      </c>
      <c r="AG18" t="str">
        <v>1803385D AU Equity</v>
      </c>
      <c r="AH18" t="str">
        <v>AUS</v>
      </c>
      <c r="AI18" s="3">
        <v>0.65223580965769234</v>
      </c>
      <c r="AJ18" s="10">
        <v>0.19804530524156488</v>
      </c>
      <c r="AK18" s="10">
        <v>0.19804530524156488</v>
      </c>
      <c r="AL18" s="10" t="e">
        <v>#N/A</v>
      </c>
      <c r="AM18" s="12">
        <v>6.5323525118130873E-2</v>
      </c>
      <c r="AN18" s="12">
        <v>6.5323525118130873E-2</v>
      </c>
      <c r="AO18" s="12" t="e">
        <v>#N/A</v>
      </c>
      <c r="AT18" t="str">
        <v>D US Equity</v>
      </c>
      <c r="AU18" t="str">
        <v>US</v>
      </c>
      <c r="AV18" s="3">
        <v>0.409838073197346</v>
      </c>
      <c r="AW18" s="10">
        <v>0.29393540409372948</v>
      </c>
      <c r="AX18" s="10" t="e">
        <v>#N/A</v>
      </c>
      <c r="AY18" s="10">
        <v>0.29393540409372948</v>
      </c>
      <c r="AZ18" s="12">
        <v>6.6420756517758139E-2</v>
      </c>
      <c r="BA18" s="12" t="e">
        <v>#N/A</v>
      </c>
      <c r="BB18" s="12">
        <v>6.6420756517758139E-2</v>
      </c>
      <c r="BG18" s="31" t="str">
        <v>Belgium</v>
      </c>
      <c r="BH18" s="32">
        <v>1</v>
      </c>
      <c r="BI18" s="25">
        <v>0.49252967169446998</v>
      </c>
      <c r="BJ18" s="24">
        <v>0.18357217570612425</v>
      </c>
      <c r="BK18" s="25" cm="1">
        <f t="array" ref="BK18">_xlfn.LET(_xlpm.array,_xlfn.ANCHORARRAY($AJ$14),_xlpm.list,_xlfn.ANCHORARRAY($AH$14),_xlpm.array1,_xlfn._xlws.FILTER(_xlpm.array,_xlpm.list=$BG$14),_xlpm.array2,_xlfn._xlws.FILTER(_xlpm.array,_xlpm.list=$BG18),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0.2081575412301328</v>
      </c>
      <c r="BL18" s="28">
        <v>6.1232068327669094E-2</v>
      </c>
      <c r="BM18" s="25" cm="1">
        <f t="array" ref="BM18">_xlfn.LET(_xlpm.array,_xlfn.ANCHORARRAY($AM$14),_xlpm.list,_xlfn.ANCHORARRAY($AH$14),_xlpm.array1,_xlfn._xlws.FILTER(_xlpm.array,_xlpm.list=$BG$14),_xlpm.array2,_xlfn._xlws.FILTER(_xlpm.array,_xlpm.list=$BG18),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5.9469680561107449E-2</v>
      </c>
      <c r="BP18" s="31" t="str">
        <v>Belgium</v>
      </c>
      <c r="BQ18" s="32">
        <v>1</v>
      </c>
      <c r="BR18" s="25">
        <v>0.42267397089700998</v>
      </c>
      <c r="BS18" s="24">
        <v>0.28258948142145512</v>
      </c>
      <c r="BT18" s="25" cm="1">
        <f t="array" ref="BT18">_xlfn.LET(_xlpm.array,_xlfn.ANCHORARRAY($AW$14),_xlpm.list,_xlfn.ANCHORARRAY($AU$14),_xlpm.array1,_xlfn._xlws.FILTER(_xlpm.array,_xlpm.list=$BP$14),_xlpm.array2,_xlfn._xlws.FILTER(_xlpm.array,_xlpm.list=$BP18),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0.32723221320372731</v>
      </c>
      <c r="BU18" s="28">
        <v>6.597402726607042E-2</v>
      </c>
      <c r="BV18" s="25" cm="1">
        <f t="array" ref="BV18">_xlfn.LET(_xlpm.array,_xlfn.ANCHORARRAY($AZ$14),_xlpm.list,_xlfn.ANCHORARRAY($AU$14),_xlpm.array1,_xlfn._xlws.FILTER(_xlpm.array,_xlpm.list=$BP$14),_xlpm.array2,_xlfn._xlws.FILTER(_xlpm.array,_xlpm.list=$BP18),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0.72414083455564249</v>
      </c>
    </row>
    <row r="19" spans="1:74" x14ac:dyDescent="0.25">
      <c r="A19" t="s">
        <v>342</v>
      </c>
      <c r="B19" t="s">
        <v>343</v>
      </c>
      <c r="C19" t="s">
        <v>339</v>
      </c>
      <c r="D19" s="1">
        <v>39002</v>
      </c>
      <c r="E19" s="1">
        <v>45366</v>
      </c>
      <c r="F19" t="s">
        <v>22</v>
      </c>
      <c r="G19" t="s">
        <v>15</v>
      </c>
      <c r="H19" t="s">
        <v>22</v>
      </c>
      <c r="I19" s="2">
        <v>0</v>
      </c>
      <c r="J19" t="s">
        <v>17</v>
      </c>
      <c r="K19" s="1">
        <v>26091</v>
      </c>
      <c r="L19" s="10">
        <f t="shared" si="12"/>
        <v>17.399999999999999</v>
      </c>
      <c r="M19" s="10">
        <f t="shared" si="9"/>
        <v>10</v>
      </c>
      <c r="N19" s="4">
        <v>9.0089077646466611E-4</v>
      </c>
      <c r="O19" s="4">
        <v>9.1342094548437294E-4</v>
      </c>
      <c r="P19" t="s">
        <v>352</v>
      </c>
      <c r="Q19" t="str">
        <v>Out</v>
      </c>
      <c r="R19" t="str">
        <v>Out</v>
      </c>
      <c r="S19" s="10">
        <v>0.48411230956585699</v>
      </c>
      <c r="T19" s="10">
        <v>0.61316932160611304</v>
      </c>
      <c r="U19" s="3">
        <v>0.204985766247477</v>
      </c>
      <c r="V19" s="3">
        <v>0.24350608884896699</v>
      </c>
      <c r="W19" s="10">
        <f t="shared" si="13"/>
        <v>0.38487617683966402</v>
      </c>
      <c r="X19" s="10">
        <f t="shared" si="10"/>
        <v>0.46385885829963408</v>
      </c>
      <c r="Y19" s="12">
        <f t="shared" si="14"/>
        <v>6.7962038289008708E-2</v>
      </c>
      <c r="Z19" s="12">
        <f t="shared" si="11"/>
        <v>7.3629370991556656E-2</v>
      </c>
      <c r="AA19" t="str">
        <v>AUS</v>
      </c>
      <c r="AG19" t="str">
        <v>1535943D AU Equity</v>
      </c>
      <c r="AH19" t="str">
        <v>AUS</v>
      </c>
      <c r="AI19" s="3">
        <v>0.66620000000000001</v>
      </c>
      <c r="AJ19" s="10">
        <v>7.172238550126861E-2</v>
      </c>
      <c r="AK19" s="10">
        <v>7.172238550126861E-2</v>
      </c>
      <c r="AL19" s="10" t="e">
        <v>#N/A</v>
      </c>
      <c r="AM19" s="12">
        <v>5.7770787901078653E-2</v>
      </c>
      <c r="AN19" s="12">
        <v>5.7770787901078653E-2</v>
      </c>
      <c r="AO19" s="12" t="e">
        <v>#N/A</v>
      </c>
      <c r="AT19" t="str">
        <v>AEP US Equity</v>
      </c>
      <c r="AU19" t="str">
        <v>US</v>
      </c>
      <c r="AV19" s="3">
        <v>0.41867362854054202</v>
      </c>
      <c r="AW19" s="10">
        <v>0.27321585918424274</v>
      </c>
      <c r="AX19" s="10" t="e">
        <v>#N/A</v>
      </c>
      <c r="AY19" s="10">
        <v>0.27321585918424274</v>
      </c>
      <c r="AZ19" s="12">
        <v>6.5312855840233885E-2</v>
      </c>
      <c r="BA19" s="12" t="e">
        <v>#N/A</v>
      </c>
      <c r="BB19" s="12">
        <v>6.5312855840233885E-2</v>
      </c>
      <c r="BG19" s="31" t="str">
        <v>Spain</v>
      </c>
      <c r="BH19" s="32">
        <v>1</v>
      </c>
      <c r="BI19" s="25">
        <v>0.39903674062290501</v>
      </c>
      <c r="BJ19" s="24">
        <v>0.31204362802088037</v>
      </c>
      <c r="BK19" s="25" cm="1">
        <f t="array" ref="BK19">_xlfn.LET(_xlpm.array,_xlfn.ANCHORARRAY($AJ$14),_xlpm.list,_xlfn.ANCHORARRAY($AH$14),_xlpm.array1,_xlfn._xlws.FILTER(_xlpm.array,_xlpm.list=$BG$14),_xlpm.array2,_xlfn._xlws.FILTER(_xlpm.array,_xlpm.list=$BG19),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0.13415060711128579</v>
      </c>
      <c r="BL19" s="28">
        <v>6.7327439749752679E-2</v>
      </c>
      <c r="BM19" s="25" cm="1">
        <f t="array" ref="BM19">_xlfn.LET(_xlpm.array,_xlfn.ANCHORARRAY($AM$14),_xlpm.list,_xlfn.ANCHORARRAY($AH$14),_xlpm.array1,_xlfn._xlws.FILTER(_xlpm.array,_xlpm.list=$BG$14),_xlpm.array2,_xlfn._xlws.FILTER(_xlpm.array,_xlpm.list=$BG19),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0.50264363112829313</v>
      </c>
      <c r="BP19" s="31" t="str">
        <v>Spain</v>
      </c>
      <c r="BQ19" s="32">
        <v>1</v>
      </c>
      <c r="BR19" s="25">
        <v>0.36927711306217897</v>
      </c>
      <c r="BS19" s="24">
        <v>0.30913429194594955</v>
      </c>
      <c r="BT19" s="25" cm="1">
        <f t="array" ref="BT19">_xlfn.LET(_xlpm.array,_xlfn.ANCHORARRAY($AW$14),_xlpm.list,_xlfn.ANCHORARRAY($AU$14),_xlpm.array1,_xlfn._xlws.FILTER(_xlpm.array,_xlpm.list=$BP$14),_xlpm.array2,_xlfn._xlws.FILTER(_xlpm.array,_xlpm.list=$BP19),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0.20906712744641143</v>
      </c>
      <c r="BU19" s="28">
        <v>6.6551868361892447E-2</v>
      </c>
      <c r="BV19" s="25" cm="1">
        <f t="array" ref="BV19">_xlfn.LET(_xlpm.array,_xlfn.ANCHORARRAY($AZ$14),_xlpm.list,_xlfn.ANCHORARRAY($AU$14),_xlpm.array1,_xlfn._xlws.FILTER(_xlpm.array,_xlpm.list=$BP$14),_xlpm.array2,_xlfn._xlws.FILTER(_xlpm.array,_xlpm.list=$BP19),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0.59707036151408244</v>
      </c>
    </row>
    <row r="20" spans="1:74" x14ac:dyDescent="0.25">
      <c r="A20" t="s">
        <v>329</v>
      </c>
      <c r="B20" t="s">
        <v>330</v>
      </c>
      <c r="C20" t="s">
        <v>339</v>
      </c>
      <c r="D20" s="1">
        <v>35671</v>
      </c>
      <c r="E20" s="1">
        <v>41894</v>
      </c>
      <c r="F20" t="s">
        <v>59</v>
      </c>
      <c r="G20" t="s">
        <v>59</v>
      </c>
      <c r="H20" t="s">
        <v>60</v>
      </c>
      <c r="I20" s="2">
        <v>1</v>
      </c>
      <c r="J20" t="s">
        <v>346</v>
      </c>
      <c r="K20" s="1">
        <v>26091</v>
      </c>
      <c r="L20" s="10">
        <f t="shared" si="12"/>
        <v>17</v>
      </c>
      <c r="M20" s="10">
        <f t="shared" si="9"/>
        <v>0.4</v>
      </c>
      <c r="N20" s="4">
        <v>5.5791484592100007E-3</v>
      </c>
      <c r="O20" s="4">
        <v>4.6452159523809496E-3</v>
      </c>
      <c r="P20" t="s">
        <v>352</v>
      </c>
      <c r="Q20" t="str">
        <v>AER list</v>
      </c>
      <c r="R20" t="str">
        <v>Out</v>
      </c>
      <c r="S20" s="10">
        <v>0.56948159339415305</v>
      </c>
      <c r="T20" s="10">
        <v>0</v>
      </c>
      <c r="U20" s="3">
        <v>0.65223580965769234</v>
      </c>
      <c r="V20" s="3">
        <v>0.65223580965769234</v>
      </c>
      <c r="W20" s="10">
        <f t="shared" si="13"/>
        <v>0.19804530524156488</v>
      </c>
      <c r="X20" s="10">
        <f t="shared" si="10"/>
        <v>0</v>
      </c>
      <c r="Y20" s="12">
        <f t="shared" si="14"/>
        <v>6.5323525118130873E-2</v>
      </c>
      <c r="Z20" s="12">
        <f t="shared" si="11"/>
        <v>5.3044716193153846E-2</v>
      </c>
      <c r="AA20" t="str">
        <v>AUS</v>
      </c>
      <c r="AG20" t="str">
        <v>HDF AU Equity</v>
      </c>
      <c r="AH20" t="str">
        <v>AUS</v>
      </c>
      <c r="AI20" s="3">
        <v>0.4834</v>
      </c>
      <c r="AJ20" s="10">
        <v>0.48220025489581603</v>
      </c>
      <c r="AK20" s="10">
        <v>0.48220025489581603</v>
      </c>
      <c r="AL20" s="10" t="e">
        <v>#N/A</v>
      </c>
      <c r="AM20" s="12">
        <v>7.9564415803540595E-2</v>
      </c>
      <c r="AN20" s="12">
        <v>7.9564415803540595E-2</v>
      </c>
      <c r="AO20" s="12" t="e">
        <v>#N/A</v>
      </c>
      <c r="AT20" t="str">
        <v>EXC US Equity</v>
      </c>
      <c r="AU20" t="str">
        <v>US</v>
      </c>
      <c r="AV20" s="3">
        <v>0.45213116003436798</v>
      </c>
      <c r="AW20" s="10">
        <v>0.36378505705388459</v>
      </c>
      <c r="AX20" s="10" t="e">
        <v>#N/A</v>
      </c>
      <c r="AY20" s="10">
        <v>0.36378505705388459</v>
      </c>
      <c r="AZ20" s="12">
        <v>7.1597296738028199E-2</v>
      </c>
      <c r="BA20" s="12" t="e">
        <v>#N/A</v>
      </c>
      <c r="BB20" s="12">
        <v>7.1597296738028199E-2</v>
      </c>
      <c r="BG20" s="31" t="str">
        <v>JP</v>
      </c>
      <c r="BH20" s="32">
        <v>4</v>
      </c>
      <c r="BI20" s="25">
        <v>0.60811257968530241</v>
      </c>
      <c r="BJ20" s="24">
        <v>0.24024043821156338</v>
      </c>
      <c r="BK20" s="25" cm="1">
        <f t="array" ref="BK20">_xlfn.LET(_xlpm.array,_xlfn.ANCHORARRAY($AJ$14),_xlpm.list,_xlfn.ANCHORARRAY($AH$14),_xlpm.array1,_xlfn._xlws.FILTER(_xlpm.array,_xlpm.list=$BG$14),_xlpm.array2,_xlfn._xlws.FILTER(_xlpm.array,_xlpm.list=$BG20),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0.99097206971215834</v>
      </c>
      <c r="BL20" s="28">
        <v>6.7057158762822977E-2</v>
      </c>
      <c r="BM20" s="25" cm="1">
        <f t="array" ref="BM20">_xlfn.LET(_xlpm.array,_xlfn.ANCHORARRAY($AM$14),_xlpm.list,_xlfn.ANCHORARRAY($AH$14),_xlpm.array1,_xlfn._xlws.FILTER(_xlpm.array,_xlpm.list=$BG$14),_xlpm.array2,_xlfn._xlws.FILTER(_xlpm.array,_xlpm.list=$BG20),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0.78411644652424206</v>
      </c>
      <c r="BP20" s="31" t="str">
        <v>JP</v>
      </c>
      <c r="BQ20" s="32">
        <v>4</v>
      </c>
      <c r="BR20" s="25">
        <v>0.6260582997104327</v>
      </c>
      <c r="BS20" s="24">
        <v>0.26930361431618127</v>
      </c>
      <c r="BT20" s="25" cm="1">
        <f t="array" ref="BT20">_xlfn.LET(_xlpm.array,_xlfn.ANCHORARRAY($AW$14),_xlpm.list,_xlfn.ANCHORARRAY($AU$14),_xlpm.array1,_xlfn._xlws.FILTER(_xlpm.array,_xlpm.list=$BP$14),_xlpm.array2,_xlfn._xlws.FILTER(_xlpm.array,_xlpm.list=$BP20),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0.70872363181980791</v>
      </c>
      <c r="BU20" s="28">
        <v>6.9217990081811898E-2</v>
      </c>
      <c r="BV20" s="25" cm="1">
        <f t="array" ref="BV20">_xlfn.LET(_xlpm.array,_xlfn.ANCHORARRAY($AZ$14),_xlpm.list,_xlfn.ANCHORARRAY($AU$14),_xlpm.array1,_xlfn._xlws.FILTER(_xlpm.array,_xlpm.list=$BP$14),_xlpm.array2,_xlfn._xlws.FILTER(_xlpm.array,_xlpm.list=$BP20),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0.39540720542291291</v>
      </c>
    </row>
    <row r="21" spans="1:74" x14ac:dyDescent="0.25">
      <c r="A21" t="s">
        <v>331</v>
      </c>
      <c r="B21" t="s">
        <v>332</v>
      </c>
      <c r="C21" t="s">
        <v>339</v>
      </c>
      <c r="D21" s="1">
        <v>37239</v>
      </c>
      <c r="E21" s="1">
        <v>39035</v>
      </c>
      <c r="F21" t="s">
        <v>344</v>
      </c>
      <c r="G21" t="s">
        <v>313</v>
      </c>
      <c r="H21" t="s">
        <v>344</v>
      </c>
      <c r="I21" s="2">
        <v>1</v>
      </c>
      <c r="J21" t="s">
        <v>346</v>
      </c>
      <c r="K21" s="1">
        <v>26091</v>
      </c>
      <c r="L21" s="10">
        <f t="shared" si="12"/>
        <v>4.9000000000000004</v>
      </c>
      <c r="M21" s="10">
        <f t="shared" si="9"/>
        <v>7.4</v>
      </c>
      <c r="N21" s="4">
        <v>0</v>
      </c>
      <c r="O21" s="4" t="s">
        <v>352</v>
      </c>
      <c r="P21" t="s">
        <v>352</v>
      </c>
      <c r="Q21" t="str">
        <v>AER list</v>
      </c>
      <c r="R21" t="str">
        <v>Out</v>
      </c>
      <c r="S21" s="10">
        <v>0.21486634362273399</v>
      </c>
      <c r="T21" s="10" t="s">
        <v>352</v>
      </c>
      <c r="U21" s="3">
        <v>0.66620000000000001</v>
      </c>
      <c r="V21" s="3" t="s">
        <v>352</v>
      </c>
      <c r="W21" s="10">
        <f t="shared" si="13"/>
        <v>7.172238550126861E-2</v>
      </c>
      <c r="X21" s="10" t="str">
        <f t="shared" si="10"/>
        <v>NA</v>
      </c>
      <c r="Y21" s="12">
        <f t="shared" si="14"/>
        <v>5.7770787901078653E-2</v>
      </c>
      <c r="Z21" s="12" t="str">
        <f t="shared" si="11"/>
        <v>NA</v>
      </c>
      <c r="AA21" t="str">
        <v>AUS</v>
      </c>
      <c r="AG21" t="str">
        <v>1168921D AU Equity</v>
      </c>
      <c r="AH21" t="str">
        <v>AUS</v>
      </c>
      <c r="AI21" s="3">
        <v>0.29670000000000002</v>
      </c>
      <c r="AJ21" s="10">
        <v>0.30584806030591566</v>
      </c>
      <c r="AK21" s="10">
        <v>0.30584806030591566</v>
      </c>
      <c r="AL21" s="10" t="e">
        <v>#N/A</v>
      </c>
      <c r="AM21" s="12">
        <v>6.4896579738966773E-2</v>
      </c>
      <c r="AN21" s="12">
        <v>6.4896579738966773E-2</v>
      </c>
      <c r="AO21" s="12" t="e">
        <v>#N/A</v>
      </c>
      <c r="AT21" t="str">
        <v>XEL US Equity</v>
      </c>
      <c r="AU21" t="str">
        <v>US</v>
      </c>
      <c r="AV21" s="3">
        <v>0.40152851361578101</v>
      </c>
      <c r="AW21" s="10">
        <v>0.26168203966853626</v>
      </c>
      <c r="AX21" s="10" t="e">
        <v>#N/A</v>
      </c>
      <c r="AY21" s="10">
        <v>0.26168203966853626</v>
      </c>
      <c r="AZ21" s="12">
        <v>6.425485673176487E-2</v>
      </c>
      <c r="BA21" s="12" t="e">
        <v>#N/A</v>
      </c>
      <c r="BB21" s="12">
        <v>6.425485673176487E-2</v>
      </c>
      <c r="BG21" s="31" t="str">
        <v>Italy</v>
      </c>
      <c r="BH21" s="32">
        <v>1</v>
      </c>
      <c r="BI21" s="25">
        <v>0.49950605694446898</v>
      </c>
      <c r="BJ21" s="24">
        <v>0.31154221585563985</v>
      </c>
      <c r="BK21" s="25" cm="1">
        <f t="array" ref="BK21">_xlfn.LET(_xlpm.array,_xlfn.ANCHORARRAY($AJ$14),_xlpm.list,_xlfn.ANCHORARRAY($AH$14),_xlpm.array1,_xlfn._xlws.FILTER(_xlpm.array,_xlpm.list=$BG$14),_xlpm.array2,_xlfn._xlws.FILTER(_xlpm.array,_xlpm.list=$BG21),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0.13656714206543094</v>
      </c>
      <c r="BL21" s="28">
        <v>6.9305738521939053E-2</v>
      </c>
      <c r="BM21" s="25" cm="1">
        <f t="array" ref="BM21">_xlfn.LET(_xlpm.array,_xlfn.ANCHORARRAY($AM$14),_xlpm.list,_xlfn.ANCHORARRAY($AH$14),_xlpm.array1,_xlfn._xlws.FILTER(_xlpm.array,_xlpm.list=$BG$14),_xlpm.array2,_xlfn._xlws.FILTER(_xlpm.array,_xlpm.list=$BG21),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0.13920169923990189</v>
      </c>
      <c r="BP21" s="31" t="str">
        <v>Italy</v>
      </c>
      <c r="BQ21" s="32">
        <v>1</v>
      </c>
      <c r="BR21" s="25">
        <v>0.49950605694446898</v>
      </c>
      <c r="BS21" s="24">
        <v>0.31154221585563985</v>
      </c>
      <c r="BT21" s="25" cm="1">
        <f t="array" ref="BT21">_xlfn.LET(_xlpm.array,_xlfn.ANCHORARRAY($AW$14),_xlpm.list,_xlfn.ANCHORARRAY($AU$14),_xlpm.array1,_xlfn._xlws.FILTER(_xlpm.array,_xlpm.list=$BP$14),_xlpm.array2,_xlfn._xlws.FILTER(_xlpm.array,_xlpm.list=$BP21),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0.2012991692618149</v>
      </c>
      <c r="BU21" s="28">
        <v>6.9305738521939053E-2</v>
      </c>
      <c r="BV21" s="25" cm="1">
        <f t="array" ref="BV21">_xlfn.LET(_xlpm.array,_xlfn.ANCHORARRAY($AZ$14),_xlpm.list,_xlfn.ANCHORARRAY($AU$14),_xlpm.array1,_xlfn._xlws.FILTER(_xlpm.array,_xlpm.list=$BP$14),_xlpm.array2,_xlfn._xlws.FILTER(_xlpm.array,_xlpm.list=$BP21),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0.2396553507273218</v>
      </c>
    </row>
    <row r="22" spans="1:74" ht="15.75" thickBot="1" x14ac:dyDescent="0.3">
      <c r="A22" t="s">
        <v>333</v>
      </c>
      <c r="B22" t="s">
        <v>334</v>
      </c>
      <c r="C22" t="s">
        <v>339</v>
      </c>
      <c r="D22" s="1">
        <v>38331</v>
      </c>
      <c r="E22" s="1">
        <v>41236</v>
      </c>
      <c r="F22" t="s">
        <v>344</v>
      </c>
      <c r="G22" t="s">
        <v>59</v>
      </c>
      <c r="H22" t="s">
        <v>86</v>
      </c>
      <c r="I22" s="2">
        <v>1</v>
      </c>
      <c r="J22" t="s">
        <v>346</v>
      </c>
      <c r="K22" s="1">
        <v>26091</v>
      </c>
      <c r="L22" s="10">
        <f t="shared" si="12"/>
        <v>8</v>
      </c>
      <c r="M22" s="10">
        <f t="shared" si="9"/>
        <v>1.4</v>
      </c>
      <c r="N22" s="4">
        <v>0</v>
      </c>
      <c r="O22" s="4" t="s">
        <v>352</v>
      </c>
      <c r="P22" t="s">
        <v>352</v>
      </c>
      <c r="Q22" t="str">
        <v>AER list</v>
      </c>
      <c r="R22" t="str">
        <v>Out</v>
      </c>
      <c r="S22" s="10">
        <v>0.93341125608946196</v>
      </c>
      <c r="T22" s="10" t="s">
        <v>352</v>
      </c>
      <c r="U22" s="3">
        <v>0.4834</v>
      </c>
      <c r="V22" s="3" t="s">
        <v>352</v>
      </c>
      <c r="W22" s="10">
        <f t="shared" si="13"/>
        <v>0.48220025489581603</v>
      </c>
      <c r="X22" s="10" t="str">
        <f t="shared" si="10"/>
        <v>NA</v>
      </c>
      <c r="Y22" s="12">
        <f t="shared" si="14"/>
        <v>7.9564415803540595E-2</v>
      </c>
      <c r="Z22" s="12" t="str">
        <f t="shared" si="11"/>
        <v>NA</v>
      </c>
      <c r="AA22" t="str">
        <v>AUS</v>
      </c>
      <c r="AG22" t="str">
        <v>AAN AU Equity</v>
      </c>
      <c r="AH22" t="str">
        <v>AUS</v>
      </c>
      <c r="AI22" s="3">
        <v>0.39539999999999997</v>
      </c>
      <c r="AJ22" s="10">
        <v>0.35821547377662027</v>
      </c>
      <c r="AK22" s="10">
        <v>0.35821547377662027</v>
      </c>
      <c r="AL22" s="10" t="e">
        <v>#N/A</v>
      </c>
      <c r="AM22" s="12">
        <v>7.0117359374150451E-2</v>
      </c>
      <c r="AN22" s="12">
        <v>7.0117359374150451E-2</v>
      </c>
      <c r="AO22" s="12" t="e">
        <v>#N/A</v>
      </c>
      <c r="AT22" t="str">
        <v>PCG US Equity</v>
      </c>
      <c r="AU22" t="str">
        <v>US</v>
      </c>
      <c r="AV22" s="3">
        <v>0.52540472343032896</v>
      </c>
      <c r="AW22" s="10">
        <v>0.49309596968728292</v>
      </c>
      <c r="AX22" s="10" t="e">
        <v>#N/A</v>
      </c>
      <c r="AY22" s="10">
        <v>0.49309596968728292</v>
      </c>
      <c r="AZ22" s="12">
        <v>8.1080044589218137E-2</v>
      </c>
      <c r="BA22" s="12" t="e">
        <v>#N/A</v>
      </c>
      <c r="BB22" s="12">
        <v>8.1080044589218137E-2</v>
      </c>
      <c r="BG22" s="33" t="str">
        <v>NZ</v>
      </c>
      <c r="BH22" s="34">
        <v>1</v>
      </c>
      <c r="BI22" s="27">
        <v>0.46503627886307602</v>
      </c>
      <c r="BJ22" s="26">
        <v>0.28064685469332423</v>
      </c>
      <c r="BK22" s="27" cm="1">
        <f t="array" ref="BK22">_xlfn.LET(_xlpm.array,_xlfn.ANCHORARRAY($AJ$14),_xlpm.list,_xlfn.ANCHORARRAY($AH$14),_xlpm.array1,_xlfn._xlws.FILTER(_xlpm.array,_xlpm.list=$BG$14),_xlpm.array2,_xlfn._xlws.FILTER(_xlpm.array,_xlpm.list=$BG22),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0.38215935398530687</v>
      </c>
      <c r="BL22" s="29">
        <v>6.6700830568247618E-2</v>
      </c>
      <c r="BM22" s="27" cm="1">
        <f t="array" ref="BM22">_xlfn.LET(_xlpm.array,_xlfn.ANCHORARRAY($AM$14),_xlpm.list,_xlfn.ANCHORARRAY($AH$14),_xlpm.array1,_xlfn._xlws.FILTER(_xlpm.array,_xlpm.list=$BG$14),_xlpm.array2,_xlfn._xlws.FILTER(_xlpm.array,_xlpm.list=$BG22),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0.69671424749372735</v>
      </c>
      <c r="BP22" s="33" t="str">
        <v>NZ</v>
      </c>
      <c r="BQ22" s="34">
        <v>1</v>
      </c>
      <c r="BR22" s="27">
        <v>0.42089253263299498</v>
      </c>
      <c r="BS22" s="26">
        <v>0.3029599971308431</v>
      </c>
      <c r="BT22" s="27" cm="1">
        <f t="array" ref="BT22">_xlfn.LET(_xlpm.array,_xlfn.ANCHORARRAY($AW$14),_xlpm.list,_xlfn.ANCHORARRAY($AU$14),_xlpm.array1,_xlfn._xlws.FILTER(_xlpm.array,_xlpm.list=$BP$14),_xlpm.array2,_xlfn._xlws.FILTER(_xlpm.array,_xlpm.list=$BP22),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0.23087985459712335</v>
      </c>
      <c r="BU22" s="29">
        <v>6.7201370474772176E-2</v>
      </c>
      <c r="BV22" s="27" cm="1">
        <f t="array" ref="BV22">_xlfn.LET(_xlpm.array,_xlfn.ANCHORARRAY($AZ$14),_xlpm.list,_xlfn.ANCHORARRAY($AU$14),_xlpm.array1,_xlfn._xlws.FILTER(_xlpm.array,_xlpm.list=$BP$14),_xlpm.array2,_xlfn._xlws.FILTER(_xlpm.array,_xlpm.list=$BP22),
_xlpm.M_1,AVERAGE(_xlpm.array1),_xlpm.M_2,AVERAGE(_xlpm.array2),
_xlpm.N_1,COUNT(_xlpm.array1),_xlpm.N_2,COUNT(_xlpm.array2),
_xlpm.SD_1,_xlfn.STDEV.S(_xlpm.array1),_xlpm.SD_2,_xlfn.STDEV.S(_xlpm.array2),
_xlpm.SE_1,_xlpm.SD_1/SQRT(_xlpm.N_1),_xlpm.SE_2,_xlpm.SD_2/SQRT(_xlpm.N_2),
_xlpm.Tscore_W,ABS(_xlpm.M_1-_xlpm.M_2)/SQRT(_xlpm.SE_1^2+_xlpm.SE_2^2),
_xlpm.DF_W,((_xlpm.SE_1^2+_xlpm.SE_2^2)^2)/((_xlpm.SE_1^4)/(_xlpm.N_1-1)+(_xlpm.SE_2^4)/(_xlpm.N_2-1)),
IF(_xlpm.N_2=1,_xlfn.T.DIST.2T(ABS((_xlpm.M_1-_xlpm.M_2)/(_xlpm.SD_1/SQRT(_xlpm.N_1))),_xlpm.N_1-1),_xlfn.T.DIST.2T(_xlpm.Tscore_W,_xlpm.DF_W)))</f>
        <v>0.47768237107662048</v>
      </c>
    </row>
    <row r="23" spans="1:74" x14ac:dyDescent="0.25">
      <c r="A23" t="s">
        <v>335</v>
      </c>
      <c r="B23" t="s">
        <v>336</v>
      </c>
      <c r="C23" t="s">
        <v>339</v>
      </c>
      <c r="D23" s="1">
        <v>25017</v>
      </c>
      <c r="E23" s="1">
        <v>39001</v>
      </c>
      <c r="F23" t="s">
        <v>344</v>
      </c>
      <c r="G23" t="s">
        <v>345</v>
      </c>
      <c r="H23" t="s">
        <v>344</v>
      </c>
      <c r="I23" s="2">
        <v>1</v>
      </c>
      <c r="J23" t="s">
        <v>346</v>
      </c>
      <c r="K23" s="1">
        <v>26091</v>
      </c>
      <c r="L23" s="10">
        <f t="shared" si="12"/>
        <v>16.8</v>
      </c>
      <c r="M23" s="10">
        <f t="shared" si="9"/>
        <v>7.5</v>
      </c>
      <c r="N23" s="4">
        <v>0</v>
      </c>
      <c r="O23" s="4" t="s">
        <v>352</v>
      </c>
      <c r="P23" t="s">
        <v>352</v>
      </c>
      <c r="Q23" t="str">
        <v>AER list</v>
      </c>
      <c r="R23" t="str">
        <v>Out</v>
      </c>
      <c r="S23" s="10">
        <v>0.43487567226776003</v>
      </c>
      <c r="T23" s="10" t="s">
        <v>352</v>
      </c>
      <c r="U23" s="3">
        <v>0.29670000000000002</v>
      </c>
      <c r="V23" s="3" t="s">
        <v>352</v>
      </c>
      <c r="W23" s="10">
        <f t="shared" si="13"/>
        <v>0.30584806030591566</v>
      </c>
      <c r="X23" s="10" t="str">
        <f t="shared" si="10"/>
        <v>NA</v>
      </c>
      <c r="Y23" s="12">
        <f t="shared" si="14"/>
        <v>6.4896579738966773E-2</v>
      </c>
      <c r="Z23" s="12" t="str">
        <f t="shared" si="11"/>
        <v>NA</v>
      </c>
      <c r="AA23" t="str">
        <v>AUS</v>
      </c>
      <c r="AG23" t="str">
        <v>DUK US Equity</v>
      </c>
      <c r="AH23" t="str">
        <v>US</v>
      </c>
      <c r="AI23" s="3">
        <v>0.38913651219735201</v>
      </c>
      <c r="AJ23" s="10">
        <v>0.31122792532935412</v>
      </c>
      <c r="AK23" s="10" t="e">
        <v>#N/A</v>
      </c>
      <c r="AL23" s="10">
        <v>0.31122792532935412</v>
      </c>
      <c r="AM23" s="12">
        <v>6.7078861614366991E-2</v>
      </c>
      <c r="AN23" s="12" t="e">
        <v>#N/A</v>
      </c>
      <c r="AO23" s="12">
        <v>6.7078861614366991E-2</v>
      </c>
      <c r="AT23" t="str">
        <v>PEG US Equity</v>
      </c>
      <c r="AU23" t="str">
        <v>US</v>
      </c>
      <c r="AV23" s="3">
        <v>0.34134587281113299</v>
      </c>
      <c r="AW23" s="10">
        <v>0.4527814801132512</v>
      </c>
      <c r="AX23" s="10" t="e">
        <v>#N/A</v>
      </c>
      <c r="AY23" s="10">
        <v>0.4527814801132512</v>
      </c>
      <c r="AZ23" s="12">
        <v>7.4899369223244236E-2</v>
      </c>
      <c r="BA23" s="12" t="e">
        <v>#N/A</v>
      </c>
      <c r="BB23" s="12">
        <v>7.4899369223244236E-2</v>
      </c>
      <c r="BI23" s="3"/>
    </row>
    <row r="24" spans="1:74" x14ac:dyDescent="0.25">
      <c r="A24" t="s">
        <v>337</v>
      </c>
      <c r="B24" t="s">
        <v>338</v>
      </c>
      <c r="C24" t="s">
        <v>339</v>
      </c>
      <c r="D24" s="1">
        <v>36816</v>
      </c>
      <c r="E24" s="1">
        <v>39311</v>
      </c>
      <c r="F24" t="s">
        <v>344</v>
      </c>
      <c r="G24" t="s">
        <v>59</v>
      </c>
      <c r="H24" t="s">
        <v>60</v>
      </c>
      <c r="I24" s="2">
        <v>1</v>
      </c>
      <c r="J24" t="s">
        <v>346</v>
      </c>
      <c r="K24" s="1">
        <v>26091</v>
      </c>
      <c r="L24" s="10">
        <f t="shared" si="12"/>
        <v>6.8</v>
      </c>
      <c r="M24" s="10">
        <f t="shared" si="9"/>
        <v>6.6</v>
      </c>
      <c r="N24" s="4">
        <v>0</v>
      </c>
      <c r="O24" s="4" t="s">
        <v>352</v>
      </c>
      <c r="P24" t="s">
        <v>352</v>
      </c>
      <c r="Q24" t="str">
        <v>AER list</v>
      </c>
      <c r="R24" t="str">
        <v>Out</v>
      </c>
      <c r="S24" s="10">
        <v>0.59248341676582905</v>
      </c>
      <c r="T24" s="10" t="s">
        <v>352</v>
      </c>
      <c r="U24" s="3">
        <v>0.39539999999999997</v>
      </c>
      <c r="V24" s="3" t="s">
        <v>352</v>
      </c>
      <c r="W24" s="10">
        <f t="shared" si="13"/>
        <v>0.35821547377662027</v>
      </c>
      <c r="X24" s="10" t="str">
        <f t="shared" si="10"/>
        <v>NA</v>
      </c>
      <c r="Y24" s="12">
        <f t="shared" si="14"/>
        <v>7.0117359374150451E-2</v>
      </c>
      <c r="Z24" s="12" t="str">
        <f t="shared" si="11"/>
        <v>NA</v>
      </c>
      <c r="AA24" t="str">
        <v>AUS</v>
      </c>
      <c r="AG24" t="str">
        <v>D US Equity</v>
      </c>
      <c r="AH24" t="str">
        <v>US</v>
      </c>
      <c r="AI24" s="3">
        <v>0.43041028115410701</v>
      </c>
      <c r="AJ24" s="10">
        <v>0.25190313127928388</v>
      </c>
      <c r="AK24" s="10" t="e">
        <v>#N/A</v>
      </c>
      <c r="AL24" s="10">
        <v>0.25190313127928388</v>
      </c>
      <c r="AM24" s="12">
        <v>6.422619976239774E-2</v>
      </c>
      <c r="AN24" s="12" t="e">
        <v>#N/A</v>
      </c>
      <c r="AO24" s="12">
        <v>6.422619976239774E-2</v>
      </c>
      <c r="AT24" t="str">
        <v>EIX US Equity</v>
      </c>
      <c r="AU24" t="str">
        <v>US</v>
      </c>
      <c r="AV24" s="3">
        <v>0.44375887140086501</v>
      </c>
      <c r="AW24" s="10">
        <v>0.40404039420054244</v>
      </c>
      <c r="AX24" s="10" t="e">
        <v>#N/A</v>
      </c>
      <c r="AY24" s="10">
        <v>0.40404039420054244</v>
      </c>
      <c r="AZ24" s="12">
        <v>7.3925681868450929E-2</v>
      </c>
      <c r="BA24" s="12" t="e">
        <v>#N/A</v>
      </c>
      <c r="BB24" s="12">
        <v>7.3925681868450929E-2</v>
      </c>
      <c r="BI24" s="3"/>
    </row>
    <row r="25" spans="1:74" x14ac:dyDescent="0.25">
      <c r="A25" t="s">
        <v>11</v>
      </c>
      <c r="B25" t="s">
        <v>12</v>
      </c>
      <c r="C25" t="s">
        <v>13</v>
      </c>
      <c r="D25" s="1">
        <v>29430</v>
      </c>
      <c r="F25" t="s">
        <v>14</v>
      </c>
      <c r="G25" t="s">
        <v>15</v>
      </c>
      <c r="H25" t="s">
        <v>16</v>
      </c>
      <c r="I25" s="2">
        <v>0.51535024699999998</v>
      </c>
      <c r="J25" t="s">
        <v>17</v>
      </c>
      <c r="K25" s="1">
        <v>22383</v>
      </c>
      <c r="L25" s="10">
        <f t="shared" si="12"/>
        <v>34.200000000000003</v>
      </c>
      <c r="M25" s="10">
        <f t="shared" si="9"/>
        <v>10</v>
      </c>
      <c r="N25" s="4">
        <v>3.1705467781729897E-4</v>
      </c>
      <c r="O25" s="4">
        <v>3.20629618700991E-4</v>
      </c>
      <c r="P25" t="s">
        <v>18</v>
      </c>
      <c r="Q25" t="str">
        <v>Out</v>
      </c>
      <c r="R25" t="str">
        <v>Out</v>
      </c>
      <c r="S25" s="10">
        <v>0.49552336550800202</v>
      </c>
      <c r="T25" s="10">
        <v>0.66129133078845004</v>
      </c>
      <c r="U25" s="3">
        <v>0.354088852529505</v>
      </c>
      <c r="V25" s="3">
        <v>0.31232586875146701</v>
      </c>
      <c r="W25" s="10">
        <f t="shared" si="13"/>
        <v>0.32006406561371509</v>
      </c>
      <c r="X25" s="10">
        <f t="shared" si="10"/>
        <v>0.45475294140213368</v>
      </c>
      <c r="Y25" s="12">
        <f t="shared" si="14"/>
        <v>6.6925749118640437E-2</v>
      </c>
      <c r="Z25" s="12">
        <f t="shared" si="11"/>
        <v>7.4441199741961631E-2</v>
      </c>
      <c r="AA25" t="str">
        <v>US</v>
      </c>
      <c r="AG25" t="str">
        <v>AEP US Equity</v>
      </c>
      <c r="AH25" t="str">
        <v>US</v>
      </c>
      <c r="AI25" s="3">
        <v>0.45382625962739498</v>
      </c>
      <c r="AJ25" s="10">
        <v>0.28649819659455411</v>
      </c>
      <c r="AK25" s="10" t="e">
        <v>#N/A</v>
      </c>
      <c r="AL25" s="10">
        <v>0.28649819659455411</v>
      </c>
      <c r="AM25" s="12">
        <v>6.6839413381410251E-2</v>
      </c>
      <c r="AN25" s="12" t="e">
        <v>#N/A</v>
      </c>
      <c r="AO25" s="12">
        <v>6.6839413381410251E-2</v>
      </c>
      <c r="AT25" t="str">
        <v>FE US Equity</v>
      </c>
      <c r="AU25" t="str">
        <v>US</v>
      </c>
      <c r="AV25" s="3">
        <v>0.54162611763470103</v>
      </c>
      <c r="AW25" s="10">
        <v>0.25197222724698543</v>
      </c>
      <c r="AX25" s="10" t="e">
        <v>#N/A</v>
      </c>
      <c r="AY25" s="10">
        <v>0.25197222724698543</v>
      </c>
      <c r="AZ25" s="12">
        <v>6.645480044200712E-2</v>
      </c>
      <c r="BA25" s="12" t="e">
        <v>#N/A</v>
      </c>
      <c r="BB25" s="12">
        <v>6.645480044200712E-2</v>
      </c>
      <c r="BI25" s="3"/>
    </row>
    <row r="26" spans="1:74" x14ac:dyDescent="0.25">
      <c r="A26" t="s">
        <v>20</v>
      </c>
      <c r="B26" t="s">
        <v>21</v>
      </c>
      <c r="C26" t="s">
        <v>13</v>
      </c>
      <c r="D26" s="1">
        <v>29430</v>
      </c>
      <c r="F26" t="s">
        <v>14</v>
      </c>
      <c r="G26" t="s">
        <v>15</v>
      </c>
      <c r="H26" t="s">
        <v>22</v>
      </c>
      <c r="I26" s="2">
        <v>0.93768979900000005</v>
      </c>
      <c r="J26" t="s">
        <v>17</v>
      </c>
      <c r="K26" s="1">
        <v>22383</v>
      </c>
      <c r="L26" s="10">
        <f t="shared" si="12"/>
        <v>34.200000000000003</v>
      </c>
      <c r="M26" s="10">
        <f t="shared" si="9"/>
        <v>10</v>
      </c>
      <c r="N26" s="4">
        <v>2.4803271680904899E-4</v>
      </c>
      <c r="O26" s="4">
        <v>2.4441335210348902E-4</v>
      </c>
      <c r="P26" t="s">
        <v>18</v>
      </c>
      <c r="Q26" t="str">
        <v>In</v>
      </c>
      <c r="R26" t="str">
        <v>In</v>
      </c>
      <c r="S26" s="10">
        <v>0.50948850527779899</v>
      </c>
      <c r="T26" s="10">
        <v>0.46999221918145001</v>
      </c>
      <c r="U26" s="3">
        <v>0.38913651219735201</v>
      </c>
      <c r="V26" s="3">
        <v>0.47041586689007098</v>
      </c>
      <c r="W26" s="10">
        <f t="shared" si="13"/>
        <v>0.31122792532935412</v>
      </c>
      <c r="X26" s="10">
        <f t="shared" si="10"/>
        <v>0.24890042196361997</v>
      </c>
      <c r="Y26" s="12">
        <f t="shared" si="14"/>
        <v>6.7078861614366991E-2</v>
      </c>
      <c r="Z26" s="12">
        <f t="shared" si="11"/>
        <v>6.4840143499545852E-2</v>
      </c>
      <c r="AA26" t="str">
        <v>US</v>
      </c>
      <c r="AG26" t="str">
        <v>EXC US Equity</v>
      </c>
      <c r="AH26" t="str">
        <v>US</v>
      </c>
      <c r="AI26" s="3">
        <v>0.37647211885605902</v>
      </c>
      <c r="AJ26" s="10">
        <v>0.32346173455788491</v>
      </c>
      <c r="AK26" s="10" t="e">
        <v>#N/A</v>
      </c>
      <c r="AL26" s="10">
        <v>0.32346173455788491</v>
      </c>
      <c r="AM26" s="12">
        <v>6.7584069919710041E-2</v>
      </c>
      <c r="AN26" s="12" t="e">
        <v>#N/A</v>
      </c>
      <c r="AO26" s="12">
        <v>6.7584069919710041E-2</v>
      </c>
      <c r="AT26" t="str">
        <v>ETR US Equity</v>
      </c>
      <c r="AU26" t="str">
        <v>US</v>
      </c>
      <c r="AV26" s="3">
        <v>0.49993900895438897</v>
      </c>
      <c r="AW26" s="10">
        <v>0.33336446035983286</v>
      </c>
      <c r="AX26" s="10" t="e">
        <v>#N/A</v>
      </c>
      <c r="AY26" s="10">
        <v>0.33336446035983286</v>
      </c>
      <c r="AZ26" s="12">
        <v>7.0667376721397418E-2</v>
      </c>
      <c r="BA26" s="12" t="e">
        <v>#N/A</v>
      </c>
      <c r="BB26" s="12">
        <v>7.0667376721397418E-2</v>
      </c>
      <c r="BI26" s="3"/>
    </row>
    <row r="27" spans="1:74" x14ac:dyDescent="0.25">
      <c r="A27" t="s">
        <v>23</v>
      </c>
      <c r="B27" t="s">
        <v>24</v>
      </c>
      <c r="C27" t="s">
        <v>13</v>
      </c>
      <c r="D27" s="1">
        <v>26666</v>
      </c>
      <c r="F27" t="s">
        <v>14</v>
      </c>
      <c r="G27" t="s">
        <v>15</v>
      </c>
      <c r="H27" t="s">
        <v>16</v>
      </c>
      <c r="I27" s="2">
        <v>0.81481310200000001</v>
      </c>
      <c r="J27" t="s">
        <v>17</v>
      </c>
      <c r="K27" s="1">
        <v>22383</v>
      </c>
      <c r="L27" s="10">
        <f t="shared" si="12"/>
        <v>34.200000000000003</v>
      </c>
      <c r="M27" s="10">
        <f t="shared" si="9"/>
        <v>10</v>
      </c>
      <c r="N27" s="4">
        <v>2.2481217527110402E-4</v>
      </c>
      <c r="O27" s="4">
        <v>2.1940164951695699E-4</v>
      </c>
      <c r="P27" t="s">
        <v>18</v>
      </c>
      <c r="Q27" t="str">
        <v>Out</v>
      </c>
      <c r="R27" t="str">
        <v>Out</v>
      </c>
      <c r="S27" s="10">
        <v>0.31035350048832799</v>
      </c>
      <c r="T27" s="10">
        <v>0.50507430890147598</v>
      </c>
      <c r="U27" s="3">
        <v>0.40668040089353602</v>
      </c>
      <c r="V27" s="3">
        <v>0.42708681133274101</v>
      </c>
      <c r="W27" s="10">
        <f t="shared" si="13"/>
        <v>0.18413881449102251</v>
      </c>
      <c r="X27" s="10">
        <f t="shared" si="10"/>
        <v>0.28936373282665673</v>
      </c>
      <c r="Y27" s="12">
        <f t="shared" si="14"/>
        <v>5.9550214516314121E-2</v>
      </c>
      <c r="Z27" s="12">
        <f t="shared" si="11"/>
        <v>6.648228766190753E-2</v>
      </c>
      <c r="AA27" t="str">
        <v>US</v>
      </c>
      <c r="AG27" t="str">
        <v>XEL US Equity</v>
      </c>
      <c r="AH27" t="str">
        <v>US</v>
      </c>
      <c r="AI27" s="3">
        <v>0.43158601680749498</v>
      </c>
      <c r="AJ27" s="10">
        <v>0.25935203736598333</v>
      </c>
      <c r="AK27" s="10" t="e">
        <v>#N/A</v>
      </c>
      <c r="AL27" s="10">
        <v>0.25935203736598333</v>
      </c>
      <c r="AM27" s="12">
        <v>6.4711546652840873E-2</v>
      </c>
      <c r="AN27" s="12" t="e">
        <v>#N/A</v>
      </c>
      <c r="AO27" s="12">
        <v>6.4711546652840873E-2</v>
      </c>
      <c r="AT27" t="str">
        <v>AEE US Equity</v>
      </c>
      <c r="AU27" t="str">
        <v>US</v>
      </c>
      <c r="AV27" s="3">
        <v>0.382968547464209</v>
      </c>
      <c r="AW27" s="10">
        <v>0.29673758181414422</v>
      </c>
      <c r="AX27" s="10" t="e">
        <v>#N/A</v>
      </c>
      <c r="AY27" s="10">
        <v>0.29673758181414422</v>
      </c>
      <c r="AZ27" s="12">
        <v>6.6057101021761128E-2</v>
      </c>
      <c r="BA27" s="12" t="e">
        <v>#N/A</v>
      </c>
      <c r="BB27" s="12">
        <v>6.6057101021761128E-2</v>
      </c>
      <c r="BI27" s="3"/>
    </row>
    <row r="28" spans="1:74" x14ac:dyDescent="0.25">
      <c r="A28" t="s">
        <v>25</v>
      </c>
      <c r="B28" t="s">
        <v>26</v>
      </c>
      <c r="C28" t="s">
        <v>27</v>
      </c>
      <c r="D28" s="1">
        <v>36465</v>
      </c>
      <c r="F28" t="s">
        <v>14</v>
      </c>
      <c r="G28" t="s">
        <v>15</v>
      </c>
      <c r="H28" t="s">
        <v>16</v>
      </c>
      <c r="I28" s="2">
        <v>0.48640438499999999</v>
      </c>
      <c r="J28" t="s">
        <v>28</v>
      </c>
      <c r="K28" s="1">
        <v>22734</v>
      </c>
      <c r="L28" s="10">
        <f t="shared" si="12"/>
        <v>24.4</v>
      </c>
      <c r="M28" s="10">
        <f t="shared" si="9"/>
        <v>10</v>
      </c>
      <c r="N28" s="4">
        <v>5.4879112181852095E-4</v>
      </c>
      <c r="O28" s="4">
        <v>4.8221826478427298E-4</v>
      </c>
      <c r="P28" t="s">
        <v>19</v>
      </c>
      <c r="Q28" t="str">
        <v>Out</v>
      </c>
      <c r="R28" t="str">
        <v>Out</v>
      </c>
      <c r="S28" s="10">
        <v>0.75578350150463003</v>
      </c>
      <c r="T28" s="10">
        <v>0.81526466584781199</v>
      </c>
      <c r="U28" s="3">
        <v>0.43209374471817802</v>
      </c>
      <c r="V28" s="3">
        <v>0.44116313385863198</v>
      </c>
      <c r="W28" s="10">
        <f t="shared" si="13"/>
        <v>0.42921417814327767</v>
      </c>
      <c r="X28" s="10">
        <f t="shared" si="10"/>
        <v>0.4555999509381809</v>
      </c>
      <c r="Y28" s="12">
        <f t="shared" si="14"/>
        <v>7.5253153939246767E-2</v>
      </c>
      <c r="Z28" s="12">
        <f t="shared" si="11"/>
        <v>7.7070459635339858E-2</v>
      </c>
      <c r="AA28" t="str">
        <v>Italy</v>
      </c>
      <c r="AG28" t="str">
        <v>PCG US Equity</v>
      </c>
      <c r="AH28" t="str">
        <v>US</v>
      </c>
      <c r="AI28" s="3">
        <v>0.43515399711712799</v>
      </c>
      <c r="AJ28" s="10">
        <v>0.35069434903275271</v>
      </c>
      <c r="AK28" s="10" t="e">
        <v>#N/A</v>
      </c>
      <c r="AL28" s="10">
        <v>0.35069434903275271</v>
      </c>
      <c r="AM28" s="12">
        <v>7.0446129582373229E-2</v>
      </c>
      <c r="AN28" s="12" t="e">
        <v>#N/A</v>
      </c>
      <c r="AO28" s="12">
        <v>7.0446129582373229E-2</v>
      </c>
      <c r="AT28" t="str">
        <v>PPL US Equity</v>
      </c>
      <c r="AU28" t="str">
        <v>US</v>
      </c>
      <c r="AV28" s="3">
        <v>0.42806169467904498</v>
      </c>
      <c r="AW28" s="10">
        <v>0.43870200997412556</v>
      </c>
      <c r="AX28" s="10" t="e">
        <v>#N/A</v>
      </c>
      <c r="AY28" s="10">
        <v>0.43870200997412556</v>
      </c>
      <c r="AZ28" s="12">
        <v>7.5760758511976681E-2</v>
      </c>
      <c r="BA28" s="12" t="e">
        <v>#N/A</v>
      </c>
      <c r="BB28" s="12">
        <v>7.5760758511976681E-2</v>
      </c>
      <c r="BI28" s="3"/>
    </row>
    <row r="29" spans="1:74" x14ac:dyDescent="0.25">
      <c r="A29" t="s">
        <v>29</v>
      </c>
      <c r="B29" t="s">
        <v>30</v>
      </c>
      <c r="C29" t="s">
        <v>31</v>
      </c>
      <c r="D29" s="1">
        <v>35025</v>
      </c>
      <c r="F29" t="s">
        <v>22</v>
      </c>
      <c r="G29" t="s">
        <v>32</v>
      </c>
      <c r="H29" t="s">
        <v>22</v>
      </c>
      <c r="I29" s="2">
        <v>0.87961346299999998</v>
      </c>
      <c r="J29" t="s">
        <v>17</v>
      </c>
      <c r="K29" s="1">
        <v>22403</v>
      </c>
      <c r="L29" s="10">
        <f t="shared" si="12"/>
        <v>28.4</v>
      </c>
      <c r="M29" s="10">
        <f t="shared" si="9"/>
        <v>10</v>
      </c>
      <c r="N29" s="4">
        <v>5.1458887233039202E-4</v>
      </c>
      <c r="O29" s="4">
        <v>4.2180381001953197E-4</v>
      </c>
      <c r="P29" t="s">
        <v>18</v>
      </c>
      <c r="Q29" t="str">
        <v>Out</v>
      </c>
      <c r="R29" t="str">
        <v>Out</v>
      </c>
      <c r="S29" s="10">
        <v>0.55032071156779305</v>
      </c>
      <c r="T29" s="10">
        <v>0.57234873937956199</v>
      </c>
      <c r="U29" s="3">
        <v>0.40760204706977499</v>
      </c>
      <c r="V29" s="3">
        <v>0.43919505890512001</v>
      </c>
      <c r="W29" s="10">
        <f t="shared" si="13"/>
        <v>0.32600886298786541</v>
      </c>
      <c r="X29" s="10">
        <f t="shared" si="10"/>
        <v>0.32097600107348406</v>
      </c>
      <c r="Y29" s="12">
        <f t="shared" si="14"/>
        <v>6.8364590446643142E-2</v>
      </c>
      <c r="Z29" s="12">
        <f t="shared" si="11"/>
        <v>6.8684413244658404E-2</v>
      </c>
      <c r="AA29" t="str">
        <v>Britain</v>
      </c>
      <c r="AG29" t="str">
        <v>PEG US Equity</v>
      </c>
      <c r="AH29" t="str">
        <v>US</v>
      </c>
      <c r="AI29" s="3">
        <v>0.40840428275893897</v>
      </c>
      <c r="AJ29" s="10">
        <v>0.33311001702655468</v>
      </c>
      <c r="AK29" s="10" t="e">
        <v>#N/A</v>
      </c>
      <c r="AL29" s="10">
        <v>0.33311001702655468</v>
      </c>
      <c r="AM29" s="12">
        <v>6.8820906710825178E-2</v>
      </c>
      <c r="AN29" s="12" t="e">
        <v>#N/A</v>
      </c>
      <c r="AO29" s="12">
        <v>6.8820906710825178E-2</v>
      </c>
      <c r="AT29" t="str">
        <v>FTS CN Equity</v>
      </c>
      <c r="AU29" t="str">
        <v>Canada</v>
      </c>
      <c r="AV29" s="3">
        <v>0.51110325730181805</v>
      </c>
      <c r="AW29" s="10">
        <v>0.22456414771332459</v>
      </c>
      <c r="AX29" s="10" t="e">
        <v>#N/A</v>
      </c>
      <c r="AY29" s="10">
        <v>0.22456414771332459</v>
      </c>
      <c r="AZ29" s="12">
        <v>6.4145042304262476E-2</v>
      </c>
      <c r="BA29" s="12" t="e">
        <v>#N/A</v>
      </c>
      <c r="BB29" s="12">
        <v>6.4145042304262476E-2</v>
      </c>
      <c r="BI29" s="3"/>
    </row>
    <row r="30" spans="1:74" x14ac:dyDescent="0.25">
      <c r="A30" t="s">
        <v>33</v>
      </c>
      <c r="B30" t="s">
        <v>34</v>
      </c>
      <c r="C30" t="s">
        <v>13</v>
      </c>
      <c r="D30" s="1">
        <v>29430</v>
      </c>
      <c r="F30" t="s">
        <v>22</v>
      </c>
      <c r="G30" t="s">
        <v>15</v>
      </c>
      <c r="H30" t="s">
        <v>16</v>
      </c>
      <c r="I30" s="2">
        <v>0.91954022999999996</v>
      </c>
      <c r="J30" t="s">
        <v>17</v>
      </c>
      <c r="K30" s="1">
        <v>22383</v>
      </c>
      <c r="L30" s="10">
        <f t="shared" si="12"/>
        <v>34.200000000000003</v>
      </c>
      <c r="M30" s="10">
        <f t="shared" si="9"/>
        <v>10</v>
      </c>
      <c r="N30" s="4">
        <v>2.4753272774673501E-4</v>
      </c>
      <c r="O30" s="4">
        <v>2.447970472345E-4</v>
      </c>
      <c r="P30" t="s">
        <v>18</v>
      </c>
      <c r="Q30" t="str">
        <v>In</v>
      </c>
      <c r="R30" t="str">
        <v>In</v>
      </c>
      <c r="S30" s="10">
        <v>0.44225364845013698</v>
      </c>
      <c r="T30" s="10">
        <v>0.49805890679223602</v>
      </c>
      <c r="U30" s="3">
        <v>0.43041028115410701</v>
      </c>
      <c r="V30" s="3">
        <v>0.409838073197346</v>
      </c>
      <c r="W30" s="10">
        <f t="shared" si="13"/>
        <v>0.25190313127928388</v>
      </c>
      <c r="X30" s="10">
        <f t="shared" si="10"/>
        <v>0.29393540409372948</v>
      </c>
      <c r="Y30" s="12">
        <f t="shared" si="14"/>
        <v>6.422619976239774E-2</v>
      </c>
      <c r="Z30" s="12">
        <f t="shared" si="11"/>
        <v>6.6420756517758139E-2</v>
      </c>
      <c r="AA30" t="str">
        <v>US</v>
      </c>
      <c r="AG30" t="str">
        <v>EIX US Equity</v>
      </c>
      <c r="AH30" t="str">
        <v>US</v>
      </c>
      <c r="AI30" s="3">
        <v>0.45261649090961498</v>
      </c>
      <c r="AJ30" s="10">
        <v>0.33226323787648043</v>
      </c>
      <c r="AK30" s="10" t="e">
        <v>#N/A</v>
      </c>
      <c r="AL30" s="10">
        <v>0.33226323787648043</v>
      </c>
      <c r="AM30" s="12">
        <v>6.965265056653408E-2</v>
      </c>
      <c r="AN30" s="12" t="e">
        <v>#N/A</v>
      </c>
      <c r="AO30" s="12">
        <v>6.965265056653408E-2</v>
      </c>
      <c r="AT30" t="str">
        <v>CNP US Equity</v>
      </c>
      <c r="AU30" t="str">
        <v>US</v>
      </c>
      <c r="AV30" s="3">
        <v>0.43457376692060401</v>
      </c>
      <c r="AW30" s="10">
        <v>0.53186631417983576</v>
      </c>
      <c r="AX30" s="10" t="e">
        <v>#N/A</v>
      </c>
      <c r="AY30" s="10">
        <v>0.53186631417983576</v>
      </c>
      <c r="AZ30" s="12">
        <v>8.1667186817561896E-2</v>
      </c>
      <c r="BA30" s="12" t="e">
        <v>#N/A</v>
      </c>
      <c r="BB30" s="12">
        <v>8.1667186817561896E-2</v>
      </c>
      <c r="BI30" s="3"/>
    </row>
    <row r="31" spans="1:74" x14ac:dyDescent="0.25">
      <c r="A31" t="s">
        <v>35</v>
      </c>
      <c r="B31" t="s">
        <v>36</v>
      </c>
      <c r="C31" t="s">
        <v>13</v>
      </c>
      <c r="D31" s="1">
        <v>29430</v>
      </c>
      <c r="F31" t="s">
        <v>14</v>
      </c>
      <c r="G31" t="s">
        <v>15</v>
      </c>
      <c r="H31" t="s">
        <v>16</v>
      </c>
      <c r="I31" s="2">
        <v>0.92285310399999998</v>
      </c>
      <c r="J31" t="s">
        <v>17</v>
      </c>
      <c r="K31" s="1">
        <v>22383</v>
      </c>
      <c r="L31" s="10">
        <f t="shared" si="12"/>
        <v>34.200000000000003</v>
      </c>
      <c r="M31" s="10">
        <f t="shared" si="9"/>
        <v>10</v>
      </c>
      <c r="N31" s="4">
        <v>2.6332043819382697E-4</v>
      </c>
      <c r="O31" s="4">
        <v>2.6120337059463603E-4</v>
      </c>
      <c r="P31" t="s">
        <v>18</v>
      </c>
      <c r="Q31" t="str">
        <v>In</v>
      </c>
      <c r="R31" t="str">
        <v>In</v>
      </c>
      <c r="S31" s="10">
        <v>0.52455505531829905</v>
      </c>
      <c r="T31" s="10">
        <v>0.46998703757119498</v>
      </c>
      <c r="U31" s="3">
        <v>0.45382625962739498</v>
      </c>
      <c r="V31" s="3">
        <v>0.41867362854054202</v>
      </c>
      <c r="W31" s="10">
        <f t="shared" si="13"/>
        <v>0.28649819659455411</v>
      </c>
      <c r="X31" s="10">
        <f t="shared" si="10"/>
        <v>0.27321585918424274</v>
      </c>
      <c r="Y31" s="12">
        <f t="shared" si="14"/>
        <v>6.6839413381410251E-2</v>
      </c>
      <c r="Z31" s="12">
        <f t="shared" si="11"/>
        <v>6.5312855840233885E-2</v>
      </c>
      <c r="AA31" t="str">
        <v>US</v>
      </c>
      <c r="AG31" t="str">
        <v>FE US Equity</v>
      </c>
      <c r="AH31" t="str">
        <v>US</v>
      </c>
      <c r="AI31" s="3">
        <v>0.50994208158934196</v>
      </c>
      <c r="AJ31" s="10">
        <v>0.23389543948169189</v>
      </c>
      <c r="AK31" s="10" t="e">
        <v>#N/A</v>
      </c>
      <c r="AL31" s="10">
        <v>0.23389543948169189</v>
      </c>
      <c r="AM31" s="12">
        <v>6.4700358879651726E-2</v>
      </c>
      <c r="AN31" s="12" t="e">
        <v>#N/A</v>
      </c>
      <c r="AO31" s="12">
        <v>6.4700358879651726E-2</v>
      </c>
      <c r="AT31" t="str">
        <v>CMS US Equity</v>
      </c>
      <c r="AU31" t="str">
        <v>US</v>
      </c>
      <c r="AV31" s="3">
        <v>0.43326001356139399</v>
      </c>
      <c r="AW31" s="10">
        <v>0.24813651085967001</v>
      </c>
      <c r="AX31" s="10" t="e">
        <v>#N/A</v>
      </c>
      <c r="AY31" s="10">
        <v>0.24813651085967001</v>
      </c>
      <c r="AZ31" s="12">
        <v>6.4049663944527421E-2</v>
      </c>
      <c r="BA31" s="12" t="e">
        <v>#N/A</v>
      </c>
      <c r="BB31" s="12">
        <v>6.4049663944527421E-2</v>
      </c>
      <c r="BI31" s="3"/>
    </row>
    <row r="32" spans="1:74" x14ac:dyDescent="0.25">
      <c r="A32" t="s">
        <v>37</v>
      </c>
      <c r="B32" t="s">
        <v>38</v>
      </c>
      <c r="C32" t="s">
        <v>13</v>
      </c>
      <c r="D32" s="1">
        <v>35975</v>
      </c>
      <c r="F32" t="s">
        <v>22</v>
      </c>
      <c r="G32" t="s">
        <v>32</v>
      </c>
      <c r="H32" t="s">
        <v>22</v>
      </c>
      <c r="I32" s="2">
        <v>0.76879130299999998</v>
      </c>
      <c r="J32" t="s">
        <v>17</v>
      </c>
      <c r="K32" s="1">
        <v>22383</v>
      </c>
      <c r="L32" s="10">
        <f t="shared" si="12"/>
        <v>25.8</v>
      </c>
      <c r="M32" s="10">
        <f t="shared" si="9"/>
        <v>10</v>
      </c>
      <c r="N32" s="4">
        <v>5.1860937437259896E-4</v>
      </c>
      <c r="O32" s="4">
        <v>5.2903572728623803E-4</v>
      </c>
      <c r="P32" t="s">
        <v>18</v>
      </c>
      <c r="Q32" t="str">
        <v>Out</v>
      </c>
      <c r="R32" t="str">
        <v>Out</v>
      </c>
      <c r="S32" s="10">
        <v>0.64390948058054298</v>
      </c>
      <c r="T32" s="10">
        <v>0.74591601839503296</v>
      </c>
      <c r="U32" s="3">
        <v>0.35851114021896102</v>
      </c>
      <c r="V32" s="3">
        <v>0.37741826107585502</v>
      </c>
      <c r="W32" s="10">
        <f t="shared" si="13"/>
        <v>0.41306075849981355</v>
      </c>
      <c r="X32" s="10">
        <f t="shared" si="10"/>
        <v>0.46439369182375417</v>
      </c>
      <c r="Y32" s="12">
        <f t="shared" si="14"/>
        <v>7.2779989831367659E-2</v>
      </c>
      <c r="Z32" s="12">
        <f t="shared" si="11"/>
        <v>7.6340774114589866E-2</v>
      </c>
      <c r="AA32" t="str">
        <v>US</v>
      </c>
      <c r="AG32" t="str">
        <v>ETR US Equity</v>
      </c>
      <c r="AH32" t="str">
        <v>US</v>
      </c>
      <c r="AI32" s="3">
        <v>0.46281047273457099</v>
      </c>
      <c r="AJ32" s="10">
        <v>0.27656987756126544</v>
      </c>
      <c r="AK32" s="10" t="e">
        <v>#N/A</v>
      </c>
      <c r="AL32" s="10">
        <v>0.27656987756126544</v>
      </c>
      <c r="AM32" s="12">
        <v>6.6403541863489873E-2</v>
      </c>
      <c r="AN32" s="12" t="e">
        <v>#N/A</v>
      </c>
      <c r="AO32" s="12">
        <v>6.6403541863489873E-2</v>
      </c>
      <c r="AT32" t="str">
        <v>EVRG US Equity</v>
      </c>
      <c r="AU32" t="str">
        <v>US</v>
      </c>
      <c r="AV32" s="3">
        <v>0.42685539328613598</v>
      </c>
      <c r="AW32" s="10">
        <v>0.31712388779472717</v>
      </c>
      <c r="AX32" s="10" t="e">
        <v>#N/A</v>
      </c>
      <c r="AY32" s="10">
        <v>0.31712388779472717</v>
      </c>
      <c r="AZ32" s="12">
        <v>6.8198788908995805E-2</v>
      </c>
      <c r="BA32" s="12" t="e">
        <v>#N/A</v>
      </c>
      <c r="BB32" s="12">
        <v>6.8198788908995805E-2</v>
      </c>
      <c r="BI32" s="3"/>
    </row>
    <row r="33" spans="1:61" x14ac:dyDescent="0.25">
      <c r="A33" t="s">
        <v>39</v>
      </c>
      <c r="B33" t="s">
        <v>40</v>
      </c>
      <c r="C33" t="s">
        <v>13</v>
      </c>
      <c r="D33" s="1">
        <v>29430</v>
      </c>
      <c r="F33" t="s">
        <v>14</v>
      </c>
      <c r="G33" t="s">
        <v>32</v>
      </c>
      <c r="H33" t="s">
        <v>16</v>
      </c>
      <c r="I33" s="2">
        <v>0.939801479</v>
      </c>
      <c r="J33" t="s">
        <v>17</v>
      </c>
      <c r="K33" s="1">
        <v>22383</v>
      </c>
      <c r="L33" s="10">
        <f t="shared" si="12"/>
        <v>34.200000000000003</v>
      </c>
      <c r="M33" s="10">
        <f t="shared" si="9"/>
        <v>10</v>
      </c>
      <c r="N33" s="4">
        <v>2.8299692627402399E-4</v>
      </c>
      <c r="O33" s="4">
        <v>2.7323053548522399E-4</v>
      </c>
      <c r="P33" t="s">
        <v>18</v>
      </c>
      <c r="Q33" t="str">
        <v>In</v>
      </c>
      <c r="R33" t="str">
        <v>In</v>
      </c>
      <c r="S33" s="10">
        <v>0.51876065904936497</v>
      </c>
      <c r="T33" s="10">
        <v>0.66400026889046104</v>
      </c>
      <c r="U33" s="3">
        <v>0.37647211885605902</v>
      </c>
      <c r="V33" s="3">
        <v>0.45213116003436798</v>
      </c>
      <c r="W33" s="10">
        <f t="shared" si="13"/>
        <v>0.32346173455788491</v>
      </c>
      <c r="X33" s="10">
        <f t="shared" si="10"/>
        <v>0.36378505705388459</v>
      </c>
      <c r="Y33" s="12">
        <f t="shared" si="14"/>
        <v>6.7584069919710041E-2</v>
      </c>
      <c r="Z33" s="12">
        <f t="shared" si="11"/>
        <v>7.1597296738028199E-2</v>
      </c>
      <c r="AA33" t="str">
        <v>US</v>
      </c>
      <c r="AG33" t="str">
        <v>AEE US Equity</v>
      </c>
      <c r="AH33" t="str">
        <v>US</v>
      </c>
      <c r="AI33" s="3">
        <v>0.39330238150255598</v>
      </c>
      <c r="AJ33" s="10">
        <v>0.30934672215973108</v>
      </c>
      <c r="AK33" s="10" t="e">
        <v>#N/A</v>
      </c>
      <c r="AL33" s="10">
        <v>0.30934672215973108</v>
      </c>
      <c r="AM33" s="12">
        <v>6.7045544403954438E-2</v>
      </c>
      <c r="AN33" s="12" t="e">
        <v>#N/A</v>
      </c>
      <c r="AO33" s="12">
        <v>6.7045544403954438E-2</v>
      </c>
      <c r="AT33" t="str">
        <v>LNT US Equity</v>
      </c>
      <c r="AU33" t="str">
        <v>US</v>
      </c>
      <c r="AV33" s="3">
        <v>0.35253249798300501</v>
      </c>
      <c r="AW33" s="10">
        <v>0.35402518831034513</v>
      </c>
      <c r="AX33" s="10" t="e">
        <v>#N/A</v>
      </c>
      <c r="AY33" s="10">
        <v>0.35402518831034513</v>
      </c>
      <c r="AZ33" s="12">
        <v>6.9000211634901498E-2</v>
      </c>
      <c r="BA33" s="12" t="e">
        <v>#N/A</v>
      </c>
      <c r="BB33" s="12">
        <v>6.9000211634901498E-2</v>
      </c>
      <c r="BI33" s="3"/>
    </row>
    <row r="34" spans="1:61" x14ac:dyDescent="0.25">
      <c r="A34" t="s">
        <v>41</v>
      </c>
      <c r="B34" t="s">
        <v>42</v>
      </c>
      <c r="C34" t="s">
        <v>13</v>
      </c>
      <c r="D34" s="1">
        <v>29430</v>
      </c>
      <c r="F34" t="s">
        <v>14</v>
      </c>
      <c r="G34" t="s">
        <v>15</v>
      </c>
      <c r="H34" t="s">
        <v>16</v>
      </c>
      <c r="I34" s="2">
        <v>1</v>
      </c>
      <c r="J34" t="s">
        <v>17</v>
      </c>
      <c r="K34" s="1">
        <v>22383</v>
      </c>
      <c r="L34" s="10">
        <f t="shared" si="12"/>
        <v>34.200000000000003</v>
      </c>
      <c r="M34" s="10">
        <f t="shared" si="9"/>
        <v>10</v>
      </c>
      <c r="N34" s="4">
        <v>2.8218902645668202E-4</v>
      </c>
      <c r="O34" s="4">
        <v>2.5793525476640203E-4</v>
      </c>
      <c r="P34" t="s">
        <v>18</v>
      </c>
      <c r="Q34" t="str">
        <v>In</v>
      </c>
      <c r="R34" t="str">
        <v>In</v>
      </c>
      <c r="S34" s="10">
        <v>0.45627314780211597</v>
      </c>
      <c r="T34" s="10">
        <v>0.43725063870551101</v>
      </c>
      <c r="U34" s="3">
        <v>0.43158601680749498</v>
      </c>
      <c r="V34" s="3">
        <v>0.40152851361578101</v>
      </c>
      <c r="W34" s="10">
        <f t="shared" si="13"/>
        <v>0.25935203736598333</v>
      </c>
      <c r="X34" s="10">
        <f t="shared" si="10"/>
        <v>0.26168203966853626</v>
      </c>
      <c r="Y34" s="12">
        <f t="shared" si="14"/>
        <v>6.4711546652840873E-2</v>
      </c>
      <c r="Z34" s="12">
        <f t="shared" si="11"/>
        <v>6.425485673176487E-2</v>
      </c>
      <c r="AA34" t="str">
        <v>US</v>
      </c>
      <c r="AG34" t="str">
        <v>PPL US Equity</v>
      </c>
      <c r="AH34" t="str">
        <v>US</v>
      </c>
      <c r="AI34" s="3">
        <v>0.43246588480422998</v>
      </c>
      <c r="AJ34" s="10">
        <v>0.31843760382097236</v>
      </c>
      <c r="AK34" s="10" t="e">
        <v>#N/A</v>
      </c>
      <c r="AL34" s="10">
        <v>0.31843760382097236</v>
      </c>
      <c r="AM34" s="12">
        <v>6.8392449132984895E-2</v>
      </c>
      <c r="AN34" s="12" t="e">
        <v>#N/A</v>
      </c>
      <c r="AO34" s="12">
        <v>6.8392449132984895E-2</v>
      </c>
      <c r="AT34" t="str">
        <v>015760 KS Equity</v>
      </c>
      <c r="AU34" t="str">
        <v>SK</v>
      </c>
      <c r="AV34" s="3">
        <v>0.71355855715711602</v>
      </c>
      <c r="AW34" s="10">
        <v>0.18005318079239049</v>
      </c>
      <c r="AX34" s="10" t="e">
        <v>#N/A</v>
      </c>
      <c r="AY34" s="10">
        <v>0.18005318079239049</v>
      </c>
      <c r="AZ34" s="12">
        <v>6.5434468352270528E-2</v>
      </c>
      <c r="BA34" s="12" t="e">
        <v>#N/A</v>
      </c>
      <c r="BB34" s="12">
        <v>6.5434468352270528E-2</v>
      </c>
      <c r="BI34" s="3"/>
    </row>
    <row r="35" spans="1:61" x14ac:dyDescent="0.25">
      <c r="A35" t="s">
        <v>43</v>
      </c>
      <c r="B35" t="s">
        <v>44</v>
      </c>
      <c r="C35" t="s">
        <v>13</v>
      </c>
      <c r="D35" s="1">
        <v>29430</v>
      </c>
      <c r="F35" t="s">
        <v>22</v>
      </c>
      <c r="G35" t="s">
        <v>32</v>
      </c>
      <c r="H35" t="s">
        <v>16</v>
      </c>
      <c r="I35" s="2">
        <v>0.88713530699999998</v>
      </c>
      <c r="J35" t="s">
        <v>17</v>
      </c>
      <c r="K35" s="1">
        <v>22383</v>
      </c>
      <c r="L35" s="10">
        <f t="shared" ref="L35:L54" si="15">_xlfn.LET(_xlpm.s,MAX(L$11,$D35),_xlpm.e,IF(ISBLANK($E35),L$12,MIN($E35,L$12)),ROUND(YEARFRAC(_xlpm.s,_xlpm.e,1),1))</f>
        <v>34.200000000000003</v>
      </c>
      <c r="M35" s="10">
        <f t="shared" si="9"/>
        <v>10</v>
      </c>
      <c r="N35" s="4">
        <v>3.1461466398421701E-4</v>
      </c>
      <c r="O35" s="4">
        <v>3.25021196729817E-4</v>
      </c>
      <c r="P35" t="s">
        <v>18</v>
      </c>
      <c r="Q35" t="str">
        <v>Out</v>
      </c>
      <c r="R35" t="str">
        <v>Out</v>
      </c>
      <c r="S35" s="10">
        <v>0.33852300897349402</v>
      </c>
      <c r="T35" s="10">
        <v>0.306921406056889</v>
      </c>
      <c r="U35" s="3">
        <v>0.39305722259028503</v>
      </c>
      <c r="V35" s="3">
        <v>0.41492423157504599</v>
      </c>
      <c r="W35" s="10">
        <f t="shared" si="13"/>
        <v>0.20546409528346632</v>
      </c>
      <c r="X35" s="10">
        <f t="shared" si="10"/>
        <v>0.17957227749480167</v>
      </c>
      <c r="Y35" s="12">
        <f t="shared" si="14"/>
        <v>6.0599918359380604E-2</v>
      </c>
      <c r="Z35" s="12">
        <f t="shared" si="11"/>
        <v>5.943196583617863E-2</v>
      </c>
      <c r="AA35" t="str">
        <v>US</v>
      </c>
      <c r="AG35" t="str">
        <v>FTS CN Equity</v>
      </c>
      <c r="AH35" t="str">
        <v>Canada</v>
      </c>
      <c r="AI35" s="3">
        <v>0.51607134932477094</v>
      </c>
      <c r="AJ35" s="10">
        <v>0.15876278489520371</v>
      </c>
      <c r="AK35" s="10" t="e">
        <v>#N/A</v>
      </c>
      <c r="AL35" s="10">
        <v>0.15876278489520371</v>
      </c>
      <c r="AM35" s="12">
        <v>6.0164719649998047E-2</v>
      </c>
      <c r="AN35" s="12" t="e">
        <v>#N/A</v>
      </c>
      <c r="AO35" s="12">
        <v>6.0164719649998047E-2</v>
      </c>
      <c r="AT35" t="str">
        <v>ELI BB Equity</v>
      </c>
      <c r="AU35" t="str">
        <v>Belgium</v>
      </c>
      <c r="AV35" s="3">
        <v>0.42267397089700998</v>
      </c>
      <c r="AW35" s="10">
        <v>0.28258948142145512</v>
      </c>
      <c r="AX35" s="10" t="e">
        <v>#N/A</v>
      </c>
      <c r="AY35" s="10">
        <v>0.28258948142145512</v>
      </c>
      <c r="AZ35" s="12">
        <v>6.597402726607042E-2</v>
      </c>
      <c r="BA35" s="12" t="e">
        <v>#N/A</v>
      </c>
      <c r="BB35" s="12">
        <v>6.597402726607042E-2</v>
      </c>
      <c r="BI35" s="3"/>
    </row>
    <row r="36" spans="1:61" x14ac:dyDescent="0.25">
      <c r="A36" t="s">
        <v>45</v>
      </c>
      <c r="B36" t="s">
        <v>46</v>
      </c>
      <c r="C36" t="s">
        <v>13</v>
      </c>
      <c r="D36" s="1">
        <v>29430</v>
      </c>
      <c r="F36" t="s">
        <v>14</v>
      </c>
      <c r="G36" t="s">
        <v>15</v>
      </c>
      <c r="H36" t="s">
        <v>16</v>
      </c>
      <c r="I36" s="2">
        <v>1</v>
      </c>
      <c r="J36" t="s">
        <v>28</v>
      </c>
      <c r="K36" s="1">
        <v>22383</v>
      </c>
      <c r="L36" s="10">
        <f t="shared" si="15"/>
        <v>34.200000000000003</v>
      </c>
      <c r="M36" s="10">
        <f t="shared" si="9"/>
        <v>10</v>
      </c>
      <c r="N36" s="4">
        <v>5.1805684490018901E-4</v>
      </c>
      <c r="O36" s="4">
        <v>5.6909117224202802E-4</v>
      </c>
      <c r="P36" t="s">
        <v>18</v>
      </c>
      <c r="Q36" t="str">
        <v>In</v>
      </c>
      <c r="R36" t="str">
        <v>In</v>
      </c>
      <c r="S36" s="10">
        <v>0.62086718723841905</v>
      </c>
      <c r="T36" s="10">
        <v>1.03898204223888</v>
      </c>
      <c r="U36" s="3">
        <v>0.43515399711712799</v>
      </c>
      <c r="V36" s="3">
        <v>0.52540472343032896</v>
      </c>
      <c r="W36" s="10">
        <f t="shared" si="13"/>
        <v>0.35069434903275271</v>
      </c>
      <c r="X36" s="10">
        <f t="shared" si="10"/>
        <v>0.49309596968728292</v>
      </c>
      <c r="Y36" s="12">
        <f t="shared" si="14"/>
        <v>7.0446129582373229E-2</v>
      </c>
      <c r="Z36" s="12">
        <f t="shared" si="11"/>
        <v>8.1080044589218137E-2</v>
      </c>
      <c r="AA36" t="str">
        <v>US</v>
      </c>
      <c r="AG36" t="str">
        <v>CNP US Equity</v>
      </c>
      <c r="AH36" t="str">
        <v>US</v>
      </c>
      <c r="AI36" s="3">
        <v>0.51389830928138402</v>
      </c>
      <c r="AJ36" s="10">
        <v>0.3552765814605906</v>
      </c>
      <c r="AK36" s="10" t="e">
        <v>#N/A</v>
      </c>
      <c r="AL36" s="10">
        <v>0.3552765814605906</v>
      </c>
      <c r="AM36" s="12">
        <v>7.2305114236184298E-2</v>
      </c>
      <c r="AN36" s="12" t="e">
        <v>#N/A</v>
      </c>
      <c r="AO36" s="12">
        <v>7.2305114236184298E-2</v>
      </c>
      <c r="AT36" t="str">
        <v>EMA CN Equity</v>
      </c>
      <c r="AU36" t="str">
        <v>Canada</v>
      </c>
      <c r="AV36" s="3">
        <v>0.50444704453336298</v>
      </c>
      <c r="AW36" s="10">
        <v>0.23444727064592219</v>
      </c>
      <c r="AX36" s="10" t="e">
        <v>#N/A</v>
      </c>
      <c r="AY36" s="10">
        <v>0.23444727064592219</v>
      </c>
      <c r="AZ36" s="12">
        <v>6.4624671670714437E-2</v>
      </c>
      <c r="BA36" s="12" t="e">
        <v>#N/A</v>
      </c>
      <c r="BB36" s="12">
        <v>6.4624671670714437E-2</v>
      </c>
      <c r="BI36" s="3"/>
    </row>
    <row r="37" spans="1:61" x14ac:dyDescent="0.25">
      <c r="A37" t="s">
        <v>47</v>
      </c>
      <c r="B37" t="s">
        <v>48</v>
      </c>
      <c r="C37" t="s">
        <v>13</v>
      </c>
      <c r="D37" s="1">
        <v>29430</v>
      </c>
      <c r="F37" t="s">
        <v>22</v>
      </c>
      <c r="G37" t="s">
        <v>15</v>
      </c>
      <c r="H37" t="s">
        <v>16</v>
      </c>
      <c r="I37" s="2">
        <v>1</v>
      </c>
      <c r="J37" t="s">
        <v>17</v>
      </c>
      <c r="K37" s="1">
        <v>22383</v>
      </c>
      <c r="L37" s="10">
        <f t="shared" si="15"/>
        <v>34.200000000000003</v>
      </c>
      <c r="M37" s="10">
        <f t="shared" si="9"/>
        <v>10</v>
      </c>
      <c r="N37" s="4">
        <v>3.1031500170051698E-4</v>
      </c>
      <c r="O37" s="4">
        <v>3.0007918391787E-4</v>
      </c>
      <c r="P37" t="s">
        <v>18</v>
      </c>
      <c r="Q37" t="str">
        <v>In</v>
      </c>
      <c r="R37" t="str">
        <v>In</v>
      </c>
      <c r="S37" s="10">
        <v>0.563070365992559</v>
      </c>
      <c r="T37" s="10">
        <v>0.68743436262324897</v>
      </c>
      <c r="U37" s="3">
        <v>0.40840428275893897</v>
      </c>
      <c r="V37" s="3">
        <v>0.34134587281113299</v>
      </c>
      <c r="W37" s="10">
        <f t="shared" si="13"/>
        <v>0.33311001702655468</v>
      </c>
      <c r="X37" s="10">
        <f t="shared" si="10"/>
        <v>0.4527814801132512</v>
      </c>
      <c r="Y37" s="12">
        <f t="shared" si="14"/>
        <v>6.8820906710825178E-2</v>
      </c>
      <c r="Z37" s="12">
        <f t="shared" si="11"/>
        <v>7.4899369223244236E-2</v>
      </c>
      <c r="AA37" t="str">
        <v>US</v>
      </c>
      <c r="AG37" t="str">
        <v>CMS US Equity</v>
      </c>
      <c r="AH37" t="str">
        <v>US</v>
      </c>
      <c r="AI37" s="3">
        <v>0.56298525200687299</v>
      </c>
      <c r="AJ37" s="10">
        <v>0.29508953865176007</v>
      </c>
      <c r="AK37" s="10" t="e">
        <v>#N/A</v>
      </c>
      <c r="AL37" s="10">
        <v>0.29508953865176007</v>
      </c>
      <c r="AM37" s="12">
        <v>6.9555256436546586E-2</v>
      </c>
      <c r="AN37" s="12" t="e">
        <v>#N/A</v>
      </c>
      <c r="AO37" s="12">
        <v>6.9555256436546586E-2</v>
      </c>
      <c r="AT37" t="str">
        <v>RED SM Equity</v>
      </c>
      <c r="AU37" t="str">
        <v>Spain</v>
      </c>
      <c r="AV37" s="3">
        <v>0.36927711306217897</v>
      </c>
      <c r="AW37" s="10">
        <v>0.30913429194594955</v>
      </c>
      <c r="AX37" s="10" t="e">
        <v>#N/A</v>
      </c>
      <c r="AY37" s="10">
        <v>0.30913429194594955</v>
      </c>
      <c r="AZ37" s="12">
        <v>6.6551868361892447E-2</v>
      </c>
      <c r="BA37" s="12" t="e">
        <v>#N/A</v>
      </c>
      <c r="BB37" s="12">
        <v>6.6551868361892447E-2</v>
      </c>
    </row>
    <row r="38" spans="1:61" x14ac:dyDescent="0.25">
      <c r="A38" t="s">
        <v>49</v>
      </c>
      <c r="B38" t="s">
        <v>50</v>
      </c>
      <c r="C38" t="s">
        <v>13</v>
      </c>
      <c r="D38" s="1">
        <v>29430</v>
      </c>
      <c r="F38" t="s">
        <v>22</v>
      </c>
      <c r="G38" t="s">
        <v>15</v>
      </c>
      <c r="H38" t="s">
        <v>22</v>
      </c>
      <c r="I38" s="2">
        <v>0.842269198</v>
      </c>
      <c r="J38" t="s">
        <v>17</v>
      </c>
      <c r="K38" s="1">
        <v>22383</v>
      </c>
      <c r="L38" s="10">
        <f t="shared" si="15"/>
        <v>34.200000000000003</v>
      </c>
      <c r="M38" s="10">
        <f t="shared" si="9"/>
        <v>10</v>
      </c>
      <c r="N38" s="4">
        <v>3.8866442577772302E-4</v>
      </c>
      <c r="O38" s="4">
        <v>3.9157228668638099E-4</v>
      </c>
      <c r="P38" t="s">
        <v>18</v>
      </c>
      <c r="Q38" t="str">
        <v>Out</v>
      </c>
      <c r="R38" t="str">
        <v>Out</v>
      </c>
      <c r="S38" s="10">
        <v>0.36441113096962902</v>
      </c>
      <c r="T38" s="10">
        <v>0.37049033837554801</v>
      </c>
      <c r="U38" s="3">
        <v>0.39414158999029197</v>
      </c>
      <c r="V38" s="3">
        <v>0.34099864494897603</v>
      </c>
      <c r="W38" s="10">
        <f t="shared" si="13"/>
        <v>0.22078154839909889</v>
      </c>
      <c r="X38" s="10">
        <f t="shared" si="10"/>
        <v>0.24415363502279852</v>
      </c>
      <c r="Y38" s="12">
        <f t="shared" si="14"/>
        <v>6.1571287800549969E-2</v>
      </c>
      <c r="Z38" s="12">
        <f t="shared" si="11"/>
        <v>6.1957498270393027E-2</v>
      </c>
      <c r="AA38" t="str">
        <v>US</v>
      </c>
      <c r="AG38" t="str">
        <v>EVRG US Equity</v>
      </c>
      <c r="AH38" t="str">
        <v>US</v>
      </c>
      <c r="AI38" s="3">
        <v>0.42685539328613598</v>
      </c>
      <c r="AJ38" s="10">
        <v>0.28497482171498584</v>
      </c>
      <c r="AK38" s="10" t="e">
        <v>#N/A</v>
      </c>
      <c r="AL38" s="10">
        <v>0.28497482171498584</v>
      </c>
      <c r="AM38" s="12">
        <v>6.6205546812051833E-2</v>
      </c>
      <c r="AN38" s="12" t="e">
        <v>#N/A</v>
      </c>
      <c r="AO38" s="12">
        <v>6.6205546812051833E-2</v>
      </c>
      <c r="AT38" t="str">
        <v>9503 JP Equity</v>
      </c>
      <c r="AU38" t="str">
        <v>JP</v>
      </c>
      <c r="AV38" s="3">
        <v>0.73743579691802397</v>
      </c>
      <c r="AW38" s="10">
        <v>0.20502618379110396</v>
      </c>
      <c r="AX38" s="10" t="e">
        <v>#N/A</v>
      </c>
      <c r="AY38" s="10">
        <v>0.20502618379110396</v>
      </c>
      <c r="AZ38" s="12">
        <v>6.746033933340892E-2</v>
      </c>
      <c r="BA38" s="12" t="e">
        <v>#N/A</v>
      </c>
      <c r="BB38" s="12">
        <v>6.746033933340892E-2</v>
      </c>
    </row>
    <row r="39" spans="1:61" x14ac:dyDescent="0.25">
      <c r="A39" t="s">
        <v>51</v>
      </c>
      <c r="B39" t="s">
        <v>52</v>
      </c>
      <c r="C39" t="s">
        <v>13</v>
      </c>
      <c r="D39" s="1">
        <v>29430</v>
      </c>
      <c r="F39" t="s">
        <v>14</v>
      </c>
      <c r="G39" t="s">
        <v>32</v>
      </c>
      <c r="H39" t="s">
        <v>16</v>
      </c>
      <c r="I39" s="2">
        <v>0.67994317699999995</v>
      </c>
      <c r="J39" t="s">
        <v>17</v>
      </c>
      <c r="K39" s="1">
        <v>22383</v>
      </c>
      <c r="L39" s="10">
        <f t="shared" si="15"/>
        <v>34.200000000000003</v>
      </c>
      <c r="M39" s="10">
        <f t="shared" si="9"/>
        <v>10</v>
      </c>
      <c r="N39" s="4">
        <v>3.98024285426659E-4</v>
      </c>
      <c r="O39" s="4">
        <v>3.9976825902645702E-4</v>
      </c>
      <c r="P39" t="s">
        <v>18</v>
      </c>
      <c r="Q39" t="str">
        <v>Out</v>
      </c>
      <c r="R39" t="str">
        <v>Out</v>
      </c>
      <c r="S39" s="10">
        <v>0.50051827966920304</v>
      </c>
      <c r="T39" s="10">
        <v>0.54387455468275203</v>
      </c>
      <c r="U39" s="3">
        <v>0.50489156622712505</v>
      </c>
      <c r="V39" s="3">
        <v>0.395609001664816</v>
      </c>
      <c r="W39" s="10">
        <f t="shared" si="13"/>
        <v>0.24781082152171291</v>
      </c>
      <c r="X39" s="10">
        <f t="shared" si="10"/>
        <v>0.32871288507381213</v>
      </c>
      <c r="Y39" s="12">
        <f t="shared" si="14"/>
        <v>6.5462102258888696E-2</v>
      </c>
      <c r="Z39" s="12">
        <f t="shared" si="11"/>
        <v>6.8292378907872681E-2</v>
      </c>
      <c r="AA39" t="str">
        <v>US</v>
      </c>
      <c r="AG39" t="str">
        <v>LNT US Equity</v>
      </c>
      <c r="AH39" t="str">
        <v>US</v>
      </c>
      <c r="AI39" s="3">
        <v>0.38174749563897398</v>
      </c>
      <c r="AJ39" s="10">
        <v>0.30900851619061881</v>
      </c>
      <c r="AK39" s="10" t="e">
        <v>#N/A</v>
      </c>
      <c r="AL39" s="10">
        <v>0.30900851619061881</v>
      </c>
      <c r="AM39" s="12">
        <v>6.6793477916597843E-2</v>
      </c>
      <c r="AN39" s="12" t="e">
        <v>#N/A</v>
      </c>
      <c r="AO39" s="12">
        <v>6.6793477916597843E-2</v>
      </c>
      <c r="AT39" t="str">
        <v>PNW US Equity</v>
      </c>
      <c r="AU39" t="str">
        <v>US</v>
      </c>
      <c r="AV39" s="3">
        <v>0.40147099530624902</v>
      </c>
      <c r="AW39" s="10">
        <v>0.33061250315678098</v>
      </c>
      <c r="AX39" s="10" t="e">
        <v>#N/A</v>
      </c>
      <c r="AY39" s="10">
        <v>0.33061250315678098</v>
      </c>
      <c r="AZ39" s="12">
        <v>6.8527395101845398E-2</v>
      </c>
      <c r="BA39" s="12" t="e">
        <v>#N/A</v>
      </c>
      <c r="BB39" s="12">
        <v>6.8527395101845398E-2</v>
      </c>
    </row>
    <row r="40" spans="1:61" x14ac:dyDescent="0.25">
      <c r="A40" t="s">
        <v>53</v>
      </c>
      <c r="B40" t="s">
        <v>54</v>
      </c>
      <c r="C40" t="s">
        <v>55</v>
      </c>
      <c r="D40" s="1">
        <v>32804</v>
      </c>
      <c r="F40" t="s">
        <v>22</v>
      </c>
      <c r="G40" t="s">
        <v>32</v>
      </c>
      <c r="H40" t="s">
        <v>22</v>
      </c>
      <c r="I40" s="2">
        <v>0.18803437000000001</v>
      </c>
      <c r="J40" t="s">
        <v>28</v>
      </c>
      <c r="K40" s="1">
        <v>22551</v>
      </c>
      <c r="L40" s="10">
        <f t="shared" si="15"/>
        <v>34.200000000000003</v>
      </c>
      <c r="M40" s="10">
        <f t="shared" si="9"/>
        <v>10</v>
      </c>
      <c r="N40" s="4">
        <v>4.56676132875327E-4</v>
      </c>
      <c r="O40" s="4">
        <v>4.3257959339437898E-4</v>
      </c>
      <c r="P40" t="s">
        <v>19</v>
      </c>
      <c r="Q40" t="str">
        <v>Out</v>
      </c>
      <c r="R40" t="str">
        <v>Out</v>
      </c>
      <c r="S40" s="10">
        <v>0.714973384722284</v>
      </c>
      <c r="T40" s="10">
        <v>0.72763069621258902</v>
      </c>
      <c r="U40" s="3">
        <v>0.211427109953681</v>
      </c>
      <c r="V40" s="3">
        <v>0.25784356957763899</v>
      </c>
      <c r="W40" s="10">
        <f t="shared" si="13"/>
        <v>0.56380862829665024</v>
      </c>
      <c r="X40" s="10">
        <f t="shared" si="10"/>
        <v>0.54001580016687245</v>
      </c>
      <c r="Y40" s="12">
        <f t="shared" si="14"/>
        <v>7.9184677153465929E-2</v>
      </c>
      <c r="Z40" s="12">
        <f t="shared" si="11"/>
        <v>7.8637851001898865E-2</v>
      </c>
      <c r="AA40" t="str">
        <v>Germany</v>
      </c>
      <c r="AG40" t="str">
        <v>015760 KS Equity</v>
      </c>
      <c r="AH40" t="str">
        <v>SK</v>
      </c>
      <c r="AI40" s="3">
        <v>0.600119468678325</v>
      </c>
      <c r="AJ40" s="10">
        <v>0.30217978800780881</v>
      </c>
      <c r="AK40" s="10" t="e">
        <v>#N/A</v>
      </c>
      <c r="AL40" s="10">
        <v>0.30217978800780881</v>
      </c>
      <c r="AM40" s="12">
        <v>7.0737536230050635E-2</v>
      </c>
      <c r="AN40" s="12" t="e">
        <v>#N/A</v>
      </c>
      <c r="AO40" s="12">
        <v>7.0737536230050635E-2</v>
      </c>
      <c r="AT40" t="str">
        <v>OGE US Equity</v>
      </c>
      <c r="AU40" t="str">
        <v>US</v>
      </c>
      <c r="AV40" s="3">
        <v>0.33708403185234598</v>
      </c>
      <c r="AW40" s="10">
        <v>0.49527857546115195</v>
      </c>
      <c r="AX40" s="10" t="e">
        <v>#N/A</v>
      </c>
      <c r="AY40" s="10">
        <v>0.49527857546115195</v>
      </c>
      <c r="AZ40" s="12">
        <v>7.7448952315638336E-2</v>
      </c>
      <c r="BA40" s="12" t="e">
        <v>#N/A</v>
      </c>
      <c r="BB40" s="12">
        <v>7.7448952315638336E-2</v>
      </c>
    </row>
    <row r="41" spans="1:61" x14ac:dyDescent="0.25">
      <c r="A41" t="s">
        <v>56</v>
      </c>
      <c r="B41" t="s">
        <v>57</v>
      </c>
      <c r="C41" t="s">
        <v>58</v>
      </c>
      <c r="D41" s="1">
        <v>33086</v>
      </c>
      <c r="F41" t="s">
        <v>59</v>
      </c>
      <c r="G41" t="s">
        <v>59</v>
      </c>
      <c r="H41" t="s">
        <v>60</v>
      </c>
      <c r="I41" s="2">
        <v>0.28288455600000001</v>
      </c>
      <c r="J41" t="s">
        <v>28</v>
      </c>
      <c r="K41" s="1">
        <v>22496</v>
      </c>
      <c r="L41" s="10">
        <f t="shared" si="15"/>
        <v>33.700000000000003</v>
      </c>
      <c r="M41" s="10">
        <f t="shared" si="9"/>
        <v>10</v>
      </c>
      <c r="N41" s="4">
        <v>8.7263551185053708E-4</v>
      </c>
      <c r="O41" s="4">
        <v>7.7872942147363597E-4</v>
      </c>
      <c r="P41" t="s">
        <v>19</v>
      </c>
      <c r="Q41" t="str">
        <v>Out</v>
      </c>
      <c r="R41" t="str">
        <v>Out</v>
      </c>
      <c r="S41" s="10">
        <v>0.76336195127841699</v>
      </c>
      <c r="T41" s="10">
        <v>0.73592506660869195</v>
      </c>
      <c r="U41" s="3">
        <v>0.329671640150273</v>
      </c>
      <c r="V41" s="3">
        <v>0.355928479031908</v>
      </c>
      <c r="W41" s="10">
        <f t="shared" si="13"/>
        <v>0.51170316477214839</v>
      </c>
      <c r="X41" s="10">
        <f t="shared" si="10"/>
        <v>0.47398837696920471</v>
      </c>
      <c r="Y41" s="12">
        <f t="shared" si="14"/>
        <v>7.8319029018878661E-2</v>
      </c>
      <c r="Z41" s="12">
        <f t="shared" si="11"/>
        <v>7.6505848952728855E-2</v>
      </c>
      <c r="AA41" t="str">
        <v>Spain</v>
      </c>
      <c r="AG41" t="str">
        <v>ELI BB Equity</v>
      </c>
      <c r="AH41" t="str">
        <v>Belgium</v>
      </c>
      <c r="AI41" s="3">
        <v>0.49252967169446998</v>
      </c>
      <c r="AJ41" s="10">
        <v>0.18357217570612425</v>
      </c>
      <c r="AK41" s="10" t="e">
        <v>#N/A</v>
      </c>
      <c r="AL41" s="10">
        <v>0.18357217570612425</v>
      </c>
      <c r="AM41" s="12">
        <v>6.1232068327669094E-2</v>
      </c>
      <c r="AN41" s="12" t="e">
        <v>#N/A</v>
      </c>
      <c r="AO41" s="12">
        <v>6.1232068327669094E-2</v>
      </c>
      <c r="AT41" t="str">
        <v>CU CN Equity</v>
      </c>
      <c r="AU41" t="str">
        <v>Canada</v>
      </c>
      <c r="AV41" s="3">
        <v>0.44940416228160301</v>
      </c>
      <c r="AW41" s="10">
        <v>0.37887258548013514</v>
      </c>
      <c r="AX41" s="10" t="e">
        <v>#N/A</v>
      </c>
      <c r="AY41" s="10">
        <v>0.37887258548013514</v>
      </c>
      <c r="AZ41" s="12">
        <v>7.2478183545400435E-2</v>
      </c>
      <c r="BA41" s="12" t="e">
        <v>#N/A</v>
      </c>
      <c r="BB41" s="12">
        <v>7.2478183545400435E-2</v>
      </c>
    </row>
    <row r="42" spans="1:61" x14ac:dyDescent="0.25">
      <c r="A42" t="s">
        <v>61</v>
      </c>
      <c r="B42" t="s">
        <v>62</v>
      </c>
      <c r="C42" t="s">
        <v>13</v>
      </c>
      <c r="D42" s="1">
        <v>29430</v>
      </c>
      <c r="F42" t="s">
        <v>14</v>
      </c>
      <c r="G42" t="s">
        <v>15</v>
      </c>
      <c r="H42" t="s">
        <v>16</v>
      </c>
      <c r="I42" s="2">
        <v>1</v>
      </c>
      <c r="J42" t="s">
        <v>17</v>
      </c>
      <c r="K42" s="1">
        <v>22383</v>
      </c>
      <c r="L42" s="10">
        <f t="shared" si="15"/>
        <v>34.200000000000003</v>
      </c>
      <c r="M42" s="10">
        <f t="shared" si="9"/>
        <v>10</v>
      </c>
      <c r="N42" s="4">
        <v>3.7662317531348902E-4</v>
      </c>
      <c r="O42" s="4">
        <v>3.9088865866590702E-4</v>
      </c>
      <c r="P42" t="s">
        <v>18</v>
      </c>
      <c r="Q42" t="str">
        <v>In</v>
      </c>
      <c r="R42" t="str">
        <v>In</v>
      </c>
      <c r="S42" s="10">
        <v>0.60700264505340895</v>
      </c>
      <c r="T42" s="10">
        <v>0.72637633829432502</v>
      </c>
      <c r="U42" s="3">
        <v>0.45261649090961498</v>
      </c>
      <c r="V42" s="3">
        <v>0.44375887140086501</v>
      </c>
      <c r="W42" s="10">
        <f t="shared" si="13"/>
        <v>0.33226323787648043</v>
      </c>
      <c r="X42" s="10">
        <f t="shared" si="10"/>
        <v>0.40404039420054244</v>
      </c>
      <c r="Y42" s="12">
        <f t="shared" si="14"/>
        <v>6.965265056653408E-2</v>
      </c>
      <c r="Z42" s="12">
        <f t="shared" si="11"/>
        <v>7.3925681868450929E-2</v>
      </c>
      <c r="AA42" t="str">
        <v>US</v>
      </c>
      <c r="AG42" t="str">
        <v>EMA CN Equity</v>
      </c>
      <c r="AH42" t="str">
        <v>Canada</v>
      </c>
      <c r="AI42" s="3">
        <v>0.52048720126997905</v>
      </c>
      <c r="AJ42" s="10">
        <v>0.16436225254670894</v>
      </c>
      <c r="AK42" s="10" t="e">
        <v>#N/A</v>
      </c>
      <c r="AL42" s="10">
        <v>0.16436225254670894</v>
      </c>
      <c r="AM42" s="12">
        <v>6.0600203683295537E-2</v>
      </c>
      <c r="AN42" s="12" t="e">
        <v>#N/A</v>
      </c>
      <c r="AO42" s="12">
        <v>6.0600203683295537E-2</v>
      </c>
      <c r="AT42" t="str">
        <v>IDA US Equity</v>
      </c>
      <c r="AU42" t="str">
        <v>US</v>
      </c>
      <c r="AV42" s="3">
        <v>0.27558021526359699</v>
      </c>
      <c r="AW42" s="10">
        <v>0.37351597867047137</v>
      </c>
      <c r="AX42" s="10" t="e">
        <v>#N/A</v>
      </c>
      <c r="AY42" s="10">
        <v>0.37351597867047137</v>
      </c>
      <c r="AZ42" s="12">
        <v>6.866959498284117E-2</v>
      </c>
      <c r="BA42" s="12" t="e">
        <v>#N/A</v>
      </c>
      <c r="BB42" s="12">
        <v>6.866959498284117E-2</v>
      </c>
    </row>
    <row r="43" spans="1:61" x14ac:dyDescent="0.25">
      <c r="A43" t="s">
        <v>63</v>
      </c>
      <c r="B43" t="s">
        <v>64</v>
      </c>
      <c r="C43" t="s">
        <v>13</v>
      </c>
      <c r="D43" s="1">
        <v>29430</v>
      </c>
      <c r="F43" t="s">
        <v>22</v>
      </c>
      <c r="G43" t="s">
        <v>15</v>
      </c>
      <c r="H43" t="s">
        <v>16</v>
      </c>
      <c r="I43" s="2">
        <v>0.86140532199999997</v>
      </c>
      <c r="J43" t="s">
        <v>17</v>
      </c>
      <c r="K43" s="1">
        <v>22383</v>
      </c>
      <c r="L43" s="10">
        <f t="shared" si="15"/>
        <v>34.200000000000003</v>
      </c>
      <c r="M43" s="10">
        <f t="shared" si="9"/>
        <v>10</v>
      </c>
      <c r="N43" s="4">
        <v>5.0250204670929295E-4</v>
      </c>
      <c r="O43" s="4">
        <v>5.1060377608990804E-4</v>
      </c>
      <c r="P43" t="s">
        <v>18</v>
      </c>
      <c r="Q43" t="str">
        <v>Out</v>
      </c>
      <c r="R43" t="str">
        <v>Out</v>
      </c>
      <c r="S43" s="10">
        <v>0.53020922731715303</v>
      </c>
      <c r="T43" s="10">
        <v>0.67316198179864595</v>
      </c>
      <c r="U43" s="3">
        <v>0.47339832901731199</v>
      </c>
      <c r="V43" s="3">
        <v>0.41203674747175401</v>
      </c>
      <c r="W43" s="10">
        <f t="shared" si="13"/>
        <v>0.27920906507565263</v>
      </c>
      <c r="X43" s="10">
        <f t="shared" si="10"/>
        <v>0.39579450829669183</v>
      </c>
      <c r="Y43" s="12">
        <f t="shared" si="14"/>
        <v>6.6778928615036703E-2</v>
      </c>
      <c r="Z43" s="12">
        <f t="shared" si="11"/>
        <v>7.2779994463829975E-2</v>
      </c>
      <c r="AA43" t="str">
        <v>US</v>
      </c>
      <c r="AG43" t="str">
        <v>RED SM Equity</v>
      </c>
      <c r="AH43" t="str">
        <v>Spain</v>
      </c>
      <c r="AI43" s="3">
        <v>0.39903674062290501</v>
      </c>
      <c r="AJ43" s="10">
        <v>0.31204362802088037</v>
      </c>
      <c r="AK43" s="10" t="e">
        <v>#N/A</v>
      </c>
      <c r="AL43" s="10">
        <v>0.31204362802088037</v>
      </c>
      <c r="AM43" s="12">
        <v>6.7327439749752679E-2</v>
      </c>
      <c r="AN43" s="12" t="e">
        <v>#N/A</v>
      </c>
      <c r="AO43" s="12">
        <v>6.7327439749752679E-2</v>
      </c>
      <c r="AT43" t="str">
        <v>BKH US Equity</v>
      </c>
      <c r="AU43" t="str">
        <v>US</v>
      </c>
      <c r="AV43" s="3">
        <v>0.46943885414270903</v>
      </c>
      <c r="AW43" s="10">
        <v>0.37419230907142415</v>
      </c>
      <c r="AX43" s="10" t="e">
        <v>#N/A</v>
      </c>
      <c r="AY43" s="10">
        <v>0.37419230907142415</v>
      </c>
      <c r="AZ43" s="12">
        <v>7.2588700245282467E-2</v>
      </c>
      <c r="BA43" s="12" t="e">
        <v>#N/A</v>
      </c>
      <c r="BB43" s="12">
        <v>7.2588700245282467E-2</v>
      </c>
    </row>
    <row r="44" spans="1:61" x14ac:dyDescent="0.25">
      <c r="A44" t="s">
        <v>65</v>
      </c>
      <c r="B44" t="s">
        <v>66</v>
      </c>
      <c r="C44" t="s">
        <v>13</v>
      </c>
      <c r="D44" s="1">
        <v>35744</v>
      </c>
      <c r="F44" t="s">
        <v>14</v>
      </c>
      <c r="G44" t="s">
        <v>15</v>
      </c>
      <c r="H44" t="s">
        <v>16</v>
      </c>
      <c r="I44" s="2">
        <v>0.98599462800000004</v>
      </c>
      <c r="J44" t="s">
        <v>17</v>
      </c>
      <c r="K44" s="1">
        <v>22383</v>
      </c>
      <c r="L44" s="10">
        <f t="shared" si="15"/>
        <v>26.4</v>
      </c>
      <c r="M44" s="10">
        <f t="shared" si="9"/>
        <v>10</v>
      </c>
      <c r="N44" s="4">
        <v>3.1069782567454699E-4</v>
      </c>
      <c r="O44" s="4">
        <v>3.1013942542557001E-4</v>
      </c>
      <c r="P44" t="s">
        <v>18</v>
      </c>
      <c r="Q44" t="str">
        <v>In</v>
      </c>
      <c r="R44" t="str">
        <v>In</v>
      </c>
      <c r="S44" s="10">
        <v>0.47728121655549399</v>
      </c>
      <c r="T44" s="10">
        <v>0.54970895363138805</v>
      </c>
      <c r="U44" s="3">
        <v>0.50994208158934196</v>
      </c>
      <c r="V44" s="3">
        <v>0.54162611763470103</v>
      </c>
      <c r="W44" s="10">
        <f t="shared" si="13"/>
        <v>0.23389543948169189</v>
      </c>
      <c r="X44" s="10">
        <f t="shared" si="10"/>
        <v>0.25197222724698543</v>
      </c>
      <c r="Y44" s="12">
        <f t="shared" si="14"/>
        <v>6.4700358879651726E-2</v>
      </c>
      <c r="Z44" s="12">
        <f t="shared" si="11"/>
        <v>6.645480044200712E-2</v>
      </c>
      <c r="AA44" t="str">
        <v>US</v>
      </c>
      <c r="AG44" t="str">
        <v>9503 JP Equity</v>
      </c>
      <c r="AH44" t="str">
        <v>JP</v>
      </c>
      <c r="AI44" s="3">
        <v>0.68736543821941998</v>
      </c>
      <c r="AJ44" s="10">
        <v>0.16776531152546251</v>
      </c>
      <c r="AK44" s="10" t="e">
        <v>#N/A</v>
      </c>
      <c r="AL44" s="10">
        <v>0.16776531152546251</v>
      </c>
      <c r="AM44" s="12">
        <v>6.4148758078967083E-2</v>
      </c>
      <c r="AN44" s="12" t="e">
        <v>#N/A</v>
      </c>
      <c r="AO44" s="12">
        <v>6.4148758078967083E-2</v>
      </c>
      <c r="AT44" t="str">
        <v>IG IM Equity</v>
      </c>
      <c r="AU44" t="str">
        <v>Italy</v>
      </c>
      <c r="AV44" s="3">
        <v>0.49950605694446898</v>
      </c>
      <c r="AW44" s="10">
        <v>0.31154221585563985</v>
      </c>
      <c r="AX44" s="10" t="e">
        <v>#N/A</v>
      </c>
      <c r="AY44" s="10">
        <v>0.31154221585563985</v>
      </c>
      <c r="AZ44" s="12">
        <v>6.9305738521939053E-2</v>
      </c>
      <c r="BA44" s="12" t="e">
        <v>#N/A</v>
      </c>
      <c r="BB44" s="12">
        <v>6.9305738521939053E-2</v>
      </c>
    </row>
    <row r="45" spans="1:61" x14ac:dyDescent="0.25">
      <c r="A45" t="s">
        <v>67</v>
      </c>
      <c r="B45" t="s">
        <v>68</v>
      </c>
      <c r="C45" t="s">
        <v>13</v>
      </c>
      <c r="D45" s="1">
        <v>29430</v>
      </c>
      <c r="F45" t="s">
        <v>14</v>
      </c>
      <c r="G45" t="s">
        <v>15</v>
      </c>
      <c r="H45" t="s">
        <v>16</v>
      </c>
      <c r="I45" s="2">
        <v>0.98707430500000004</v>
      </c>
      <c r="J45" t="s">
        <v>17</v>
      </c>
      <c r="K45" s="1">
        <v>22383</v>
      </c>
      <c r="L45" s="10">
        <f t="shared" si="15"/>
        <v>34.200000000000003</v>
      </c>
      <c r="M45" s="10">
        <f t="shared" si="9"/>
        <v>10</v>
      </c>
      <c r="N45" s="4">
        <v>4.6975193759633599E-4</v>
      </c>
      <c r="O45" s="4">
        <v>4.8867257344006702E-4</v>
      </c>
      <c r="P45" t="s">
        <v>18</v>
      </c>
      <c r="Q45" t="str">
        <v>In</v>
      </c>
      <c r="R45" t="str">
        <v>In</v>
      </c>
      <c r="S45" s="10">
        <v>0.51484599666182695</v>
      </c>
      <c r="T45" s="10">
        <v>0.66664760165110803</v>
      </c>
      <c r="U45" s="3">
        <v>0.46281047273457099</v>
      </c>
      <c r="V45" s="3">
        <v>0.49993900895438897</v>
      </c>
      <c r="W45" s="10">
        <f t="shared" si="13"/>
        <v>0.27656987756126544</v>
      </c>
      <c r="X45" s="10">
        <f t="shared" si="10"/>
        <v>0.33336446035983286</v>
      </c>
      <c r="Y45" s="12">
        <f t="shared" si="14"/>
        <v>6.6403541863489873E-2</v>
      </c>
      <c r="Z45" s="12">
        <f t="shared" si="11"/>
        <v>7.0667376721397418E-2</v>
      </c>
      <c r="AA45" t="str">
        <v>US</v>
      </c>
      <c r="AG45" t="str">
        <v>PNW US Equity</v>
      </c>
      <c r="AH45" t="str">
        <v>US</v>
      </c>
      <c r="AI45" s="3">
        <v>0.46345104744867199</v>
      </c>
      <c r="AJ45" s="10">
        <v>0.29930330847124798</v>
      </c>
      <c r="AK45" s="10" t="e">
        <v>#N/A</v>
      </c>
      <c r="AL45" s="10">
        <v>0.29930330847124798</v>
      </c>
      <c r="AM45" s="12">
        <v>6.7825826074190812E-2</v>
      </c>
      <c r="AN45" s="12" t="e">
        <v>#N/A</v>
      </c>
      <c r="AO45" s="12">
        <v>6.7825826074190812E-2</v>
      </c>
      <c r="AT45" t="str">
        <v>BIPC CN Equity</v>
      </c>
      <c r="AU45" t="str">
        <v>Canada</v>
      </c>
      <c r="AV45" s="3">
        <v>0.49453478815388802</v>
      </c>
      <c r="AW45" s="10">
        <v>0.47448791676054924</v>
      </c>
      <c r="AX45" s="10" t="e">
        <v>#N/A</v>
      </c>
      <c r="AY45" s="10">
        <v>0.47448791676054924</v>
      </c>
      <c r="AZ45" s="12">
        <v>7.9308946602231811E-2</v>
      </c>
      <c r="BA45" s="12" t="e">
        <v>#N/A</v>
      </c>
      <c r="BB45" s="12">
        <v>7.9308946602231811E-2</v>
      </c>
    </row>
    <row r="46" spans="1:61" x14ac:dyDescent="0.25">
      <c r="A46" t="s">
        <v>69</v>
      </c>
      <c r="B46" t="s">
        <v>70</v>
      </c>
      <c r="C46" t="s">
        <v>13</v>
      </c>
      <c r="D46" s="1">
        <v>35797</v>
      </c>
      <c r="F46" t="s">
        <v>22</v>
      </c>
      <c r="G46" t="s">
        <v>15</v>
      </c>
      <c r="H46" t="s">
        <v>22</v>
      </c>
      <c r="I46" s="2">
        <v>1</v>
      </c>
      <c r="J46" t="s">
        <v>28</v>
      </c>
      <c r="K46" s="1">
        <v>22383</v>
      </c>
      <c r="L46" s="10">
        <f t="shared" si="15"/>
        <v>26.2</v>
      </c>
      <c r="M46" s="10">
        <f t="shared" si="9"/>
        <v>10</v>
      </c>
      <c r="N46" s="4">
        <v>3.9911487466530996E-4</v>
      </c>
      <c r="O46" s="4">
        <v>4.0237397143112199E-4</v>
      </c>
      <c r="P46" t="s">
        <v>18</v>
      </c>
      <c r="Q46" t="str">
        <v>In</v>
      </c>
      <c r="R46" t="str">
        <v>In</v>
      </c>
      <c r="S46" s="10">
        <v>0.50988616524631103</v>
      </c>
      <c r="T46" s="10">
        <v>0.48091159793338401</v>
      </c>
      <c r="U46" s="3">
        <v>0.39330238150255598</v>
      </c>
      <c r="V46" s="3">
        <v>0.382968547464209</v>
      </c>
      <c r="W46" s="10">
        <f t="shared" si="13"/>
        <v>0.30934672215973108</v>
      </c>
      <c r="X46" s="10">
        <f t="shared" si="10"/>
        <v>0.29673758181414422</v>
      </c>
      <c r="Y46" s="12">
        <f t="shared" si="14"/>
        <v>6.7045544403954438E-2</v>
      </c>
      <c r="Z46" s="12">
        <f t="shared" si="11"/>
        <v>6.6057101021761128E-2</v>
      </c>
      <c r="AA46" t="str">
        <v>US</v>
      </c>
      <c r="AG46" t="str">
        <v>OGE US Equity</v>
      </c>
      <c r="AH46" t="str">
        <v>US</v>
      </c>
      <c r="AI46" s="3">
        <v>0.37719877339399399</v>
      </c>
      <c r="AJ46" s="10">
        <v>0.35742138139501872</v>
      </c>
      <c r="AK46" s="10" t="e">
        <v>#N/A</v>
      </c>
      <c r="AL46" s="10">
        <v>0.35742138139501872</v>
      </c>
      <c r="AM46" s="12">
        <v>6.9704101114371031E-2</v>
      </c>
      <c r="AN46" s="12" t="e">
        <v>#N/A</v>
      </c>
      <c r="AO46" s="12">
        <v>6.9704101114371031E-2</v>
      </c>
      <c r="AT46" t="str">
        <v>OGS US Equity</v>
      </c>
      <c r="AU46" t="str">
        <v>US</v>
      </c>
      <c r="AV46" s="3">
        <v>0.338873707131087</v>
      </c>
      <c r="AW46" s="10">
        <v>0.3600046140574838</v>
      </c>
      <c r="AX46" s="10" t="e">
        <v>#N/A</v>
      </c>
      <c r="AY46" s="10">
        <v>0.3600046140574838</v>
      </c>
      <c r="AZ46" s="12">
        <v>6.9097760214185733E-2</v>
      </c>
      <c r="BA46" s="12" t="e">
        <v>#N/A</v>
      </c>
      <c r="BB46" s="12">
        <v>6.9097760214185733E-2</v>
      </c>
    </row>
    <row r="47" spans="1:61" x14ac:dyDescent="0.25">
      <c r="A47" t="s">
        <v>71</v>
      </c>
      <c r="B47" t="s">
        <v>72</v>
      </c>
      <c r="C47" t="s">
        <v>13</v>
      </c>
      <c r="D47" s="1">
        <v>29430</v>
      </c>
      <c r="F47" t="s">
        <v>14</v>
      </c>
      <c r="G47" t="s">
        <v>15</v>
      </c>
      <c r="H47" t="s">
        <v>16</v>
      </c>
      <c r="I47" s="2">
        <v>0.96436945699999999</v>
      </c>
      <c r="J47" t="s">
        <v>17</v>
      </c>
      <c r="K47" s="1">
        <v>22383</v>
      </c>
      <c r="L47" s="10">
        <f t="shared" si="15"/>
        <v>34.200000000000003</v>
      </c>
      <c r="M47" s="10">
        <f t="shared" si="9"/>
        <v>10</v>
      </c>
      <c r="N47" s="4">
        <v>3.4277034475231898E-4</v>
      </c>
      <c r="O47" s="4">
        <v>3.3915711832686499E-4</v>
      </c>
      <c r="P47" t="s">
        <v>18</v>
      </c>
      <c r="Q47" t="str">
        <v>In</v>
      </c>
      <c r="R47" t="str">
        <v>In</v>
      </c>
      <c r="S47" s="10">
        <v>0.56108980111464801</v>
      </c>
      <c r="T47" s="10">
        <v>0.76704428763158095</v>
      </c>
      <c r="U47" s="3">
        <v>0.43246588480422998</v>
      </c>
      <c r="V47" s="3">
        <v>0.42806169467904498</v>
      </c>
      <c r="W47" s="10">
        <f t="shared" si="13"/>
        <v>0.31843760382097236</v>
      </c>
      <c r="X47" s="10">
        <f t="shared" si="10"/>
        <v>0.43870200997412556</v>
      </c>
      <c r="Y47" s="12">
        <f t="shared" si="14"/>
        <v>6.8392449132984895E-2</v>
      </c>
      <c r="Z47" s="12">
        <f t="shared" si="11"/>
        <v>7.5760758511976681E-2</v>
      </c>
      <c r="AA47" t="str">
        <v>US</v>
      </c>
      <c r="AG47" t="str">
        <v>CU CN Equity</v>
      </c>
      <c r="AH47" t="str">
        <v>Canada</v>
      </c>
      <c r="AI47" s="3">
        <v>0.37863330391065497</v>
      </c>
      <c r="AJ47" s="10">
        <v>0.24209037062090027</v>
      </c>
      <c r="AK47" s="10" t="e">
        <v>#N/A</v>
      </c>
      <c r="AL47" s="10">
        <v>0.24209037062090027</v>
      </c>
      <c r="AM47" s="12">
        <v>6.2582269056708911E-2</v>
      </c>
      <c r="AN47" s="12" t="e">
        <v>#N/A</v>
      </c>
      <c r="AO47" s="12">
        <v>6.2582269056708911E-2</v>
      </c>
      <c r="AT47" t="str">
        <v>PNM US Equity</v>
      </c>
      <c r="AU47" t="str">
        <v>US</v>
      </c>
      <c r="AV47" s="3">
        <v>0.48667460586648897</v>
      </c>
      <c r="AW47" s="10">
        <v>0.28260432319895062</v>
      </c>
      <c r="AX47" s="10" t="e">
        <v>#N/A</v>
      </c>
      <c r="AY47" s="10">
        <v>0.28260432319895062</v>
      </c>
      <c r="AZ47" s="12">
        <v>6.7254960155664706E-2</v>
      </c>
      <c r="BA47" s="12" t="e">
        <v>#N/A</v>
      </c>
      <c r="BB47" s="12">
        <v>6.7254960155664706E-2</v>
      </c>
    </row>
    <row r="48" spans="1:61" x14ac:dyDescent="0.25">
      <c r="A48" t="s">
        <v>73</v>
      </c>
      <c r="B48" t="s">
        <v>74</v>
      </c>
      <c r="C48" t="s">
        <v>75</v>
      </c>
      <c r="D48" s="1">
        <v>32112</v>
      </c>
      <c r="F48" t="s">
        <v>14</v>
      </c>
      <c r="G48" t="s">
        <v>32</v>
      </c>
      <c r="H48" t="s">
        <v>16</v>
      </c>
      <c r="I48" s="2">
        <v>0.993920005</v>
      </c>
      <c r="J48" t="s">
        <v>17</v>
      </c>
      <c r="K48" s="1">
        <v>22381</v>
      </c>
      <c r="L48" s="10">
        <f t="shared" si="15"/>
        <v>34.200000000000003</v>
      </c>
      <c r="M48" s="10">
        <f t="shared" si="9"/>
        <v>10</v>
      </c>
      <c r="N48" s="4">
        <v>8.3642476643623707E-4</v>
      </c>
      <c r="O48" s="4">
        <v>8.2832626475788998E-4</v>
      </c>
      <c r="P48" t="s">
        <v>19</v>
      </c>
      <c r="Q48" t="str">
        <v>In</v>
      </c>
      <c r="R48" t="str">
        <v>In</v>
      </c>
      <c r="S48" s="10">
        <v>0.32807064569060101</v>
      </c>
      <c r="T48" s="10">
        <v>0.45932837775513302</v>
      </c>
      <c r="U48" s="3">
        <v>0.51607134932477094</v>
      </c>
      <c r="V48" s="3">
        <v>0.51110325730181805</v>
      </c>
      <c r="W48" s="10">
        <f t="shared" si="13"/>
        <v>0.15876278489520371</v>
      </c>
      <c r="X48" s="10">
        <f t="shared" si="10"/>
        <v>0.22456414771332459</v>
      </c>
      <c r="Y48" s="12">
        <f t="shared" si="14"/>
        <v>6.0164719649998047E-2</v>
      </c>
      <c r="Z48" s="12">
        <f t="shared" si="11"/>
        <v>6.4145042304262476E-2</v>
      </c>
      <c r="AA48" t="str">
        <v>Canada</v>
      </c>
      <c r="AG48" t="str">
        <v>IDA US Equity</v>
      </c>
      <c r="AH48" t="str">
        <v>US</v>
      </c>
      <c r="AI48" s="3">
        <v>0.38536109763419801</v>
      </c>
      <c r="AJ48" s="10">
        <v>0.3169222921400166</v>
      </c>
      <c r="AK48" s="10" t="e">
        <v>#N/A</v>
      </c>
      <c r="AL48" s="10">
        <v>0.3169222921400166</v>
      </c>
      <c r="AM48" s="12">
        <v>6.7356404065364986E-2</v>
      </c>
      <c r="AN48" s="12" t="e">
        <v>#N/A</v>
      </c>
      <c r="AO48" s="12">
        <v>6.7356404065364986E-2</v>
      </c>
      <c r="AT48" t="str">
        <v>NWE US Equity</v>
      </c>
      <c r="AU48" t="str">
        <v>US</v>
      </c>
      <c r="AV48" s="3">
        <v>0.42226687070582097</v>
      </c>
      <c r="AW48" s="10">
        <v>0.30795074423914431</v>
      </c>
      <c r="AX48" s="10" t="e">
        <v>#N/A</v>
      </c>
      <c r="AY48" s="10">
        <v>0.30795074423914431</v>
      </c>
      <c r="AZ48" s="12">
        <v>6.7538283556943357E-2</v>
      </c>
      <c r="BA48" s="12" t="e">
        <v>#N/A</v>
      </c>
      <c r="BB48" s="12">
        <v>6.7538283556943357E-2</v>
      </c>
    </row>
    <row r="49" spans="1:54" x14ac:dyDescent="0.25">
      <c r="A49" t="s">
        <v>76</v>
      </c>
      <c r="B49" t="s">
        <v>77</v>
      </c>
      <c r="C49" t="s">
        <v>13</v>
      </c>
      <c r="D49" s="1">
        <v>29430</v>
      </c>
      <c r="F49" t="s">
        <v>22</v>
      </c>
      <c r="G49" t="s">
        <v>15</v>
      </c>
      <c r="H49" t="s">
        <v>22</v>
      </c>
      <c r="I49" s="2">
        <v>0.96986025399999998</v>
      </c>
      <c r="J49" t="s">
        <v>17</v>
      </c>
      <c r="K49" s="1">
        <v>22383</v>
      </c>
      <c r="L49" s="10">
        <f t="shared" si="15"/>
        <v>34.200000000000003</v>
      </c>
      <c r="M49" s="10">
        <f t="shared" si="9"/>
        <v>10</v>
      </c>
      <c r="N49" s="4">
        <v>4.3304626070216198E-4</v>
      </c>
      <c r="O49" s="4">
        <v>4.17358053640689E-4</v>
      </c>
      <c r="P49" t="s">
        <v>18</v>
      </c>
      <c r="Q49" t="str">
        <v>In</v>
      </c>
      <c r="R49" t="str">
        <v>In</v>
      </c>
      <c r="S49" s="10">
        <v>0.73086884543720998</v>
      </c>
      <c r="T49" s="10">
        <v>0.94064668928290096</v>
      </c>
      <c r="U49" s="3">
        <v>0.51389830928138402</v>
      </c>
      <c r="V49" s="3">
        <v>0.43457376692060401</v>
      </c>
      <c r="W49" s="10">
        <f t="shared" si="13"/>
        <v>0.3552765814605906</v>
      </c>
      <c r="X49" s="10">
        <f t="shared" si="10"/>
        <v>0.53186631417983576</v>
      </c>
      <c r="Y49" s="12">
        <f t="shared" si="14"/>
        <v>7.2305114236184298E-2</v>
      </c>
      <c r="Z49" s="12">
        <f t="shared" si="11"/>
        <v>8.1667186817561896E-2</v>
      </c>
      <c r="AA49" t="str">
        <v>US</v>
      </c>
      <c r="AG49" t="str">
        <v>BKH US Equity</v>
      </c>
      <c r="AH49" t="str">
        <v>US</v>
      </c>
      <c r="AI49" s="3">
        <v>0.36987005859160499</v>
      </c>
      <c r="AJ49" s="10">
        <v>0.42199560014122495</v>
      </c>
      <c r="AK49" s="10" t="e">
        <v>#N/A</v>
      </c>
      <c r="AL49" s="10">
        <v>0.42199560014122495</v>
      </c>
      <c r="AM49" s="12">
        <v>7.3561128380588037E-2</v>
      </c>
      <c r="AN49" s="12" t="e">
        <v>#N/A</v>
      </c>
      <c r="AO49" s="12">
        <v>7.3561128380588037E-2</v>
      </c>
      <c r="AT49" t="str">
        <v>AVA US Equity</v>
      </c>
      <c r="AU49" t="str">
        <v>US</v>
      </c>
      <c r="AV49" s="3">
        <v>0.431691423892477</v>
      </c>
      <c r="AW49" s="10">
        <v>0.24962112070268155</v>
      </c>
      <c r="AX49" s="10" t="e">
        <v>#N/A</v>
      </c>
      <c r="AY49" s="10">
        <v>0.24962112070268155</v>
      </c>
      <c r="AZ49" s="12">
        <v>6.4110337961415798E-2</v>
      </c>
      <c r="BA49" s="12" t="e">
        <v>#N/A</v>
      </c>
      <c r="BB49" s="12">
        <v>6.4110337961415798E-2</v>
      </c>
    </row>
    <row r="50" spans="1:54" x14ac:dyDescent="0.25">
      <c r="A50" t="s">
        <v>78</v>
      </c>
      <c r="B50" t="s">
        <v>79</v>
      </c>
      <c r="C50" t="s">
        <v>75</v>
      </c>
      <c r="D50" s="1">
        <v>39457</v>
      </c>
      <c r="F50" t="s">
        <v>22</v>
      </c>
      <c r="G50" t="s">
        <v>32</v>
      </c>
      <c r="H50" t="s">
        <v>22</v>
      </c>
      <c r="I50" s="2">
        <v>0.249396648</v>
      </c>
      <c r="J50" t="s">
        <v>17</v>
      </c>
      <c r="K50" s="1">
        <v>22381</v>
      </c>
      <c r="L50" s="10">
        <f t="shared" si="15"/>
        <v>16.2</v>
      </c>
      <c r="M50" s="10">
        <f t="shared" si="9"/>
        <v>10</v>
      </c>
      <c r="N50" s="4">
        <v>1.2323507919833299E-3</v>
      </c>
      <c r="O50" s="4">
        <v>1.1682525797882802E-3</v>
      </c>
      <c r="P50" t="s">
        <v>19</v>
      </c>
      <c r="Q50" t="str">
        <v>Out</v>
      </c>
      <c r="R50" t="str">
        <v>Out</v>
      </c>
      <c r="S50" s="10">
        <v>0.95794562392673099</v>
      </c>
      <c r="T50" s="10">
        <v>0.98939232455960302</v>
      </c>
      <c r="U50" s="3">
        <v>0.402883041952868</v>
      </c>
      <c r="V50" s="3">
        <v>0.47498250352566002</v>
      </c>
      <c r="W50" s="10">
        <f t="shared" si="13"/>
        <v>0.57200557693369158</v>
      </c>
      <c r="X50" s="10">
        <f t="shared" si="10"/>
        <v>0.51944828127121034</v>
      </c>
      <c r="Y50" s="12">
        <f t="shared" si="14"/>
        <v>8.3522006608946237E-2</v>
      </c>
      <c r="Z50" s="12">
        <f t="shared" si="11"/>
        <v>8.1705443509328235E-2</v>
      </c>
      <c r="AA50" t="str">
        <v>Canada</v>
      </c>
      <c r="AG50" t="str">
        <v>IG IM Equity</v>
      </c>
      <c r="AH50" t="str">
        <v>Italy</v>
      </c>
      <c r="AI50" s="3">
        <v>0.49950605694446898</v>
      </c>
      <c r="AJ50" s="10">
        <v>0.31154221585563985</v>
      </c>
      <c r="AK50" s="10" t="e">
        <v>#N/A</v>
      </c>
      <c r="AL50" s="10">
        <v>0.31154221585563985</v>
      </c>
      <c r="AM50" s="12">
        <v>6.9305738521939053E-2</v>
      </c>
      <c r="AN50" s="12" t="e">
        <v>#N/A</v>
      </c>
      <c r="AO50" s="12">
        <v>6.9305738521939053E-2</v>
      </c>
      <c r="AT50" t="str">
        <v>9508 JP Equity</v>
      </c>
      <c r="AU50" t="str">
        <v>JP</v>
      </c>
      <c r="AV50" s="3">
        <v>0.80086028574208801</v>
      </c>
      <c r="AW50" s="10">
        <v>0.14305901359719625</v>
      </c>
      <c r="AX50" s="10" t="e">
        <v>#N/A</v>
      </c>
      <c r="AY50" s="10">
        <v>0.14305901359719625</v>
      </c>
      <c r="AZ50" s="12">
        <v>6.4886864557867921E-2</v>
      </c>
      <c r="BA50" s="12" t="e">
        <v>#N/A</v>
      </c>
      <c r="BB50" s="12">
        <v>6.4886864557867921E-2</v>
      </c>
    </row>
    <row r="51" spans="1:54" x14ac:dyDescent="0.25">
      <c r="A51" t="s">
        <v>80</v>
      </c>
      <c r="B51" t="s">
        <v>81</v>
      </c>
      <c r="C51" t="s">
        <v>13</v>
      </c>
      <c r="D51" s="1">
        <v>29430</v>
      </c>
      <c r="F51" t="s">
        <v>22</v>
      </c>
      <c r="G51" t="s">
        <v>15</v>
      </c>
      <c r="H51" t="s">
        <v>16</v>
      </c>
      <c r="I51" s="2">
        <v>0.94611689600000004</v>
      </c>
      <c r="J51" t="s">
        <v>17</v>
      </c>
      <c r="K51" s="1">
        <v>22383</v>
      </c>
      <c r="L51" s="10">
        <f t="shared" si="15"/>
        <v>34.200000000000003</v>
      </c>
      <c r="M51" s="10">
        <f t="shared" si="9"/>
        <v>10</v>
      </c>
      <c r="N51" s="4">
        <v>3.4397034246402396E-4</v>
      </c>
      <c r="O51" s="4">
        <v>3.2099751082954403E-4</v>
      </c>
      <c r="P51" t="s">
        <v>18</v>
      </c>
      <c r="Q51" t="str">
        <v>In</v>
      </c>
      <c r="R51" t="str">
        <v>In</v>
      </c>
      <c r="S51" s="10">
        <v>0.67523931402059001</v>
      </c>
      <c r="T51" s="10">
        <v>0.43783131029620798</v>
      </c>
      <c r="U51" s="3">
        <v>0.56298525200687299</v>
      </c>
      <c r="V51" s="3">
        <v>0.43326001356139399</v>
      </c>
      <c r="W51" s="10">
        <f t="shared" si="13"/>
        <v>0.29508953865176007</v>
      </c>
      <c r="X51" s="10">
        <f t="shared" si="10"/>
        <v>0.24813651085967001</v>
      </c>
      <c r="Y51" s="12">
        <f t="shared" si="14"/>
        <v>6.9555256436546586E-2</v>
      </c>
      <c r="Z51" s="12">
        <f t="shared" si="11"/>
        <v>6.4049663944527421E-2</v>
      </c>
      <c r="AA51" t="str">
        <v>US</v>
      </c>
      <c r="AG51" t="str">
        <v>BIPC CN Equity</v>
      </c>
      <c r="AH51" t="str">
        <v>Canada</v>
      </c>
      <c r="AI51" s="3">
        <v>0.49453478815388802</v>
      </c>
      <c r="AJ51" s="10">
        <v>0.47448791676054924</v>
      </c>
      <c r="AK51" s="10" t="e">
        <v>#N/A</v>
      </c>
      <c r="AL51" s="10">
        <v>0.47448791676054924</v>
      </c>
      <c r="AM51" s="12">
        <v>7.9308946602231811E-2</v>
      </c>
      <c r="AN51" s="12" t="e">
        <v>#N/A</v>
      </c>
      <c r="AO51" s="12">
        <v>7.9308946602231811E-2</v>
      </c>
      <c r="AT51" t="str">
        <v>VCT NZ Equity</v>
      </c>
      <c r="AU51" t="str">
        <v>NZ</v>
      </c>
      <c r="AV51" s="3">
        <v>0.42089253263299498</v>
      </c>
      <c r="AW51" s="10">
        <v>0.3029599971308431</v>
      </c>
      <c r="AX51" s="10" t="e">
        <v>#N/A</v>
      </c>
      <c r="AY51" s="10">
        <v>0.3029599971308431</v>
      </c>
      <c r="AZ51" s="12">
        <v>6.7201370474772176E-2</v>
      </c>
      <c r="BA51" s="12" t="e">
        <v>#N/A</v>
      </c>
      <c r="BB51" s="12">
        <v>6.7201370474772176E-2</v>
      </c>
    </row>
    <row r="52" spans="1:54" x14ac:dyDescent="0.25">
      <c r="A52" t="s">
        <v>82</v>
      </c>
      <c r="B52" t="s">
        <v>83</v>
      </c>
      <c r="C52" t="s">
        <v>13</v>
      </c>
      <c r="D52" s="1">
        <v>42355</v>
      </c>
      <c r="F52" t="s">
        <v>14</v>
      </c>
      <c r="G52" t="s">
        <v>32</v>
      </c>
      <c r="H52" t="s">
        <v>16</v>
      </c>
      <c r="I52" s="2">
        <v>0.67658116599999996</v>
      </c>
      <c r="J52" t="s">
        <v>17</v>
      </c>
      <c r="K52" s="1">
        <v>22383</v>
      </c>
      <c r="L52" s="10">
        <f t="shared" si="15"/>
        <v>8.3000000000000007</v>
      </c>
      <c r="M52" s="10">
        <f t="shared" si="9"/>
        <v>8.3000000000000007</v>
      </c>
      <c r="N52" s="4">
        <v>9.2301863966875899E-4</v>
      </c>
      <c r="O52" s="4">
        <v>9.2301863966875899E-4</v>
      </c>
      <c r="P52" t="s">
        <v>19</v>
      </c>
      <c r="Q52" t="str">
        <v>Out</v>
      </c>
      <c r="R52" t="str">
        <v>Out</v>
      </c>
      <c r="S52" s="10">
        <v>0.51341352947847796</v>
      </c>
      <c r="T52" s="10">
        <v>0.51341352947847796</v>
      </c>
      <c r="U52" s="3">
        <v>0.31719879816915098</v>
      </c>
      <c r="V52" s="3">
        <v>0.31719879816915098</v>
      </c>
      <c r="W52" s="10">
        <f t="shared" si="13"/>
        <v>0.35055937496412276</v>
      </c>
      <c r="X52" s="10">
        <f t="shared" si="10"/>
        <v>0.35055937496412276</v>
      </c>
      <c r="Y52" s="12">
        <f t="shared" si="14"/>
        <v>6.8078657211158633E-2</v>
      </c>
      <c r="Z52" s="12">
        <f t="shared" si="11"/>
        <v>6.8078657211158633E-2</v>
      </c>
      <c r="AA52" t="str">
        <v>US</v>
      </c>
      <c r="AG52" t="str">
        <v>OGS US Equity</v>
      </c>
      <c r="AH52" t="str">
        <v>US</v>
      </c>
      <c r="AI52" s="3">
        <v>0.34049118339853102</v>
      </c>
      <c r="AJ52" s="10">
        <v>0.35831230786752083</v>
      </c>
      <c r="AK52" s="10" t="e">
        <v>#N/A</v>
      </c>
      <c r="AL52" s="10">
        <v>0.35831230786752083</v>
      </c>
      <c r="AM52" s="12">
        <v>6.9025186755756918E-2</v>
      </c>
      <c r="AN52" s="12" t="e">
        <v>#N/A</v>
      </c>
      <c r="AO52" s="12">
        <v>6.9025186755756918E-2</v>
      </c>
      <c r="AT52" t="str">
        <v>NWN US Equity</v>
      </c>
      <c r="AU52" t="str">
        <v>US</v>
      </c>
      <c r="AV52" s="3">
        <v>0.38483682826020998</v>
      </c>
      <c r="AW52" s="10">
        <v>0.27011397531077608</v>
      </c>
      <c r="AX52" s="10" t="e">
        <v>#N/A</v>
      </c>
      <c r="AY52" s="10">
        <v>0.27011397531077608</v>
      </c>
      <c r="AZ52" s="12">
        <v>6.4443803034472322E-2</v>
      </c>
      <c r="BA52" s="12" t="e">
        <v>#N/A</v>
      </c>
      <c r="BB52" s="12">
        <v>6.4443803034472322E-2</v>
      </c>
    </row>
    <row r="53" spans="1:54" x14ac:dyDescent="0.25">
      <c r="A53" t="s">
        <v>84</v>
      </c>
      <c r="B53" t="s">
        <v>85</v>
      </c>
      <c r="C53" t="s">
        <v>27</v>
      </c>
      <c r="D53" s="1">
        <v>37230</v>
      </c>
      <c r="F53" t="s">
        <v>59</v>
      </c>
      <c r="G53" t="s">
        <v>59</v>
      </c>
      <c r="H53" t="s">
        <v>86</v>
      </c>
      <c r="I53" s="2">
        <v>0.784885414</v>
      </c>
      <c r="J53" t="s">
        <v>17</v>
      </c>
      <c r="K53" s="1">
        <v>22734</v>
      </c>
      <c r="L53" s="10">
        <f t="shared" si="15"/>
        <v>22.3</v>
      </c>
      <c r="M53" s="10">
        <f t="shared" si="9"/>
        <v>10</v>
      </c>
      <c r="N53" s="4">
        <v>6.7756928569706902E-4</v>
      </c>
      <c r="O53" s="4">
        <v>6.2595406785090596E-4</v>
      </c>
      <c r="P53" t="s">
        <v>19</v>
      </c>
      <c r="Q53" t="str">
        <v>Out</v>
      </c>
      <c r="R53" t="str">
        <v>Out</v>
      </c>
      <c r="S53" s="10">
        <v>0.39181176816788998</v>
      </c>
      <c r="T53" s="10">
        <v>0.54353620996176499</v>
      </c>
      <c r="U53" s="3">
        <v>0.417965963468172</v>
      </c>
      <c r="V53" s="3">
        <v>0.43887415155856402</v>
      </c>
      <c r="W53" s="10">
        <f t="shared" si="13"/>
        <v>0.22804778498742978</v>
      </c>
      <c r="X53" s="10">
        <f t="shared" si="10"/>
        <v>0.30499221697343787</v>
      </c>
      <c r="Y53" s="12">
        <f t="shared" si="14"/>
        <v>6.2498281938584088E-2</v>
      </c>
      <c r="Z53" s="12">
        <f t="shared" si="11"/>
        <v>6.7687000483524426E-2</v>
      </c>
      <c r="AA53" t="str">
        <v>Italy</v>
      </c>
      <c r="AG53" t="str">
        <v>PNM US Equity</v>
      </c>
      <c r="AH53" t="str">
        <v>US</v>
      </c>
      <c r="AI53" s="3">
        <v>0.51965701316858004</v>
      </c>
      <c r="AJ53" s="10">
        <v>0.33536209144336609</v>
      </c>
      <c r="AK53" s="10" t="e">
        <v>#N/A</v>
      </c>
      <c r="AL53" s="10">
        <v>0.33536209144336609</v>
      </c>
      <c r="AM53" s="12">
        <v>7.1185589932860296E-2</v>
      </c>
      <c r="AN53" s="12" t="e">
        <v>#N/A</v>
      </c>
      <c r="AO53" s="12">
        <v>7.1185589932860296E-2</v>
      </c>
      <c r="AT53" t="str">
        <v>8174 JP Equity</v>
      </c>
      <c r="AU53" t="str">
        <v>JP</v>
      </c>
      <c r="AV53" s="3">
        <v>0.12449282707661299</v>
      </c>
      <c r="AW53" s="10">
        <v>0.60647123579979245</v>
      </c>
      <c r="AX53" s="10" t="e">
        <v>#N/A</v>
      </c>
      <c r="AY53" s="10">
        <v>0.60647123579979245</v>
      </c>
      <c r="AZ53" s="12">
        <v>8.009107316111938E-2</v>
      </c>
      <c r="BA53" s="12" t="e">
        <v>#N/A</v>
      </c>
      <c r="BB53" s="12">
        <v>8.009107316111938E-2</v>
      </c>
    </row>
    <row r="54" spans="1:54" x14ac:dyDescent="0.25">
      <c r="A54" t="s">
        <v>87</v>
      </c>
      <c r="B54" t="s">
        <v>88</v>
      </c>
      <c r="C54" t="s">
        <v>13</v>
      </c>
      <c r="D54" s="1">
        <v>31125</v>
      </c>
      <c r="F54" t="s">
        <v>59</v>
      </c>
      <c r="G54" t="s">
        <v>59</v>
      </c>
      <c r="H54" t="s">
        <v>60</v>
      </c>
      <c r="I54" s="2">
        <v>0.79777072000000004</v>
      </c>
      <c r="J54" t="s">
        <v>17</v>
      </c>
      <c r="K54" s="1">
        <v>22383</v>
      </c>
      <c r="L54" s="10">
        <f t="shared" si="15"/>
        <v>34.200000000000003</v>
      </c>
      <c r="M54" s="10">
        <f t="shared" si="9"/>
        <v>10</v>
      </c>
      <c r="N54" s="4">
        <v>8.6480333305512897E-4</v>
      </c>
      <c r="O54" s="4">
        <v>7.4493527704054801E-4</v>
      </c>
      <c r="P54" t="s">
        <v>18</v>
      </c>
      <c r="Q54" t="str">
        <v>Out</v>
      </c>
      <c r="R54" t="str">
        <v>Out</v>
      </c>
      <c r="S54" s="10">
        <v>0.47238668324059602</v>
      </c>
      <c r="T54" s="10">
        <v>0.52061599064207997</v>
      </c>
      <c r="U54" s="3">
        <v>0.37718332977893199</v>
      </c>
      <c r="V54" s="3">
        <v>0.28973084583196901</v>
      </c>
      <c r="W54" s="10">
        <f t="shared" si="13"/>
        <v>0.29421030111268243</v>
      </c>
      <c r="X54" s="10">
        <f t="shared" si="10"/>
        <v>0.36977747931970173</v>
      </c>
      <c r="Y54" s="12">
        <f t="shared" si="14"/>
        <v>6.5784705264564952E-2</v>
      </c>
      <c r="Z54" s="12">
        <f t="shared" si="11"/>
        <v>6.8720820634460889E-2</v>
      </c>
      <c r="AA54" t="str">
        <v>US</v>
      </c>
      <c r="AG54" t="str">
        <v>NWE US Equity</v>
      </c>
      <c r="AH54" t="str">
        <v>US</v>
      </c>
      <c r="AI54" s="3">
        <v>0.430777202175601</v>
      </c>
      <c r="AJ54" s="10">
        <v>0.33775033206307353</v>
      </c>
      <c r="AK54" s="10" t="e">
        <v>#N/A</v>
      </c>
      <c r="AL54" s="10">
        <v>0.33775033206307353</v>
      </c>
      <c r="AM54" s="12">
        <v>6.9556064631422582E-2</v>
      </c>
      <c r="AN54" s="12" t="e">
        <v>#N/A</v>
      </c>
      <c r="AO54" s="12">
        <v>6.9556064631422582E-2</v>
      </c>
      <c r="AT54" t="str">
        <v>016710 KS Equity</v>
      </c>
      <c r="AU54" t="str">
        <v>SK</v>
      </c>
      <c r="AV54" s="3">
        <v>0.126119121731781</v>
      </c>
      <c r="AW54" s="10">
        <v>0.34584420588729725</v>
      </c>
      <c r="AX54" s="10" t="e">
        <v>#N/A</v>
      </c>
      <c r="AY54" s="10">
        <v>0.34584420588729725</v>
      </c>
      <c r="AZ54" s="12">
        <v>6.3964723199648049E-2</v>
      </c>
      <c r="BA54" s="12" t="e">
        <v>#N/A</v>
      </c>
      <c r="BB54" s="12">
        <v>6.3964723199648049E-2</v>
      </c>
    </row>
    <row r="55" spans="1:54" x14ac:dyDescent="0.25">
      <c r="A55" t="s">
        <v>89</v>
      </c>
      <c r="B55" t="s">
        <v>90</v>
      </c>
      <c r="C55" t="s">
        <v>27</v>
      </c>
      <c r="D55" s="1">
        <v>38160</v>
      </c>
      <c r="F55" t="s">
        <v>14</v>
      </c>
      <c r="G55" t="s">
        <v>32</v>
      </c>
      <c r="H55" t="s">
        <v>16</v>
      </c>
      <c r="I55" s="2">
        <v>0.83782935999999997</v>
      </c>
      <c r="J55" t="s">
        <v>28</v>
      </c>
      <c r="K55" s="1">
        <v>22734</v>
      </c>
      <c r="L55" s="10">
        <f t="shared" ref="L55:L74" si="16">_xlfn.LET(_xlpm.s,MAX(L$11,$D55),_xlpm.e,IF(ISBLANK($E55),L$12,MIN($E55,L$12)),ROUND(YEARFRAC(_xlpm.s,_xlpm.e,1),1))</f>
        <v>19.8</v>
      </c>
      <c r="M55" s="10">
        <f t="shared" si="9"/>
        <v>10</v>
      </c>
      <c r="N55" s="4">
        <v>7.317150409491981E-4</v>
      </c>
      <c r="O55" s="4">
        <v>6.6951420056424594E-4</v>
      </c>
      <c r="P55" t="s">
        <v>19</v>
      </c>
      <c r="Q55" t="str">
        <v>Out</v>
      </c>
      <c r="R55" t="str">
        <v>Out</v>
      </c>
      <c r="S55" s="10">
        <v>0.43284349007961298</v>
      </c>
      <c r="T55" s="10">
        <v>0.49142887853404499</v>
      </c>
      <c r="U55" s="3">
        <v>0.39108392870122199</v>
      </c>
      <c r="V55" s="3">
        <v>0.41083086433044802</v>
      </c>
      <c r="W55" s="10">
        <f t="shared" si="13"/>
        <v>0.26356535746652954</v>
      </c>
      <c r="X55" s="10">
        <f t="shared" si="10"/>
        <v>0.28953472760896054</v>
      </c>
      <c r="Y55" s="12">
        <f t="shared" si="14"/>
        <v>6.4162730736949267E-2</v>
      </c>
      <c r="Z55" s="12">
        <f t="shared" si="11"/>
        <v>6.6167770398364509E-2</v>
      </c>
      <c r="AA55" t="str">
        <v>Italy</v>
      </c>
      <c r="AG55" t="str">
        <v>AVA US Equity</v>
      </c>
      <c r="AH55" t="str">
        <v>US</v>
      </c>
      <c r="AI55" s="3">
        <v>0.44109634631688199</v>
      </c>
      <c r="AJ55" s="10">
        <v>0.29535116557505148</v>
      </c>
      <c r="AK55" s="10" t="e">
        <v>#N/A</v>
      </c>
      <c r="AL55" s="10">
        <v>0.29535116557505148</v>
      </c>
      <c r="AM55" s="12">
        <v>6.7133699191990831E-2</v>
      </c>
      <c r="AN55" s="12" t="e">
        <v>#N/A</v>
      </c>
      <c r="AO55" s="12">
        <v>6.7133699191990831E-2</v>
      </c>
      <c r="AT55" t="str">
        <v>9509 JP Equity</v>
      </c>
      <c r="AU55" t="str">
        <v>JP</v>
      </c>
      <c r="AV55" s="3">
        <v>0.84144428910500602</v>
      </c>
      <c r="AW55" s="10">
        <v>0.1226580240766324</v>
      </c>
      <c r="AX55" s="10" t="e">
        <v>#N/A</v>
      </c>
      <c r="AY55" s="10">
        <v>0.1226580240766324</v>
      </c>
      <c r="AZ55" s="12">
        <v>6.4433683274851328E-2</v>
      </c>
      <c r="BA55" s="12" t="e">
        <v>#N/A</v>
      </c>
      <c r="BB55" s="12">
        <v>6.4433683274851328E-2</v>
      </c>
    </row>
    <row r="56" spans="1:54" x14ac:dyDescent="0.25">
      <c r="A56" t="s">
        <v>91</v>
      </c>
      <c r="B56" t="s">
        <v>92</v>
      </c>
      <c r="C56" t="s">
        <v>13</v>
      </c>
      <c r="D56" s="1">
        <v>29430</v>
      </c>
      <c r="F56" t="s">
        <v>14</v>
      </c>
      <c r="G56" t="s">
        <v>15</v>
      </c>
      <c r="H56" t="s">
        <v>16</v>
      </c>
      <c r="I56" s="2">
        <v>1</v>
      </c>
      <c r="J56" t="s">
        <v>17</v>
      </c>
      <c r="K56" s="1">
        <v>22383</v>
      </c>
      <c r="L56" s="10">
        <f t="shared" si="16"/>
        <v>34.200000000000003</v>
      </c>
      <c r="M56" s="10">
        <f t="shared" si="9"/>
        <v>10</v>
      </c>
      <c r="N56" s="4">
        <v>7.7371404852404904E-4</v>
      </c>
      <c r="O56" s="4">
        <v>7.6624924349104101E-4</v>
      </c>
      <c r="P56" t="s">
        <v>18</v>
      </c>
      <c r="Q56" t="str">
        <v>In</v>
      </c>
      <c r="R56" t="str">
        <v>In</v>
      </c>
      <c r="S56" s="10">
        <v>0.49721277732838598</v>
      </c>
      <c r="T56" s="10">
        <v>0.55330519397707201</v>
      </c>
      <c r="U56" s="3">
        <v>0.42685539328613598</v>
      </c>
      <c r="V56" s="3">
        <v>0.42685539328613598</v>
      </c>
      <c r="W56" s="10">
        <f t="shared" si="13"/>
        <v>0.28497482171498584</v>
      </c>
      <c r="X56" s="10">
        <f t="shared" si="10"/>
        <v>0.31712388779472717</v>
      </c>
      <c r="Y56" s="12">
        <f t="shared" si="14"/>
        <v>6.6205546812051833E-2</v>
      </c>
      <c r="Z56" s="12">
        <f t="shared" si="11"/>
        <v>6.8198788908995805E-2</v>
      </c>
      <c r="AA56" t="str">
        <v>US</v>
      </c>
      <c r="AG56" t="str">
        <v>9508 JP Equity</v>
      </c>
      <c r="AH56" t="str">
        <v>JP</v>
      </c>
      <c r="AI56" s="3">
        <v>0.73838361231536198</v>
      </c>
      <c r="AJ56" s="10">
        <v>0.13340881885031619</v>
      </c>
      <c r="AK56" s="10" t="e">
        <v>#N/A</v>
      </c>
      <c r="AL56" s="10">
        <v>0.13340881885031619</v>
      </c>
      <c r="AM56" s="12">
        <v>6.3039019015026843E-2</v>
      </c>
      <c r="AN56" s="12" t="e">
        <v>#N/A</v>
      </c>
      <c r="AO56" s="12">
        <v>6.3039019015026843E-2</v>
      </c>
      <c r="AT56" t="str">
        <v>117580 KS Equity</v>
      </c>
      <c r="AU56" t="str">
        <v>SK</v>
      </c>
      <c r="AV56" s="3">
        <v>0.15510292811699999</v>
      </c>
      <c r="AW56" s="10">
        <v>0.25034744976916307</v>
      </c>
      <c r="AX56" s="10" t="e">
        <v>#N/A</v>
      </c>
      <c r="AY56" s="10">
        <v>0.25034744976916307</v>
      </c>
      <c r="AZ56" s="12">
        <v>5.8623600448028113E-2</v>
      </c>
      <c r="BA56" s="12" t="e">
        <v>#N/A</v>
      </c>
      <c r="BB56" s="12">
        <v>5.8623600448028113E-2</v>
      </c>
    </row>
    <row r="57" spans="1:54" x14ac:dyDescent="0.25">
      <c r="A57" t="s">
        <v>93</v>
      </c>
      <c r="B57" t="s">
        <v>94</v>
      </c>
      <c r="C57" t="s">
        <v>95</v>
      </c>
      <c r="D57" s="1">
        <v>34347</v>
      </c>
      <c r="F57" t="s">
        <v>14</v>
      </c>
      <c r="G57" t="s">
        <v>32</v>
      </c>
      <c r="H57" t="s">
        <v>16</v>
      </c>
      <c r="I57" s="2">
        <v>1</v>
      </c>
      <c r="J57" t="s">
        <v>17</v>
      </c>
      <c r="K57" s="1">
        <v>40305</v>
      </c>
      <c r="L57" s="10">
        <f t="shared" si="16"/>
        <v>30.2</v>
      </c>
      <c r="M57" s="10">
        <f t="shared" si="9"/>
        <v>10</v>
      </c>
      <c r="N57" s="4">
        <v>5.7794464927647905E-3</v>
      </c>
      <c r="O57" s="4">
        <v>6.0188077033851697E-3</v>
      </c>
      <c r="P57" t="s">
        <v>19</v>
      </c>
      <c r="Q57" t="str">
        <v>Out</v>
      </c>
      <c r="R57" t="str">
        <v>Out</v>
      </c>
      <c r="S57" s="10">
        <v>0.99830205345737699</v>
      </c>
      <c r="T57" s="10">
        <v>0.82640503142507005</v>
      </c>
      <c r="U57" s="3">
        <v>0.37603801894510303</v>
      </c>
      <c r="V57" s="3">
        <v>0.223622188745077</v>
      </c>
      <c r="W57" s="10">
        <f t="shared" si="13"/>
        <v>0.62290252696643666</v>
      </c>
      <c r="X57" s="10">
        <f t="shared" si="10"/>
        <v>0.64160252950785179</v>
      </c>
      <c r="Y57" s="12">
        <f t="shared" si="14"/>
        <v>8.6140717050821117E-2</v>
      </c>
      <c r="Z57" s="12">
        <f t="shared" si="11"/>
        <v>8.4251800604388347E-2</v>
      </c>
      <c r="AA57" t="str">
        <v>Chile</v>
      </c>
      <c r="AG57" t="str">
        <v>VCT NZ Equity</v>
      </c>
      <c r="AH57" t="str">
        <v>NZ</v>
      </c>
      <c r="AI57" s="3">
        <v>0.46503627886307602</v>
      </c>
      <c r="AJ57" s="10">
        <v>0.28064685469332423</v>
      </c>
      <c r="AK57" s="10" t="e">
        <v>#N/A</v>
      </c>
      <c r="AL57" s="10">
        <v>0.28064685469332423</v>
      </c>
      <c r="AM57" s="12">
        <v>6.6700830568247618E-2</v>
      </c>
      <c r="AN57" s="12" t="e">
        <v>#N/A</v>
      </c>
      <c r="AO57" s="12">
        <v>6.6700830568247618E-2</v>
      </c>
      <c r="AT57" t="str">
        <v>KMI US Equity</v>
      </c>
      <c r="AU57" t="str">
        <v>US</v>
      </c>
      <c r="AV57" s="3">
        <v>0.45353301183605399</v>
      </c>
      <c r="AW57" s="10">
        <v>0.5750513607329939</v>
      </c>
      <c r="AX57" s="10" t="e">
        <v>#N/A</v>
      </c>
      <c r="AY57" s="10">
        <v>0.5750513607329939</v>
      </c>
      <c r="AZ57" s="12">
        <v>8.4723844602166698E-2</v>
      </c>
      <c r="BA57" s="12" t="e">
        <v>#N/A</v>
      </c>
      <c r="BB57" s="12">
        <v>8.4723844602166698E-2</v>
      </c>
    </row>
    <row r="58" spans="1:54" x14ac:dyDescent="0.25">
      <c r="A58" t="s">
        <v>96</v>
      </c>
      <c r="B58" t="s">
        <v>97</v>
      </c>
      <c r="C58" t="s">
        <v>13</v>
      </c>
      <c r="D58" s="1">
        <v>29430</v>
      </c>
      <c r="F58" t="s">
        <v>14</v>
      </c>
      <c r="G58" t="s">
        <v>15</v>
      </c>
      <c r="H58" t="s">
        <v>16</v>
      </c>
      <c r="I58" s="2">
        <v>0.94754437999999996</v>
      </c>
      <c r="J58" t="s">
        <v>17</v>
      </c>
      <c r="K58" s="1">
        <v>22383</v>
      </c>
      <c r="L58" s="10">
        <f t="shared" si="16"/>
        <v>34.200000000000003</v>
      </c>
      <c r="M58" s="10">
        <f t="shared" si="9"/>
        <v>10</v>
      </c>
      <c r="N58" s="4">
        <v>4.60066495738324E-4</v>
      </c>
      <c r="O58" s="4">
        <v>3.8678063492145399E-4</v>
      </c>
      <c r="P58" t="s">
        <v>18</v>
      </c>
      <c r="Q58" t="str">
        <v>In</v>
      </c>
      <c r="R58" t="str">
        <v>In</v>
      </c>
      <c r="S58" s="10">
        <v>0.49980956649740399</v>
      </c>
      <c r="T58" s="10">
        <v>0.54678449066166801</v>
      </c>
      <c r="U58" s="3">
        <v>0.38174749563897398</v>
      </c>
      <c r="V58" s="3">
        <v>0.35253249798300501</v>
      </c>
      <c r="W58" s="10">
        <f t="shared" si="13"/>
        <v>0.30900851619061881</v>
      </c>
      <c r="X58" s="10">
        <f t="shared" si="10"/>
        <v>0.35402518831034513</v>
      </c>
      <c r="Y58" s="12">
        <f t="shared" si="14"/>
        <v>6.6793477916597843E-2</v>
      </c>
      <c r="Z58" s="12">
        <f t="shared" si="11"/>
        <v>6.9000211634901498E-2</v>
      </c>
      <c r="AA58" t="str">
        <v>US</v>
      </c>
      <c r="AG58" t="str">
        <v>NWN US Equity</v>
      </c>
      <c r="AH58" t="str">
        <v>US</v>
      </c>
      <c r="AI58" s="3">
        <v>0.39237049954432701</v>
      </c>
      <c r="AJ58" s="10">
        <v>0.22923323526708764</v>
      </c>
      <c r="AK58" s="10" t="e">
        <v>#N/A</v>
      </c>
      <c r="AL58" s="10">
        <v>0.22923323526708764</v>
      </c>
      <c r="AM58" s="12">
        <v>6.2059870577445969E-2</v>
      </c>
      <c r="AN58" s="12" t="e">
        <v>#N/A</v>
      </c>
      <c r="AO58" s="12">
        <v>6.2059870577445969E-2</v>
      </c>
      <c r="AV58" s="3"/>
      <c r="AW58" s="10"/>
      <c r="AX58" s="10"/>
      <c r="AY58" s="10"/>
      <c r="AZ58" s="12"/>
      <c r="BA58" s="12"/>
      <c r="BB58" s="12"/>
    </row>
    <row r="59" spans="1:54" x14ac:dyDescent="0.25">
      <c r="A59" t="s">
        <v>98</v>
      </c>
      <c r="B59" t="s">
        <v>99</v>
      </c>
      <c r="C59" t="s">
        <v>13</v>
      </c>
      <c r="D59" s="1">
        <v>29430</v>
      </c>
      <c r="F59" t="s">
        <v>22</v>
      </c>
      <c r="G59" t="s">
        <v>59</v>
      </c>
      <c r="H59" t="s">
        <v>60</v>
      </c>
      <c r="I59" s="2">
        <v>0.88081616100000004</v>
      </c>
      <c r="J59" t="s">
        <v>17</v>
      </c>
      <c r="K59" s="1">
        <v>22383</v>
      </c>
      <c r="L59" s="10">
        <f t="shared" si="16"/>
        <v>34.200000000000003</v>
      </c>
      <c r="M59" s="10">
        <f t="shared" si="9"/>
        <v>10</v>
      </c>
      <c r="N59" s="4">
        <v>4.1197050179937099E-4</v>
      </c>
      <c r="O59" s="4">
        <v>4.08019278683398E-4</v>
      </c>
      <c r="P59" t="s">
        <v>18</v>
      </c>
      <c r="Q59" t="str">
        <v>Out</v>
      </c>
      <c r="R59" t="str">
        <v>Out</v>
      </c>
      <c r="S59" s="10">
        <v>0.54601893652895594</v>
      </c>
      <c r="T59" s="10">
        <v>0.57100644671941603</v>
      </c>
      <c r="U59" s="3">
        <v>0.49321688732011298</v>
      </c>
      <c r="V59" s="3">
        <v>0.48598728716513001</v>
      </c>
      <c r="W59" s="10">
        <f t="shared" si="13"/>
        <v>0.27671317623630592</v>
      </c>
      <c r="X59" s="10">
        <f t="shared" si="10"/>
        <v>0.29350457272444663</v>
      </c>
      <c r="Y59" s="12">
        <f t="shared" si="14"/>
        <v>6.702055467305322E-2</v>
      </c>
      <c r="Z59" s="12">
        <f t="shared" si="11"/>
        <v>6.7917029252218292E-2</v>
      </c>
      <c r="AA59" t="str">
        <v>US</v>
      </c>
      <c r="AG59" t="str">
        <v>8174 JP Equity</v>
      </c>
      <c r="AH59" t="str">
        <v>JP</v>
      </c>
      <c r="AI59" s="3">
        <v>0.249833704753919</v>
      </c>
      <c r="AJ59" s="10">
        <v>0.52983941027951575</v>
      </c>
      <c r="AK59" s="10" t="e">
        <v>#N/A</v>
      </c>
      <c r="AL59" s="10">
        <v>0.52983941027951575</v>
      </c>
      <c r="AM59" s="12">
        <v>7.7846717532408349E-2</v>
      </c>
      <c r="AN59" s="12" t="e">
        <v>#N/A</v>
      </c>
      <c r="AO59" s="12">
        <v>7.7846717532408349E-2</v>
      </c>
      <c r="AV59" s="3"/>
      <c r="AW59" s="10"/>
      <c r="AX59" s="10"/>
      <c r="AY59" s="10"/>
      <c r="AZ59" s="12"/>
      <c r="BA59" s="12"/>
      <c r="BB59" s="12"/>
    </row>
    <row r="60" spans="1:54" x14ac:dyDescent="0.25">
      <c r="A60" t="s">
        <v>100</v>
      </c>
      <c r="B60" t="s">
        <v>101</v>
      </c>
      <c r="C60" t="s">
        <v>102</v>
      </c>
      <c r="D60" s="1">
        <v>32730</v>
      </c>
      <c r="F60" t="s">
        <v>14</v>
      </c>
      <c r="G60" t="s">
        <v>15</v>
      </c>
      <c r="H60" t="s">
        <v>16</v>
      </c>
      <c r="I60" s="2">
        <v>0.93982166</v>
      </c>
      <c r="J60" t="s">
        <v>17</v>
      </c>
      <c r="K60" s="1">
        <v>35411</v>
      </c>
      <c r="L60" s="10">
        <f t="shared" si="16"/>
        <v>34.200000000000003</v>
      </c>
      <c r="M60" s="10">
        <f t="shared" si="9"/>
        <v>10</v>
      </c>
      <c r="N60" s="4">
        <v>1.6833528379773999E-3</v>
      </c>
      <c r="O60" s="4">
        <v>1.6515411422150801E-3</v>
      </c>
      <c r="P60" t="s">
        <v>19</v>
      </c>
      <c r="Q60" t="str">
        <v>In</v>
      </c>
      <c r="R60" t="str">
        <v>In</v>
      </c>
      <c r="S60" s="10">
        <v>0.75567516880367203</v>
      </c>
      <c r="T60" s="10">
        <v>0.62858634911691702</v>
      </c>
      <c r="U60" s="3">
        <v>0.600119468678325</v>
      </c>
      <c r="V60" s="3">
        <v>0.71355855715711602</v>
      </c>
      <c r="W60" s="10">
        <f t="shared" si="13"/>
        <v>0.30217978800780881</v>
      </c>
      <c r="X60" s="10">
        <f t="shared" si="10"/>
        <v>0.18005318079239049</v>
      </c>
      <c r="Y60" s="12">
        <f t="shared" si="14"/>
        <v>7.0737536230050635E-2</v>
      </c>
      <c r="Z60" s="12">
        <f t="shared" si="11"/>
        <v>6.5434468352270528E-2</v>
      </c>
      <c r="AA60" t="str">
        <v>SK</v>
      </c>
      <c r="AG60" t="str">
        <v>016710 KS Equity</v>
      </c>
      <c r="AH60" t="str">
        <v>SK</v>
      </c>
      <c r="AI60" s="3">
        <v>0.26944536619151399</v>
      </c>
      <c r="AJ60" s="10">
        <v>0.36438237755791408</v>
      </c>
      <c r="AK60" s="10" t="e">
        <v>#N/A</v>
      </c>
      <c r="AL60" s="10">
        <v>0.36438237755791408</v>
      </c>
      <c r="AM60" s="12">
        <v>6.7980614732420952E-2</v>
      </c>
      <c r="AN60" s="12" t="e">
        <v>#N/A</v>
      </c>
      <c r="AO60" s="12">
        <v>6.7980614732420952E-2</v>
      </c>
      <c r="AV60" s="3"/>
      <c r="AW60" s="10"/>
      <c r="AX60" s="10"/>
      <c r="AY60" s="10"/>
      <c r="AZ60" s="12"/>
      <c r="BA60" s="12"/>
      <c r="BB60" s="12"/>
    </row>
    <row r="61" spans="1:54" x14ac:dyDescent="0.25">
      <c r="A61" t="s">
        <v>103</v>
      </c>
      <c r="B61" t="s">
        <v>104</v>
      </c>
      <c r="C61" t="s">
        <v>105</v>
      </c>
      <c r="D61" s="1">
        <v>38520</v>
      </c>
      <c r="F61" t="s">
        <v>14</v>
      </c>
      <c r="G61" t="s">
        <v>32</v>
      </c>
      <c r="H61" t="s">
        <v>16</v>
      </c>
      <c r="I61" s="2">
        <v>0.908710346</v>
      </c>
      <c r="J61" t="s">
        <v>17</v>
      </c>
      <c r="K61" s="1">
        <v>22537</v>
      </c>
      <c r="L61" s="10">
        <f t="shared" si="16"/>
        <v>18.8</v>
      </c>
      <c r="M61" s="10">
        <f t="shared" si="9"/>
        <v>10</v>
      </c>
      <c r="N61" s="4">
        <v>1.8563561292574398E-3</v>
      </c>
      <c r="O61" s="4">
        <v>1.8035909366264399E-3</v>
      </c>
      <c r="P61" t="s">
        <v>19</v>
      </c>
      <c r="Q61" t="str">
        <v>In</v>
      </c>
      <c r="R61" t="str">
        <v>In</v>
      </c>
      <c r="S61" s="10">
        <v>0.36173972243674102</v>
      </c>
      <c r="T61" s="10">
        <v>0.489479890349866</v>
      </c>
      <c r="U61" s="3">
        <v>0.49252967169446998</v>
      </c>
      <c r="V61" s="3">
        <v>0.42267397089700998</v>
      </c>
      <c r="W61" s="10">
        <f t="shared" si="13"/>
        <v>0.18357217570612425</v>
      </c>
      <c r="X61" s="10">
        <f t="shared" si="10"/>
        <v>0.28258948142145512</v>
      </c>
      <c r="Y61" s="12">
        <f t="shared" si="14"/>
        <v>6.1232068327669094E-2</v>
      </c>
      <c r="Z61" s="12">
        <f t="shared" si="11"/>
        <v>6.597402726607042E-2</v>
      </c>
      <c r="AA61" t="str">
        <v>Belgium</v>
      </c>
      <c r="AG61" t="str">
        <v>9509 JP Equity</v>
      </c>
      <c r="AH61" t="str">
        <v>JP</v>
      </c>
      <c r="AI61" s="3">
        <v>0.75686756345250905</v>
      </c>
      <c r="AJ61" s="10">
        <v>0.12994821219095906</v>
      </c>
      <c r="AK61" s="10" t="e">
        <v>#N/A</v>
      </c>
      <c r="AL61" s="10">
        <v>0.12994821219095906</v>
      </c>
      <c r="AM61" s="12">
        <v>6.3194140424889633E-2</v>
      </c>
      <c r="AN61" s="12" t="e">
        <v>#N/A</v>
      </c>
      <c r="AO61" s="12">
        <v>6.3194140424889633E-2</v>
      </c>
      <c r="AV61" s="3"/>
      <c r="AW61" s="10"/>
      <c r="AX61" s="10"/>
      <c r="AY61" s="10"/>
      <c r="AZ61" s="12"/>
      <c r="BA61" s="12"/>
      <c r="BB61" s="12"/>
    </row>
    <row r="62" spans="1:54" x14ac:dyDescent="0.25">
      <c r="A62" t="s">
        <v>106</v>
      </c>
      <c r="B62" t="s">
        <v>107</v>
      </c>
      <c r="C62" t="s">
        <v>75</v>
      </c>
      <c r="D62" s="1">
        <v>32398</v>
      </c>
      <c r="F62" t="s">
        <v>14</v>
      </c>
      <c r="G62" t="s">
        <v>15</v>
      </c>
      <c r="H62" t="s">
        <v>16</v>
      </c>
      <c r="I62" s="2">
        <v>0.95242654100000002</v>
      </c>
      <c r="J62" t="s">
        <v>17</v>
      </c>
      <c r="K62" s="1">
        <v>22381</v>
      </c>
      <c r="L62" s="10">
        <f t="shared" si="16"/>
        <v>34.200000000000003</v>
      </c>
      <c r="M62" s="10">
        <f t="shared" si="9"/>
        <v>10</v>
      </c>
      <c r="N62" s="4">
        <v>1.0783742934417E-3</v>
      </c>
      <c r="O62" s="4">
        <v>9.5101741519628595E-4</v>
      </c>
      <c r="P62" t="s">
        <v>19</v>
      </c>
      <c r="Q62" t="str">
        <v>In</v>
      </c>
      <c r="R62" t="str">
        <v>In</v>
      </c>
      <c r="S62" s="10">
        <v>0.34276927118946299</v>
      </c>
      <c r="T62" s="10">
        <v>0.47310235578184601</v>
      </c>
      <c r="U62" s="3">
        <v>0.52048720126997905</v>
      </c>
      <c r="V62" s="3">
        <v>0.50444704453336298</v>
      </c>
      <c r="W62" s="10">
        <f t="shared" si="13"/>
        <v>0.16436225254670894</v>
      </c>
      <c r="X62" s="10">
        <f t="shared" si="10"/>
        <v>0.23444727064592219</v>
      </c>
      <c r="Y62" s="12">
        <f t="shared" si="14"/>
        <v>6.0600203683295537E-2</v>
      </c>
      <c r="Z62" s="12">
        <f t="shared" si="11"/>
        <v>6.4624671670714437E-2</v>
      </c>
      <c r="AA62" t="str">
        <v>Canada</v>
      </c>
      <c r="AG62" t="str">
        <v>117580 KS Equity</v>
      </c>
      <c r="AH62" t="str">
        <v>SK</v>
      </c>
      <c r="AI62" s="3">
        <v>0.133272914085804</v>
      </c>
      <c r="AJ62" s="10">
        <v>0.41253037392913894</v>
      </c>
      <c r="AK62" s="10" t="e">
        <v>#N/A</v>
      </c>
      <c r="AL62" s="10">
        <v>0.41253037392913894</v>
      </c>
      <c r="AM62" s="12">
        <v>6.8242341465322695E-2</v>
      </c>
      <c r="AN62" s="12" t="e">
        <v>#N/A</v>
      </c>
      <c r="AO62" s="12">
        <v>6.8242341465322695E-2</v>
      </c>
      <c r="AV62" s="3"/>
      <c r="AW62" s="10"/>
      <c r="AX62" s="10"/>
      <c r="AY62" s="10"/>
      <c r="AZ62" s="12"/>
      <c r="BA62" s="12"/>
      <c r="BB62" s="12"/>
    </row>
    <row r="63" spans="1:54" x14ac:dyDescent="0.25">
      <c r="A63" t="s">
        <v>108</v>
      </c>
      <c r="B63" t="s">
        <v>109</v>
      </c>
      <c r="C63" t="s">
        <v>58</v>
      </c>
      <c r="D63" s="1">
        <v>36348</v>
      </c>
      <c r="F63" t="s">
        <v>14</v>
      </c>
      <c r="G63" t="s">
        <v>32</v>
      </c>
      <c r="H63" t="s">
        <v>16</v>
      </c>
      <c r="I63" s="2">
        <v>0.964111948</v>
      </c>
      <c r="J63" t="s">
        <v>17</v>
      </c>
      <c r="K63" s="1">
        <v>22496</v>
      </c>
      <c r="L63" s="10">
        <f t="shared" si="16"/>
        <v>24.7</v>
      </c>
      <c r="M63" s="10">
        <f t="shared" si="9"/>
        <v>10</v>
      </c>
      <c r="N63" s="4">
        <v>7.5513094821085295E-4</v>
      </c>
      <c r="O63" s="4">
        <v>6.4873950907677299E-4</v>
      </c>
      <c r="P63" t="s">
        <v>19</v>
      </c>
      <c r="Q63" t="str">
        <v>In</v>
      </c>
      <c r="R63" t="str">
        <v>In</v>
      </c>
      <c r="S63" s="10">
        <v>0.519239110131819</v>
      </c>
      <c r="T63" s="10">
        <v>0.49012696121874699</v>
      </c>
      <c r="U63" s="3">
        <v>0.39903674062290501</v>
      </c>
      <c r="V63" s="3">
        <v>0.36927711306217897</v>
      </c>
      <c r="W63" s="10">
        <f t="shared" si="13"/>
        <v>0.31204362802088037</v>
      </c>
      <c r="X63" s="10">
        <f t="shared" si="10"/>
        <v>0.30913429194594955</v>
      </c>
      <c r="Y63" s="12">
        <f t="shared" si="14"/>
        <v>6.7327439749752679E-2</v>
      </c>
      <c r="Z63" s="12">
        <f t="shared" si="11"/>
        <v>6.6551868361892447E-2</v>
      </c>
      <c r="AA63" t="str">
        <v>Spain</v>
      </c>
      <c r="AG63" t="str">
        <v>KMI US Equity</v>
      </c>
      <c r="AH63" t="str">
        <v>US</v>
      </c>
      <c r="AI63" s="3">
        <v>0.44680469815691398</v>
      </c>
      <c r="AJ63" s="10">
        <v>0.5500988003599725</v>
      </c>
      <c r="AK63" s="10" t="e">
        <v>#N/A</v>
      </c>
      <c r="AL63" s="10">
        <v>0.5500988003599725</v>
      </c>
      <c r="AM63" s="12">
        <v>8.3042219585456573E-2</v>
      </c>
      <c r="AN63" s="12" t="e">
        <v>#N/A</v>
      </c>
      <c r="AO63" s="12">
        <v>8.3042219585456573E-2</v>
      </c>
      <c r="AV63" s="3"/>
      <c r="AW63" s="10"/>
      <c r="AX63" s="10"/>
      <c r="AY63" s="10"/>
      <c r="AZ63" s="12"/>
      <c r="BA63" s="12"/>
      <c r="BB63" s="12"/>
    </row>
    <row r="64" spans="1:54" x14ac:dyDescent="0.25">
      <c r="A64" t="s">
        <v>110</v>
      </c>
      <c r="B64" t="s">
        <v>111</v>
      </c>
      <c r="C64" t="s">
        <v>112</v>
      </c>
      <c r="D64" s="1">
        <v>27282</v>
      </c>
      <c r="F64" t="s">
        <v>14</v>
      </c>
      <c r="G64" t="s">
        <v>15</v>
      </c>
      <c r="H64" t="s">
        <v>16</v>
      </c>
      <c r="I64" s="2">
        <v>0.905187187</v>
      </c>
      <c r="J64" t="s">
        <v>17</v>
      </c>
      <c r="K64" s="1">
        <v>23495</v>
      </c>
      <c r="L64" s="10">
        <f t="shared" si="16"/>
        <v>34.200000000000003</v>
      </c>
      <c r="M64" s="10">
        <f t="shared" si="9"/>
        <v>10</v>
      </c>
      <c r="N64" s="4">
        <v>7.8356542613282896E-4</v>
      </c>
      <c r="O64" s="4">
        <v>6.5336807702015402E-4</v>
      </c>
      <c r="P64" t="s">
        <v>19</v>
      </c>
      <c r="Q64" t="str">
        <v>In</v>
      </c>
      <c r="R64" t="str">
        <v>In</v>
      </c>
      <c r="S64" s="10">
        <v>0.53661793043600603</v>
      </c>
      <c r="T64" s="10">
        <v>0.780861143234716</v>
      </c>
      <c r="U64" s="3">
        <v>0.68736543821941998</v>
      </c>
      <c r="V64" s="3">
        <v>0.73743579691802397</v>
      </c>
      <c r="W64" s="10">
        <f t="shared" si="13"/>
        <v>0.16776531152546251</v>
      </c>
      <c r="X64" s="10">
        <f t="shared" si="10"/>
        <v>0.20502618379110396</v>
      </c>
      <c r="Y64" s="12">
        <f t="shared" si="14"/>
        <v>6.4148758078967083E-2</v>
      </c>
      <c r="Z64" s="12">
        <f t="shared" si="11"/>
        <v>6.746033933340892E-2</v>
      </c>
      <c r="AA64" t="str">
        <v>JP</v>
      </c>
    </row>
    <row r="65" spans="1:27" x14ac:dyDescent="0.25">
      <c r="A65" t="s">
        <v>113</v>
      </c>
      <c r="B65" t="s">
        <v>114</v>
      </c>
      <c r="C65" t="s">
        <v>13</v>
      </c>
      <c r="D65" s="1">
        <v>29430</v>
      </c>
      <c r="F65" t="s">
        <v>14</v>
      </c>
      <c r="G65" t="s">
        <v>15</v>
      </c>
      <c r="H65" t="s">
        <v>16</v>
      </c>
      <c r="I65" s="2">
        <v>1</v>
      </c>
      <c r="J65" t="s">
        <v>28</v>
      </c>
      <c r="K65" s="1">
        <v>22383</v>
      </c>
      <c r="L65" s="10">
        <f t="shared" si="16"/>
        <v>34.200000000000003</v>
      </c>
      <c r="M65" s="10">
        <f t="shared" si="9"/>
        <v>10</v>
      </c>
      <c r="N65" s="4">
        <v>6.5913628072689393E-4</v>
      </c>
      <c r="O65" s="4">
        <v>6.6388487850457009E-4</v>
      </c>
      <c r="P65" t="s">
        <v>18</v>
      </c>
      <c r="Q65" t="str">
        <v>In</v>
      </c>
      <c r="R65" t="str">
        <v>In</v>
      </c>
      <c r="S65" s="10">
        <v>0.55783038443750499</v>
      </c>
      <c r="T65" s="10">
        <v>0.55237507382945505</v>
      </c>
      <c r="U65" s="3">
        <v>0.46345104744867199</v>
      </c>
      <c r="V65" s="3">
        <v>0.40147099530624902</v>
      </c>
      <c r="W65" s="10">
        <f t="shared" si="13"/>
        <v>0.29930330847124798</v>
      </c>
      <c r="X65" s="10">
        <f t="shared" si="10"/>
        <v>0.33061250315678098</v>
      </c>
      <c r="Y65" s="12">
        <f t="shared" si="14"/>
        <v>6.7825826074190812E-2</v>
      </c>
      <c r="Z65" s="12">
        <f t="shared" si="11"/>
        <v>6.8527395101845398E-2</v>
      </c>
      <c r="AA65" t="str">
        <v>US</v>
      </c>
    </row>
    <row r="66" spans="1:27" x14ac:dyDescent="0.25">
      <c r="A66" t="s">
        <v>115</v>
      </c>
      <c r="B66" t="s">
        <v>116</v>
      </c>
      <c r="C66" t="s">
        <v>112</v>
      </c>
      <c r="D66" s="1">
        <v>27282</v>
      </c>
      <c r="F66" t="s">
        <v>59</v>
      </c>
      <c r="G66" t="s">
        <v>59</v>
      </c>
      <c r="H66" t="s">
        <v>60</v>
      </c>
      <c r="I66" s="2">
        <v>0.71263244299999995</v>
      </c>
      <c r="J66" t="s">
        <v>17</v>
      </c>
      <c r="K66" s="1">
        <v>23495</v>
      </c>
      <c r="L66" s="10">
        <f t="shared" si="16"/>
        <v>34.200000000000003</v>
      </c>
      <c r="M66" s="10">
        <f t="shared" si="9"/>
        <v>10</v>
      </c>
      <c r="N66" s="4">
        <v>9.0574848882645095E-4</v>
      </c>
      <c r="O66" s="4">
        <v>5.6638534952460498E-4</v>
      </c>
      <c r="P66" t="s">
        <v>19</v>
      </c>
      <c r="Q66" t="str">
        <v>Out</v>
      </c>
      <c r="R66" t="str">
        <v>Out</v>
      </c>
      <c r="S66" s="10">
        <v>0.50879051427477195</v>
      </c>
      <c r="T66" s="10">
        <v>0.54522259828265296</v>
      </c>
      <c r="U66" s="3">
        <v>0.32456911130381699</v>
      </c>
      <c r="V66" s="3">
        <v>0.345179072525511</v>
      </c>
      <c r="W66" s="10">
        <f t="shared" si="13"/>
        <v>0.34365282921679724</v>
      </c>
      <c r="X66" s="10">
        <f t="shared" si="10"/>
        <v>0.35702316748749752</v>
      </c>
      <c r="Y66" s="12">
        <f t="shared" si="14"/>
        <v>6.7797857637517778E-2</v>
      </c>
      <c r="Z66" s="12">
        <f t="shared" si="11"/>
        <v>6.9039017834735067E-2</v>
      </c>
      <c r="AA66" t="str">
        <v>JP</v>
      </c>
    </row>
    <row r="67" spans="1:27" x14ac:dyDescent="0.25">
      <c r="A67" t="s">
        <v>117</v>
      </c>
      <c r="B67" t="s">
        <v>118</v>
      </c>
      <c r="C67" t="s">
        <v>112</v>
      </c>
      <c r="D67" s="1">
        <v>27282</v>
      </c>
      <c r="F67" t="s">
        <v>14</v>
      </c>
      <c r="G67" t="s">
        <v>15</v>
      </c>
      <c r="H67" t="s">
        <v>16</v>
      </c>
      <c r="I67" s="2">
        <v>0.27067043200000002</v>
      </c>
      <c r="J67" t="s">
        <v>17</v>
      </c>
      <c r="K67" s="1">
        <v>23495</v>
      </c>
      <c r="L67" s="10">
        <f t="shared" si="16"/>
        <v>34.200000000000003</v>
      </c>
      <c r="M67" s="10">
        <f t="shared" si="9"/>
        <v>10</v>
      </c>
      <c r="N67" s="4">
        <v>7.3210569335109305E-4</v>
      </c>
      <c r="O67" s="4">
        <v>6.292754084877369E-4</v>
      </c>
      <c r="P67" t="s">
        <v>19</v>
      </c>
      <c r="Q67" t="str">
        <v>Out</v>
      </c>
      <c r="R67" t="str">
        <v>Out</v>
      </c>
      <c r="S67" s="10">
        <v>0.46281074662384902</v>
      </c>
      <c r="T67" s="10">
        <v>0.62638719872923498</v>
      </c>
      <c r="U67" s="3">
        <v>0.62205045234220202</v>
      </c>
      <c r="V67" s="3">
        <v>0.64204594074271704</v>
      </c>
      <c r="W67" s="10">
        <f t="shared" si="13"/>
        <v>0.17491911233765151</v>
      </c>
      <c r="X67" s="10">
        <f t="shared" si="10"/>
        <v>0.22421784045192805</v>
      </c>
      <c r="Y67" s="12">
        <f t="shared" si="14"/>
        <v>6.3285994011778438E-2</v>
      </c>
      <c r="Z67" s="12">
        <f t="shared" si="11"/>
        <v>6.6742424922873883E-2</v>
      </c>
      <c r="AA67" t="str">
        <v>JP</v>
      </c>
    </row>
    <row r="68" spans="1:27" x14ac:dyDescent="0.25">
      <c r="A68" t="s">
        <v>119</v>
      </c>
      <c r="B68" t="s">
        <v>120</v>
      </c>
      <c r="C68" t="s">
        <v>13</v>
      </c>
      <c r="D68" s="1">
        <v>29430</v>
      </c>
      <c r="F68" t="s">
        <v>14</v>
      </c>
      <c r="G68" t="s">
        <v>15</v>
      </c>
      <c r="H68" t="s">
        <v>16</v>
      </c>
      <c r="I68" s="2">
        <v>0.97673771799999998</v>
      </c>
      <c r="J68" t="s">
        <v>17</v>
      </c>
      <c r="K68" s="1">
        <v>22383</v>
      </c>
      <c r="L68" s="10">
        <f t="shared" si="16"/>
        <v>34.200000000000003</v>
      </c>
      <c r="M68" s="10">
        <f t="shared" si="9"/>
        <v>10</v>
      </c>
      <c r="N68" s="4">
        <v>5.1265546929851605E-4</v>
      </c>
      <c r="O68" s="4">
        <v>4.2327494220456904E-4</v>
      </c>
      <c r="P68" t="s">
        <v>18</v>
      </c>
      <c r="Q68" t="str">
        <v>In</v>
      </c>
      <c r="R68" t="str">
        <v>In</v>
      </c>
      <c r="S68" s="10">
        <v>0.57389318794827804</v>
      </c>
      <c r="T68" s="10">
        <v>0.74712120277488403</v>
      </c>
      <c r="U68" s="3">
        <v>0.37719877339399399</v>
      </c>
      <c r="V68" s="3">
        <v>0.33708403185234598</v>
      </c>
      <c r="W68" s="10">
        <f t="shared" si="13"/>
        <v>0.35742138139501872</v>
      </c>
      <c r="X68" s="10">
        <f t="shared" si="10"/>
        <v>0.49527857546115195</v>
      </c>
      <c r="Y68" s="12">
        <f t="shared" si="14"/>
        <v>6.9704101114371031E-2</v>
      </c>
      <c r="Z68" s="12">
        <f t="shared" si="11"/>
        <v>7.7448952315638336E-2</v>
      </c>
      <c r="AA68" t="str">
        <v>US</v>
      </c>
    </row>
    <row r="69" spans="1:27" x14ac:dyDescent="0.25">
      <c r="A69" t="s">
        <v>121</v>
      </c>
      <c r="B69" t="s">
        <v>122</v>
      </c>
      <c r="C69" t="s">
        <v>75</v>
      </c>
      <c r="D69" s="1">
        <v>30320</v>
      </c>
      <c r="F69" t="s">
        <v>22</v>
      </c>
      <c r="G69" t="s">
        <v>59</v>
      </c>
      <c r="H69" t="s">
        <v>22</v>
      </c>
      <c r="I69" s="2">
        <v>0.96340058900000003</v>
      </c>
      <c r="J69" t="s">
        <v>17</v>
      </c>
      <c r="K69" s="1">
        <v>22381</v>
      </c>
      <c r="L69" s="10">
        <f t="shared" si="16"/>
        <v>34.200000000000003</v>
      </c>
      <c r="M69" s="10">
        <f t="shared" si="9"/>
        <v>10</v>
      </c>
      <c r="N69" s="4">
        <v>1.63562644362758E-3</v>
      </c>
      <c r="O69" s="4">
        <v>1.3303348578456999E-3</v>
      </c>
      <c r="P69" t="s">
        <v>19</v>
      </c>
      <c r="Q69" t="str">
        <v>In</v>
      </c>
      <c r="R69" t="str">
        <v>In</v>
      </c>
      <c r="S69" s="10">
        <v>0.38960950457198401</v>
      </c>
      <c r="T69" s="10">
        <v>0.6881137842417</v>
      </c>
      <c r="U69" s="3">
        <v>0.37863330391065497</v>
      </c>
      <c r="V69" s="3">
        <v>0.44940416228160301</v>
      </c>
      <c r="W69" s="10">
        <f t="shared" si="13"/>
        <v>0.24209037062090027</v>
      </c>
      <c r="X69" s="10">
        <f t="shared" si="10"/>
        <v>0.37887258548013514</v>
      </c>
      <c r="Y69" s="12">
        <f t="shared" si="14"/>
        <v>6.2582269056708911E-2</v>
      </c>
      <c r="Z69" s="12">
        <f t="shared" si="11"/>
        <v>7.2478183545400435E-2</v>
      </c>
      <c r="AA69" t="str">
        <v>Canada</v>
      </c>
    </row>
    <row r="70" spans="1:27" x14ac:dyDescent="0.25">
      <c r="A70" t="s">
        <v>123</v>
      </c>
      <c r="B70" t="s">
        <v>124</v>
      </c>
      <c r="C70" t="s">
        <v>112</v>
      </c>
      <c r="D70" s="1">
        <v>27282</v>
      </c>
      <c r="F70" t="s">
        <v>59</v>
      </c>
      <c r="G70" t="s">
        <v>59</v>
      </c>
      <c r="H70" t="s">
        <v>60</v>
      </c>
      <c r="I70" s="2">
        <v>0.55143825000000002</v>
      </c>
      <c r="J70" t="s">
        <v>17</v>
      </c>
      <c r="K70" s="1">
        <v>23495</v>
      </c>
      <c r="L70" s="10">
        <f t="shared" si="16"/>
        <v>34.200000000000003</v>
      </c>
      <c r="M70" s="10">
        <f t="shared" si="9"/>
        <v>10</v>
      </c>
      <c r="N70" s="4">
        <v>1.09385883823222E-3</v>
      </c>
      <c r="O70" s="4">
        <v>6.6289205490067395E-4</v>
      </c>
      <c r="P70" t="s">
        <v>19</v>
      </c>
      <c r="Q70" t="str">
        <v>Out</v>
      </c>
      <c r="R70" t="str">
        <v>Out</v>
      </c>
      <c r="S70" s="10">
        <v>0.51021026058929697</v>
      </c>
      <c r="T70" s="10">
        <v>0.57618359266866903</v>
      </c>
      <c r="U70" s="3">
        <v>0.32055421184201199</v>
      </c>
      <c r="V70" s="3">
        <v>0.308820148013014</v>
      </c>
      <c r="W70" s="10">
        <f t="shared" si="13"/>
        <v>0.34666021263238733</v>
      </c>
      <c r="X70" s="10">
        <f t="shared" si="10"/>
        <v>0.39824649029806053</v>
      </c>
      <c r="Y70" s="12">
        <f t="shared" si="14"/>
        <v>6.7904017420048257E-2</v>
      </c>
      <c r="Z70" s="12">
        <f t="shared" si="11"/>
        <v>7.0867685358740037E-2</v>
      </c>
      <c r="AA70" t="str">
        <v>JP</v>
      </c>
    </row>
    <row r="71" spans="1:27" x14ac:dyDescent="0.25">
      <c r="A71" t="s">
        <v>125</v>
      </c>
      <c r="B71" t="s">
        <v>126</v>
      </c>
      <c r="C71" t="s">
        <v>112</v>
      </c>
      <c r="D71" s="1">
        <v>27282</v>
      </c>
      <c r="F71" t="s">
        <v>14</v>
      </c>
      <c r="G71" t="s">
        <v>15</v>
      </c>
      <c r="H71" t="s">
        <v>16</v>
      </c>
      <c r="I71" s="2">
        <v>0.36061137900000001</v>
      </c>
      <c r="J71" t="s">
        <v>17</v>
      </c>
      <c r="K71" s="1">
        <v>23495</v>
      </c>
      <c r="L71" s="10">
        <f t="shared" si="16"/>
        <v>34.200000000000003</v>
      </c>
      <c r="M71" s="10">
        <f t="shared" si="9"/>
        <v>10</v>
      </c>
      <c r="N71" s="4">
        <v>2.5411767184837504E-3</v>
      </c>
      <c r="O71" s="4">
        <v>2.1545976661293399E-3</v>
      </c>
      <c r="P71" t="s">
        <v>19</v>
      </c>
      <c r="Q71" t="str">
        <v>Out</v>
      </c>
      <c r="R71" t="str">
        <v>Out</v>
      </c>
      <c r="S71" s="10">
        <v>0.73253341235376102</v>
      </c>
      <c r="T71" s="10">
        <v>0.87916314024195596</v>
      </c>
      <c r="U71" s="3">
        <v>0.71239169263144297</v>
      </c>
      <c r="V71" s="3">
        <v>0.73754333169304398</v>
      </c>
      <c r="W71" s="10">
        <f t="shared" si="13"/>
        <v>0.21068269481797844</v>
      </c>
      <c r="X71" s="10">
        <f t="shared" si="10"/>
        <v>0.23074222868618491</v>
      </c>
      <c r="Y71" s="12">
        <f t="shared" si="14"/>
        <v>6.731016093134351E-2</v>
      </c>
      <c r="Z71" s="12">
        <f t="shared" si="11"/>
        <v>6.9056884812404351E-2</v>
      </c>
      <c r="AA71" t="str">
        <v>JP</v>
      </c>
    </row>
    <row r="72" spans="1:27" x14ac:dyDescent="0.25">
      <c r="A72" t="s">
        <v>127</v>
      </c>
      <c r="B72" t="s">
        <v>128</v>
      </c>
      <c r="C72" t="s">
        <v>13</v>
      </c>
      <c r="D72" s="1">
        <v>29430</v>
      </c>
      <c r="F72" t="s">
        <v>14</v>
      </c>
      <c r="G72" t="s">
        <v>15</v>
      </c>
      <c r="H72" t="s">
        <v>16</v>
      </c>
      <c r="I72" s="2">
        <v>0.97326060199999997</v>
      </c>
      <c r="J72" t="s">
        <v>17</v>
      </c>
      <c r="K72" s="1">
        <v>22383</v>
      </c>
      <c r="L72" s="10">
        <f t="shared" si="16"/>
        <v>34.200000000000003</v>
      </c>
      <c r="M72" s="10">
        <f t="shared" si="9"/>
        <v>10</v>
      </c>
      <c r="N72" s="4">
        <v>1.78825595081131E-3</v>
      </c>
      <c r="O72" s="4">
        <v>1.8107543800346901E-3</v>
      </c>
      <c r="P72" t="s">
        <v>18</v>
      </c>
      <c r="Q72" t="str">
        <v>In</v>
      </c>
      <c r="R72" t="str">
        <v>In</v>
      </c>
      <c r="S72" s="10">
        <v>0.51562354891653195</v>
      </c>
      <c r="T72" s="10">
        <v>0.51560709210390199</v>
      </c>
      <c r="U72" s="3">
        <v>0.38536109763419801</v>
      </c>
      <c r="V72" s="3">
        <v>0.27558021526359699</v>
      </c>
      <c r="W72" s="10">
        <f t="shared" si="13"/>
        <v>0.3169222921400166</v>
      </c>
      <c r="X72" s="10">
        <f t="shared" si="10"/>
        <v>0.37351597867047137</v>
      </c>
      <c r="Y72" s="12">
        <f t="shared" si="14"/>
        <v>6.7356404065364986E-2</v>
      </c>
      <c r="Z72" s="12">
        <f t="shared" si="11"/>
        <v>6.866959498284117E-2</v>
      </c>
      <c r="AA72" t="str">
        <v>US</v>
      </c>
    </row>
    <row r="73" spans="1:27" x14ac:dyDescent="0.25">
      <c r="A73" t="s">
        <v>129</v>
      </c>
      <c r="B73" t="s">
        <v>130</v>
      </c>
      <c r="C73" t="s">
        <v>75</v>
      </c>
      <c r="D73" s="1">
        <v>36363</v>
      </c>
      <c r="F73" t="s">
        <v>59</v>
      </c>
      <c r="G73" t="s">
        <v>59</v>
      </c>
      <c r="H73" t="s">
        <v>22</v>
      </c>
      <c r="I73" s="2">
        <v>0.70027122900000005</v>
      </c>
      <c r="J73" t="s">
        <v>17</v>
      </c>
      <c r="K73" s="1">
        <v>22381</v>
      </c>
      <c r="L73" s="10">
        <f t="shared" si="16"/>
        <v>24.7</v>
      </c>
      <c r="M73" s="10">
        <f t="shared" si="9"/>
        <v>10</v>
      </c>
      <c r="N73" s="4">
        <v>1.4530850002148598E-3</v>
      </c>
      <c r="O73" s="4">
        <v>1.33218243670524E-3</v>
      </c>
      <c r="P73" t="s">
        <v>19</v>
      </c>
      <c r="Q73" t="str">
        <v>Out</v>
      </c>
      <c r="R73" t="str">
        <v>Out</v>
      </c>
      <c r="S73" s="10">
        <v>0.75102677255304295</v>
      </c>
      <c r="T73" s="10">
        <v>1.3156087732930599</v>
      </c>
      <c r="U73" s="3">
        <v>0.38533277313199898</v>
      </c>
      <c r="V73" s="3">
        <v>0.47520272845525002</v>
      </c>
      <c r="W73" s="10">
        <f t="shared" si="13"/>
        <v>0.46163154358880387</v>
      </c>
      <c r="X73" s="10">
        <f t="shared" si="10"/>
        <v>0.69042789464453336</v>
      </c>
      <c r="Y73" s="12">
        <f t="shared" si="14"/>
        <v>7.6327811165145823E-2</v>
      </c>
      <c r="Z73" s="12">
        <f t="shared" si="11"/>
        <v>9.2310584037066074E-2</v>
      </c>
      <c r="AA73" t="str">
        <v>Canada</v>
      </c>
    </row>
    <row r="74" spans="1:27" x14ac:dyDescent="0.25">
      <c r="A74" t="s">
        <v>131</v>
      </c>
      <c r="B74" t="s">
        <v>132</v>
      </c>
      <c r="C74" t="s">
        <v>13</v>
      </c>
      <c r="D74" s="1">
        <v>29430</v>
      </c>
      <c r="F74" t="s">
        <v>59</v>
      </c>
      <c r="G74" t="s">
        <v>59</v>
      </c>
      <c r="H74" t="s">
        <v>60</v>
      </c>
      <c r="I74" s="2">
        <v>0.36541671999999997</v>
      </c>
      <c r="J74" t="s">
        <v>17</v>
      </c>
      <c r="K74" s="1">
        <v>22383</v>
      </c>
      <c r="L74" s="10">
        <f t="shared" si="16"/>
        <v>34.200000000000003</v>
      </c>
      <c r="M74" s="10">
        <f t="shared" si="9"/>
        <v>10</v>
      </c>
      <c r="N74" s="4">
        <v>6.6334726344689495E-4</v>
      </c>
      <c r="O74" s="4">
        <v>5.4079327352875002E-4</v>
      </c>
      <c r="P74" t="s">
        <v>19</v>
      </c>
      <c r="Q74" t="str">
        <v>Out</v>
      </c>
      <c r="R74" t="str">
        <v>Out</v>
      </c>
      <c r="S74" s="10">
        <v>0.597216049993325</v>
      </c>
      <c r="T74" s="10">
        <v>0.86529663510144705</v>
      </c>
      <c r="U74" s="3">
        <v>0.41381041176759897</v>
      </c>
      <c r="V74" s="3">
        <v>0.37617862020509202</v>
      </c>
      <c r="W74" s="10">
        <f t="shared" si="13"/>
        <v>0.35008183043136826</v>
      </c>
      <c r="X74" s="10">
        <f t="shared" si="10"/>
        <v>0.53979054084087563</v>
      </c>
      <c r="Y74" s="12">
        <f t="shared" si="14"/>
        <v>6.9981281722096805E-2</v>
      </c>
      <c r="Z74" s="12">
        <f t="shared" si="11"/>
        <v>8.0990585936236134E-2</v>
      </c>
      <c r="AA74" t="str">
        <v>US</v>
      </c>
    </row>
    <row r="75" spans="1:27" x14ac:dyDescent="0.25">
      <c r="A75" t="s">
        <v>133</v>
      </c>
      <c r="B75" t="s">
        <v>134</v>
      </c>
      <c r="C75" t="s">
        <v>135</v>
      </c>
      <c r="D75" s="1">
        <v>36952</v>
      </c>
      <c r="F75" t="s">
        <v>14</v>
      </c>
      <c r="G75" t="s">
        <v>32</v>
      </c>
      <c r="H75" t="s">
        <v>16</v>
      </c>
      <c r="I75" s="2">
        <v>0.77216262000000002</v>
      </c>
      <c r="J75" t="s">
        <v>28</v>
      </c>
      <c r="K75" s="1">
        <v>43949</v>
      </c>
      <c r="L75" s="10">
        <f t="shared" ref="L75:M94" si="17">_xlfn.LET(_xlpm.s,MAX(L$11,$D75),_xlpm.e,IF(ISBLANK($E75),L$12,MIN($E75,L$12)),ROUND(YEARFRAC(_xlpm.s,_xlpm.e,1),1))</f>
        <v>23.1</v>
      </c>
      <c r="M75" s="10">
        <f t="shared" si="9"/>
        <v>10</v>
      </c>
      <c r="N75" s="4">
        <v>7.3302105636201698E-3</v>
      </c>
      <c r="O75" s="4">
        <v>7.3830127875303998E-3</v>
      </c>
      <c r="P75" t="s">
        <v>19</v>
      </c>
      <c r="Q75" t="str">
        <v>Out</v>
      </c>
      <c r="R75" t="str">
        <v>Out</v>
      </c>
      <c r="S75" s="10">
        <v>0.92428684364035396</v>
      </c>
      <c r="T75" s="10">
        <v>0.94042258016945102</v>
      </c>
      <c r="U75" s="3">
        <v>0.36405115890130402</v>
      </c>
      <c r="V75" s="3">
        <v>0.43171581934228798</v>
      </c>
      <c r="W75" s="10">
        <f t="shared" si="13"/>
        <v>0.58779914705585468</v>
      </c>
      <c r="X75" s="10">
        <f t="shared" si="10"/>
        <v>0.53442727544360802</v>
      </c>
      <c r="Y75" s="12">
        <f t="shared" si="14"/>
        <v>8.3724570295489076E-2</v>
      </c>
      <c r="Z75" s="12">
        <f t="shared" si="11"/>
        <v>8.1768807464349447E-2</v>
      </c>
      <c r="AA75" t="str">
        <v>Colombia</v>
      </c>
    </row>
    <row r="76" spans="1:27" x14ac:dyDescent="0.25">
      <c r="A76" t="s">
        <v>136</v>
      </c>
      <c r="B76" t="s">
        <v>137</v>
      </c>
      <c r="C76" t="s">
        <v>138</v>
      </c>
      <c r="D76" s="1">
        <v>33402</v>
      </c>
      <c r="F76" t="s">
        <v>14</v>
      </c>
      <c r="G76" t="s">
        <v>32</v>
      </c>
      <c r="H76" t="s">
        <v>22</v>
      </c>
      <c r="I76" s="2">
        <v>0.19562744800000001</v>
      </c>
      <c r="J76" t="s">
        <v>17</v>
      </c>
      <c r="K76" s="1">
        <v>22553</v>
      </c>
      <c r="L76" s="10">
        <f t="shared" si="17"/>
        <v>32.799999999999997</v>
      </c>
      <c r="M76" s="10">
        <f t="shared" si="9"/>
        <v>10</v>
      </c>
      <c r="N76" s="4">
        <v>3.9226038831174596E-3</v>
      </c>
      <c r="O76" s="4">
        <v>3.9534910264210103E-3</v>
      </c>
      <c r="P76" t="s">
        <v>19</v>
      </c>
      <c r="Q76" t="str">
        <v>Out</v>
      </c>
      <c r="R76" t="str">
        <v>Out</v>
      </c>
      <c r="S76" s="10">
        <v>0.62275688270742102</v>
      </c>
      <c r="T76" s="10">
        <v>0.60077298181458505</v>
      </c>
      <c r="U76" s="3">
        <v>0.278630056158924</v>
      </c>
      <c r="V76" s="3">
        <v>0.25207087098575898</v>
      </c>
      <c r="W76" s="10">
        <f t="shared" si="13"/>
        <v>0.44923809750529586</v>
      </c>
      <c r="X76" s="10">
        <f t="shared" si="10"/>
        <v>0.44933561302387104</v>
      </c>
      <c r="Y76" s="12">
        <f t="shared" si="14"/>
        <v>7.3425363168506813E-2</v>
      </c>
      <c r="Z76" s="12">
        <f t="shared" si="11"/>
        <v>7.2900225427195181E-2</v>
      </c>
      <c r="AA76" t="str">
        <v>Austria</v>
      </c>
    </row>
    <row r="77" spans="1:27" x14ac:dyDescent="0.25">
      <c r="A77" t="s">
        <v>139</v>
      </c>
      <c r="B77" t="s">
        <v>140</v>
      </c>
      <c r="C77" t="s">
        <v>13</v>
      </c>
      <c r="D77" s="1">
        <v>29430</v>
      </c>
      <c r="F77" t="s">
        <v>59</v>
      </c>
      <c r="G77" t="s">
        <v>59</v>
      </c>
      <c r="H77" t="s">
        <v>60</v>
      </c>
      <c r="I77" s="2">
        <v>0.55608617800000004</v>
      </c>
      <c r="J77" t="s">
        <v>17</v>
      </c>
      <c r="K77" s="1">
        <v>22383</v>
      </c>
      <c r="L77" s="10">
        <f t="shared" si="17"/>
        <v>34.200000000000003</v>
      </c>
      <c r="M77" s="10">
        <f t="shared" si="9"/>
        <v>10</v>
      </c>
      <c r="N77" s="4">
        <v>1.0579566619908099E-3</v>
      </c>
      <c r="O77" s="4">
        <v>1.02305569136255E-3</v>
      </c>
      <c r="P77" t="s">
        <v>18</v>
      </c>
      <c r="Q77" t="str">
        <v>Out</v>
      </c>
      <c r="R77" t="str">
        <v>Out</v>
      </c>
      <c r="S77" s="10">
        <v>0.65040851383771703</v>
      </c>
      <c r="T77" s="10">
        <v>0.63415424671248899</v>
      </c>
      <c r="U77" s="3">
        <v>0.31907155272052101</v>
      </c>
      <c r="V77" s="3">
        <v>0.30399567057426502</v>
      </c>
      <c r="W77" s="10">
        <f t="shared" si="13"/>
        <v>0.44288165942487018</v>
      </c>
      <c r="X77" s="10">
        <f t="shared" si="10"/>
        <v>0.441374101235608</v>
      </c>
      <c r="Y77" s="12">
        <f t="shared" si="14"/>
        <v>7.3840093938752377E-2</v>
      </c>
      <c r="Z77" s="12">
        <f t="shared" si="11"/>
        <v>7.3445107688092995E-2</v>
      </c>
      <c r="AA77" t="str">
        <v>US</v>
      </c>
    </row>
    <row r="78" spans="1:27" x14ac:dyDescent="0.25">
      <c r="A78" t="s">
        <v>141</v>
      </c>
      <c r="B78" t="s">
        <v>142</v>
      </c>
      <c r="C78" t="s">
        <v>13</v>
      </c>
      <c r="D78" s="1">
        <v>29430</v>
      </c>
      <c r="F78" t="s">
        <v>22</v>
      </c>
      <c r="G78" t="s">
        <v>15</v>
      </c>
      <c r="H78" t="s">
        <v>60</v>
      </c>
      <c r="I78" s="2">
        <v>0.98853978300000001</v>
      </c>
      <c r="J78" t="s">
        <v>17</v>
      </c>
      <c r="K78" s="1">
        <v>22383</v>
      </c>
      <c r="L78" s="10">
        <f t="shared" si="17"/>
        <v>34.200000000000003</v>
      </c>
      <c r="M78" s="10">
        <f t="shared" si="17"/>
        <v>10</v>
      </c>
      <c r="N78" s="4">
        <v>1.4061000542938101E-3</v>
      </c>
      <c r="O78" s="4">
        <v>1.2729343917275901E-3</v>
      </c>
      <c r="P78" t="s">
        <v>18</v>
      </c>
      <c r="Q78" t="str">
        <v>In</v>
      </c>
      <c r="R78" t="str">
        <v>In</v>
      </c>
      <c r="S78" s="10">
        <v>0.66969615695141904</v>
      </c>
      <c r="T78" s="10">
        <v>0.70527650204539005</v>
      </c>
      <c r="U78" s="3">
        <v>0.36987005859160499</v>
      </c>
      <c r="V78" s="3">
        <v>0.46943885414270903</v>
      </c>
      <c r="W78" s="10">
        <f t="shared" si="13"/>
        <v>0.42199560014122495</v>
      </c>
      <c r="X78" s="10">
        <f t="shared" ref="X78:X141" si="18">IFERROR(T78*(1-V78),"NA")</f>
        <v>0.37419230907142415</v>
      </c>
      <c r="Y78" s="12">
        <f t="shared" si="14"/>
        <v>7.3561128380588037E-2</v>
      </c>
      <c r="Z78" s="12">
        <f t="shared" ref="Z78:Z141" si="19">_xlfn.LET(_xlpm.g,V78,IFERROR((1-_xlpm.g)*(Z$9+Z$10*T78)+_xlpm.g*(Z$8),"NA"))</f>
        <v>7.2588700245282467E-2</v>
      </c>
      <c r="AA78" t="str">
        <v>US</v>
      </c>
    </row>
    <row r="79" spans="1:27" x14ac:dyDescent="0.25">
      <c r="A79" t="s">
        <v>143</v>
      </c>
      <c r="B79" t="s">
        <v>144</v>
      </c>
      <c r="C79" t="s">
        <v>13</v>
      </c>
      <c r="D79" s="1">
        <v>29430</v>
      </c>
      <c r="F79" t="s">
        <v>14</v>
      </c>
      <c r="G79" t="s">
        <v>15</v>
      </c>
      <c r="H79" t="s">
        <v>16</v>
      </c>
      <c r="I79" s="2">
        <v>0.42238631399999998</v>
      </c>
      <c r="J79" t="s">
        <v>17</v>
      </c>
      <c r="K79" s="1">
        <v>22383</v>
      </c>
      <c r="L79" s="10">
        <f t="shared" si="17"/>
        <v>34.200000000000003</v>
      </c>
      <c r="M79" s="10">
        <f t="shared" si="17"/>
        <v>10</v>
      </c>
      <c r="N79" s="4">
        <v>8.4421826521431198E-4</v>
      </c>
      <c r="O79" s="4">
        <v>8.1507008716988501E-4</v>
      </c>
      <c r="P79" t="s">
        <v>18</v>
      </c>
      <c r="Q79" t="str">
        <v>Out</v>
      </c>
      <c r="R79" t="str">
        <v>Out</v>
      </c>
      <c r="S79" s="10">
        <v>0.45286647179369599</v>
      </c>
      <c r="T79" s="10">
        <v>0.48336289951965999</v>
      </c>
      <c r="U79" s="3">
        <v>6.0492372170676302E-2</v>
      </c>
      <c r="V79" s="3">
        <v>8.5272131078442295E-2</v>
      </c>
      <c r="W79" s="10">
        <f t="shared" ref="W79:W142" si="20">IFERROR(S79*(1-U79),"NA")</f>
        <v>0.42547150463833067</v>
      </c>
      <c r="X79" s="10">
        <f t="shared" si="18"/>
        <v>0.44214551499336358</v>
      </c>
      <c r="Y79" s="12">
        <f t="shared" ref="Y79:Y142" si="21">_xlfn.LET(_xlpm.g,U79,IFERROR((1-_xlpm.g)*(Y$9+Y$10*S79)+_xlpm.g*(Y$8),"NA"))</f>
        <v>6.7589080730990028E-2</v>
      </c>
      <c r="Z79" s="12">
        <f t="shared" si="19"/>
        <v>6.9118464551157388E-2</v>
      </c>
      <c r="AA79" t="str">
        <v>US</v>
      </c>
    </row>
    <row r="80" spans="1:27" x14ac:dyDescent="0.25">
      <c r="A80" t="s">
        <v>145</v>
      </c>
      <c r="B80" t="s">
        <v>146</v>
      </c>
      <c r="C80" t="s">
        <v>27</v>
      </c>
      <c r="D80" s="1">
        <v>42681</v>
      </c>
      <c r="F80" t="s">
        <v>59</v>
      </c>
      <c r="G80" t="s">
        <v>59</v>
      </c>
      <c r="H80" t="s">
        <v>60</v>
      </c>
      <c r="I80" s="2">
        <v>0.90022687400000001</v>
      </c>
      <c r="J80" t="s">
        <v>28</v>
      </c>
      <c r="K80" s="1">
        <v>22734</v>
      </c>
      <c r="L80" s="10">
        <f t="shared" si="17"/>
        <v>7.4</v>
      </c>
      <c r="M80" s="10">
        <f t="shared" si="17"/>
        <v>7.4</v>
      </c>
      <c r="N80" s="4">
        <v>1.0670775320525E-3</v>
      </c>
      <c r="O80" s="4">
        <v>1.0670775320525E-3</v>
      </c>
      <c r="P80" t="s">
        <v>19</v>
      </c>
      <c r="Q80" t="str">
        <v>In</v>
      </c>
      <c r="R80" t="str">
        <v>In</v>
      </c>
      <c r="S80" s="10">
        <v>0.62246950273496804</v>
      </c>
      <c r="T80" s="10">
        <v>0.62246950273496804</v>
      </c>
      <c r="U80" s="3">
        <v>0.49950605694446898</v>
      </c>
      <c r="V80" s="3">
        <v>0.49950605694446898</v>
      </c>
      <c r="W80" s="10">
        <f t="shared" si="20"/>
        <v>0.31154221585563985</v>
      </c>
      <c r="X80" s="10">
        <f t="shared" si="18"/>
        <v>0.31154221585563985</v>
      </c>
      <c r="Y80" s="12">
        <f t="shared" si="21"/>
        <v>6.9305738521939053E-2</v>
      </c>
      <c r="Z80" s="12">
        <f t="shared" si="19"/>
        <v>6.9305738521939053E-2</v>
      </c>
      <c r="AA80" t="str">
        <v>Italy</v>
      </c>
    </row>
    <row r="81" spans="1:27" x14ac:dyDescent="0.25">
      <c r="A81" t="s">
        <v>147</v>
      </c>
      <c r="B81" t="s">
        <v>148</v>
      </c>
      <c r="C81" t="s">
        <v>13</v>
      </c>
      <c r="D81" s="1">
        <v>38807</v>
      </c>
      <c r="F81" t="s">
        <v>14</v>
      </c>
      <c r="G81" t="s">
        <v>15</v>
      </c>
      <c r="H81" t="s">
        <v>16</v>
      </c>
      <c r="I81" s="2">
        <v>0.82949152500000001</v>
      </c>
      <c r="J81" t="s">
        <v>28</v>
      </c>
      <c r="K81" s="1">
        <v>22383</v>
      </c>
      <c r="L81" s="10">
        <f t="shared" si="17"/>
        <v>18</v>
      </c>
      <c r="M81" s="10">
        <f t="shared" si="17"/>
        <v>10</v>
      </c>
      <c r="N81" s="4">
        <v>8.1325634118305495E-4</v>
      </c>
      <c r="O81" s="4">
        <v>7.0207660325700494E-4</v>
      </c>
      <c r="P81" t="s">
        <v>18</v>
      </c>
      <c r="Q81" t="str">
        <v>Out</v>
      </c>
      <c r="R81" t="str">
        <v>Out</v>
      </c>
      <c r="S81" s="10">
        <v>0.61823768369139598</v>
      </c>
      <c r="T81" s="10">
        <v>0.54782094920994295</v>
      </c>
      <c r="U81" s="3">
        <v>0.424378110699695</v>
      </c>
      <c r="V81" s="3">
        <v>0.40323875701339101</v>
      </c>
      <c r="W81" s="10">
        <f t="shared" si="20"/>
        <v>0.35587114352308569</v>
      </c>
      <c r="X81" s="10">
        <f t="shared" si="18"/>
        <v>0.3269183105846295</v>
      </c>
      <c r="Y81" s="12">
        <f t="shared" si="21"/>
        <v>7.0551573112425214E-2</v>
      </c>
      <c r="Z81" s="12">
        <f t="shared" si="19"/>
        <v>6.8333710396514855E-2</v>
      </c>
      <c r="AA81" t="str">
        <v>US</v>
      </c>
    </row>
    <row r="82" spans="1:27" x14ac:dyDescent="0.25">
      <c r="A82" t="s">
        <v>149</v>
      </c>
      <c r="B82" t="s">
        <v>150</v>
      </c>
      <c r="C82" t="s">
        <v>58</v>
      </c>
      <c r="D82" s="1">
        <v>37432</v>
      </c>
      <c r="F82" t="s">
        <v>59</v>
      </c>
      <c r="G82" t="s">
        <v>59</v>
      </c>
      <c r="H82" t="s">
        <v>86</v>
      </c>
      <c r="I82" s="2">
        <v>0.40848172799999999</v>
      </c>
      <c r="J82" t="s">
        <v>17</v>
      </c>
      <c r="K82" s="1">
        <v>22496</v>
      </c>
      <c r="L82" s="10">
        <f t="shared" si="17"/>
        <v>21.8</v>
      </c>
      <c r="M82" s="10">
        <f t="shared" si="17"/>
        <v>10</v>
      </c>
      <c r="N82" s="4">
        <v>7.9066078488236298E-4</v>
      </c>
      <c r="O82" s="4">
        <v>6.8865844049683202E-4</v>
      </c>
      <c r="P82" t="s">
        <v>19</v>
      </c>
      <c r="Q82" t="str">
        <v>Out</v>
      </c>
      <c r="R82" t="str">
        <v>Out</v>
      </c>
      <c r="S82" s="10">
        <v>0.55968920866237004</v>
      </c>
      <c r="T82" s="10">
        <v>0.558009957869532</v>
      </c>
      <c r="U82" s="3">
        <v>0.38185188423297201</v>
      </c>
      <c r="V82" s="3">
        <v>0.40097305302178898</v>
      </c>
      <c r="W82" s="10">
        <f t="shared" si="20"/>
        <v>0.34597082974978299</v>
      </c>
      <c r="X82" s="10">
        <f t="shared" si="18"/>
        <v>0.33426300144602589</v>
      </c>
      <c r="Y82" s="12">
        <f t="shared" si="21"/>
        <v>6.9087229129145986E-2</v>
      </c>
      <c r="Z82" s="12">
        <f t="shared" si="19"/>
        <v>6.8743767150089397E-2</v>
      </c>
      <c r="AA82" t="str">
        <v>Spain</v>
      </c>
    </row>
    <row r="83" spans="1:27" x14ac:dyDescent="0.25">
      <c r="A83" t="s">
        <v>151</v>
      </c>
      <c r="B83" t="s">
        <v>152</v>
      </c>
      <c r="C83" t="s">
        <v>75</v>
      </c>
      <c r="D83" s="1">
        <v>43921</v>
      </c>
      <c r="F83" t="s">
        <v>59</v>
      </c>
      <c r="G83" t="s">
        <v>59</v>
      </c>
      <c r="H83" t="s">
        <v>22</v>
      </c>
      <c r="I83" s="2">
        <v>1</v>
      </c>
      <c r="J83" t="s">
        <v>17</v>
      </c>
      <c r="K83" s="1">
        <v>22381</v>
      </c>
      <c r="L83" s="10">
        <f t="shared" si="17"/>
        <v>4</v>
      </c>
      <c r="M83" s="10">
        <f t="shared" si="17"/>
        <v>4</v>
      </c>
      <c r="N83" s="4">
        <v>2.9606184773260501E-3</v>
      </c>
      <c r="O83" s="4">
        <v>2.9606184773260501E-3</v>
      </c>
      <c r="P83" t="s">
        <v>19</v>
      </c>
      <c r="Q83" t="str">
        <v>In</v>
      </c>
      <c r="R83" t="str">
        <v>In</v>
      </c>
      <c r="S83" s="10">
        <v>0.93871527780829001</v>
      </c>
      <c r="T83" s="10">
        <v>0.93871527780829001</v>
      </c>
      <c r="U83" s="3">
        <v>0.49453478815388802</v>
      </c>
      <c r="V83" s="3">
        <v>0.49453478815388802</v>
      </c>
      <c r="W83" s="10">
        <f t="shared" si="20"/>
        <v>0.47448791676054924</v>
      </c>
      <c r="X83" s="10">
        <f t="shared" si="18"/>
        <v>0.47448791676054924</v>
      </c>
      <c r="Y83" s="12">
        <f t="shared" si="21"/>
        <v>7.9308946602231811E-2</v>
      </c>
      <c r="Z83" s="12">
        <f t="shared" si="19"/>
        <v>7.9308946602231811E-2</v>
      </c>
      <c r="AA83" t="str">
        <v>Canada</v>
      </c>
    </row>
    <row r="84" spans="1:27" x14ac:dyDescent="0.25">
      <c r="A84" t="s">
        <v>153</v>
      </c>
      <c r="B84" t="s">
        <v>154</v>
      </c>
      <c r="C84" t="s">
        <v>13</v>
      </c>
      <c r="D84" s="1">
        <v>41655</v>
      </c>
      <c r="F84" t="s">
        <v>59</v>
      </c>
      <c r="G84" t="s">
        <v>59</v>
      </c>
      <c r="H84" t="s">
        <v>60</v>
      </c>
      <c r="I84" s="2">
        <v>1</v>
      </c>
      <c r="J84" t="s">
        <v>17</v>
      </c>
      <c r="K84" s="1">
        <v>22383</v>
      </c>
      <c r="L84" s="10">
        <f t="shared" si="17"/>
        <v>10.199999999999999</v>
      </c>
      <c r="M84" s="10">
        <f t="shared" si="17"/>
        <v>10</v>
      </c>
      <c r="N84" s="4">
        <v>1.5969393895044102E-3</v>
      </c>
      <c r="O84" s="4">
        <v>1.60036122051901E-3</v>
      </c>
      <c r="P84" t="s">
        <v>18</v>
      </c>
      <c r="Q84" t="str">
        <v>In</v>
      </c>
      <c r="R84" t="str">
        <v>In</v>
      </c>
      <c r="S84" s="10">
        <v>0.54330177072377706</v>
      </c>
      <c r="T84" s="10">
        <v>0.54453228973131296</v>
      </c>
      <c r="U84" s="3">
        <v>0.34049118339853102</v>
      </c>
      <c r="V84" s="3">
        <v>0.338873707131087</v>
      </c>
      <c r="W84" s="10">
        <f t="shared" si="20"/>
        <v>0.35831230786752083</v>
      </c>
      <c r="X84" s="10">
        <f t="shared" si="18"/>
        <v>0.3600046140574838</v>
      </c>
      <c r="Y84" s="12">
        <f t="shared" si="21"/>
        <v>6.9025186755756918E-2</v>
      </c>
      <c r="Z84" s="12">
        <f t="shared" si="19"/>
        <v>6.9097760214185733E-2</v>
      </c>
      <c r="AA84" t="str">
        <v>US</v>
      </c>
    </row>
    <row r="85" spans="1:27" x14ac:dyDescent="0.25">
      <c r="A85" t="s">
        <v>155</v>
      </c>
      <c r="B85" t="s">
        <v>156</v>
      </c>
      <c r="C85" t="s">
        <v>13</v>
      </c>
      <c r="D85" s="1">
        <v>29430</v>
      </c>
      <c r="F85" t="s">
        <v>14</v>
      </c>
      <c r="G85" t="s">
        <v>15</v>
      </c>
      <c r="H85" t="s">
        <v>16</v>
      </c>
      <c r="I85" s="2">
        <v>0.97127471499999996</v>
      </c>
      <c r="J85" t="s">
        <v>17</v>
      </c>
      <c r="K85" s="1">
        <v>22383</v>
      </c>
      <c r="L85" s="10">
        <f t="shared" si="17"/>
        <v>34.200000000000003</v>
      </c>
      <c r="M85" s="10">
        <f t="shared" si="17"/>
        <v>10</v>
      </c>
      <c r="N85" s="4">
        <v>1.3407401502769701E-3</v>
      </c>
      <c r="O85" s="4">
        <v>1.2674642939303198E-3</v>
      </c>
      <c r="P85" t="s">
        <v>18</v>
      </c>
      <c r="Q85" t="str">
        <v>In</v>
      </c>
      <c r="R85" t="str">
        <v>In</v>
      </c>
      <c r="S85" s="10">
        <v>0.69817214081875201</v>
      </c>
      <c r="T85" s="10">
        <v>0.550536416917352</v>
      </c>
      <c r="U85" s="3">
        <v>0.51965701316858004</v>
      </c>
      <c r="V85" s="3">
        <v>0.48667460586648897</v>
      </c>
      <c r="W85" s="10">
        <f t="shared" si="20"/>
        <v>0.33536209144336609</v>
      </c>
      <c r="X85" s="10">
        <f t="shared" si="18"/>
        <v>0.28260432319895062</v>
      </c>
      <c r="Y85" s="12">
        <f t="shared" si="21"/>
        <v>7.1185589932860296E-2</v>
      </c>
      <c r="Z85" s="12">
        <f t="shared" si="19"/>
        <v>6.7254960155664706E-2</v>
      </c>
      <c r="AA85" t="str">
        <v>US</v>
      </c>
    </row>
    <row r="86" spans="1:27" x14ac:dyDescent="0.25">
      <c r="A86" t="s">
        <v>157</v>
      </c>
      <c r="B86" t="s">
        <v>158</v>
      </c>
      <c r="C86" t="s">
        <v>55</v>
      </c>
      <c r="D86" s="1">
        <v>32804</v>
      </c>
      <c r="F86" t="s">
        <v>14</v>
      </c>
      <c r="G86" t="s">
        <v>15</v>
      </c>
      <c r="H86" t="s">
        <v>16</v>
      </c>
      <c r="I86" s="2">
        <v>0.43108411600000002</v>
      </c>
      <c r="J86" t="s">
        <v>28</v>
      </c>
      <c r="K86" s="1">
        <v>22551</v>
      </c>
      <c r="L86" s="10">
        <f t="shared" si="17"/>
        <v>34.200000000000003</v>
      </c>
      <c r="M86" s="10">
        <f t="shared" si="17"/>
        <v>10</v>
      </c>
      <c r="N86" s="4">
        <v>2.5988208016389097E-2</v>
      </c>
      <c r="O86" s="4">
        <v>2.64614985189759E-2</v>
      </c>
      <c r="P86" t="s">
        <v>19</v>
      </c>
      <c r="Q86" t="str">
        <v>Out</v>
      </c>
      <c r="R86" t="str">
        <v>Out</v>
      </c>
      <c r="S86" s="10">
        <v>0.13183595953367699</v>
      </c>
      <c r="T86" s="10">
        <v>0.181436990392005</v>
      </c>
      <c r="U86" s="3">
        <v>-0.166417741473398</v>
      </c>
      <c r="V86" s="3">
        <v>-7.6152654478355702E-2</v>
      </c>
      <c r="W86" s="10">
        <f t="shared" si="20"/>
        <v>0.15377580216424983</v>
      </c>
      <c r="X86" s="10">
        <f t="shared" si="18"/>
        <v>0.19525389883092012</v>
      </c>
      <c r="Y86" s="12">
        <f t="shared" si="21"/>
        <v>4.6205744904715532E-2</v>
      </c>
      <c r="Z86" s="12">
        <f t="shared" si="19"/>
        <v>5.058268863794993E-2</v>
      </c>
      <c r="AA86" t="str">
        <v>Germany</v>
      </c>
    </row>
    <row r="87" spans="1:27" x14ac:dyDescent="0.25">
      <c r="A87" t="s">
        <v>159</v>
      </c>
      <c r="B87" t="s">
        <v>160</v>
      </c>
      <c r="C87" t="s">
        <v>13</v>
      </c>
      <c r="D87" s="1">
        <v>29430</v>
      </c>
      <c r="F87" t="s">
        <v>59</v>
      </c>
      <c r="G87" t="s">
        <v>59</v>
      </c>
      <c r="H87" t="s">
        <v>60</v>
      </c>
      <c r="I87" s="2">
        <v>0.79977651800000005</v>
      </c>
      <c r="J87" t="s">
        <v>17</v>
      </c>
      <c r="K87" s="1">
        <v>22383</v>
      </c>
      <c r="L87" s="10">
        <f t="shared" si="17"/>
        <v>34.200000000000003</v>
      </c>
      <c r="M87" s="10">
        <f t="shared" si="17"/>
        <v>10</v>
      </c>
      <c r="N87" s="4">
        <v>1.9147697059961998E-3</v>
      </c>
      <c r="O87" s="4">
        <v>1.72156231039983E-3</v>
      </c>
      <c r="P87" t="s">
        <v>18</v>
      </c>
      <c r="Q87" t="str">
        <v>Out</v>
      </c>
      <c r="R87" t="str">
        <v>Out</v>
      </c>
      <c r="S87" s="10">
        <v>0.62323782430108998</v>
      </c>
      <c r="T87" s="10">
        <v>0.55352483480008896</v>
      </c>
      <c r="U87" s="3">
        <v>0.518245323470931</v>
      </c>
      <c r="V87" s="3">
        <v>0.39925658163751299</v>
      </c>
      <c r="W87" s="10">
        <f t="shared" si="20"/>
        <v>0.30024773644685232</v>
      </c>
      <c r="X87" s="10">
        <f t="shared" si="18"/>
        <v>0.33252640140633638</v>
      </c>
      <c r="Y87" s="12">
        <f t="shared" si="21"/>
        <v>6.898026612912346E-2</v>
      </c>
      <c r="Z87" s="12">
        <f t="shared" si="19"/>
        <v>6.8601768519943124E-2</v>
      </c>
      <c r="AA87" t="str">
        <v>US</v>
      </c>
    </row>
    <row r="88" spans="1:27" x14ac:dyDescent="0.25">
      <c r="A88" t="s">
        <v>161</v>
      </c>
      <c r="B88" t="s">
        <v>162</v>
      </c>
      <c r="C88" t="s">
        <v>27</v>
      </c>
      <c r="D88" s="1">
        <v>37797</v>
      </c>
      <c r="F88" t="s">
        <v>22</v>
      </c>
      <c r="G88" t="s">
        <v>59</v>
      </c>
      <c r="H88" t="s">
        <v>22</v>
      </c>
      <c r="I88" s="2">
        <v>0.86779057800000003</v>
      </c>
      <c r="J88" t="s">
        <v>28</v>
      </c>
      <c r="K88" s="1">
        <v>22734</v>
      </c>
      <c r="L88" s="10">
        <f t="shared" si="17"/>
        <v>20.8</v>
      </c>
      <c r="M88" s="10">
        <f t="shared" si="17"/>
        <v>10</v>
      </c>
      <c r="N88" s="4">
        <v>1.5900383322733698E-3</v>
      </c>
      <c r="O88" s="4">
        <v>1.37861584937026E-3</v>
      </c>
      <c r="P88" t="s">
        <v>19</v>
      </c>
      <c r="Q88" t="str">
        <v>Out</v>
      </c>
      <c r="R88" t="str">
        <v>Out</v>
      </c>
      <c r="S88" s="10">
        <v>0.63891076302757499</v>
      </c>
      <c r="T88" s="10">
        <v>0.62278745241748901</v>
      </c>
      <c r="U88" s="3">
        <v>0.39687786058187602</v>
      </c>
      <c r="V88" s="3">
        <v>0.39275906043845099</v>
      </c>
      <c r="W88" s="10">
        <f t="shared" si="20"/>
        <v>0.38534122629445705</v>
      </c>
      <c r="X88" s="10">
        <f t="shared" si="18"/>
        <v>0.37818203775313952</v>
      </c>
      <c r="Y88" s="12">
        <f t="shared" si="21"/>
        <v>7.1828713241893855E-2</v>
      </c>
      <c r="Z88" s="12">
        <f t="shared" si="19"/>
        <v>7.1302467549463663E-2</v>
      </c>
      <c r="AA88" t="str">
        <v>Italy</v>
      </c>
    </row>
    <row r="89" spans="1:27" x14ac:dyDescent="0.25">
      <c r="A89" t="s">
        <v>163</v>
      </c>
      <c r="B89" t="s">
        <v>164</v>
      </c>
      <c r="C89" t="s">
        <v>13</v>
      </c>
      <c r="D89" s="1">
        <v>30153</v>
      </c>
      <c r="F89" t="s">
        <v>59</v>
      </c>
      <c r="G89" t="s">
        <v>59</v>
      </c>
      <c r="H89" t="s">
        <v>60</v>
      </c>
      <c r="I89" s="2">
        <v>0.792183831</v>
      </c>
      <c r="J89" t="s">
        <v>17</v>
      </c>
      <c r="K89" s="1">
        <v>22383</v>
      </c>
      <c r="L89" s="10">
        <f t="shared" si="17"/>
        <v>34.200000000000003</v>
      </c>
      <c r="M89" s="10">
        <f t="shared" si="17"/>
        <v>10</v>
      </c>
      <c r="N89" s="4">
        <v>1.3950990077228301E-3</v>
      </c>
      <c r="O89" s="4">
        <v>1.23550719250897E-3</v>
      </c>
      <c r="P89" t="s">
        <v>18</v>
      </c>
      <c r="Q89" t="str">
        <v>Out</v>
      </c>
      <c r="R89" t="str">
        <v>Out</v>
      </c>
      <c r="S89" s="10">
        <v>0.47446679877699799</v>
      </c>
      <c r="T89" s="10">
        <v>0.65270524602577795</v>
      </c>
      <c r="U89" s="3">
        <v>0.336091864198512</v>
      </c>
      <c r="V89" s="3">
        <v>0.31809442992272202</v>
      </c>
      <c r="W89" s="10">
        <f t="shared" si="20"/>
        <v>0.31500236787573643</v>
      </c>
      <c r="X89" s="10">
        <f t="shared" si="18"/>
        <v>0.4450833428836381</v>
      </c>
      <c r="Y89" s="12">
        <f t="shared" si="21"/>
        <v>6.6251984092265903E-2</v>
      </c>
      <c r="Z89" s="12">
        <f t="shared" si="19"/>
        <v>7.3957055857240009E-2</v>
      </c>
      <c r="AA89" t="str">
        <v>US</v>
      </c>
    </row>
    <row r="90" spans="1:27" x14ac:dyDescent="0.25">
      <c r="A90" t="s">
        <v>165</v>
      </c>
      <c r="B90" t="s">
        <v>166</v>
      </c>
      <c r="C90" t="s">
        <v>13</v>
      </c>
      <c r="D90" s="1">
        <v>29430</v>
      </c>
      <c r="F90" t="s">
        <v>14</v>
      </c>
      <c r="G90" t="s">
        <v>15</v>
      </c>
      <c r="H90" t="s">
        <v>16</v>
      </c>
      <c r="I90" s="2">
        <v>0.65125292999999995</v>
      </c>
      <c r="J90" t="s">
        <v>17</v>
      </c>
      <c r="K90" s="1">
        <v>22383</v>
      </c>
      <c r="L90" s="10">
        <f t="shared" si="17"/>
        <v>34.200000000000003</v>
      </c>
      <c r="M90" s="10">
        <f t="shared" si="17"/>
        <v>10</v>
      </c>
      <c r="N90" s="4">
        <v>1.54635825042714E-3</v>
      </c>
      <c r="O90" s="4">
        <v>1.5060630661875498E-3</v>
      </c>
      <c r="P90" t="s">
        <v>18</v>
      </c>
      <c r="Q90" t="str">
        <v>Out</v>
      </c>
      <c r="R90" t="str">
        <v>Out</v>
      </c>
      <c r="S90" s="10">
        <v>0.53877673444015695</v>
      </c>
      <c r="T90" s="10">
        <v>0.60855894731107396</v>
      </c>
      <c r="U90" s="3">
        <v>0.300819686571977</v>
      </c>
      <c r="V90" s="3">
        <v>0.32147560765593303</v>
      </c>
      <c r="W90" s="10">
        <f t="shared" si="20"/>
        <v>0.37670208605359567</v>
      </c>
      <c r="X90" s="10">
        <f t="shared" si="18"/>
        <v>0.41292208992979151</v>
      </c>
      <c r="Y90" s="12">
        <f t="shared" si="21"/>
        <v>6.9371923066762459E-2</v>
      </c>
      <c r="Z90" s="12">
        <f t="shared" si="19"/>
        <v>7.2030681728765728E-2</v>
      </c>
      <c r="AA90" t="str">
        <v>US</v>
      </c>
    </row>
    <row r="91" spans="1:27" x14ac:dyDescent="0.25">
      <c r="A91" t="s">
        <v>167</v>
      </c>
      <c r="B91" t="s">
        <v>168</v>
      </c>
      <c r="C91" t="s">
        <v>75</v>
      </c>
      <c r="D91" s="1">
        <v>32398</v>
      </c>
      <c r="F91" t="s">
        <v>22</v>
      </c>
      <c r="G91" t="s">
        <v>32</v>
      </c>
      <c r="H91" t="s">
        <v>22</v>
      </c>
      <c r="I91" s="2">
        <v>0.86370603599999995</v>
      </c>
      <c r="J91" t="s">
        <v>17</v>
      </c>
      <c r="K91" s="1">
        <v>22381</v>
      </c>
      <c r="L91" s="10">
        <f t="shared" si="17"/>
        <v>34.200000000000003</v>
      </c>
      <c r="M91" s="10">
        <f t="shared" si="17"/>
        <v>10</v>
      </c>
      <c r="N91" s="4">
        <v>2.7049124624208198E-3</v>
      </c>
      <c r="O91" s="4">
        <v>1.9952638854893101E-3</v>
      </c>
      <c r="P91" t="s">
        <v>19</v>
      </c>
      <c r="Q91" t="str">
        <v>Out</v>
      </c>
      <c r="R91" t="str">
        <v>Out</v>
      </c>
      <c r="S91" s="10">
        <v>0.47806041817185202</v>
      </c>
      <c r="T91" s="10">
        <v>0.74244326986815201</v>
      </c>
      <c r="U91" s="3">
        <v>0.54741445157631996</v>
      </c>
      <c r="V91" s="3">
        <v>0.59475831124391798</v>
      </c>
      <c r="W91" s="10">
        <f t="shared" si="20"/>
        <v>0.21636323653796147</v>
      </c>
      <c r="X91" s="10">
        <f t="shared" si="18"/>
        <v>0.30086896448695749</v>
      </c>
      <c r="Y91" s="12">
        <f t="shared" si="21"/>
        <v>6.4362809696880019E-2</v>
      </c>
      <c r="Z91" s="12">
        <f t="shared" si="19"/>
        <v>7.0549042023069719E-2</v>
      </c>
      <c r="AA91" t="str">
        <v>Canada</v>
      </c>
    </row>
    <row r="92" spans="1:27" x14ac:dyDescent="0.25">
      <c r="A92" t="s">
        <v>169</v>
      </c>
      <c r="B92" t="s">
        <v>170</v>
      </c>
      <c r="C92" t="s">
        <v>13</v>
      </c>
      <c r="D92" s="1">
        <v>38293</v>
      </c>
      <c r="F92" t="s">
        <v>22</v>
      </c>
      <c r="G92" t="s">
        <v>15</v>
      </c>
      <c r="H92" t="s">
        <v>16</v>
      </c>
      <c r="I92" s="2">
        <v>0.99769809200000004</v>
      </c>
      <c r="J92" t="s">
        <v>17</v>
      </c>
      <c r="K92" s="1">
        <v>22383</v>
      </c>
      <c r="L92" s="10">
        <f t="shared" si="17"/>
        <v>19.399999999999999</v>
      </c>
      <c r="M92" s="10">
        <f t="shared" si="17"/>
        <v>10</v>
      </c>
      <c r="N92" s="4">
        <v>1.8220184027848598E-3</v>
      </c>
      <c r="O92" s="4">
        <v>1.6581937348849199E-3</v>
      </c>
      <c r="P92" t="s">
        <v>18</v>
      </c>
      <c r="Q92" t="str">
        <v>In</v>
      </c>
      <c r="R92" t="str">
        <v>In</v>
      </c>
      <c r="S92" s="10">
        <v>0.59335348716526104</v>
      </c>
      <c r="T92" s="10">
        <v>0.53303286348728196</v>
      </c>
      <c r="U92" s="3">
        <v>0.430777202175601</v>
      </c>
      <c r="V92" s="3">
        <v>0.42226687070582097</v>
      </c>
      <c r="W92" s="10">
        <f t="shared" si="20"/>
        <v>0.33775033206307353</v>
      </c>
      <c r="X92" s="10">
        <f t="shared" si="18"/>
        <v>0.30795074423914431</v>
      </c>
      <c r="Y92" s="12">
        <f t="shared" si="21"/>
        <v>6.9556064631422582E-2</v>
      </c>
      <c r="Z92" s="12">
        <f t="shared" si="19"/>
        <v>6.7538283556943357E-2</v>
      </c>
      <c r="AA92" t="str">
        <v>US</v>
      </c>
    </row>
    <row r="93" spans="1:27" x14ac:dyDescent="0.25">
      <c r="A93" t="s">
        <v>171</v>
      </c>
      <c r="B93" t="s">
        <v>172</v>
      </c>
      <c r="C93" t="s">
        <v>13</v>
      </c>
      <c r="D93" s="1">
        <v>29430</v>
      </c>
      <c r="F93" t="s">
        <v>22</v>
      </c>
      <c r="G93" t="s">
        <v>15</v>
      </c>
      <c r="H93" t="s">
        <v>22</v>
      </c>
      <c r="I93" s="2">
        <v>1</v>
      </c>
      <c r="J93" t="s">
        <v>17</v>
      </c>
      <c r="K93" s="1">
        <v>22383</v>
      </c>
      <c r="L93" s="10">
        <f t="shared" si="17"/>
        <v>34.200000000000003</v>
      </c>
      <c r="M93" s="10">
        <f t="shared" si="17"/>
        <v>10</v>
      </c>
      <c r="N93" s="4">
        <v>1.08756147996644E-3</v>
      </c>
      <c r="O93" s="4">
        <v>9.7619391665498411E-4</v>
      </c>
      <c r="P93" t="s">
        <v>18</v>
      </c>
      <c r="Q93" t="str">
        <v>In</v>
      </c>
      <c r="R93" t="str">
        <v>In</v>
      </c>
      <c r="S93" s="10">
        <v>0.52844736946827497</v>
      </c>
      <c r="T93" s="10">
        <v>0.43923518172538301</v>
      </c>
      <c r="U93" s="3">
        <v>0.44109634631688199</v>
      </c>
      <c r="V93" s="3">
        <v>0.431691423892477</v>
      </c>
      <c r="W93" s="10">
        <f t="shared" si="20"/>
        <v>0.29535116557505148</v>
      </c>
      <c r="X93" s="10">
        <f t="shared" si="18"/>
        <v>0.24962112070268155</v>
      </c>
      <c r="Y93" s="12">
        <f t="shared" si="21"/>
        <v>6.7133699191990831E-2</v>
      </c>
      <c r="Z93" s="12">
        <f t="shared" si="19"/>
        <v>6.4110337961415798E-2</v>
      </c>
      <c r="AA93" t="str">
        <v>US</v>
      </c>
    </row>
    <row r="94" spans="1:27" x14ac:dyDescent="0.25">
      <c r="A94" t="s">
        <v>173</v>
      </c>
      <c r="B94" t="s">
        <v>174</v>
      </c>
      <c r="C94" t="s">
        <v>135</v>
      </c>
      <c r="D94" s="1">
        <v>40022</v>
      </c>
      <c r="F94" t="s">
        <v>59</v>
      </c>
      <c r="G94" t="s">
        <v>59</v>
      </c>
      <c r="H94" t="s">
        <v>16</v>
      </c>
      <c r="I94" s="2">
        <v>1</v>
      </c>
      <c r="J94" t="s">
        <v>28</v>
      </c>
      <c r="K94" s="1">
        <v>43949</v>
      </c>
      <c r="L94" s="10">
        <f t="shared" si="17"/>
        <v>14.7</v>
      </c>
      <c r="M94" s="10">
        <f t="shared" si="17"/>
        <v>10</v>
      </c>
      <c r="N94" s="4">
        <v>8.2797595117311603E-3</v>
      </c>
      <c r="O94" s="4">
        <v>7.9407112683971808E-3</v>
      </c>
      <c r="P94" t="s">
        <v>19</v>
      </c>
      <c r="Q94" t="str">
        <v>Out</v>
      </c>
      <c r="R94" t="str">
        <v>Out</v>
      </c>
      <c r="S94" s="10">
        <v>0.53069504978640303</v>
      </c>
      <c r="T94" s="10">
        <v>0.49808644258969997</v>
      </c>
      <c r="U94" s="3">
        <v>0.273649192933059</v>
      </c>
      <c r="V94" s="3">
        <v>0.32045902346893701</v>
      </c>
      <c r="W94" s="10">
        <f t="shared" si="20"/>
        <v>0.3854707777187843</v>
      </c>
      <c r="X94" s="10">
        <f t="shared" si="18"/>
        <v>0.33847014759428795</v>
      </c>
      <c r="Y94" s="12">
        <f t="shared" si="21"/>
        <v>6.9372172077225805E-2</v>
      </c>
      <c r="Z94" s="12">
        <f t="shared" si="19"/>
        <v>6.7394329620224597E-2</v>
      </c>
      <c r="AA94" t="str">
        <v>Colombia</v>
      </c>
    </row>
    <row r="95" spans="1:27" x14ac:dyDescent="0.25">
      <c r="A95" t="s">
        <v>175</v>
      </c>
      <c r="B95" t="s">
        <v>176</v>
      </c>
      <c r="C95" t="s">
        <v>95</v>
      </c>
      <c r="D95" s="1">
        <v>42481</v>
      </c>
      <c r="F95" t="s">
        <v>14</v>
      </c>
      <c r="G95" t="s">
        <v>15</v>
      </c>
      <c r="H95" t="s">
        <v>16</v>
      </c>
      <c r="I95" s="2">
        <v>0.21533963</v>
      </c>
      <c r="J95" t="s">
        <v>17</v>
      </c>
      <c r="K95" s="1">
        <v>40305</v>
      </c>
      <c r="L95" s="10">
        <f t="shared" ref="L95:M114" si="22">_xlfn.LET(_xlpm.s,MAX(L$11,$D95),_xlpm.e,IF(ISBLANK($E95),L$12,MIN($E95,L$12)),ROUND(YEARFRAC(_xlpm.s,_xlpm.e,1),1))</f>
        <v>7.9</v>
      </c>
      <c r="M95" s="10">
        <f t="shared" si="22"/>
        <v>7.9</v>
      </c>
      <c r="N95" s="4">
        <v>8.4618313474506494E-3</v>
      </c>
      <c r="O95" s="4">
        <v>8.4618313474506494E-3</v>
      </c>
      <c r="P95" t="s">
        <v>19</v>
      </c>
      <c r="Q95" t="str">
        <v>Out</v>
      </c>
      <c r="R95" t="str">
        <v>Out</v>
      </c>
      <c r="S95" s="10">
        <v>0.88346071849433805</v>
      </c>
      <c r="T95" s="10">
        <v>0.88346071849433805</v>
      </c>
      <c r="U95" s="3">
        <v>0.30487814689555498</v>
      </c>
      <c r="V95" s="3">
        <v>0.30487814689555498</v>
      </c>
      <c r="W95" s="10">
        <f t="shared" si="20"/>
        <v>0.61411285178476871</v>
      </c>
      <c r="X95" s="10">
        <f t="shared" si="18"/>
        <v>0.61411285178476871</v>
      </c>
      <c r="Y95" s="12">
        <f t="shared" si="21"/>
        <v>8.4172559748566744E-2</v>
      </c>
      <c r="Z95" s="12">
        <f t="shared" si="19"/>
        <v>8.4172559748566744E-2</v>
      </c>
      <c r="AA95" t="str">
        <v>Chile</v>
      </c>
    </row>
    <row r="96" spans="1:27" x14ac:dyDescent="0.25">
      <c r="A96" t="s">
        <v>177</v>
      </c>
      <c r="B96" t="s">
        <v>178</v>
      </c>
      <c r="C96" t="s">
        <v>13</v>
      </c>
      <c r="D96" s="1">
        <v>29430</v>
      </c>
      <c r="F96" t="s">
        <v>59</v>
      </c>
      <c r="G96" t="s">
        <v>59</v>
      </c>
      <c r="H96" t="s">
        <v>60</v>
      </c>
      <c r="I96" s="2">
        <v>0.71159538200000005</v>
      </c>
      <c r="J96" t="s">
        <v>17</v>
      </c>
      <c r="K96" s="1">
        <v>22383</v>
      </c>
      <c r="L96" s="10">
        <f t="shared" si="22"/>
        <v>34.200000000000003</v>
      </c>
      <c r="M96" s="10">
        <f t="shared" si="22"/>
        <v>10</v>
      </c>
      <c r="N96" s="4">
        <v>1.7365378684606101E-3</v>
      </c>
      <c r="O96" s="4">
        <v>1.6279779834009701E-3</v>
      </c>
      <c r="P96" t="s">
        <v>18</v>
      </c>
      <c r="Q96" t="str">
        <v>Out</v>
      </c>
      <c r="R96" t="str">
        <v>Out</v>
      </c>
      <c r="S96" s="10">
        <v>0.41132010284946302</v>
      </c>
      <c r="T96" s="10">
        <v>0.49520441506186502</v>
      </c>
      <c r="U96" s="3">
        <v>0.39546168475741</v>
      </c>
      <c r="V96" s="3">
        <v>0.45867487449861499</v>
      </c>
      <c r="W96" s="10">
        <f t="shared" si="20"/>
        <v>0.24865876200202325</v>
      </c>
      <c r="X96" s="10">
        <f t="shared" si="18"/>
        <v>0.26806659213220402</v>
      </c>
      <c r="Y96" s="12">
        <f t="shared" si="21"/>
        <v>6.332607693927364E-2</v>
      </c>
      <c r="Z96" s="12">
        <f t="shared" si="19"/>
        <v>6.5793626202168942E-2</v>
      </c>
      <c r="AA96" t="str">
        <v>US</v>
      </c>
    </row>
    <row r="97" spans="1:27" x14ac:dyDescent="0.25">
      <c r="A97" t="s">
        <v>179</v>
      </c>
      <c r="B97" t="s">
        <v>180</v>
      </c>
      <c r="C97" t="s">
        <v>112</v>
      </c>
      <c r="D97" s="1">
        <v>27282</v>
      </c>
      <c r="F97" t="s">
        <v>14</v>
      </c>
      <c r="G97" t="s">
        <v>15</v>
      </c>
      <c r="H97" t="s">
        <v>16</v>
      </c>
      <c r="I97" s="2">
        <v>0.94952320899999998</v>
      </c>
      <c r="J97" t="s">
        <v>17</v>
      </c>
      <c r="K97" s="1">
        <v>23495</v>
      </c>
      <c r="L97" s="10">
        <f t="shared" si="22"/>
        <v>34.200000000000003</v>
      </c>
      <c r="M97" s="10">
        <f t="shared" si="22"/>
        <v>10</v>
      </c>
      <c r="N97" s="4">
        <v>1.15706649094703E-3</v>
      </c>
      <c r="O97" s="4">
        <v>1.0837518044252601E-3</v>
      </c>
      <c r="P97" t="s">
        <v>19</v>
      </c>
      <c r="Q97" t="str">
        <v>In</v>
      </c>
      <c r="R97" t="str">
        <v>In</v>
      </c>
      <c r="S97" s="10">
        <v>0.50994060437502897</v>
      </c>
      <c r="T97" s="10">
        <v>0.71838515049748497</v>
      </c>
      <c r="U97" s="3">
        <v>0.73838361231536198</v>
      </c>
      <c r="V97" s="3">
        <v>0.80086028574208801</v>
      </c>
      <c r="W97" s="10">
        <f t="shared" si="20"/>
        <v>0.13340881885031619</v>
      </c>
      <c r="X97" s="10">
        <f t="shared" si="18"/>
        <v>0.14305901359719625</v>
      </c>
      <c r="Y97" s="12">
        <f t="shared" si="21"/>
        <v>6.3039019015026843E-2</v>
      </c>
      <c r="Z97" s="12">
        <f t="shared" si="19"/>
        <v>6.4886864557867921E-2</v>
      </c>
      <c r="AA97" t="str">
        <v>JP</v>
      </c>
    </row>
    <row r="98" spans="1:27" x14ac:dyDescent="0.25">
      <c r="A98" t="s">
        <v>181</v>
      </c>
      <c r="B98" t="s">
        <v>182</v>
      </c>
      <c r="C98" t="s">
        <v>183</v>
      </c>
      <c r="D98" s="1">
        <v>37237</v>
      </c>
      <c r="F98" t="s">
        <v>14</v>
      </c>
      <c r="G98" t="s">
        <v>15</v>
      </c>
      <c r="H98" t="s">
        <v>16</v>
      </c>
      <c r="I98" s="2">
        <v>0.76663927700000001</v>
      </c>
      <c r="J98" t="s">
        <v>17</v>
      </c>
      <c r="K98" s="1">
        <v>22551</v>
      </c>
      <c r="L98" s="10">
        <f t="shared" si="22"/>
        <v>22.3</v>
      </c>
      <c r="M98" s="10">
        <f t="shared" si="22"/>
        <v>10</v>
      </c>
      <c r="N98" s="4">
        <v>3.1244561095838202E-3</v>
      </c>
      <c r="O98" s="4">
        <v>3.0192846312430497E-3</v>
      </c>
      <c r="P98" t="s">
        <v>19</v>
      </c>
      <c r="Q98" t="str">
        <v>Out</v>
      </c>
      <c r="R98" t="str">
        <v>Out</v>
      </c>
      <c r="S98" s="10">
        <v>1.0190844878724501</v>
      </c>
      <c r="T98" s="10">
        <v>1.24984679376583</v>
      </c>
      <c r="U98" s="3">
        <v>0.58381949042953496</v>
      </c>
      <c r="V98" s="3">
        <v>0.63637751255011799</v>
      </c>
      <c r="W98" s="10">
        <f t="shared" si="20"/>
        <v>0.42412310145811266</v>
      </c>
      <c r="X98" s="10">
        <f t="shared" si="18"/>
        <v>0.4544724000803908</v>
      </c>
      <c r="Y98" s="12">
        <f t="shared" si="21"/>
        <v>7.797202209899369E-2</v>
      </c>
      <c r="Z98" s="12">
        <f t="shared" si="19"/>
        <v>8.0904839055986583E-2</v>
      </c>
      <c r="AA98" t="str">
        <v>Greece</v>
      </c>
    </row>
    <row r="99" spans="1:27" x14ac:dyDescent="0.25">
      <c r="A99" t="s">
        <v>184</v>
      </c>
      <c r="B99" t="s">
        <v>185</v>
      </c>
      <c r="C99" t="s">
        <v>55</v>
      </c>
      <c r="D99" s="1">
        <v>33448</v>
      </c>
      <c r="F99" t="s">
        <v>22</v>
      </c>
      <c r="G99" t="s">
        <v>32</v>
      </c>
      <c r="H99" t="s">
        <v>60</v>
      </c>
      <c r="I99" s="2">
        <v>0.89868193299999999</v>
      </c>
      <c r="J99" t="s">
        <v>28</v>
      </c>
      <c r="K99" s="1">
        <v>22551</v>
      </c>
      <c r="L99" s="10">
        <f t="shared" si="22"/>
        <v>32.700000000000003</v>
      </c>
      <c r="M99" s="10">
        <f t="shared" si="22"/>
        <v>10</v>
      </c>
      <c r="N99" s="4">
        <v>5.7673126563509799E-2</v>
      </c>
      <c r="O99" s="4">
        <v>5.63841207012893E-2</v>
      </c>
      <c r="P99" t="s">
        <v>19</v>
      </c>
      <c r="Q99" t="str">
        <v>Out</v>
      </c>
      <c r="R99" t="str">
        <v>Out</v>
      </c>
      <c r="S99" s="10">
        <v>0.41683142488737801</v>
      </c>
      <c r="T99" s="10">
        <v>0.17047767544293899</v>
      </c>
      <c r="U99" s="3">
        <v>0.21953389593247</v>
      </c>
      <c r="V99" s="3">
        <v>0.224403265336416</v>
      </c>
      <c r="W99" s="10">
        <f t="shared" si="20"/>
        <v>0.32532279823476917</v>
      </c>
      <c r="X99" s="10">
        <f t="shared" si="18"/>
        <v>0.13222192840658176</v>
      </c>
      <c r="Y99" s="12">
        <f t="shared" si="21"/>
        <v>6.456069140920509E-2</v>
      </c>
      <c r="Z99" s="12">
        <f t="shared" si="19"/>
        <v>5.2685824867936396E-2</v>
      </c>
      <c r="AA99" t="str">
        <v>Germany</v>
      </c>
    </row>
    <row r="100" spans="1:27" x14ac:dyDescent="0.25">
      <c r="A100" t="s">
        <v>186</v>
      </c>
      <c r="B100" t="s">
        <v>187</v>
      </c>
      <c r="C100" t="s">
        <v>13</v>
      </c>
      <c r="D100" s="1">
        <v>30817</v>
      </c>
      <c r="F100" t="s">
        <v>14</v>
      </c>
      <c r="G100" t="s">
        <v>32</v>
      </c>
      <c r="H100" t="s">
        <v>16</v>
      </c>
      <c r="I100" s="2">
        <v>0.75786474800000003</v>
      </c>
      <c r="J100" t="s">
        <v>17</v>
      </c>
      <c r="K100" s="1">
        <v>22383</v>
      </c>
      <c r="L100" s="10">
        <f t="shared" si="22"/>
        <v>34.200000000000003</v>
      </c>
      <c r="M100" s="10">
        <f t="shared" si="22"/>
        <v>10</v>
      </c>
      <c r="N100" s="4">
        <v>4.3375994105491998E-3</v>
      </c>
      <c r="O100" s="4">
        <v>3.9644893136030904E-3</v>
      </c>
      <c r="P100" t="s">
        <v>19</v>
      </c>
      <c r="Q100" t="str">
        <v>Out</v>
      </c>
      <c r="R100" t="str">
        <v>Out</v>
      </c>
      <c r="S100" s="10">
        <v>0.41955797419594199</v>
      </c>
      <c r="T100" s="10">
        <v>0.51591834039741302</v>
      </c>
      <c r="U100" s="3">
        <v>0.25215003014491899</v>
      </c>
      <c r="V100" s="3">
        <v>0.16322611857242</v>
      </c>
      <c r="W100" s="10">
        <f t="shared" si="20"/>
        <v>0.31376641835489405</v>
      </c>
      <c r="X100" s="10">
        <f t="shared" si="18"/>
        <v>0.43170699219401876</v>
      </c>
      <c r="Y100" s="12">
        <f t="shared" si="21"/>
        <v>6.4496518540901812E-2</v>
      </c>
      <c r="Z100" s="12">
        <f t="shared" si="19"/>
        <v>7.0030355887477566E-2</v>
      </c>
      <c r="AA100" t="str">
        <v>US</v>
      </c>
    </row>
    <row r="101" spans="1:27" x14ac:dyDescent="0.25">
      <c r="A101" t="s">
        <v>188</v>
      </c>
      <c r="B101" t="s">
        <v>189</v>
      </c>
      <c r="C101" t="s">
        <v>112</v>
      </c>
      <c r="D101" s="1">
        <v>27282</v>
      </c>
      <c r="F101" t="s">
        <v>14</v>
      </c>
      <c r="G101" t="s">
        <v>15</v>
      </c>
      <c r="H101" t="s">
        <v>16</v>
      </c>
      <c r="I101" s="2">
        <v>0.30734645900000002</v>
      </c>
      <c r="J101" t="s">
        <v>17</v>
      </c>
      <c r="K101" s="1">
        <v>23495</v>
      </c>
      <c r="L101" s="10">
        <f t="shared" si="22"/>
        <v>34.200000000000003</v>
      </c>
      <c r="M101" s="10">
        <f t="shared" si="22"/>
        <v>10</v>
      </c>
      <c r="N101" s="4">
        <v>1.1781693193265901E-3</v>
      </c>
      <c r="O101" s="4">
        <v>1.0665520716494901E-3</v>
      </c>
      <c r="P101" t="s">
        <v>19</v>
      </c>
      <c r="Q101" t="str">
        <v>Out</v>
      </c>
      <c r="R101" t="str">
        <v>Out</v>
      </c>
      <c r="S101" s="10">
        <v>0.51374699700398196</v>
      </c>
      <c r="T101" s="10">
        <v>0.69887051059068295</v>
      </c>
      <c r="U101" s="3">
        <v>0.71163705336580896</v>
      </c>
      <c r="V101" s="3">
        <v>0.75070065125310603</v>
      </c>
      <c r="W101" s="10">
        <f t="shared" si="20"/>
        <v>0.14814559788053516</v>
      </c>
      <c r="X101" s="10">
        <f t="shared" si="18"/>
        <v>0.17422796314866651</v>
      </c>
      <c r="Y101" s="12">
        <f t="shared" si="21"/>
        <v>6.3417768135909353E-2</v>
      </c>
      <c r="Z101" s="12">
        <f t="shared" si="19"/>
        <v>6.5816146740279441E-2</v>
      </c>
      <c r="AA101" t="str">
        <v>JP</v>
      </c>
    </row>
    <row r="102" spans="1:27" x14ac:dyDescent="0.25">
      <c r="A102" t="s">
        <v>190</v>
      </c>
      <c r="B102" t="s">
        <v>191</v>
      </c>
      <c r="C102" t="s">
        <v>102</v>
      </c>
      <c r="D102" s="1">
        <v>36509</v>
      </c>
      <c r="F102" t="s">
        <v>59</v>
      </c>
      <c r="G102" t="s">
        <v>59</v>
      </c>
      <c r="H102" t="s">
        <v>60</v>
      </c>
      <c r="I102" s="2">
        <v>0</v>
      </c>
      <c r="J102" t="s">
        <v>17</v>
      </c>
      <c r="K102" s="1">
        <v>35411</v>
      </c>
      <c r="L102" s="10">
        <f t="shared" si="22"/>
        <v>24.3</v>
      </c>
      <c r="M102" s="10">
        <f t="shared" si="22"/>
        <v>10</v>
      </c>
      <c r="N102" s="4">
        <v>1.5685339601119999E-3</v>
      </c>
      <c r="O102" s="4">
        <v>1.5608397425507701E-3</v>
      </c>
      <c r="P102" t="s">
        <v>19</v>
      </c>
      <c r="Q102" t="str">
        <v>Out</v>
      </c>
      <c r="R102" t="str">
        <v>Out</v>
      </c>
      <c r="S102" s="10">
        <v>0.60526307123280798</v>
      </c>
      <c r="T102" s="10">
        <v>0.94023664482677805</v>
      </c>
      <c r="U102" s="3">
        <v>0.84958052708736598</v>
      </c>
      <c r="V102" s="3">
        <v>0.85408685887094604</v>
      </c>
      <c r="W102" s="10">
        <f t="shared" si="20"/>
        <v>9.104335214832103E-2</v>
      </c>
      <c r="X102" s="10">
        <f t="shared" si="18"/>
        <v>0.13719288225131784</v>
      </c>
      <c r="Y102" s="12">
        <f t="shared" si="21"/>
        <v>6.2636298374943222E-2</v>
      </c>
      <c r="Z102" s="12">
        <f t="shared" si="19"/>
        <v>6.5587695877000626E-2</v>
      </c>
      <c r="AA102" t="str">
        <v>SK</v>
      </c>
    </row>
    <row r="103" spans="1:27" x14ac:dyDescent="0.25">
      <c r="A103" t="s">
        <v>192</v>
      </c>
      <c r="B103" t="s">
        <v>193</v>
      </c>
      <c r="C103" t="s">
        <v>194</v>
      </c>
      <c r="D103" s="1">
        <v>38579</v>
      </c>
      <c r="F103" t="s">
        <v>22</v>
      </c>
      <c r="G103" t="s">
        <v>32</v>
      </c>
      <c r="H103" t="s">
        <v>22</v>
      </c>
      <c r="I103" s="2">
        <v>1</v>
      </c>
      <c r="J103" t="s">
        <v>195</v>
      </c>
      <c r="K103" s="1">
        <v>26813</v>
      </c>
      <c r="L103" s="10">
        <f t="shared" si="22"/>
        <v>18.600000000000001</v>
      </c>
      <c r="M103" s="10">
        <f t="shared" si="22"/>
        <v>10</v>
      </c>
      <c r="N103" s="4">
        <v>4.8378655795867295E-3</v>
      </c>
      <c r="O103" s="4">
        <v>4.6639828155209699E-3</v>
      </c>
      <c r="P103" t="s">
        <v>18</v>
      </c>
      <c r="Q103" t="str">
        <v>In</v>
      </c>
      <c r="R103" t="str">
        <v>In</v>
      </c>
      <c r="S103" s="10">
        <v>0.52460913442295398</v>
      </c>
      <c r="T103" s="10">
        <v>0.523149871488092</v>
      </c>
      <c r="U103" s="3">
        <v>0.46503627886307602</v>
      </c>
      <c r="V103" s="3">
        <v>0.42089253263299498</v>
      </c>
      <c r="W103" s="10">
        <f t="shared" si="20"/>
        <v>0.28064685469332423</v>
      </c>
      <c r="X103" s="10">
        <f t="shared" si="18"/>
        <v>0.3029599971308431</v>
      </c>
      <c r="Y103" s="12">
        <f t="shared" si="21"/>
        <v>6.6700830568247618E-2</v>
      </c>
      <c r="Z103" s="12">
        <f t="shared" si="19"/>
        <v>6.7201370474772176E-2</v>
      </c>
      <c r="AA103" t="str">
        <v>NZ</v>
      </c>
    </row>
    <row r="104" spans="1:27" x14ac:dyDescent="0.25">
      <c r="A104" t="s">
        <v>196</v>
      </c>
      <c r="B104" t="s">
        <v>197</v>
      </c>
      <c r="C104" t="s">
        <v>13</v>
      </c>
      <c r="D104" s="1">
        <v>31097</v>
      </c>
      <c r="F104" t="s">
        <v>59</v>
      </c>
      <c r="G104" t="s">
        <v>59</v>
      </c>
      <c r="H104" t="s">
        <v>60</v>
      </c>
      <c r="I104" s="2">
        <v>0.84170352299999995</v>
      </c>
      <c r="J104" t="s">
        <v>17</v>
      </c>
      <c r="K104" s="1">
        <v>22383</v>
      </c>
      <c r="L104" s="10">
        <f t="shared" si="22"/>
        <v>34.200000000000003</v>
      </c>
      <c r="M104" s="10">
        <f t="shared" si="22"/>
        <v>10</v>
      </c>
      <c r="N104" s="4">
        <v>5.8203882983042798E-3</v>
      </c>
      <c r="O104" s="4">
        <v>5.4994292506338601E-3</v>
      </c>
      <c r="P104" t="s">
        <v>19</v>
      </c>
      <c r="Q104" t="str">
        <v>Out</v>
      </c>
      <c r="R104" t="str">
        <v>Out</v>
      </c>
      <c r="S104" s="10">
        <v>0.38487530875637199</v>
      </c>
      <c r="T104" s="10">
        <v>0.46342816016032501</v>
      </c>
      <c r="U104" s="3">
        <v>0.32013924869448102</v>
      </c>
      <c r="V104" s="3">
        <v>0.26953526708159897</v>
      </c>
      <c r="W104" s="10">
        <f t="shared" si="20"/>
        <v>0.26166161657005066</v>
      </c>
      <c r="X104" s="10">
        <f t="shared" si="18"/>
        <v>0.33851792723837781</v>
      </c>
      <c r="Y104" s="12">
        <f t="shared" si="21"/>
        <v>6.2625805201232759E-2</v>
      </c>
      <c r="Z104" s="12">
        <f t="shared" si="19"/>
        <v>6.6378816830411413E-2</v>
      </c>
      <c r="AA104" t="str">
        <v>US</v>
      </c>
    </row>
    <row r="105" spans="1:27" x14ac:dyDescent="0.25">
      <c r="A105" t="s">
        <v>198</v>
      </c>
      <c r="B105" t="s">
        <v>199</v>
      </c>
      <c r="C105" t="s">
        <v>27</v>
      </c>
      <c r="D105" s="1">
        <v>36860</v>
      </c>
      <c r="F105" t="s">
        <v>22</v>
      </c>
      <c r="G105" t="s">
        <v>32</v>
      </c>
      <c r="H105" t="s">
        <v>22</v>
      </c>
      <c r="I105" s="2">
        <v>9.3893281999999995E-2</v>
      </c>
      <c r="J105" t="s">
        <v>28</v>
      </c>
      <c r="K105" s="1">
        <v>22734</v>
      </c>
      <c r="L105" s="10">
        <f t="shared" si="22"/>
        <v>23.3</v>
      </c>
      <c r="M105" s="10">
        <f t="shared" si="22"/>
        <v>10</v>
      </c>
      <c r="N105" s="4">
        <v>2.5476756324980697E-3</v>
      </c>
      <c r="O105" s="4">
        <v>2.0474391362777099E-3</v>
      </c>
      <c r="P105" t="s">
        <v>19</v>
      </c>
      <c r="Q105" t="str">
        <v>Out</v>
      </c>
      <c r="R105" t="str">
        <v>Out</v>
      </c>
      <c r="S105" s="10">
        <v>0.898434261420614</v>
      </c>
      <c r="T105" s="10">
        <v>0.80204934853323995</v>
      </c>
      <c r="U105" s="3">
        <v>0.49601126859362099</v>
      </c>
      <c r="V105" s="3">
        <v>0.47953328629675801</v>
      </c>
      <c r="W105" s="10">
        <f t="shared" si="20"/>
        <v>0.45280074366540235</v>
      </c>
      <c r="X105" s="10">
        <f t="shared" si="18"/>
        <v>0.41743998865892151</v>
      </c>
      <c r="Y105" s="12">
        <f t="shared" si="21"/>
        <v>7.7993871479127369E-2</v>
      </c>
      <c r="Z105" s="12">
        <f t="shared" si="19"/>
        <v>7.5471945022788284E-2</v>
      </c>
      <c r="AA105" t="str">
        <v>Italy</v>
      </c>
    </row>
    <row r="106" spans="1:27" x14ac:dyDescent="0.25">
      <c r="A106" t="s">
        <v>200</v>
      </c>
      <c r="B106" t="s">
        <v>201</v>
      </c>
      <c r="C106" t="s">
        <v>112</v>
      </c>
      <c r="D106" s="1">
        <v>27282</v>
      </c>
      <c r="F106" t="s">
        <v>59</v>
      </c>
      <c r="G106" t="s">
        <v>59</v>
      </c>
      <c r="H106" t="s">
        <v>60</v>
      </c>
      <c r="I106" s="2">
        <v>0.73721301500000003</v>
      </c>
      <c r="J106" t="s">
        <v>17</v>
      </c>
      <c r="K106" s="1">
        <v>23495</v>
      </c>
      <c r="L106" s="10">
        <f t="shared" si="22"/>
        <v>34.200000000000003</v>
      </c>
      <c r="M106" s="10">
        <f t="shared" si="22"/>
        <v>10</v>
      </c>
      <c r="N106" s="4">
        <v>1.92337917351085E-3</v>
      </c>
      <c r="O106" s="4">
        <v>1.7408952182715101E-3</v>
      </c>
      <c r="P106" t="s">
        <v>19</v>
      </c>
      <c r="Q106" t="str">
        <v>Out</v>
      </c>
      <c r="R106" t="str">
        <v>Out</v>
      </c>
      <c r="S106" s="10">
        <v>0.50670574492454901</v>
      </c>
      <c r="T106" s="10">
        <v>0.58512660080889001</v>
      </c>
      <c r="U106" s="3">
        <v>0.26627986717768798</v>
      </c>
      <c r="V106" s="3">
        <v>0.19356119135611999</v>
      </c>
      <c r="W106" s="10">
        <f t="shared" si="20"/>
        <v>0.37178020646786863</v>
      </c>
      <c r="X106" s="10">
        <f t="shared" si="18"/>
        <v>0.47186879886216443</v>
      </c>
      <c r="Y106" s="12">
        <f t="shared" si="21"/>
        <v>6.8375970144561607E-2</v>
      </c>
      <c r="Z106" s="12">
        <f t="shared" si="19"/>
        <v>7.3127089356576608E-2</v>
      </c>
      <c r="AA106" t="str">
        <v>JP</v>
      </c>
    </row>
    <row r="107" spans="1:27" x14ac:dyDescent="0.25">
      <c r="A107" t="s">
        <v>202</v>
      </c>
      <c r="B107" t="s">
        <v>203</v>
      </c>
      <c r="C107" t="s">
        <v>112</v>
      </c>
      <c r="D107" s="1">
        <v>27282</v>
      </c>
      <c r="F107" t="s">
        <v>14</v>
      </c>
      <c r="G107" t="s">
        <v>15</v>
      </c>
      <c r="H107" t="s">
        <v>16</v>
      </c>
      <c r="I107" s="2">
        <v>0.21418894799999999</v>
      </c>
      <c r="J107" t="s">
        <v>17</v>
      </c>
      <c r="K107" s="1">
        <v>23495</v>
      </c>
      <c r="L107" s="10">
        <f t="shared" si="22"/>
        <v>34.200000000000003</v>
      </c>
      <c r="M107" s="10">
        <f t="shared" si="22"/>
        <v>10</v>
      </c>
      <c r="N107" s="4">
        <v>1.0915456102008E-3</v>
      </c>
      <c r="O107" s="4">
        <v>9.9524640654368606E-4</v>
      </c>
      <c r="P107" t="s">
        <v>19</v>
      </c>
      <c r="Q107" t="str">
        <v>Out</v>
      </c>
      <c r="R107" t="str">
        <v>Out</v>
      </c>
      <c r="S107" s="10">
        <v>0.450992780982716</v>
      </c>
      <c r="T107" s="10">
        <v>0.56918335599298897</v>
      </c>
      <c r="U107" s="3">
        <v>0.73257860944534203</v>
      </c>
      <c r="V107" s="3">
        <v>0.77741829382836003</v>
      </c>
      <c r="W107" s="10">
        <f t="shared" si="20"/>
        <v>0.12060511662051022</v>
      </c>
      <c r="X107" s="10">
        <f t="shared" si="18"/>
        <v>0.12668980250141942</v>
      </c>
      <c r="Y107" s="12">
        <f t="shared" si="21"/>
        <v>6.2129089419378475E-2</v>
      </c>
      <c r="Z107" s="12">
        <f t="shared" si="19"/>
        <v>6.3403133631655201E-2</v>
      </c>
      <c r="AA107" t="str">
        <v>JP</v>
      </c>
    </row>
    <row r="108" spans="1:27" x14ac:dyDescent="0.25">
      <c r="A108" t="s">
        <v>204</v>
      </c>
      <c r="B108" t="s">
        <v>205</v>
      </c>
      <c r="C108" t="s">
        <v>206</v>
      </c>
      <c r="D108" s="1">
        <v>39272</v>
      </c>
      <c r="F108" t="s">
        <v>22</v>
      </c>
      <c r="G108" t="s">
        <v>32</v>
      </c>
      <c r="H108" t="s">
        <v>16</v>
      </c>
      <c r="I108" s="2">
        <v>0.45965934899999999</v>
      </c>
      <c r="J108" t="s">
        <v>17</v>
      </c>
      <c r="K108" s="1">
        <v>22497</v>
      </c>
      <c r="L108" s="10">
        <f t="shared" si="22"/>
        <v>16.7</v>
      </c>
      <c r="M108" s="10">
        <f t="shared" si="22"/>
        <v>10</v>
      </c>
      <c r="N108" s="4">
        <v>2.5335399189179504E-3</v>
      </c>
      <c r="O108" s="4">
        <v>2.2452043075321601E-3</v>
      </c>
      <c r="P108" t="s">
        <v>19</v>
      </c>
      <c r="Q108" t="str">
        <v>Out</v>
      </c>
      <c r="R108" t="str">
        <v>Out</v>
      </c>
      <c r="S108" s="10">
        <v>0.55613296922798705</v>
      </c>
      <c r="T108" s="10">
        <v>0.57440924608035704</v>
      </c>
      <c r="U108" s="3">
        <v>0.58454392429767699</v>
      </c>
      <c r="V108" s="3">
        <v>0.59290520606617303</v>
      </c>
      <c r="W108" s="10">
        <f t="shared" si="20"/>
        <v>0.23104882096414026</v>
      </c>
      <c r="X108" s="10">
        <f t="shared" si="18"/>
        <v>0.23383901366676785</v>
      </c>
      <c r="Y108" s="12">
        <f t="shared" si="21"/>
        <v>6.6015905385730225E-2</v>
      </c>
      <c r="Z108" s="12">
        <f t="shared" si="19"/>
        <v>6.635612296866307E-2</v>
      </c>
      <c r="AA108" t="str">
        <v>Portugal</v>
      </c>
    </row>
    <row r="109" spans="1:27" x14ac:dyDescent="0.25">
      <c r="A109" t="s">
        <v>207</v>
      </c>
      <c r="B109" t="s">
        <v>208</v>
      </c>
      <c r="C109" t="s">
        <v>13</v>
      </c>
      <c r="D109" s="1">
        <v>30355</v>
      </c>
      <c r="F109" t="s">
        <v>59</v>
      </c>
      <c r="G109" t="s">
        <v>59</v>
      </c>
      <c r="H109" t="s">
        <v>60</v>
      </c>
      <c r="I109" s="2">
        <v>0.96755506400000002</v>
      </c>
      <c r="J109" t="s">
        <v>28</v>
      </c>
      <c r="K109" s="1">
        <v>22383</v>
      </c>
      <c r="L109" s="10">
        <f t="shared" si="22"/>
        <v>34.200000000000003</v>
      </c>
      <c r="M109" s="10">
        <f t="shared" si="22"/>
        <v>10</v>
      </c>
      <c r="N109" s="4">
        <v>2.1833340532949699E-3</v>
      </c>
      <c r="O109" s="4">
        <v>2.1695751042154401E-3</v>
      </c>
      <c r="P109" t="s">
        <v>19</v>
      </c>
      <c r="Q109" t="str">
        <v>In</v>
      </c>
      <c r="R109" t="str">
        <v>In</v>
      </c>
      <c r="S109" s="10">
        <v>0.37725823893537302</v>
      </c>
      <c r="T109" s="10">
        <v>0.439093215783458</v>
      </c>
      <c r="U109" s="3">
        <v>0.39237049954432701</v>
      </c>
      <c r="V109" s="3">
        <v>0.38483682826020998</v>
      </c>
      <c r="W109" s="10">
        <f t="shared" si="20"/>
        <v>0.22923323526708764</v>
      </c>
      <c r="X109" s="10">
        <f t="shared" si="18"/>
        <v>0.27011397531077608</v>
      </c>
      <c r="Y109" s="12">
        <f t="shared" si="21"/>
        <v>6.2059870577445969E-2</v>
      </c>
      <c r="Z109" s="12">
        <f t="shared" si="19"/>
        <v>6.4443803034472322E-2</v>
      </c>
      <c r="AA109" t="str">
        <v>US</v>
      </c>
    </row>
    <row r="110" spans="1:27" x14ac:dyDescent="0.25">
      <c r="A110" t="s">
        <v>209</v>
      </c>
      <c r="B110" t="s">
        <v>210</v>
      </c>
      <c r="C110" t="s">
        <v>75</v>
      </c>
      <c r="D110" s="1">
        <v>35341</v>
      </c>
      <c r="F110" t="s">
        <v>59</v>
      </c>
      <c r="G110" t="s">
        <v>59</v>
      </c>
      <c r="H110" t="s">
        <v>60</v>
      </c>
      <c r="I110" s="2">
        <v>0</v>
      </c>
      <c r="J110" t="s">
        <v>17</v>
      </c>
      <c r="K110" s="1">
        <v>22381</v>
      </c>
      <c r="L110" s="10">
        <f t="shared" si="22"/>
        <v>27.5</v>
      </c>
      <c r="M110" s="10">
        <f t="shared" si="22"/>
        <v>10</v>
      </c>
      <c r="N110" s="4">
        <v>2.4521022428832403E-3</v>
      </c>
      <c r="O110" s="4">
        <v>2.3134081780505299E-3</v>
      </c>
      <c r="P110" t="s">
        <v>19</v>
      </c>
      <c r="Q110" t="str">
        <v>Out</v>
      </c>
      <c r="R110" t="str">
        <v>Out</v>
      </c>
      <c r="S110" s="10">
        <v>0.65532245262853395</v>
      </c>
      <c r="T110" s="10">
        <v>1.0519726910999001</v>
      </c>
      <c r="U110" s="3">
        <v>0.36407894381378803</v>
      </c>
      <c r="V110" s="3">
        <v>0.40510265946373702</v>
      </c>
      <c r="W110" s="10">
        <f t="shared" si="20"/>
        <v>0.41673334621807617</v>
      </c>
      <c r="X110" s="10">
        <f t="shared" si="18"/>
        <v>0.62581575625210628</v>
      </c>
      <c r="Y110" s="12">
        <f t="shared" si="21"/>
        <v>7.3119046341796487E-2</v>
      </c>
      <c r="Z110" s="12">
        <f t="shared" si="19"/>
        <v>8.6902630076905324E-2</v>
      </c>
      <c r="AA110" t="str">
        <v>Canada</v>
      </c>
    </row>
    <row r="111" spans="1:27" x14ac:dyDescent="0.25">
      <c r="A111" t="s">
        <v>211</v>
      </c>
      <c r="B111" t="s">
        <v>212</v>
      </c>
      <c r="C111" t="s">
        <v>112</v>
      </c>
      <c r="D111" s="1">
        <v>28402</v>
      </c>
      <c r="F111" t="s">
        <v>59</v>
      </c>
      <c r="G111" t="s">
        <v>59</v>
      </c>
      <c r="H111" t="s">
        <v>60</v>
      </c>
      <c r="I111" s="2">
        <v>1</v>
      </c>
      <c r="J111" t="s">
        <v>17</v>
      </c>
      <c r="K111" s="1">
        <v>23495</v>
      </c>
      <c r="L111" s="10">
        <f t="shared" si="22"/>
        <v>34.200000000000003</v>
      </c>
      <c r="M111" s="10">
        <f t="shared" si="22"/>
        <v>10</v>
      </c>
      <c r="N111" s="4">
        <v>2.5630371310068601E-3</v>
      </c>
      <c r="O111" s="4">
        <v>1.84258296583802E-3</v>
      </c>
      <c r="P111" t="s">
        <v>19</v>
      </c>
      <c r="Q111" t="str">
        <v>In</v>
      </c>
      <c r="R111" t="str">
        <v>In</v>
      </c>
      <c r="S111" s="10">
        <v>0.70629594216267699</v>
      </c>
      <c r="T111" s="10">
        <v>0.69270847179325501</v>
      </c>
      <c r="U111" s="3">
        <v>0.249833704753919</v>
      </c>
      <c r="V111" s="3">
        <v>0.12449282707661299</v>
      </c>
      <c r="W111" s="10">
        <f t="shared" si="20"/>
        <v>0.52983941027951575</v>
      </c>
      <c r="X111" s="10">
        <f t="shared" si="18"/>
        <v>0.60647123579979245</v>
      </c>
      <c r="Y111" s="12">
        <f t="shared" si="21"/>
        <v>7.7846717532408349E-2</v>
      </c>
      <c r="Z111" s="12">
        <f t="shared" si="19"/>
        <v>8.009107316111938E-2</v>
      </c>
      <c r="AA111" t="str">
        <v>JP</v>
      </c>
    </row>
    <row r="112" spans="1:27" x14ac:dyDescent="0.25">
      <c r="A112" t="s">
        <v>213</v>
      </c>
      <c r="B112" t="s">
        <v>214</v>
      </c>
      <c r="C112" t="s">
        <v>215</v>
      </c>
      <c r="D112" s="1">
        <v>32804</v>
      </c>
      <c r="F112" t="s">
        <v>14</v>
      </c>
      <c r="G112" t="s">
        <v>32</v>
      </c>
      <c r="H112" t="s">
        <v>16</v>
      </c>
      <c r="I112" s="2">
        <v>0</v>
      </c>
      <c r="J112" t="s">
        <v>17</v>
      </c>
      <c r="K112" s="1">
        <v>22552</v>
      </c>
      <c r="L112" s="10">
        <f t="shared" si="22"/>
        <v>34.200000000000003</v>
      </c>
      <c r="M112" s="10">
        <f t="shared" si="22"/>
        <v>10</v>
      </c>
      <c r="N112" s="4">
        <v>9.1491269940345999E-3</v>
      </c>
      <c r="O112" s="4">
        <v>8.8519671821491105E-3</v>
      </c>
      <c r="P112" t="s">
        <v>19</v>
      </c>
      <c r="Q112" t="str">
        <v>Out</v>
      </c>
      <c r="R112" t="str">
        <v>Out</v>
      </c>
      <c r="S112" s="10">
        <v>0.28875603595662303</v>
      </c>
      <c r="T112" s="10">
        <v>0.30679953362940698</v>
      </c>
      <c r="U112" s="3">
        <v>1.67414552452122E-2</v>
      </c>
      <c r="V112" s="3">
        <v>0.12496793506114</v>
      </c>
      <c r="W112" s="10">
        <f t="shared" si="20"/>
        <v>0.28392183970387036</v>
      </c>
      <c r="X112" s="10">
        <f t="shared" si="18"/>
        <v>0.26845942943401924</v>
      </c>
      <c r="Y112" s="12">
        <f t="shared" si="21"/>
        <v>5.7937983166544214E-2</v>
      </c>
      <c r="Z112" s="12">
        <f t="shared" si="19"/>
        <v>5.9143843326131991E-2</v>
      </c>
      <c r="AA112" t="str">
        <v>Switzerland</v>
      </c>
    </row>
    <row r="113" spans="1:27" x14ac:dyDescent="0.25">
      <c r="A113" t="s">
        <v>216</v>
      </c>
      <c r="B113" t="s">
        <v>217</v>
      </c>
      <c r="C113" t="s">
        <v>218</v>
      </c>
      <c r="D113" s="1">
        <v>44110</v>
      </c>
      <c r="F113" t="s">
        <v>14</v>
      </c>
      <c r="G113" t="s">
        <v>15</v>
      </c>
      <c r="H113" t="s">
        <v>22</v>
      </c>
      <c r="I113" s="2">
        <v>0.17855680800000001</v>
      </c>
      <c r="J113" t="s">
        <v>28</v>
      </c>
      <c r="K113" s="1">
        <v>43286</v>
      </c>
      <c r="L113" s="10">
        <f t="shared" si="22"/>
        <v>3.5</v>
      </c>
      <c r="M113" s="10">
        <f t="shared" si="22"/>
        <v>3.5</v>
      </c>
      <c r="N113" s="4">
        <v>2.11893754333374E-3</v>
      </c>
      <c r="O113" s="4">
        <v>2.11893754333374E-3</v>
      </c>
      <c r="P113" t="s">
        <v>19</v>
      </c>
      <c r="Q113" t="str">
        <v>Out</v>
      </c>
      <c r="R113" t="str">
        <v>Out</v>
      </c>
      <c r="S113" s="10">
        <v>1.1726413121757699</v>
      </c>
      <c r="T113" s="10">
        <v>1.1726413121757699</v>
      </c>
      <c r="U113" s="3">
        <v>0.31877232233428299</v>
      </c>
      <c r="V113" s="3">
        <v>0.31877232233428299</v>
      </c>
      <c r="W113" s="10">
        <f t="shared" si="20"/>
        <v>0.79883571782837881</v>
      </c>
      <c r="X113" s="10">
        <f t="shared" si="18"/>
        <v>0.79883571782837881</v>
      </c>
      <c r="Y113" s="12">
        <f t="shared" si="21"/>
        <v>9.5903260952045141E-2</v>
      </c>
      <c r="Z113" s="12">
        <f t="shared" si="19"/>
        <v>9.5903260952045141E-2</v>
      </c>
      <c r="AA113" t="str">
        <v>Lithuania</v>
      </c>
    </row>
    <row r="114" spans="1:27" x14ac:dyDescent="0.25">
      <c r="A114" t="s">
        <v>219</v>
      </c>
      <c r="B114" t="s">
        <v>220</v>
      </c>
      <c r="C114" t="s">
        <v>102</v>
      </c>
      <c r="D114" s="1">
        <v>36516</v>
      </c>
      <c r="F114" t="s">
        <v>59</v>
      </c>
      <c r="G114" t="s">
        <v>59</v>
      </c>
      <c r="H114" t="s">
        <v>60</v>
      </c>
      <c r="I114" s="2">
        <v>0.95614174600000001</v>
      </c>
      <c r="J114" t="s">
        <v>17</v>
      </c>
      <c r="K114" s="1">
        <v>35411</v>
      </c>
      <c r="L114" s="10">
        <f t="shared" si="22"/>
        <v>24.3</v>
      </c>
      <c r="M114" s="10">
        <f t="shared" si="22"/>
        <v>10</v>
      </c>
      <c r="N114" s="4">
        <v>4.49913376958471E-3</v>
      </c>
      <c r="O114" s="4">
        <v>3.9216420655286801E-3</v>
      </c>
      <c r="P114" t="s">
        <v>19</v>
      </c>
      <c r="Q114" t="str">
        <v>In</v>
      </c>
      <c r="R114" t="str">
        <v>In</v>
      </c>
      <c r="S114" s="10">
        <v>0.49877498642139401</v>
      </c>
      <c r="T114" s="10">
        <v>0.39575669234536998</v>
      </c>
      <c r="U114" s="3">
        <v>0.26944536619151399</v>
      </c>
      <c r="V114" s="3">
        <v>0.126119121731781</v>
      </c>
      <c r="W114" s="10">
        <f t="shared" si="20"/>
        <v>0.36438237755791408</v>
      </c>
      <c r="X114" s="10">
        <f t="shared" si="18"/>
        <v>0.34584420588729725</v>
      </c>
      <c r="Y114" s="12">
        <f t="shared" si="21"/>
        <v>6.7980614732420952E-2</v>
      </c>
      <c r="Z114" s="12">
        <f t="shared" si="19"/>
        <v>6.3964723199648049E-2</v>
      </c>
      <c r="AA114" t="str">
        <v>SK</v>
      </c>
    </row>
    <row r="115" spans="1:27" x14ac:dyDescent="0.25">
      <c r="A115" t="s">
        <v>221</v>
      </c>
      <c r="B115" t="s">
        <v>222</v>
      </c>
      <c r="C115" t="s">
        <v>223</v>
      </c>
      <c r="D115" s="1">
        <v>43138</v>
      </c>
      <c r="F115" t="s">
        <v>14</v>
      </c>
      <c r="G115" t="s">
        <v>32</v>
      </c>
      <c r="H115" t="s">
        <v>16</v>
      </c>
      <c r="I115" s="2">
        <v>0.50288593699999995</v>
      </c>
      <c r="J115" t="s">
        <v>17</v>
      </c>
      <c r="K115" s="1">
        <v>22495</v>
      </c>
      <c r="L115" s="10">
        <f t="shared" ref="L115:M134" si="23">_xlfn.LET(_xlpm.s,MAX(L$11,$D115),_xlpm.e,IF(ISBLANK($E115),L$12,MIN($E115,L$12)),ROUND(YEARFRAC(_xlpm.s,_xlpm.e,1),1))</f>
        <v>6.1</v>
      </c>
      <c r="M115" s="10">
        <f t="shared" si="23"/>
        <v>6.1</v>
      </c>
      <c r="N115" s="4">
        <v>1.3046442539173999E-3</v>
      </c>
      <c r="O115" s="4">
        <v>1.3046442539173999E-3</v>
      </c>
      <c r="P115" t="s">
        <v>19</v>
      </c>
      <c r="Q115" t="str">
        <v>Out</v>
      </c>
      <c r="R115" t="str">
        <v>Out</v>
      </c>
      <c r="S115" s="10">
        <v>0.86806932918727198</v>
      </c>
      <c r="T115" s="10">
        <v>0.86806932918727198</v>
      </c>
      <c r="U115" s="3">
        <v>0.35478792348528798</v>
      </c>
      <c r="V115" s="3">
        <v>0.35478792348528798</v>
      </c>
      <c r="W115" s="10">
        <f t="shared" si="20"/>
        <v>0.56008881444365288</v>
      </c>
      <c r="X115" s="10">
        <f t="shared" si="18"/>
        <v>0.56008881444365288</v>
      </c>
      <c r="Y115" s="12">
        <f t="shared" si="21"/>
        <v>8.1821264965212248E-2</v>
      </c>
      <c r="Z115" s="12">
        <f t="shared" si="19"/>
        <v>8.1821264965212248E-2</v>
      </c>
      <c r="AA115" t="str">
        <v>Turkey</v>
      </c>
    </row>
    <row r="116" spans="1:27" x14ac:dyDescent="0.25">
      <c r="A116" t="s">
        <v>224</v>
      </c>
      <c r="B116" t="s">
        <v>225</v>
      </c>
      <c r="C116" t="s">
        <v>102</v>
      </c>
      <c r="D116" s="1">
        <v>34929</v>
      </c>
      <c r="F116" t="s">
        <v>59</v>
      </c>
      <c r="G116" t="s">
        <v>59</v>
      </c>
      <c r="H116" t="s">
        <v>60</v>
      </c>
      <c r="I116" s="2">
        <v>0.92654683100000002</v>
      </c>
      <c r="J116" t="s">
        <v>17</v>
      </c>
      <c r="K116" s="1">
        <v>35411</v>
      </c>
      <c r="L116" s="10">
        <f t="shared" si="23"/>
        <v>28.6</v>
      </c>
      <c r="M116" s="10">
        <f t="shared" si="23"/>
        <v>10</v>
      </c>
      <c r="N116" s="4">
        <v>7.5616436432570204E-3</v>
      </c>
      <c r="O116" s="4">
        <v>7.0249972311224994E-3</v>
      </c>
      <c r="P116" t="s">
        <v>19</v>
      </c>
      <c r="Q116" t="str">
        <v>Out</v>
      </c>
      <c r="R116" t="str">
        <v>Out</v>
      </c>
      <c r="S116" s="10">
        <v>0.48111749629186001</v>
      </c>
      <c r="T116" s="10">
        <v>0.14911710297926001</v>
      </c>
      <c r="U116" s="3">
        <v>-0.74469112669037796</v>
      </c>
      <c r="V116" s="3">
        <v>-0.86986771432665899</v>
      </c>
      <c r="W116" s="10">
        <f t="shared" si="20"/>
        <v>0.83940142667589901</v>
      </c>
      <c r="X116" s="10">
        <f t="shared" si="18"/>
        <v>0.27882925651484192</v>
      </c>
      <c r="Y116" s="12">
        <f t="shared" si="21"/>
        <v>7.7149065920098181E-2</v>
      </c>
      <c r="Z116" s="12">
        <f t="shared" si="19"/>
        <v>3.9890059617387015E-2</v>
      </c>
      <c r="AA116" t="str">
        <v>SK</v>
      </c>
    </row>
    <row r="117" spans="1:27" x14ac:dyDescent="0.25">
      <c r="A117" t="s">
        <v>226</v>
      </c>
      <c r="B117" t="s">
        <v>227</v>
      </c>
      <c r="C117" t="s">
        <v>112</v>
      </c>
      <c r="D117" s="1">
        <v>27282</v>
      </c>
      <c r="F117" t="s">
        <v>14</v>
      </c>
      <c r="G117" t="s">
        <v>15</v>
      </c>
      <c r="H117" t="s">
        <v>16</v>
      </c>
      <c r="I117" s="2">
        <v>0.259522003</v>
      </c>
      <c r="J117" t="s">
        <v>17</v>
      </c>
      <c r="K117" s="1">
        <v>23495</v>
      </c>
      <c r="L117" s="10">
        <f t="shared" si="23"/>
        <v>34.200000000000003</v>
      </c>
      <c r="M117" s="10">
        <f t="shared" si="23"/>
        <v>10</v>
      </c>
      <c r="N117" s="4">
        <v>1.29049798576716E-3</v>
      </c>
      <c r="O117" s="4">
        <v>1.2359064830508499E-3</v>
      </c>
      <c r="P117" t="s">
        <v>19</v>
      </c>
      <c r="Q117" t="str">
        <v>Out</v>
      </c>
      <c r="R117" t="str">
        <v>Out</v>
      </c>
      <c r="S117" s="10">
        <v>0.52867289347386204</v>
      </c>
      <c r="T117" s="10">
        <v>0.76625537124626897</v>
      </c>
      <c r="U117" s="3">
        <v>0.637861144733886</v>
      </c>
      <c r="V117" s="3">
        <v>0.70535287437984595</v>
      </c>
      <c r="W117" s="10">
        <f t="shared" si="20"/>
        <v>0.19145299645284863</v>
      </c>
      <c r="X117" s="10">
        <f t="shared" si="18"/>
        <v>0.2257749426287172</v>
      </c>
      <c r="Y117" s="12">
        <f t="shared" si="21"/>
        <v>6.462730867475433E-2</v>
      </c>
      <c r="Z117" s="12">
        <f t="shared" si="19"/>
        <v>6.8105103930577379E-2</v>
      </c>
      <c r="AA117" t="str">
        <v>JP</v>
      </c>
    </row>
    <row r="118" spans="1:27" x14ac:dyDescent="0.25">
      <c r="A118" t="s">
        <v>228</v>
      </c>
      <c r="B118" t="s">
        <v>229</v>
      </c>
      <c r="C118" t="s">
        <v>135</v>
      </c>
      <c r="D118" s="1">
        <v>34757</v>
      </c>
      <c r="F118" t="s">
        <v>59</v>
      </c>
      <c r="G118" t="s">
        <v>59</v>
      </c>
      <c r="H118" t="s">
        <v>86</v>
      </c>
      <c r="I118" s="2">
        <v>1</v>
      </c>
      <c r="J118" t="s">
        <v>28</v>
      </c>
      <c r="K118" s="1">
        <v>43949</v>
      </c>
      <c r="L118" s="10">
        <f t="shared" si="23"/>
        <v>29.1</v>
      </c>
      <c r="M118" s="10">
        <f t="shared" si="23"/>
        <v>10</v>
      </c>
      <c r="N118" s="4">
        <v>3.6465299634216498E-2</v>
      </c>
      <c r="O118" s="4">
        <v>3.2982294211873701E-2</v>
      </c>
      <c r="P118" t="s">
        <v>19</v>
      </c>
      <c r="Q118" t="str">
        <v>Out</v>
      </c>
      <c r="R118" t="str">
        <v>Out</v>
      </c>
      <c r="S118" s="10">
        <v>0.25801134733339198</v>
      </c>
      <c r="T118" s="10">
        <v>0.37645101675025999</v>
      </c>
      <c r="U118" s="3">
        <v>0.415478047638485</v>
      </c>
      <c r="V118" s="3">
        <v>0.41885217430195198</v>
      </c>
      <c r="W118" s="10">
        <f t="shared" si="20"/>
        <v>0.15081329647473926</v>
      </c>
      <c r="X118" s="10">
        <f t="shared" si="18"/>
        <v>0.21877368986623305</v>
      </c>
      <c r="Y118" s="12">
        <f t="shared" si="21"/>
        <v>5.7659985334203537E-2</v>
      </c>
      <c r="Z118" s="12">
        <f t="shared" si="19"/>
        <v>6.1941012257745495E-2</v>
      </c>
      <c r="AA118" t="str">
        <v>Colombia</v>
      </c>
    </row>
    <row r="119" spans="1:27" x14ac:dyDescent="0.25">
      <c r="A119" t="s">
        <v>230</v>
      </c>
      <c r="B119" t="s">
        <v>231</v>
      </c>
      <c r="C119" t="s">
        <v>102</v>
      </c>
      <c r="D119" s="1">
        <v>28117</v>
      </c>
      <c r="F119" t="s">
        <v>59</v>
      </c>
      <c r="G119" t="s">
        <v>59</v>
      </c>
      <c r="H119" t="s">
        <v>60</v>
      </c>
      <c r="I119" s="2">
        <v>0.60960964100000004</v>
      </c>
      <c r="J119" t="s">
        <v>17</v>
      </c>
      <c r="K119" s="1">
        <v>35411</v>
      </c>
      <c r="L119" s="10">
        <f t="shared" si="23"/>
        <v>34.200000000000003</v>
      </c>
      <c r="M119" s="10">
        <f t="shared" si="23"/>
        <v>10</v>
      </c>
      <c r="N119" s="4">
        <v>3.4693642612642901E-3</v>
      </c>
      <c r="O119" s="4">
        <v>3.3459138318036601E-3</v>
      </c>
      <c r="P119" t="s">
        <v>19</v>
      </c>
      <c r="Q119" t="str">
        <v>Out</v>
      </c>
      <c r="R119" t="str">
        <v>Out</v>
      </c>
      <c r="S119" s="10">
        <v>0.61569733260721204</v>
      </c>
      <c r="T119" s="10">
        <v>0.44049683214758101</v>
      </c>
      <c r="U119" s="3">
        <v>0.22994214897239801</v>
      </c>
      <c r="V119" s="3">
        <v>0.25769816076462498</v>
      </c>
      <c r="W119" s="10">
        <f t="shared" si="20"/>
        <v>0.4741225648309364</v>
      </c>
      <c r="X119" s="10">
        <f t="shared" si="18"/>
        <v>0.32698160868050569</v>
      </c>
      <c r="Y119" s="12">
        <f t="shared" si="21"/>
        <v>7.3994441998966015E-2</v>
      </c>
      <c r="Z119" s="12">
        <f t="shared" si="19"/>
        <v>6.5426822953483857E-2</v>
      </c>
      <c r="AA119" t="str">
        <v>SK</v>
      </c>
    </row>
    <row r="120" spans="1:27" x14ac:dyDescent="0.25">
      <c r="A120" t="s">
        <v>232</v>
      </c>
      <c r="B120" t="s">
        <v>233</v>
      </c>
      <c r="C120" t="s">
        <v>95</v>
      </c>
      <c r="D120" s="1">
        <v>42648</v>
      </c>
      <c r="F120" t="s">
        <v>14</v>
      </c>
      <c r="G120" t="s">
        <v>32</v>
      </c>
      <c r="H120" t="s">
        <v>16</v>
      </c>
      <c r="I120" s="2">
        <v>0</v>
      </c>
      <c r="J120" t="s">
        <v>17</v>
      </c>
      <c r="K120" s="1">
        <v>40305</v>
      </c>
      <c r="L120" s="10">
        <f t="shared" si="23"/>
        <v>7.5</v>
      </c>
      <c r="M120" s="10">
        <f t="shared" si="23"/>
        <v>7.5</v>
      </c>
      <c r="N120" s="4">
        <v>7.5786006830027897E-2</v>
      </c>
      <c r="O120" s="4">
        <v>7.5786006830027897E-2</v>
      </c>
      <c r="P120" t="s">
        <v>19</v>
      </c>
      <c r="Q120" t="str">
        <v>Out</v>
      </c>
      <c r="R120" t="str">
        <v>Out</v>
      </c>
      <c r="S120" s="10">
        <v>0.51496532944511997</v>
      </c>
      <c r="T120" s="10">
        <v>0.51496532944511997</v>
      </c>
      <c r="U120" s="3">
        <v>0.457354589425092</v>
      </c>
      <c r="V120" s="3">
        <v>0.457354589425092</v>
      </c>
      <c r="W120" s="10">
        <f t="shared" si="20"/>
        <v>0.27944357262858988</v>
      </c>
      <c r="X120" s="10">
        <f t="shared" si="18"/>
        <v>0.27944357262858988</v>
      </c>
      <c r="Y120" s="12">
        <f t="shared" si="21"/>
        <v>6.6472593291474411E-2</v>
      </c>
      <c r="Z120" s="12">
        <f t="shared" si="19"/>
        <v>6.6472593291474411E-2</v>
      </c>
      <c r="AA120" t="str">
        <v>Chile</v>
      </c>
    </row>
    <row r="121" spans="1:27" x14ac:dyDescent="0.25">
      <c r="A121" t="s">
        <v>234</v>
      </c>
      <c r="B121" t="s">
        <v>235</v>
      </c>
      <c r="C121" t="s">
        <v>223</v>
      </c>
      <c r="D121" s="1">
        <v>44916</v>
      </c>
      <c r="F121" t="s">
        <v>59</v>
      </c>
      <c r="G121" t="s">
        <v>59</v>
      </c>
      <c r="H121" t="s">
        <v>60</v>
      </c>
      <c r="I121" s="2">
        <v>1</v>
      </c>
      <c r="J121" t="s">
        <v>17</v>
      </c>
      <c r="K121" s="1">
        <v>22495</v>
      </c>
      <c r="L121" s="10">
        <f t="shared" si="23"/>
        <v>1.3</v>
      </c>
      <c r="M121" s="10">
        <f t="shared" si="23"/>
        <v>1.3</v>
      </c>
      <c r="N121" s="4">
        <v>9.5821494517803001E-4</v>
      </c>
      <c r="O121" s="4">
        <v>9.5821494517803001E-4</v>
      </c>
      <c r="P121" t="s">
        <v>19</v>
      </c>
      <c r="Q121" t="str">
        <v>Out</v>
      </c>
      <c r="R121" t="str">
        <v>Out</v>
      </c>
      <c r="S121" s="10">
        <v>0.87650568992494104</v>
      </c>
      <c r="T121" s="10">
        <v>0.87650568992494104</v>
      </c>
      <c r="U121" s="3">
        <v>-0.217668149693765</v>
      </c>
      <c r="V121" s="3">
        <v>-0.217668149693765</v>
      </c>
      <c r="W121" s="10">
        <f t="shared" si="20"/>
        <v>1.0672930616469598</v>
      </c>
      <c r="X121" s="10">
        <f t="shared" si="18"/>
        <v>1.0672930616469598</v>
      </c>
      <c r="Y121" s="12">
        <f t="shared" si="21"/>
        <v>0.1018188068282362</v>
      </c>
      <c r="Z121" s="12">
        <f t="shared" si="19"/>
        <v>0.1018188068282362</v>
      </c>
      <c r="AA121" t="str">
        <v>Turkey</v>
      </c>
    </row>
    <row r="122" spans="1:27" x14ac:dyDescent="0.25">
      <c r="A122" t="s">
        <v>236</v>
      </c>
      <c r="B122" t="s">
        <v>237</v>
      </c>
      <c r="C122" t="s">
        <v>112</v>
      </c>
      <c r="D122" s="1">
        <v>27282</v>
      </c>
      <c r="F122" t="s">
        <v>14</v>
      </c>
      <c r="G122" t="s">
        <v>15</v>
      </c>
      <c r="H122" t="s">
        <v>16</v>
      </c>
      <c r="I122" s="2">
        <v>0.222070818</v>
      </c>
      <c r="J122" t="s">
        <v>17</v>
      </c>
      <c r="K122" s="1">
        <v>23495</v>
      </c>
      <c r="L122" s="10">
        <f t="shared" si="23"/>
        <v>34.200000000000003</v>
      </c>
      <c r="M122" s="10">
        <f t="shared" si="23"/>
        <v>10</v>
      </c>
      <c r="N122" s="4">
        <v>1.45282583342792E-3</v>
      </c>
      <c r="O122" s="4">
        <v>1.41304389566274E-3</v>
      </c>
      <c r="P122" t="s">
        <v>19</v>
      </c>
      <c r="Q122" t="str">
        <v>Out</v>
      </c>
      <c r="R122" t="str">
        <v>Out</v>
      </c>
      <c r="S122" s="10">
        <v>0.496397690282049</v>
      </c>
      <c r="T122" s="10">
        <v>0.73452714321347601</v>
      </c>
      <c r="U122" s="3">
        <v>0.66003393660215204</v>
      </c>
      <c r="V122" s="3">
        <v>0.69830050812381095</v>
      </c>
      <c r="W122" s="10">
        <f t="shared" si="20"/>
        <v>0.16875836864497237</v>
      </c>
      <c r="X122" s="10">
        <f t="shared" si="18"/>
        <v>0.22160646587677446</v>
      </c>
      <c r="Y122" s="12">
        <f t="shared" si="21"/>
        <v>6.3663697588031323E-2</v>
      </c>
      <c r="Z122" s="12">
        <f t="shared" si="19"/>
        <v>6.7705611046836228E-2</v>
      </c>
      <c r="AA122" t="str">
        <v>JP</v>
      </c>
    </row>
    <row r="123" spans="1:27" x14ac:dyDescent="0.25">
      <c r="A123" t="s">
        <v>238</v>
      </c>
      <c r="B123" t="s">
        <v>239</v>
      </c>
      <c r="C123" t="s">
        <v>240</v>
      </c>
      <c r="D123" s="1">
        <v>40358</v>
      </c>
      <c r="F123" t="s">
        <v>14</v>
      </c>
      <c r="G123" t="s">
        <v>32</v>
      </c>
      <c r="H123" t="s">
        <v>16</v>
      </c>
      <c r="I123" s="2">
        <v>0.48927625800000002</v>
      </c>
      <c r="J123" t="s">
        <v>17</v>
      </c>
      <c r="K123" s="1">
        <v>35391</v>
      </c>
      <c r="L123" s="10">
        <f t="shared" si="23"/>
        <v>13.8</v>
      </c>
      <c r="M123" s="10">
        <f t="shared" si="23"/>
        <v>10</v>
      </c>
      <c r="N123" s="4">
        <v>3.0345588018778303E-3</v>
      </c>
      <c r="O123" s="4">
        <v>3.1192205155791304E-3</v>
      </c>
      <c r="P123" t="s">
        <v>19</v>
      </c>
      <c r="Q123" t="str">
        <v>Out</v>
      </c>
      <c r="R123" t="str">
        <v>Out</v>
      </c>
      <c r="S123" s="10">
        <v>0.94097530624553105</v>
      </c>
      <c r="T123" s="10">
        <v>0.954051004500995</v>
      </c>
      <c r="U123" s="3">
        <v>0.50980670412858298</v>
      </c>
      <c r="V123" s="3">
        <v>0.62132299916258604</v>
      </c>
      <c r="W123" s="10">
        <f t="shared" si="20"/>
        <v>0.46125978670211287</v>
      </c>
      <c r="X123" s="10">
        <f t="shared" si="18"/>
        <v>0.36127717303035889</v>
      </c>
      <c r="Y123" s="12">
        <f t="shared" si="21"/>
        <v>7.879424085810266E-2</v>
      </c>
      <c r="Z123" s="12">
        <f t="shared" si="19"/>
        <v>7.4825644711133968E-2</v>
      </c>
      <c r="AA123" t="str">
        <v>Poland</v>
      </c>
    </row>
    <row r="124" spans="1:27" x14ac:dyDescent="0.25">
      <c r="A124" t="s">
        <v>241</v>
      </c>
      <c r="B124" t="s">
        <v>242</v>
      </c>
      <c r="C124" t="s">
        <v>13</v>
      </c>
      <c r="D124" s="1">
        <v>31113</v>
      </c>
      <c r="F124" t="s">
        <v>22</v>
      </c>
      <c r="G124" t="s">
        <v>32</v>
      </c>
      <c r="H124" t="s">
        <v>16</v>
      </c>
      <c r="I124" s="2">
        <v>1</v>
      </c>
      <c r="J124" t="s">
        <v>17</v>
      </c>
      <c r="K124" s="1">
        <v>22383</v>
      </c>
      <c r="L124" s="10">
        <f t="shared" si="23"/>
        <v>34.200000000000003</v>
      </c>
      <c r="M124" s="10">
        <f t="shared" si="23"/>
        <v>10</v>
      </c>
      <c r="N124" s="4">
        <v>5.4801725790173906E-3</v>
      </c>
      <c r="O124" s="4">
        <v>5.6077286952355698E-3</v>
      </c>
      <c r="P124" t="s">
        <v>19</v>
      </c>
      <c r="Q124" t="str">
        <v>Out</v>
      </c>
      <c r="R124" t="str">
        <v>Out</v>
      </c>
      <c r="S124" s="10">
        <v>0.29376895162011302</v>
      </c>
      <c r="T124" s="10">
        <v>0.40644096473091801</v>
      </c>
      <c r="U124" s="3">
        <v>0.462438008269208</v>
      </c>
      <c r="V124" s="3">
        <v>0.40248992077005102</v>
      </c>
      <c r="W124" s="10">
        <f t="shared" si="20"/>
        <v>0.15791902274157463</v>
      </c>
      <c r="X124" s="10">
        <f t="shared" si="18"/>
        <v>0.24285257303866775</v>
      </c>
      <c r="Y124" s="12">
        <f t="shared" si="21"/>
        <v>5.9039739575361787E-2</v>
      </c>
      <c r="Z124" s="12">
        <f t="shared" si="19"/>
        <v>6.3106657943798411E-2</v>
      </c>
      <c r="AA124" t="str">
        <v>US</v>
      </c>
    </row>
    <row r="125" spans="1:27" x14ac:dyDescent="0.25">
      <c r="A125" t="s">
        <v>243</v>
      </c>
      <c r="B125" t="s">
        <v>244</v>
      </c>
      <c r="C125" t="s">
        <v>223</v>
      </c>
      <c r="D125" s="1">
        <v>44510</v>
      </c>
      <c r="F125" t="s">
        <v>14</v>
      </c>
      <c r="G125" t="s">
        <v>32</v>
      </c>
      <c r="H125" t="s">
        <v>16</v>
      </c>
      <c r="I125" s="2">
        <v>0</v>
      </c>
      <c r="J125" t="s">
        <v>17</v>
      </c>
      <c r="K125" s="1">
        <v>22495</v>
      </c>
      <c r="L125" s="10">
        <f t="shared" si="23"/>
        <v>2.4</v>
      </c>
      <c r="M125" s="10">
        <f t="shared" si="23"/>
        <v>2.4</v>
      </c>
      <c r="N125" s="4">
        <v>1.9274847783487599E-3</v>
      </c>
      <c r="O125" s="4">
        <v>1.9274847783487599E-3</v>
      </c>
      <c r="P125" t="s">
        <v>19</v>
      </c>
      <c r="Q125" t="str">
        <v>Out</v>
      </c>
      <c r="R125" t="str">
        <v>Out</v>
      </c>
      <c r="S125" s="10">
        <v>0.82345831488229404</v>
      </c>
      <c r="T125" s="10">
        <v>0.82345831488229404</v>
      </c>
      <c r="U125" s="3">
        <v>5.47632115451053E-2</v>
      </c>
      <c r="V125" s="3">
        <v>5.47632115451053E-2</v>
      </c>
      <c r="W125" s="10">
        <f t="shared" si="20"/>
        <v>0.77836309298581907</v>
      </c>
      <c r="X125" s="10">
        <f t="shared" si="18"/>
        <v>0.77836309298581907</v>
      </c>
      <c r="Y125" s="12">
        <f t="shared" si="21"/>
        <v>8.9353775996022886E-2</v>
      </c>
      <c r="Z125" s="12">
        <f t="shared" si="19"/>
        <v>8.9353775996022886E-2</v>
      </c>
      <c r="AA125" t="str">
        <v>Turkey</v>
      </c>
    </row>
    <row r="126" spans="1:27" x14ac:dyDescent="0.25">
      <c r="A126" t="s">
        <v>245</v>
      </c>
      <c r="B126" t="s">
        <v>246</v>
      </c>
      <c r="C126" t="s">
        <v>112</v>
      </c>
      <c r="D126" s="1">
        <v>27282</v>
      </c>
      <c r="F126" t="s">
        <v>14</v>
      </c>
      <c r="G126" t="s">
        <v>15</v>
      </c>
      <c r="H126" t="s">
        <v>16</v>
      </c>
      <c r="I126" s="2">
        <v>0.94649294799999995</v>
      </c>
      <c r="J126" t="s">
        <v>17</v>
      </c>
      <c r="K126" s="1">
        <v>23495</v>
      </c>
      <c r="L126" s="10">
        <f t="shared" si="23"/>
        <v>34.200000000000003</v>
      </c>
      <c r="M126" s="10">
        <f t="shared" si="23"/>
        <v>10</v>
      </c>
      <c r="N126" s="4">
        <v>1.7043626907365501E-3</v>
      </c>
      <c r="O126" s="4">
        <v>1.7178171249851201E-3</v>
      </c>
      <c r="P126" t="s">
        <v>19</v>
      </c>
      <c r="Q126" t="str">
        <v>In</v>
      </c>
      <c r="R126" t="str">
        <v>In</v>
      </c>
      <c r="S126" s="10">
        <v>0.534475013026805</v>
      </c>
      <c r="T126" s="10">
        <v>0.77359574993715996</v>
      </c>
      <c r="U126" s="3">
        <v>0.75686756345250905</v>
      </c>
      <c r="V126" s="3">
        <v>0.84144428910500602</v>
      </c>
      <c r="W126" s="10">
        <f t="shared" si="20"/>
        <v>0.12994821219095906</v>
      </c>
      <c r="X126" s="10">
        <f t="shared" si="18"/>
        <v>0.1226580240766324</v>
      </c>
      <c r="Y126" s="12">
        <f t="shared" si="21"/>
        <v>6.3194140424889633E-2</v>
      </c>
      <c r="Z126" s="12">
        <f t="shared" si="19"/>
        <v>6.4433683274851328E-2</v>
      </c>
      <c r="AA126" t="str">
        <v>JP</v>
      </c>
    </row>
    <row r="127" spans="1:27" x14ac:dyDescent="0.25">
      <c r="A127" t="s">
        <v>247</v>
      </c>
      <c r="B127" t="s">
        <v>248</v>
      </c>
      <c r="C127" t="s">
        <v>240</v>
      </c>
      <c r="D127" s="1">
        <v>39766</v>
      </c>
      <c r="F127" t="s">
        <v>14</v>
      </c>
      <c r="G127" t="s">
        <v>32</v>
      </c>
      <c r="H127" t="s">
        <v>16</v>
      </c>
      <c r="I127" s="2">
        <v>0</v>
      </c>
      <c r="J127" t="s">
        <v>17</v>
      </c>
      <c r="K127" s="1">
        <v>35391</v>
      </c>
      <c r="L127" s="10">
        <f t="shared" si="23"/>
        <v>15.4</v>
      </c>
      <c r="M127" s="10">
        <f t="shared" si="23"/>
        <v>10</v>
      </c>
      <c r="N127" s="4">
        <v>3.1427398094418003E-3</v>
      </c>
      <c r="O127" s="4">
        <v>3.0833099767905098E-3</v>
      </c>
      <c r="P127" t="s">
        <v>19</v>
      </c>
      <c r="Q127" t="str">
        <v>Out</v>
      </c>
      <c r="R127" t="str">
        <v>Out</v>
      </c>
      <c r="S127" s="10">
        <v>0.77543553920103903</v>
      </c>
      <c r="T127" s="10">
        <v>0.95035015867640005</v>
      </c>
      <c r="U127" s="3">
        <v>0.112846081269699</v>
      </c>
      <c r="V127" s="3">
        <v>0.309866871702905</v>
      </c>
      <c r="W127" s="10">
        <f t="shared" si="20"/>
        <v>0.68793067732494573</v>
      </c>
      <c r="X127" s="10">
        <f t="shared" si="18"/>
        <v>0.65586812798498462</v>
      </c>
      <c r="Y127" s="12">
        <f t="shared" si="21"/>
        <v>8.490862361954063E-2</v>
      </c>
      <c r="Z127" s="12">
        <f t="shared" si="19"/>
        <v>8.6861161369127152E-2</v>
      </c>
      <c r="AA127" t="str">
        <v>Poland</v>
      </c>
    </row>
    <row r="128" spans="1:27" x14ac:dyDescent="0.25">
      <c r="A128" t="s">
        <v>249</v>
      </c>
      <c r="B128" t="s">
        <v>250</v>
      </c>
      <c r="C128" t="s">
        <v>240</v>
      </c>
      <c r="D128" s="1">
        <v>41619</v>
      </c>
      <c r="F128" t="s">
        <v>14</v>
      </c>
      <c r="G128" t="s">
        <v>32</v>
      </c>
      <c r="H128" t="s">
        <v>16</v>
      </c>
      <c r="I128" s="2">
        <v>0.37894514899999998</v>
      </c>
      <c r="J128" t="s">
        <v>17</v>
      </c>
      <c r="K128" s="1">
        <v>35391</v>
      </c>
      <c r="L128" s="10">
        <f t="shared" si="23"/>
        <v>10.3</v>
      </c>
      <c r="M128" s="10">
        <f t="shared" si="23"/>
        <v>10</v>
      </c>
      <c r="N128" s="4">
        <v>3.5249979343238602E-3</v>
      </c>
      <c r="O128" s="4">
        <v>3.5893216562997397E-3</v>
      </c>
      <c r="P128" t="s">
        <v>19</v>
      </c>
      <c r="Q128" t="str">
        <v>Out</v>
      </c>
      <c r="R128" t="str">
        <v>Out</v>
      </c>
      <c r="S128" s="10">
        <v>0.51835630145211298</v>
      </c>
      <c r="T128" s="10">
        <v>0.51725273380993397</v>
      </c>
      <c r="U128" s="3">
        <v>0.47480278546825799</v>
      </c>
      <c r="V128" s="3">
        <v>0.481682607837847</v>
      </c>
      <c r="W128" s="10">
        <f t="shared" si="20"/>
        <v>0.27223928565762573</v>
      </c>
      <c r="X128" s="10">
        <f t="shared" si="18"/>
        <v>0.26810108807710931</v>
      </c>
      <c r="Y128" s="12">
        <f t="shared" si="21"/>
        <v>6.6374891420137958E-2</v>
      </c>
      <c r="Z128" s="12">
        <f t="shared" si="19"/>
        <v>6.6255919617537712E-2</v>
      </c>
      <c r="AA128" t="str">
        <v>Poland</v>
      </c>
    </row>
    <row r="129" spans="1:27" x14ac:dyDescent="0.25">
      <c r="A129" t="s">
        <v>251</v>
      </c>
      <c r="B129" t="s">
        <v>252</v>
      </c>
      <c r="C129" t="s">
        <v>112</v>
      </c>
      <c r="D129" s="1">
        <v>37232</v>
      </c>
      <c r="F129" t="s">
        <v>59</v>
      </c>
      <c r="G129" t="s">
        <v>59</v>
      </c>
      <c r="H129" t="s">
        <v>60</v>
      </c>
      <c r="I129" s="2">
        <v>0.67489539700000001</v>
      </c>
      <c r="J129" t="s">
        <v>17</v>
      </c>
      <c r="K129" s="1">
        <v>23495</v>
      </c>
      <c r="L129" s="10">
        <f t="shared" si="23"/>
        <v>22.3</v>
      </c>
      <c r="M129" s="10">
        <f t="shared" si="23"/>
        <v>10</v>
      </c>
      <c r="N129" s="4">
        <v>2.5968852410851503E-3</v>
      </c>
      <c r="O129" s="4">
        <v>2.1927115397878598E-3</v>
      </c>
      <c r="P129" t="s">
        <v>19</v>
      </c>
      <c r="Q129" t="str">
        <v>Out</v>
      </c>
      <c r="R129" t="str">
        <v>Out</v>
      </c>
      <c r="S129" s="10">
        <v>0.451967796530926</v>
      </c>
      <c r="T129" s="10">
        <v>0.735434603412216</v>
      </c>
      <c r="U129" s="3">
        <v>0.19470556108996101</v>
      </c>
      <c r="V129" s="3">
        <v>-1.6940595492263202E-2</v>
      </c>
      <c r="W129" s="10">
        <f t="shared" si="20"/>
        <v>0.36396715311277872</v>
      </c>
      <c r="X129" s="10">
        <f t="shared" si="18"/>
        <v>0.74789330353963535</v>
      </c>
      <c r="Y129" s="12">
        <f t="shared" si="21"/>
        <v>6.6460074714791498E-2</v>
      </c>
      <c r="Z129" s="12">
        <f t="shared" si="19"/>
        <v>8.6030572909612135E-2</v>
      </c>
      <c r="AA129" t="str">
        <v>JP</v>
      </c>
    </row>
    <row r="130" spans="1:27" x14ac:dyDescent="0.25">
      <c r="A130" t="s">
        <v>253</v>
      </c>
      <c r="B130" t="s">
        <v>254</v>
      </c>
      <c r="C130" t="s">
        <v>95</v>
      </c>
      <c r="D130" s="1">
        <v>34498</v>
      </c>
      <c r="F130" t="s">
        <v>14</v>
      </c>
      <c r="G130" t="s">
        <v>32</v>
      </c>
      <c r="H130" t="s">
        <v>16</v>
      </c>
      <c r="I130" s="2">
        <v>4.0876445999999997E-2</v>
      </c>
      <c r="J130" t="s">
        <v>28</v>
      </c>
      <c r="K130" s="1">
        <v>40305</v>
      </c>
      <c r="L130" s="10">
        <f t="shared" si="23"/>
        <v>29.8</v>
      </c>
      <c r="M130" s="10">
        <f t="shared" si="23"/>
        <v>10</v>
      </c>
      <c r="N130" s="4">
        <v>1.0084040286440901E-2</v>
      </c>
      <c r="O130" s="4">
        <v>1.0806504438212098E-2</v>
      </c>
      <c r="P130" t="s">
        <v>19</v>
      </c>
      <c r="Q130" t="str">
        <v>Out</v>
      </c>
      <c r="R130" t="str">
        <v>Out</v>
      </c>
      <c r="S130" s="10">
        <v>0.92999367545365497</v>
      </c>
      <c r="T130" s="10">
        <v>0.84766853651669805</v>
      </c>
      <c r="U130" s="3">
        <v>0.39887005471569398</v>
      </c>
      <c r="V130" s="3">
        <v>0.35272350014114701</v>
      </c>
      <c r="W130" s="10">
        <f t="shared" si="20"/>
        <v>0.55904704724020626</v>
      </c>
      <c r="X130" s="10">
        <f t="shared" si="18"/>
        <v>0.54867592335700455</v>
      </c>
      <c r="Y130" s="12">
        <f t="shared" si="21"/>
        <v>8.2638318023206661E-2</v>
      </c>
      <c r="Z130" s="12">
        <f t="shared" si="19"/>
        <v>8.1072377250957214E-2</v>
      </c>
      <c r="AA130" t="str">
        <v>Chile</v>
      </c>
    </row>
    <row r="131" spans="1:27" x14ac:dyDescent="0.25">
      <c r="A131" t="s">
        <v>255</v>
      </c>
      <c r="B131" t="s">
        <v>256</v>
      </c>
      <c r="C131" t="s">
        <v>95</v>
      </c>
      <c r="D131" s="1">
        <v>38909</v>
      </c>
      <c r="F131" t="s">
        <v>14</v>
      </c>
      <c r="G131" t="s">
        <v>15</v>
      </c>
      <c r="H131" t="s">
        <v>16</v>
      </c>
      <c r="I131" s="2">
        <v>1</v>
      </c>
      <c r="J131" t="s">
        <v>17</v>
      </c>
      <c r="K131" s="1">
        <v>40305</v>
      </c>
      <c r="L131" s="10">
        <f t="shared" si="23"/>
        <v>17.7</v>
      </c>
      <c r="M131" s="10">
        <f t="shared" si="23"/>
        <v>10</v>
      </c>
      <c r="N131" s="4">
        <v>0.17310467841899002</v>
      </c>
      <c r="O131" s="4">
        <v>0.19876206344958799</v>
      </c>
      <c r="P131" t="s">
        <v>19</v>
      </c>
      <c r="Q131" t="str">
        <v>Out</v>
      </c>
      <c r="R131" t="str">
        <v>Out</v>
      </c>
      <c r="S131" s="10">
        <v>8.65094471644757E-2</v>
      </c>
      <c r="T131" s="10">
        <v>-9.6185781771139702E-3</v>
      </c>
      <c r="U131" s="3">
        <v>-1.1319091845500701E-2</v>
      </c>
      <c r="V131" s="3">
        <v>-4.2290847735123403E-3</v>
      </c>
      <c r="W131" s="10">
        <f t="shared" si="20"/>
        <v>8.7488655542433888E-2</v>
      </c>
      <c r="X131" s="10">
        <f t="shared" si="18"/>
        <v>-9.6592559596256396E-3</v>
      </c>
      <c r="Y131" s="12">
        <f t="shared" si="21"/>
        <v>4.5197914806720883E-2</v>
      </c>
      <c r="Z131" s="12">
        <f t="shared" si="19"/>
        <v>3.9316544435032963E-2</v>
      </c>
      <c r="AA131" t="str">
        <v>Chile</v>
      </c>
    </row>
    <row r="132" spans="1:27" x14ac:dyDescent="0.25">
      <c r="A132" t="s">
        <v>257</v>
      </c>
      <c r="B132" t="s">
        <v>258</v>
      </c>
      <c r="C132" t="s">
        <v>27</v>
      </c>
      <c r="D132" s="1">
        <v>39062</v>
      </c>
      <c r="F132" t="s">
        <v>59</v>
      </c>
      <c r="G132" t="s">
        <v>59</v>
      </c>
      <c r="H132" t="s">
        <v>60</v>
      </c>
      <c r="I132" s="2">
        <v>0.52218708199999997</v>
      </c>
      <c r="J132" t="s">
        <v>17</v>
      </c>
      <c r="K132" s="1">
        <v>22734</v>
      </c>
      <c r="L132" s="10">
        <f t="shared" si="23"/>
        <v>17.3</v>
      </c>
      <c r="M132" s="10">
        <f t="shared" si="23"/>
        <v>10</v>
      </c>
      <c r="N132" s="4">
        <v>4.7893254103388398E-3</v>
      </c>
      <c r="O132" s="4">
        <v>3.90238345156876E-3</v>
      </c>
      <c r="P132" t="s">
        <v>19</v>
      </c>
      <c r="Q132" t="str">
        <v>Out</v>
      </c>
      <c r="R132" t="str">
        <v>Out</v>
      </c>
      <c r="S132" s="10">
        <v>0.48136930016472002</v>
      </c>
      <c r="T132" s="10">
        <v>0.66971370361337001</v>
      </c>
      <c r="U132" s="3">
        <v>0.200327606771147</v>
      </c>
      <c r="V132" s="3">
        <v>0.216563422626918</v>
      </c>
      <c r="W132" s="10">
        <f t="shared" si="20"/>
        <v>0.38493774028961975</v>
      </c>
      <c r="X132" s="10">
        <f t="shared" si="18"/>
        <v>0.52467821177870932</v>
      </c>
      <c r="Y132" s="12">
        <f t="shared" si="21"/>
        <v>6.7872692033379367E-2</v>
      </c>
      <c r="Z132" s="12">
        <f t="shared" si="19"/>
        <v>7.6861317582818334E-2</v>
      </c>
      <c r="AA132" t="str">
        <v>Italy</v>
      </c>
    </row>
    <row r="133" spans="1:27" x14ac:dyDescent="0.25">
      <c r="A133" t="s">
        <v>259</v>
      </c>
      <c r="B133" t="s">
        <v>260</v>
      </c>
      <c r="C133" t="s">
        <v>112</v>
      </c>
      <c r="D133" s="1">
        <v>27283</v>
      </c>
      <c r="F133" t="s">
        <v>59</v>
      </c>
      <c r="G133" t="s">
        <v>59</v>
      </c>
      <c r="H133" t="s">
        <v>60</v>
      </c>
      <c r="I133" s="2">
        <v>0.42222000700000001</v>
      </c>
      <c r="J133" t="s">
        <v>17</v>
      </c>
      <c r="K133" s="1">
        <v>23495</v>
      </c>
      <c r="L133" s="10">
        <f t="shared" si="23"/>
        <v>34.200000000000003</v>
      </c>
      <c r="M133" s="10">
        <f t="shared" si="23"/>
        <v>10</v>
      </c>
      <c r="N133" s="4">
        <v>3.8612984329963202E-3</v>
      </c>
      <c r="O133" s="4">
        <v>3.40534220799247E-3</v>
      </c>
      <c r="P133" t="s">
        <v>19</v>
      </c>
      <c r="Q133" t="str">
        <v>Out</v>
      </c>
      <c r="R133" t="str">
        <v>Out</v>
      </c>
      <c r="S133" s="10">
        <v>0.56918049204162602</v>
      </c>
      <c r="T133" s="10">
        <v>0.61015953304806902</v>
      </c>
      <c r="U133" s="3">
        <v>0.65701335079276901</v>
      </c>
      <c r="V133" s="3">
        <v>0.68196186262768699</v>
      </c>
      <c r="W133" s="10">
        <f t="shared" si="20"/>
        <v>0.19522130975948032</v>
      </c>
      <c r="X133" s="10">
        <f t="shared" si="18"/>
        <v>0.19405400139056814</v>
      </c>
      <c r="Y133" s="12">
        <f t="shared" si="21"/>
        <v>6.5243988220943155E-2</v>
      </c>
      <c r="Z133" s="12">
        <f t="shared" si="19"/>
        <v>6.5670585338768961E-2</v>
      </c>
      <c r="AA133" t="str">
        <v>JP</v>
      </c>
    </row>
    <row r="134" spans="1:27" x14ac:dyDescent="0.25">
      <c r="A134" t="s">
        <v>261</v>
      </c>
      <c r="B134" t="s">
        <v>262</v>
      </c>
      <c r="C134" t="s">
        <v>112</v>
      </c>
      <c r="D134" s="1">
        <v>32731</v>
      </c>
      <c r="F134" t="s">
        <v>14</v>
      </c>
      <c r="G134" t="s">
        <v>15</v>
      </c>
      <c r="H134" t="s">
        <v>16</v>
      </c>
      <c r="I134" s="2">
        <v>0.85099079099999997</v>
      </c>
      <c r="J134" t="s">
        <v>17</v>
      </c>
      <c r="K134" s="1">
        <v>23495</v>
      </c>
      <c r="L134" s="10">
        <f t="shared" si="23"/>
        <v>34.200000000000003</v>
      </c>
      <c r="M134" s="10">
        <f t="shared" si="23"/>
        <v>10</v>
      </c>
      <c r="N134" s="4">
        <v>1.7575442024502499E-3</v>
      </c>
      <c r="O134" s="4">
        <v>1.5333981045056999E-3</v>
      </c>
      <c r="P134" t="s">
        <v>19</v>
      </c>
      <c r="Q134" t="str">
        <v>Out</v>
      </c>
      <c r="R134" t="str">
        <v>Out</v>
      </c>
      <c r="S134" s="10">
        <v>0.50603442457208503</v>
      </c>
      <c r="T134" s="10">
        <v>0.57505857705860897</v>
      </c>
      <c r="U134" s="3">
        <v>0.68106185962011101</v>
      </c>
      <c r="V134" s="3">
        <v>0.66318206873219998</v>
      </c>
      <c r="W134" s="10">
        <f t="shared" si="20"/>
        <v>0.161393678341228</v>
      </c>
      <c r="X134" s="10">
        <f t="shared" si="18"/>
        <v>0.19369004028268544</v>
      </c>
      <c r="Y134" s="12">
        <f t="shared" si="21"/>
        <v>6.3627645249558357E-2</v>
      </c>
      <c r="Z134" s="12">
        <f t="shared" si="19"/>
        <v>6.5272423872170499E-2</v>
      </c>
      <c r="AA134" t="str">
        <v>JP</v>
      </c>
    </row>
    <row r="135" spans="1:27" x14ac:dyDescent="0.25">
      <c r="A135" t="s">
        <v>263</v>
      </c>
      <c r="B135" t="s">
        <v>264</v>
      </c>
      <c r="C135" t="s">
        <v>27</v>
      </c>
      <c r="D135" s="1">
        <v>36460</v>
      </c>
      <c r="F135" t="s">
        <v>59</v>
      </c>
      <c r="G135" t="s">
        <v>59</v>
      </c>
      <c r="H135" t="s">
        <v>22</v>
      </c>
      <c r="I135" s="2">
        <v>0</v>
      </c>
      <c r="J135" t="s">
        <v>17</v>
      </c>
      <c r="K135" s="1">
        <v>22734</v>
      </c>
      <c r="L135" s="10">
        <f t="shared" ref="L135:M159" si="24">_xlfn.LET(_xlpm.s,MAX(L$11,$D135),_xlpm.e,IF(ISBLANK($E135),L$12,MIN($E135,L$12)),ROUND(YEARFRAC(_xlpm.s,_xlpm.e,1),1))</f>
        <v>24.4</v>
      </c>
      <c r="M135" s="10">
        <f t="shared" si="24"/>
        <v>10</v>
      </c>
      <c r="N135" s="4">
        <v>1.8359066081379299E-2</v>
      </c>
      <c r="O135" s="4">
        <v>1.8078069925179602E-2</v>
      </c>
      <c r="P135" t="s">
        <v>19</v>
      </c>
      <c r="Q135" t="str">
        <v>Out</v>
      </c>
      <c r="R135" t="str">
        <v>Out</v>
      </c>
      <c r="S135" s="10">
        <v>0.66659436441754005</v>
      </c>
      <c r="T135" s="10">
        <v>0.489385935205705</v>
      </c>
      <c r="U135" s="3" t="s">
        <v>352</v>
      </c>
      <c r="V135" s="3" t="s">
        <v>352</v>
      </c>
      <c r="W135" s="10" t="str">
        <f t="shared" si="20"/>
        <v>NA</v>
      </c>
      <c r="X135" s="10" t="str">
        <f t="shared" si="18"/>
        <v>NA</v>
      </c>
      <c r="Y135" s="12" t="str">
        <f t="shared" si="21"/>
        <v>NA</v>
      </c>
      <c r="Z135" s="12" t="str">
        <f t="shared" si="19"/>
        <v>NA</v>
      </c>
      <c r="AA135" t="str">
        <v>Italy</v>
      </c>
    </row>
    <row r="136" spans="1:27" x14ac:dyDescent="0.25">
      <c r="A136" t="s">
        <v>265</v>
      </c>
      <c r="B136" t="s">
        <v>266</v>
      </c>
      <c r="C136" t="s">
        <v>183</v>
      </c>
      <c r="D136" s="1">
        <v>42905</v>
      </c>
      <c r="F136" t="s">
        <v>14</v>
      </c>
      <c r="G136" t="s">
        <v>32</v>
      </c>
      <c r="H136" t="s">
        <v>16</v>
      </c>
      <c r="I136" s="2">
        <v>1</v>
      </c>
      <c r="J136" t="s">
        <v>17</v>
      </c>
      <c r="K136" s="1">
        <v>22551</v>
      </c>
      <c r="L136" s="10">
        <f t="shared" si="24"/>
        <v>6.8</v>
      </c>
      <c r="M136" s="10">
        <f t="shared" si="24"/>
        <v>6.8</v>
      </c>
      <c r="N136" s="4">
        <v>4.1221387610868698E-3</v>
      </c>
      <c r="O136" s="4">
        <v>4.1221387610868698E-3</v>
      </c>
      <c r="P136" t="s">
        <v>19</v>
      </c>
      <c r="Q136" t="str">
        <v>Out</v>
      </c>
      <c r="R136" t="str">
        <v>Out</v>
      </c>
      <c r="S136" s="10">
        <v>0.74911559951718898</v>
      </c>
      <c r="T136" s="10">
        <v>0.74911559951718898</v>
      </c>
      <c r="U136" s="3">
        <v>-2.00033534896326E-2</v>
      </c>
      <c r="V136" s="3">
        <v>-2.00033534896326E-2</v>
      </c>
      <c r="W136" s="10">
        <f t="shared" si="20"/>
        <v>0.76410042365892938</v>
      </c>
      <c r="X136" s="10">
        <f t="shared" si="18"/>
        <v>0.76410042365892938</v>
      </c>
      <c r="Y136" s="12">
        <f t="shared" si="21"/>
        <v>8.6974159197060974E-2</v>
      </c>
      <c r="Z136" s="12">
        <f t="shared" si="19"/>
        <v>8.6974159197060974E-2</v>
      </c>
      <c r="AA136" t="str">
        <v>Greece</v>
      </c>
    </row>
    <row r="137" spans="1:27" x14ac:dyDescent="0.25">
      <c r="A137" t="s">
        <v>267</v>
      </c>
      <c r="B137" t="s">
        <v>268</v>
      </c>
      <c r="C137" t="s">
        <v>218</v>
      </c>
      <c r="D137" s="1">
        <v>40534</v>
      </c>
      <c r="F137" t="s">
        <v>14</v>
      </c>
      <c r="G137" t="s">
        <v>32</v>
      </c>
      <c r="H137" t="s">
        <v>16</v>
      </c>
      <c r="I137" s="2">
        <v>1</v>
      </c>
      <c r="J137" t="s">
        <v>17</v>
      </c>
      <c r="K137" s="1">
        <v>43286</v>
      </c>
      <c r="L137" s="10">
        <f t="shared" si="24"/>
        <v>13.3</v>
      </c>
      <c r="M137" s="10">
        <f t="shared" si="24"/>
        <v>10</v>
      </c>
      <c r="N137" s="4">
        <v>2.1002938471144497E-2</v>
      </c>
      <c r="O137" s="4">
        <v>2.1192080383967502E-2</v>
      </c>
      <c r="P137" t="s">
        <v>19</v>
      </c>
      <c r="Q137" t="str">
        <v>Out</v>
      </c>
      <c r="R137" t="str">
        <v>Out</v>
      </c>
      <c r="S137" s="10">
        <v>0.51649939185964</v>
      </c>
      <c r="T137" s="10">
        <v>0.37479705360328103</v>
      </c>
      <c r="U137" s="3">
        <v>0.133377891570231</v>
      </c>
      <c r="V137" s="3">
        <v>0.19665173727150401</v>
      </c>
      <c r="W137" s="10">
        <f t="shared" si="20"/>
        <v>0.44760979197609463</v>
      </c>
      <c r="X137" s="10">
        <f t="shared" si="18"/>
        <v>0.3010925618879548</v>
      </c>
      <c r="Y137" s="12">
        <f t="shared" si="21"/>
        <v>7.0419364933922479E-2</v>
      </c>
      <c r="Z137" s="12">
        <f t="shared" si="19"/>
        <v>6.2600773582483268E-2</v>
      </c>
      <c r="AA137" t="str">
        <v>Lithuania</v>
      </c>
    </row>
    <row r="138" spans="1:27" x14ac:dyDescent="0.25">
      <c r="A138" t="s">
        <v>269</v>
      </c>
      <c r="B138" t="s">
        <v>270</v>
      </c>
      <c r="C138" t="s">
        <v>271</v>
      </c>
      <c r="D138" s="1">
        <v>36208</v>
      </c>
      <c r="F138" t="s">
        <v>59</v>
      </c>
      <c r="G138" t="s">
        <v>59</v>
      </c>
      <c r="H138" t="s">
        <v>60</v>
      </c>
      <c r="I138" s="2">
        <v>0.46503217400000002</v>
      </c>
      <c r="J138" t="s">
        <v>17</v>
      </c>
      <c r="K138" s="1">
        <v>42552</v>
      </c>
      <c r="L138" s="10">
        <f t="shared" si="24"/>
        <v>25.1</v>
      </c>
      <c r="M138" s="10">
        <f t="shared" si="24"/>
        <v>10</v>
      </c>
      <c r="N138" s="4">
        <v>1.52467241088864E-2</v>
      </c>
      <c r="O138" s="4">
        <v>1.5252920291065E-2</v>
      </c>
      <c r="P138" t="s">
        <v>19</v>
      </c>
      <c r="Q138" t="str">
        <v>Out</v>
      </c>
      <c r="R138" t="str">
        <v>Out</v>
      </c>
      <c r="S138" s="10">
        <v>0.96214664879659595</v>
      </c>
      <c r="T138" s="10">
        <v>0.70584561364255105</v>
      </c>
      <c r="U138" s="3">
        <v>-0.159836232402946</v>
      </c>
      <c r="V138" s="3">
        <v>-0.153681126318575</v>
      </c>
      <c r="W138" s="10">
        <f t="shared" si="20"/>
        <v>1.1159325441593644</v>
      </c>
      <c r="X138" s="10">
        <f t="shared" si="18"/>
        <v>0.81432076255416397</v>
      </c>
      <c r="Y138" s="12">
        <f t="shared" si="21"/>
        <v>0.10599109308982169</v>
      </c>
      <c r="Z138" s="12">
        <f t="shared" si="19"/>
        <v>8.7414264751986659E-2</v>
      </c>
      <c r="AA138" t="str">
        <v>Latvia</v>
      </c>
    </row>
    <row r="139" spans="1:27" x14ac:dyDescent="0.25">
      <c r="A139" t="s">
        <v>272</v>
      </c>
      <c r="B139" t="s">
        <v>273</v>
      </c>
      <c r="C139" t="s">
        <v>95</v>
      </c>
      <c r="D139" s="1">
        <v>42754</v>
      </c>
      <c r="F139" t="s">
        <v>59</v>
      </c>
      <c r="G139" t="s">
        <v>59</v>
      </c>
      <c r="H139" t="s">
        <v>60</v>
      </c>
      <c r="I139" s="2">
        <v>0.43186204700000003</v>
      </c>
      <c r="J139" t="s">
        <v>17</v>
      </c>
      <c r="K139" s="1">
        <v>40305</v>
      </c>
      <c r="L139" s="10">
        <f t="shared" si="24"/>
        <v>7.2</v>
      </c>
      <c r="M139" s="10">
        <f t="shared" si="24"/>
        <v>7.2</v>
      </c>
      <c r="N139" s="4">
        <v>4.5632295100936401E-2</v>
      </c>
      <c r="O139" s="4">
        <v>4.5632295100936401E-2</v>
      </c>
      <c r="P139" t="s">
        <v>19</v>
      </c>
      <c r="Q139" t="str">
        <v>Out</v>
      </c>
      <c r="R139" t="str">
        <v>Out</v>
      </c>
      <c r="S139" s="10">
        <v>0.61574225149825201</v>
      </c>
      <c r="T139" s="10">
        <v>0.61574225149825201</v>
      </c>
      <c r="U139" s="3">
        <v>0.34978857567191701</v>
      </c>
      <c r="V139" s="3">
        <v>0.34978857567191701</v>
      </c>
      <c r="W139" s="10">
        <f t="shared" si="20"/>
        <v>0.40036264636565916</v>
      </c>
      <c r="X139" s="10">
        <f t="shared" si="18"/>
        <v>0.40036264636565916</v>
      </c>
      <c r="Y139" s="12">
        <f t="shared" si="21"/>
        <v>7.1818255588109198E-2</v>
      </c>
      <c r="Z139" s="12">
        <f t="shared" si="19"/>
        <v>7.1818255588109198E-2</v>
      </c>
      <c r="AA139" t="str">
        <v>Chile</v>
      </c>
    </row>
    <row r="140" spans="1:27" x14ac:dyDescent="0.25">
      <c r="A140" t="s">
        <v>274</v>
      </c>
      <c r="B140" t="s">
        <v>275</v>
      </c>
      <c r="C140" t="s">
        <v>112</v>
      </c>
      <c r="D140" s="1">
        <v>27282</v>
      </c>
      <c r="F140" t="s">
        <v>59</v>
      </c>
      <c r="G140" t="s">
        <v>59</v>
      </c>
      <c r="H140" t="s">
        <v>60</v>
      </c>
      <c r="I140" s="2">
        <v>0.669084181</v>
      </c>
      <c r="J140" t="s">
        <v>17</v>
      </c>
      <c r="K140" s="1">
        <v>23495</v>
      </c>
      <c r="L140" s="10">
        <f t="shared" si="24"/>
        <v>34.200000000000003</v>
      </c>
      <c r="M140" s="10">
        <f t="shared" si="24"/>
        <v>10</v>
      </c>
      <c r="N140" s="4">
        <v>3.9752984234487799E-3</v>
      </c>
      <c r="O140" s="4">
        <v>3.5793736772374699E-3</v>
      </c>
      <c r="P140" t="s">
        <v>19</v>
      </c>
      <c r="Q140" t="str">
        <v>Out</v>
      </c>
      <c r="R140" t="str">
        <v>Out</v>
      </c>
      <c r="S140" s="10">
        <v>0.367687051122776</v>
      </c>
      <c r="T140" s="10">
        <v>0.34189525053541397</v>
      </c>
      <c r="U140" s="3">
        <v>0.72910489935880696</v>
      </c>
      <c r="V140" s="3">
        <v>0.70732924952429399</v>
      </c>
      <c r="W140" s="10">
        <f t="shared" si="20"/>
        <v>9.9604620718367898E-2</v>
      </c>
      <c r="X140" s="10">
        <f t="shared" si="18"/>
        <v>0.10006273955827913</v>
      </c>
      <c r="Y140" s="12">
        <f t="shared" si="21"/>
        <v>6.0757584471714948E-2</v>
      </c>
      <c r="Z140" s="12">
        <f t="shared" si="19"/>
        <v>6.0350474843099189E-2</v>
      </c>
      <c r="AA140" t="str">
        <v>JP</v>
      </c>
    </row>
    <row r="141" spans="1:27" x14ac:dyDescent="0.25">
      <c r="A141" t="s">
        <v>276</v>
      </c>
      <c r="B141" t="s">
        <v>277</v>
      </c>
      <c r="C141" t="s">
        <v>218</v>
      </c>
      <c r="D141" s="1">
        <v>41487</v>
      </c>
      <c r="F141" t="s">
        <v>59</v>
      </c>
      <c r="G141" t="s">
        <v>59</v>
      </c>
      <c r="H141" t="s">
        <v>86</v>
      </c>
      <c r="I141" s="2">
        <v>0.98417611999999999</v>
      </c>
      <c r="J141" t="s">
        <v>28</v>
      </c>
      <c r="K141" s="1">
        <v>43286</v>
      </c>
      <c r="L141" s="10">
        <f t="shared" si="24"/>
        <v>10.7</v>
      </c>
      <c r="M141" s="10">
        <f t="shared" si="24"/>
        <v>10</v>
      </c>
      <c r="N141" s="4">
        <v>1.8216102527218902E-2</v>
      </c>
      <c r="O141" s="4">
        <v>1.84606985733669E-2</v>
      </c>
      <c r="P141" t="s">
        <v>19</v>
      </c>
      <c r="Q141" t="str">
        <v>Out</v>
      </c>
      <c r="R141" t="str">
        <v>Out</v>
      </c>
      <c r="S141" s="10">
        <v>0.66851479580212403</v>
      </c>
      <c r="T141" s="10">
        <v>0.65307887734016901</v>
      </c>
      <c r="U141" s="3">
        <v>0.27916504688927701</v>
      </c>
      <c r="V141" s="3">
        <v>0.27122974855846799</v>
      </c>
      <c r="W141" s="10">
        <f t="shared" si="20"/>
        <v>0.4818888314858486</v>
      </c>
      <c r="X141" s="10">
        <f t="shared" si="18"/>
        <v>0.47594445765034837</v>
      </c>
      <c r="Y141" s="12">
        <f t="shared" si="21"/>
        <v>7.5460408489908162E-2</v>
      </c>
      <c r="Z141" s="12">
        <f t="shared" si="19"/>
        <v>7.4933151345490945E-2</v>
      </c>
      <c r="AA141" t="str">
        <v>Lithuania</v>
      </c>
    </row>
    <row r="142" spans="1:27" x14ac:dyDescent="0.25">
      <c r="A142" t="s">
        <v>278</v>
      </c>
      <c r="B142" t="s">
        <v>279</v>
      </c>
      <c r="C142" t="s">
        <v>102</v>
      </c>
      <c r="D142" s="1">
        <v>40535</v>
      </c>
      <c r="F142" t="s">
        <v>59</v>
      </c>
      <c r="G142" t="s">
        <v>59</v>
      </c>
      <c r="H142" t="s">
        <v>60</v>
      </c>
      <c r="I142" s="2">
        <v>0.97362739600000003</v>
      </c>
      <c r="J142" t="s">
        <v>28</v>
      </c>
      <c r="K142" s="1">
        <v>35411</v>
      </c>
      <c r="L142" s="10">
        <f t="shared" si="24"/>
        <v>13.3</v>
      </c>
      <c r="M142" s="10">
        <f t="shared" si="24"/>
        <v>10</v>
      </c>
      <c r="N142" s="4">
        <v>3.3179299130828401E-3</v>
      </c>
      <c r="O142" s="4">
        <v>3.04835336966593E-3</v>
      </c>
      <c r="P142" t="s">
        <v>19</v>
      </c>
      <c r="Q142" t="str">
        <v>In</v>
      </c>
      <c r="R142" t="str">
        <v>In</v>
      </c>
      <c r="S142" s="10">
        <v>0.47596340374434598</v>
      </c>
      <c r="T142" s="10">
        <v>0.29630526380121103</v>
      </c>
      <c r="U142" s="3">
        <v>0.133272914085804</v>
      </c>
      <c r="V142" s="3">
        <v>0.15510292811699999</v>
      </c>
      <c r="W142" s="10">
        <f t="shared" si="20"/>
        <v>0.41253037392913894</v>
      </c>
      <c r="X142" s="10">
        <f t="shared" ref="X142:X159" si="25">IFERROR(T142*(1-V142),"NA")</f>
        <v>0.25034744976916307</v>
      </c>
      <c r="Y142" s="12">
        <f t="shared" si="21"/>
        <v>6.8242341465322695E-2</v>
      </c>
      <c r="Z142" s="12">
        <f t="shared" ref="Z142:Z159" si="26">_xlfn.LET(_xlpm.g,V142,IFERROR((1-_xlpm.g)*(Z$9+Z$10*T142)+_xlpm.g*(Z$8),"NA"))</f>
        <v>5.8623600448028113E-2</v>
      </c>
      <c r="AA142" t="str">
        <v>SK</v>
      </c>
    </row>
    <row r="143" spans="1:27" x14ac:dyDescent="0.25">
      <c r="A143" t="s">
        <v>280</v>
      </c>
      <c r="B143" t="s">
        <v>281</v>
      </c>
      <c r="C143" t="s">
        <v>112</v>
      </c>
      <c r="D143" s="1">
        <v>27306</v>
      </c>
      <c r="F143" t="s">
        <v>59</v>
      </c>
      <c r="G143" t="s">
        <v>59</v>
      </c>
      <c r="H143" t="s">
        <v>60</v>
      </c>
      <c r="I143" s="2">
        <v>0.84582534399999998</v>
      </c>
      <c r="J143" t="s">
        <v>17</v>
      </c>
      <c r="K143" s="1">
        <v>23495</v>
      </c>
      <c r="L143" s="10">
        <f t="shared" si="24"/>
        <v>34.200000000000003</v>
      </c>
      <c r="M143" s="10">
        <f t="shared" si="24"/>
        <v>10</v>
      </c>
      <c r="N143" s="4">
        <v>2.0725874046670797E-2</v>
      </c>
      <c r="O143" s="4">
        <v>1.92920680586556E-2</v>
      </c>
      <c r="P143" t="s">
        <v>19</v>
      </c>
      <c r="Q143" t="str">
        <v>Out</v>
      </c>
      <c r="R143" t="str">
        <v>Out</v>
      </c>
      <c r="S143" s="10">
        <v>0.41536560802582201</v>
      </c>
      <c r="T143" s="10">
        <v>0.29313179382637</v>
      </c>
      <c r="U143" s="3">
        <v>9.3077645747137394E-2</v>
      </c>
      <c r="V143" s="3">
        <v>-3.3036560079738E-2</v>
      </c>
      <c r="W143" s="10">
        <f t="shared" ref="W143:W159" si="27">IFERROR(S143*(1-U143),"NA")</f>
        <v>0.37670435510645023</v>
      </c>
      <c r="X143" s="10">
        <f t="shared" si="25"/>
        <v>0.30281585994439625</v>
      </c>
      <c r="Y143" s="12">
        <f t="shared" ref="Y143:Y159" si="28">_xlfn.LET(_xlpm.g,U143,IFERROR((1-_xlpm.g)*(Y$9+Y$10*S143)+_xlpm.g*(Y$8),"NA"))</f>
        <v>6.5217222931542654E-2</v>
      </c>
      <c r="Z143" s="12">
        <f t="shared" si="26"/>
        <v>5.8113852114957808E-2</v>
      </c>
      <c r="AA143" t="str">
        <v>JP</v>
      </c>
    </row>
    <row r="144" spans="1:27" x14ac:dyDescent="0.25">
      <c r="A144" t="s">
        <v>282</v>
      </c>
      <c r="B144" t="s">
        <v>283</v>
      </c>
      <c r="C144" t="s">
        <v>284</v>
      </c>
      <c r="D144" s="1">
        <v>43179</v>
      </c>
      <c r="F144" t="s">
        <v>14</v>
      </c>
      <c r="G144" t="s">
        <v>32</v>
      </c>
      <c r="H144" t="s">
        <v>16</v>
      </c>
      <c r="I144" s="2">
        <v>0</v>
      </c>
      <c r="J144" t="s">
        <v>28</v>
      </c>
      <c r="K144" s="1">
        <v>22466</v>
      </c>
      <c r="L144" s="10">
        <f t="shared" si="24"/>
        <v>6</v>
      </c>
      <c r="M144" s="10">
        <f t="shared" si="24"/>
        <v>6</v>
      </c>
      <c r="N144" s="4">
        <v>5.8317995034582806E-3</v>
      </c>
      <c r="O144" s="4">
        <v>5.8317995034582806E-3</v>
      </c>
      <c r="P144" t="s">
        <v>19</v>
      </c>
      <c r="Q144" t="str">
        <v>Out</v>
      </c>
      <c r="R144" t="str">
        <v>Out</v>
      </c>
      <c r="S144" s="10">
        <v>0.75226190265444903</v>
      </c>
      <c r="T144" s="10">
        <v>0.75226190265444903</v>
      </c>
      <c r="U144" s="3">
        <v>9.56344339942993E-2</v>
      </c>
      <c r="V144" s="3">
        <v>9.56344339942993E-2</v>
      </c>
      <c r="W144" s="10">
        <f t="shared" si="27"/>
        <v>0.68031976137861616</v>
      </c>
      <c r="X144" s="10">
        <f t="shared" si="25"/>
        <v>0.68031976137861616</v>
      </c>
      <c r="Y144" s="12">
        <f t="shared" si="28"/>
        <v>8.4092513885360196E-2</v>
      </c>
      <c r="Z144" s="12">
        <f t="shared" si="26"/>
        <v>8.4092513885360196E-2</v>
      </c>
      <c r="AA144" t="str">
        <v>Norway</v>
      </c>
    </row>
    <row r="145" spans="1:27" x14ac:dyDescent="0.25">
      <c r="A145" t="s">
        <v>285</v>
      </c>
      <c r="B145" t="s">
        <v>286</v>
      </c>
      <c r="C145" t="s">
        <v>112</v>
      </c>
      <c r="D145" s="1">
        <v>31177</v>
      </c>
      <c r="F145" t="s">
        <v>59</v>
      </c>
      <c r="G145" t="s">
        <v>59</v>
      </c>
      <c r="H145" t="s">
        <v>60</v>
      </c>
      <c r="I145" s="2">
        <v>0.85117398099999997</v>
      </c>
      <c r="J145" t="s">
        <v>17</v>
      </c>
      <c r="K145" s="1">
        <v>23495</v>
      </c>
      <c r="L145" s="10">
        <f t="shared" si="24"/>
        <v>34.200000000000003</v>
      </c>
      <c r="M145" s="10">
        <f t="shared" si="24"/>
        <v>10</v>
      </c>
      <c r="N145" s="4">
        <v>5.0104660404532396E-3</v>
      </c>
      <c r="O145" s="4">
        <v>3.7639708652318798E-3</v>
      </c>
      <c r="P145" t="s">
        <v>19</v>
      </c>
      <c r="Q145" t="str">
        <v>Out</v>
      </c>
      <c r="R145" t="str">
        <v>Out</v>
      </c>
      <c r="S145" s="10">
        <v>0.27401145296208401</v>
      </c>
      <c r="T145" s="10">
        <v>0.50934151650055504</v>
      </c>
      <c r="U145" s="3">
        <v>0.49228210600456102</v>
      </c>
      <c r="V145" s="3">
        <v>0.41726481539143201</v>
      </c>
      <c r="W145" s="10">
        <f t="shared" si="27"/>
        <v>0.1391205178285396</v>
      </c>
      <c r="X145" s="10">
        <f t="shared" si="25"/>
        <v>0.29681122264675891</v>
      </c>
      <c r="Y145" s="12">
        <f t="shared" si="28"/>
        <v>5.8471114225460676E-2</v>
      </c>
      <c r="Z145" s="12">
        <f t="shared" si="26"/>
        <v>6.6747592111927684E-2</v>
      </c>
      <c r="AA145" t="str">
        <v>JP</v>
      </c>
    </row>
    <row r="146" spans="1:27" x14ac:dyDescent="0.25">
      <c r="A146" t="s">
        <v>287</v>
      </c>
      <c r="B146" t="s">
        <v>288</v>
      </c>
      <c r="C146" t="s">
        <v>13</v>
      </c>
      <c r="D146" s="1">
        <v>34366</v>
      </c>
      <c r="F146" t="s">
        <v>59</v>
      </c>
      <c r="G146" t="s">
        <v>59</v>
      </c>
      <c r="H146" t="s">
        <v>60</v>
      </c>
      <c r="I146" s="2">
        <v>0.89049598900000004</v>
      </c>
      <c r="J146" t="s">
        <v>17</v>
      </c>
      <c r="K146" s="1">
        <v>22383</v>
      </c>
      <c r="L146" s="10">
        <f t="shared" si="24"/>
        <v>30.2</v>
      </c>
      <c r="M146" s="10">
        <f t="shared" si="24"/>
        <v>10</v>
      </c>
      <c r="N146" s="4">
        <v>4.12248933267923E-2</v>
      </c>
      <c r="O146" s="4">
        <v>3.4035218262023798E-2</v>
      </c>
      <c r="P146" t="s">
        <v>19</v>
      </c>
      <c r="Q146" t="str">
        <v>Out</v>
      </c>
      <c r="R146" t="str">
        <v>Out</v>
      </c>
      <c r="S146" s="10">
        <v>0.14761959430518301</v>
      </c>
      <c r="T146" s="10">
        <v>0.208367077014908</v>
      </c>
      <c r="U146" s="3">
        <v>0.33864098619883198</v>
      </c>
      <c r="V146" s="3">
        <v>0.31392896156683198</v>
      </c>
      <c r="W146" s="10">
        <f t="shared" si="27"/>
        <v>9.7629549307404348E-2</v>
      </c>
      <c r="X146" s="10">
        <f t="shared" si="25"/>
        <v>0.14295461690290184</v>
      </c>
      <c r="Y146" s="12">
        <f t="shared" si="28"/>
        <v>5.2825851781035708E-2</v>
      </c>
      <c r="Z146" s="12">
        <f t="shared" si="26"/>
        <v>5.5141765479316554E-2</v>
      </c>
      <c r="AA146" t="str">
        <v>US</v>
      </c>
    </row>
    <row r="147" spans="1:27" x14ac:dyDescent="0.25">
      <c r="A147" t="s">
        <v>289</v>
      </c>
      <c r="B147" t="s">
        <v>290</v>
      </c>
      <c r="C147" t="s">
        <v>31</v>
      </c>
      <c r="D147" s="1">
        <v>34389</v>
      </c>
      <c r="F147" t="s">
        <v>14</v>
      </c>
      <c r="G147" t="s">
        <v>32</v>
      </c>
      <c r="H147" t="s">
        <v>16</v>
      </c>
      <c r="I147" s="2">
        <v>0.77593981400000001</v>
      </c>
      <c r="J147" t="s">
        <v>28</v>
      </c>
      <c r="K147" s="1">
        <v>22403</v>
      </c>
      <c r="L147" s="10">
        <f t="shared" si="24"/>
        <v>30.1</v>
      </c>
      <c r="M147" s="10">
        <f t="shared" si="24"/>
        <v>10</v>
      </c>
      <c r="N147" s="4">
        <v>4.9331662168030199E-2</v>
      </c>
      <c r="O147" s="4">
        <v>3.9732877034348697E-2</v>
      </c>
      <c r="P147" t="s">
        <v>19</v>
      </c>
      <c r="Q147" t="str">
        <v>Out</v>
      </c>
      <c r="R147" t="str">
        <v>Out</v>
      </c>
      <c r="S147" s="10">
        <v>3.6695968728838901E-2</v>
      </c>
      <c r="T147" s="10">
        <v>0.170199885725793</v>
      </c>
      <c r="U147" s="3">
        <v>-3.05980759489036E-2</v>
      </c>
      <c r="V147" s="3">
        <v>5.62806744110994E-2</v>
      </c>
      <c r="W147" s="10">
        <f t="shared" si="27"/>
        <v>3.7818794767022504E-2</v>
      </c>
      <c r="X147" s="10">
        <f t="shared" si="25"/>
        <v>0.16062092137245332</v>
      </c>
      <c r="Y147" s="12">
        <f t="shared" si="28"/>
        <v>4.173280375657732E-2</v>
      </c>
      <c r="Z147" s="12">
        <f t="shared" si="26"/>
        <v>5.1084110613314096E-2</v>
      </c>
      <c r="AA147" t="str">
        <v>Britain</v>
      </c>
    </row>
    <row r="148" spans="1:27" x14ac:dyDescent="0.25">
      <c r="A148" t="s">
        <v>291</v>
      </c>
      <c r="B148" t="s">
        <v>292</v>
      </c>
      <c r="C148" t="s">
        <v>95</v>
      </c>
      <c r="D148" s="1">
        <v>34498</v>
      </c>
      <c r="F148" t="s">
        <v>59</v>
      </c>
      <c r="G148" t="s">
        <v>59</v>
      </c>
      <c r="H148" t="s">
        <v>60</v>
      </c>
      <c r="I148" s="2">
        <v>1</v>
      </c>
      <c r="J148" t="s">
        <v>17</v>
      </c>
      <c r="K148" s="1">
        <v>40305</v>
      </c>
      <c r="L148" s="10">
        <f t="shared" si="24"/>
        <v>29.8</v>
      </c>
      <c r="M148" s="10">
        <f t="shared" si="24"/>
        <v>10</v>
      </c>
      <c r="N148" s="4">
        <v>2.3289381863107403E-2</v>
      </c>
      <c r="O148" s="4">
        <v>2.3716423792352299E-2</v>
      </c>
      <c r="P148" t="s">
        <v>19</v>
      </c>
      <c r="Q148" t="str">
        <v>Out</v>
      </c>
      <c r="R148" t="str">
        <v>Out</v>
      </c>
      <c r="S148" s="10">
        <v>0.48866296410847099</v>
      </c>
      <c r="T148" s="10">
        <v>0.21877862543958701</v>
      </c>
      <c r="U148" s="3">
        <v>0.37777655116283898</v>
      </c>
      <c r="V148" s="3">
        <v>0.35455163314195498</v>
      </c>
      <c r="W148" s="10">
        <f t="shared" si="27"/>
        <v>0.30405755484656261</v>
      </c>
      <c r="X148" s="10">
        <f t="shared" si="25"/>
        <v>0.14121030649342939</v>
      </c>
      <c r="Y148" s="12">
        <f t="shared" si="28"/>
        <v>6.6407099423743662E-2</v>
      </c>
      <c r="Z148" s="12">
        <f t="shared" si="26"/>
        <v>5.5846071665431721E-2</v>
      </c>
      <c r="AA148" t="str">
        <v>Chile</v>
      </c>
    </row>
    <row r="149" spans="1:27" x14ac:dyDescent="0.25">
      <c r="A149" t="s">
        <v>293</v>
      </c>
      <c r="B149" t="s">
        <v>294</v>
      </c>
      <c r="C149" t="s">
        <v>112</v>
      </c>
      <c r="D149" s="1">
        <v>44119</v>
      </c>
      <c r="F149" t="s">
        <v>14</v>
      </c>
      <c r="G149" t="s">
        <v>32</v>
      </c>
      <c r="H149" t="s">
        <v>16</v>
      </c>
      <c r="I149" s="2">
        <v>0</v>
      </c>
      <c r="J149" t="s">
        <v>17</v>
      </c>
      <c r="K149" s="1">
        <v>23495</v>
      </c>
      <c r="L149" s="10">
        <f t="shared" si="24"/>
        <v>3.5</v>
      </c>
      <c r="M149" s="10">
        <f t="shared" si="24"/>
        <v>3.5</v>
      </c>
      <c r="N149" s="4">
        <v>1.5111648137763899E-2</v>
      </c>
      <c r="O149" s="4">
        <v>1.5111648137763899E-2</v>
      </c>
      <c r="P149" t="s">
        <v>19</v>
      </c>
      <c r="Q149" t="str">
        <v>Out</v>
      </c>
      <c r="R149" t="str">
        <v>Out</v>
      </c>
      <c r="S149" s="10">
        <v>8.1824913766884694E-2</v>
      </c>
      <c r="T149" s="10">
        <v>8.1824913766884694E-2</v>
      </c>
      <c r="U149" s="3">
        <v>3.03199710474941E-2</v>
      </c>
      <c r="V149" s="3">
        <v>3.03199710474941E-2</v>
      </c>
      <c r="W149" s="10">
        <f t="shared" si="27"/>
        <v>7.934398475050905E-2</v>
      </c>
      <c r="X149" s="10">
        <f t="shared" si="25"/>
        <v>7.934398475050905E-2</v>
      </c>
      <c r="Y149" s="12">
        <f t="shared" si="28"/>
        <v>4.5525726475481441E-2</v>
      </c>
      <c r="Z149" s="12">
        <f t="shared" si="26"/>
        <v>4.5525726475481441E-2</v>
      </c>
      <c r="AA149" t="str">
        <v>JP</v>
      </c>
    </row>
    <row r="150" spans="1:27" x14ac:dyDescent="0.25">
      <c r="A150" t="s">
        <v>295</v>
      </c>
      <c r="B150" t="s">
        <v>296</v>
      </c>
      <c r="C150" t="s">
        <v>297</v>
      </c>
      <c r="D150" s="1">
        <v>44588</v>
      </c>
      <c r="F150" t="s">
        <v>14</v>
      </c>
      <c r="G150" t="s">
        <v>32</v>
      </c>
      <c r="H150" t="s">
        <v>16</v>
      </c>
      <c r="I150" s="2">
        <v>1</v>
      </c>
      <c r="J150" t="s">
        <v>17</v>
      </c>
      <c r="K150" s="1">
        <v>22552</v>
      </c>
      <c r="L150" s="10">
        <f t="shared" si="24"/>
        <v>2.2000000000000002</v>
      </c>
      <c r="M150" s="10">
        <f t="shared" si="24"/>
        <v>2.2000000000000002</v>
      </c>
      <c r="N150" s="4">
        <v>2.3832322933844997E-2</v>
      </c>
      <c r="O150" s="4">
        <v>2.3832322933844997E-2</v>
      </c>
      <c r="P150" t="s">
        <v>19</v>
      </c>
      <c r="Q150" t="str">
        <v>Out</v>
      </c>
      <c r="R150" t="str">
        <v>Out</v>
      </c>
      <c r="S150" s="10">
        <v>0.21105390240834601</v>
      </c>
      <c r="T150" s="10">
        <v>0.21105390240834601</v>
      </c>
      <c r="U150" s="3">
        <v>0.13031914917324899</v>
      </c>
      <c r="V150" s="3">
        <v>0.13031914917324899</v>
      </c>
      <c r="W150" s="10">
        <f t="shared" si="27"/>
        <v>0.18354953741679644</v>
      </c>
      <c r="X150" s="10">
        <f t="shared" si="25"/>
        <v>0.18354953741679644</v>
      </c>
      <c r="Y150" s="12">
        <f t="shared" si="28"/>
        <v>5.3986454303306362E-2</v>
      </c>
      <c r="Z150" s="12">
        <f t="shared" si="26"/>
        <v>5.3986454303306362E-2</v>
      </c>
      <c r="AA150" t="str">
        <v>Sweden</v>
      </c>
    </row>
    <row r="151" spans="1:27" x14ac:dyDescent="0.25">
      <c r="A151" t="s">
        <v>298</v>
      </c>
      <c r="B151" t="s">
        <v>299</v>
      </c>
      <c r="C151" t="s">
        <v>102</v>
      </c>
      <c r="D151" s="1">
        <v>42867</v>
      </c>
      <c r="F151" t="s">
        <v>59</v>
      </c>
      <c r="G151" t="s">
        <v>59</v>
      </c>
      <c r="H151" t="s">
        <v>60</v>
      </c>
      <c r="I151" s="2">
        <v>0.99549573999999996</v>
      </c>
      <c r="J151" t="s">
        <v>17</v>
      </c>
      <c r="K151" s="1">
        <v>35411</v>
      </c>
      <c r="L151" s="10">
        <f t="shared" si="24"/>
        <v>6.9</v>
      </c>
      <c r="M151" s="10">
        <f t="shared" si="24"/>
        <v>6.9</v>
      </c>
      <c r="N151" s="4">
        <v>3.8439866628720899E-3</v>
      </c>
      <c r="O151" s="4">
        <v>3.8439866628720899E-3</v>
      </c>
      <c r="P151" t="s">
        <v>19</v>
      </c>
      <c r="Q151" t="str">
        <v>Out</v>
      </c>
      <c r="R151" t="str">
        <v>Out</v>
      </c>
      <c r="S151" s="10">
        <v>0.72333501781762599</v>
      </c>
      <c r="T151" s="10">
        <v>0.72333501781762599</v>
      </c>
      <c r="U151" s="3">
        <v>-1.09640494322806</v>
      </c>
      <c r="V151" s="3">
        <v>-1.09640494322806</v>
      </c>
      <c r="W151" s="10">
        <f t="shared" si="27"/>
        <v>1.5164031069628279</v>
      </c>
      <c r="X151" s="10">
        <f t="shared" si="25"/>
        <v>1.5164031069628279</v>
      </c>
      <c r="Y151" s="12">
        <f t="shared" si="28"/>
        <v>0.11208889376713413</v>
      </c>
      <c r="Z151" s="12">
        <f t="shared" si="26"/>
        <v>0.11208889376713413</v>
      </c>
      <c r="AA151" t="str">
        <v>SK</v>
      </c>
    </row>
    <row r="152" spans="1:27" x14ac:dyDescent="0.25">
      <c r="A152" t="s">
        <v>300</v>
      </c>
      <c r="B152" t="s">
        <v>301</v>
      </c>
      <c r="C152" t="s">
        <v>102</v>
      </c>
      <c r="D152" s="1">
        <v>35425</v>
      </c>
      <c r="F152" t="s">
        <v>59</v>
      </c>
      <c r="G152" t="s">
        <v>59</v>
      </c>
      <c r="H152" t="s">
        <v>60</v>
      </c>
      <c r="I152" s="2">
        <v>0.47046866399999998</v>
      </c>
      <c r="J152" t="s">
        <v>17</v>
      </c>
      <c r="K152" s="1">
        <v>35411</v>
      </c>
      <c r="L152" s="10">
        <f t="shared" si="24"/>
        <v>27.3</v>
      </c>
      <c r="M152" s="10">
        <f t="shared" si="24"/>
        <v>10</v>
      </c>
      <c r="N152" s="4">
        <v>4.6607282760726503E-3</v>
      </c>
      <c r="O152" s="4">
        <v>4.3813508523238695E-3</v>
      </c>
      <c r="P152" t="s">
        <v>19</v>
      </c>
      <c r="Q152" t="str">
        <v>Out</v>
      </c>
      <c r="R152" t="str">
        <v>Out</v>
      </c>
      <c r="S152" s="10">
        <v>0.482048549974183</v>
      </c>
      <c r="T152" s="10">
        <v>0.38510976917070899</v>
      </c>
      <c r="U152" s="3">
        <v>-8.9097597334055395E-2</v>
      </c>
      <c r="V152" s="3">
        <v>0.11783779983310801</v>
      </c>
      <c r="W152" s="10">
        <f t="shared" si="27"/>
        <v>0.52499791757524805</v>
      </c>
      <c r="X152" s="10">
        <f t="shared" si="25"/>
        <v>0.33972928127739654</v>
      </c>
      <c r="Y152" s="12">
        <f t="shared" si="28"/>
        <v>7.0767918942984259E-2</v>
      </c>
      <c r="Z152" s="12">
        <f t="shared" si="26"/>
        <v>6.3419971435860756E-2</v>
      </c>
      <c r="AA152" t="str">
        <v>SK</v>
      </c>
    </row>
    <row r="153" spans="1:27" x14ac:dyDescent="0.25">
      <c r="A153" t="s">
        <v>302</v>
      </c>
      <c r="B153" t="s">
        <v>303</v>
      </c>
      <c r="C153" t="s">
        <v>112</v>
      </c>
      <c r="D153" s="1">
        <v>31177</v>
      </c>
      <c r="F153" t="s">
        <v>59</v>
      </c>
      <c r="G153" t="s">
        <v>59</v>
      </c>
      <c r="H153" t="s">
        <v>60</v>
      </c>
      <c r="I153" s="2">
        <v>0.85209813999999995</v>
      </c>
      <c r="J153" t="s">
        <v>17</v>
      </c>
      <c r="K153" s="1">
        <v>23495</v>
      </c>
      <c r="L153" s="10">
        <f t="shared" si="24"/>
        <v>34.200000000000003</v>
      </c>
      <c r="M153" s="10">
        <f t="shared" si="24"/>
        <v>10</v>
      </c>
      <c r="N153" s="4">
        <v>1.26992857045894E-2</v>
      </c>
      <c r="O153" s="4">
        <v>1.3589381570484799E-2</v>
      </c>
      <c r="P153" t="s">
        <v>19</v>
      </c>
      <c r="Q153" t="str">
        <v>Out</v>
      </c>
      <c r="R153" t="str">
        <v>Out</v>
      </c>
      <c r="S153" s="10">
        <v>0.354465724893679</v>
      </c>
      <c r="T153" s="10">
        <v>0.16810364120868701</v>
      </c>
      <c r="U153" s="3">
        <v>-4.0114479864965302E-2</v>
      </c>
      <c r="V153" s="3">
        <v>-0.23873066138478599</v>
      </c>
      <c r="W153" s="10">
        <f t="shared" si="27"/>
        <v>0.3686849330777468</v>
      </c>
      <c r="X153" s="10">
        <f t="shared" si="25"/>
        <v>0.20823513465562762</v>
      </c>
      <c r="Y153" s="12">
        <f t="shared" si="28"/>
        <v>6.2056176253521E-2</v>
      </c>
      <c r="Z153" s="12">
        <f t="shared" si="26"/>
        <v>4.8135965120953195E-2</v>
      </c>
      <c r="AA153" t="str">
        <v>JP</v>
      </c>
    </row>
    <row r="154" spans="1:27" x14ac:dyDescent="0.25">
      <c r="A154" t="s">
        <v>304</v>
      </c>
      <c r="B154" t="s">
        <v>305</v>
      </c>
      <c r="C154" t="s">
        <v>13</v>
      </c>
      <c r="D154" s="1">
        <v>33415</v>
      </c>
      <c r="F154" t="s">
        <v>306</v>
      </c>
      <c r="G154" t="s">
        <v>15</v>
      </c>
      <c r="H154" t="s">
        <v>16</v>
      </c>
      <c r="I154" s="2">
        <v>0.27126668700000001</v>
      </c>
      <c r="J154" t="s">
        <v>28</v>
      </c>
      <c r="K154" s="1">
        <v>22383</v>
      </c>
      <c r="L154" s="10">
        <f t="shared" si="24"/>
        <v>32.799999999999997</v>
      </c>
      <c r="M154" s="10">
        <f t="shared" si="24"/>
        <v>10</v>
      </c>
      <c r="N154" s="4">
        <v>7.0543494264601204E-4</v>
      </c>
      <c r="O154" s="4">
        <v>6.7811721477440399E-4</v>
      </c>
      <c r="P154" t="s">
        <v>18</v>
      </c>
      <c r="Q154" t="str">
        <v>Out</v>
      </c>
      <c r="R154" t="str">
        <v>Out</v>
      </c>
      <c r="S154" s="10">
        <v>1.3085633764373199</v>
      </c>
      <c r="T154" s="10">
        <v>1.14480608475678</v>
      </c>
      <c r="U154" s="3">
        <v>0.53941934868705499</v>
      </c>
      <c r="V154" s="3">
        <v>0.601144627884178</v>
      </c>
      <c r="W154" s="10">
        <f t="shared" si="27"/>
        <v>0.60269897220376722</v>
      </c>
      <c r="X154" s="10">
        <f t="shared" si="25"/>
        <v>0.45661205693612278</v>
      </c>
      <c r="Y154" s="12">
        <f t="shared" si="28"/>
        <v>8.8155723250374671E-2</v>
      </c>
      <c r="Z154" s="12">
        <f t="shared" si="26"/>
        <v>8.0332840087723179E-2</v>
      </c>
      <c r="AA154" t="str">
        <v>US</v>
      </c>
    </row>
    <row r="155" spans="1:27" x14ac:dyDescent="0.25">
      <c r="A155" t="s">
        <v>307</v>
      </c>
      <c r="B155" t="s">
        <v>308</v>
      </c>
      <c r="C155" t="s">
        <v>31</v>
      </c>
      <c r="D155" s="1">
        <v>35471</v>
      </c>
      <c r="F155" t="s">
        <v>22</v>
      </c>
      <c r="G155" t="s">
        <v>309</v>
      </c>
      <c r="H155" t="s">
        <v>22</v>
      </c>
      <c r="I155" s="2">
        <v>0.50199473699999997</v>
      </c>
      <c r="J155" t="s">
        <v>28</v>
      </c>
      <c r="K155" s="1">
        <v>22403</v>
      </c>
      <c r="L155" s="10">
        <f t="shared" si="24"/>
        <v>27.1</v>
      </c>
      <c r="M155" s="10">
        <f t="shared" si="24"/>
        <v>10</v>
      </c>
      <c r="N155" s="4">
        <v>8.2470540366578094E-4</v>
      </c>
      <c r="O155" s="4">
        <v>8.6345842721061898E-4</v>
      </c>
      <c r="P155" t="s">
        <v>18</v>
      </c>
      <c r="Q155" t="str">
        <v>Out</v>
      </c>
      <c r="R155" t="str">
        <v>Out</v>
      </c>
      <c r="S155" s="10">
        <v>0.74986078080954299</v>
      </c>
      <c r="T155" s="10">
        <v>1.1663648097546999</v>
      </c>
      <c r="U155" s="3">
        <v>0.12904811478600101</v>
      </c>
      <c r="V155" s="3">
        <v>0.206121119282205</v>
      </c>
      <c r="W155" s="10">
        <f t="shared" si="27"/>
        <v>0.65309266069411276</v>
      </c>
      <c r="X155" s="10">
        <f t="shared" si="25"/>
        <v>0.92595238967668503</v>
      </c>
      <c r="Y155" s="12">
        <f t="shared" si="28"/>
        <v>8.3072707258755013E-2</v>
      </c>
      <c r="Z155" s="12">
        <f t="shared" si="26"/>
        <v>0.10153147054559856</v>
      </c>
      <c r="AA155" t="str">
        <v>Britain</v>
      </c>
    </row>
    <row r="156" spans="1:27" x14ac:dyDescent="0.25">
      <c r="A156" t="s">
        <v>310</v>
      </c>
      <c r="B156" t="s">
        <v>311</v>
      </c>
      <c r="C156" t="s">
        <v>13</v>
      </c>
      <c r="D156" s="1">
        <v>40584</v>
      </c>
      <c r="F156" t="s">
        <v>312</v>
      </c>
      <c r="G156" t="s">
        <v>313</v>
      </c>
      <c r="H156" t="s">
        <v>86</v>
      </c>
      <c r="I156" s="2">
        <v>0.94197409200000004</v>
      </c>
      <c r="J156" t="s">
        <v>17</v>
      </c>
      <c r="K156" s="1">
        <v>22383</v>
      </c>
      <c r="L156" s="10">
        <f t="shared" si="24"/>
        <v>13.1</v>
      </c>
      <c r="M156" s="10">
        <f t="shared" si="24"/>
        <v>10</v>
      </c>
      <c r="N156" s="4">
        <v>5.0193806065330904E-4</v>
      </c>
      <c r="O156" s="4">
        <v>5.2510501030092699E-4</v>
      </c>
      <c r="P156" t="s">
        <v>18</v>
      </c>
      <c r="Q156" t="str">
        <v>In</v>
      </c>
      <c r="R156" t="str">
        <v>In</v>
      </c>
      <c r="S156" s="10">
        <v>0.99440251666491597</v>
      </c>
      <c r="T156" s="10">
        <v>1.0523075925685601</v>
      </c>
      <c r="U156" s="3">
        <v>0.44680469815691398</v>
      </c>
      <c r="V156" s="3">
        <v>0.45353301183605399</v>
      </c>
      <c r="W156" s="10">
        <f t="shared" si="27"/>
        <v>0.5500988003599725</v>
      </c>
      <c r="X156" s="10">
        <f t="shared" si="25"/>
        <v>0.5750513607329939</v>
      </c>
      <c r="Y156" s="12">
        <f t="shared" si="28"/>
        <v>8.3042219585456573E-2</v>
      </c>
      <c r="Z156" s="12">
        <f t="shared" si="26"/>
        <v>8.4723844602166698E-2</v>
      </c>
      <c r="AA156" t="str">
        <v>US</v>
      </c>
    </row>
    <row r="157" spans="1:27" x14ac:dyDescent="0.25">
      <c r="A157" t="s">
        <v>314</v>
      </c>
      <c r="B157" t="s">
        <v>315</v>
      </c>
      <c r="C157" t="s">
        <v>13</v>
      </c>
      <c r="D157" s="1">
        <v>29430</v>
      </c>
      <c r="F157" t="s">
        <v>312</v>
      </c>
      <c r="G157" t="s">
        <v>313</v>
      </c>
      <c r="H157" t="s">
        <v>86</v>
      </c>
      <c r="I157" s="2">
        <v>0.39808175200000001</v>
      </c>
      <c r="J157" t="s">
        <v>17</v>
      </c>
      <c r="K157" s="1">
        <v>22383</v>
      </c>
      <c r="L157" s="10">
        <f t="shared" si="24"/>
        <v>34.200000000000003</v>
      </c>
      <c r="M157" s="10">
        <f t="shared" si="24"/>
        <v>10</v>
      </c>
      <c r="N157" s="4">
        <v>4.3890326629034501E-4</v>
      </c>
      <c r="O157" s="4">
        <v>4.1995072857900197E-4</v>
      </c>
      <c r="P157" t="s">
        <v>18</v>
      </c>
      <c r="Q157" t="str">
        <v>Out</v>
      </c>
      <c r="R157" t="str">
        <v>Out</v>
      </c>
      <c r="S157" s="10">
        <v>0.98178644057013797</v>
      </c>
      <c r="T157" s="10">
        <v>1.57732055275862</v>
      </c>
      <c r="U157" s="3">
        <v>0.43646255774609899</v>
      </c>
      <c r="V157" s="3">
        <v>0.37498321011491398</v>
      </c>
      <c r="W157" s="10">
        <f t="shared" si="27"/>
        <v>0.5532734195584571</v>
      </c>
      <c r="X157" s="10">
        <f t="shared" si="25"/>
        <v>0.98585182850496211</v>
      </c>
      <c r="Y157" s="12">
        <f t="shared" si="28"/>
        <v>8.3032203167546323E-2</v>
      </c>
      <c r="Z157" s="12">
        <f t="shared" si="26"/>
        <v>0.10862247756960594</v>
      </c>
      <c r="AA157" t="str">
        <v>US</v>
      </c>
    </row>
    <row r="158" spans="1:27" x14ac:dyDescent="0.25">
      <c r="A158" t="s">
        <v>316</v>
      </c>
      <c r="B158" t="s">
        <v>317</v>
      </c>
      <c r="C158" t="s">
        <v>13</v>
      </c>
      <c r="D158" s="1">
        <v>29430</v>
      </c>
      <c r="E158" s="1">
        <v>44616</v>
      </c>
      <c r="F158" t="s">
        <v>59</v>
      </c>
      <c r="G158" t="s">
        <v>59</v>
      </c>
      <c r="H158" t="s">
        <v>60</v>
      </c>
      <c r="I158" s="2">
        <v>0.86545869900000005</v>
      </c>
      <c r="J158" t="s">
        <v>17</v>
      </c>
      <c r="K158" s="1">
        <v>22383</v>
      </c>
      <c r="L158" s="10">
        <f t="shared" si="24"/>
        <v>32.1</v>
      </c>
      <c r="M158" s="10">
        <f t="shared" si="24"/>
        <v>7.9</v>
      </c>
      <c r="N158" s="4">
        <v>1.3650470587795299E-3</v>
      </c>
      <c r="O158" s="4">
        <v>1.1185051912516301E-3</v>
      </c>
      <c r="P158" t="s">
        <v>18</v>
      </c>
      <c r="Q158" t="str">
        <v>Out</v>
      </c>
      <c r="R158" t="str">
        <v>Out</v>
      </c>
      <c r="S158" s="10">
        <v>0.46132644721379701</v>
      </c>
      <c r="T158" s="10">
        <v>0.712501149162453</v>
      </c>
      <c r="U158" s="3">
        <v>0.41285118896990802</v>
      </c>
      <c r="V158" s="3">
        <v>0.43952911410650802</v>
      </c>
      <c r="W158" s="10">
        <f t="shared" si="27"/>
        <v>0.27086727497831742</v>
      </c>
      <c r="X158" s="10">
        <f t="shared" si="25"/>
        <v>0.39933615027121105</v>
      </c>
      <c r="Y158" s="12">
        <f t="shared" si="28"/>
        <v>6.5050794828053843E-2</v>
      </c>
      <c r="Z158" s="12">
        <f t="shared" si="26"/>
        <v>7.3549423598945243E-2</v>
      </c>
      <c r="AA158" t="str">
        <v>US</v>
      </c>
    </row>
    <row r="159" spans="1:27" x14ac:dyDescent="0.25">
      <c r="A159" t="s">
        <v>318</v>
      </c>
      <c r="B159" t="s">
        <v>319</v>
      </c>
      <c r="C159" t="s">
        <v>31</v>
      </c>
      <c r="D159" s="1">
        <v>33501</v>
      </c>
      <c r="F159" t="s">
        <v>14</v>
      </c>
      <c r="G159" t="s">
        <v>320</v>
      </c>
      <c r="H159" t="s">
        <v>16</v>
      </c>
      <c r="I159" s="2">
        <v>0.89650700100000003</v>
      </c>
      <c r="J159" t="s">
        <v>28</v>
      </c>
      <c r="K159" s="1">
        <v>22403</v>
      </c>
      <c r="L159" s="10">
        <f t="shared" si="24"/>
        <v>32.5</v>
      </c>
      <c r="M159" s="10">
        <f t="shared" si="24"/>
        <v>10</v>
      </c>
      <c r="N159" s="4">
        <v>7.5270895647564602E-4</v>
      </c>
      <c r="O159" s="4">
        <v>6.8651136145368502E-4</v>
      </c>
      <c r="P159" t="s">
        <v>18</v>
      </c>
      <c r="Q159" t="str">
        <v>Out</v>
      </c>
      <c r="R159" t="str">
        <v>Out</v>
      </c>
      <c r="S159" s="10">
        <v>0.60550989946488598</v>
      </c>
      <c r="T159" s="10">
        <v>0.81225137795037605</v>
      </c>
      <c r="U159" s="3">
        <v>0.26216152723389402</v>
      </c>
      <c r="V159" s="3">
        <v>0.32916642960201897</v>
      </c>
      <c r="W159" s="10">
        <f t="shared" si="27"/>
        <v>0.44676849946592989</v>
      </c>
      <c r="X159" s="10">
        <f t="shared" si="25"/>
        <v>0.54488549193113078</v>
      </c>
      <c r="Y159" s="12">
        <f t="shared" si="28"/>
        <v>7.2942877511565529E-2</v>
      </c>
      <c r="Z159" s="12">
        <f t="shared" si="26"/>
        <v>8.0366229091770491E-2</v>
      </c>
      <c r="AA159" t="str">
        <v>Britain</v>
      </c>
    </row>
  </sheetData>
  <autoFilter ref="A13:K159" xr:uid="{30EC20DB-D97E-491C-AA33-6578AB3E0B97}"/>
  <mergeCells count="10">
    <mergeCell ref="AZ12:BB12"/>
    <mergeCell ref="BG12:BM12"/>
    <mergeCell ref="BP12:BV12"/>
    <mergeCell ref="BG11:BV11"/>
    <mergeCell ref="AG11:BB11"/>
    <mergeCell ref="AM12:AO12"/>
    <mergeCell ref="AJ12:AL12"/>
    <mergeCell ref="AG12:AI12"/>
    <mergeCell ref="AT12:AV12"/>
    <mergeCell ref="AW12:AY1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90F3B6630C9F4B92C4D24EA3EA4333" ma:contentTypeVersion="27" ma:contentTypeDescription="Create a new document." ma:contentTypeScope="" ma:versionID="5bd93a4f675a4205b9ff0f58d5fb2245">
  <xsd:schema xmlns:xsd="http://www.w3.org/2001/XMLSchema" xmlns:xs="http://www.w3.org/2001/XMLSchema" xmlns:p="http://schemas.microsoft.com/office/2006/metadata/properties" xmlns:ns2="73e1b102-68f2-48d6-94d4-a860263b5048" xmlns:ns3="025a5def-feed-4582-8c85-8b40cabeefc5" targetNamespace="http://schemas.microsoft.com/office/2006/metadata/properties" ma:root="true" ma:fieldsID="bf918ff9092680f1392d81166cf0b662" ns2:_="" ns3:_="">
    <xsd:import namespace="73e1b102-68f2-48d6-94d4-a860263b5048"/>
    <xsd:import namespace="025a5def-feed-4582-8c85-8b40cabeefc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Typeofmaterial" minOccurs="0"/>
                <xsd:element ref="ns3:Energytype" minOccurs="0"/>
                <xsd:element ref="ns3:WorkingGroup" minOccurs="0"/>
                <xsd:element ref="ns3:Notes" minOccurs="0"/>
                <xsd:element ref="ns3:MemberName" minOccurs="0"/>
                <xsd:element ref="ns3:Month_x002f_YearUploaded" minOccurs="0"/>
                <xsd:element ref="ns3:Month_x002f_Year" minOccurs="0"/>
                <xsd:element ref="ns3:Date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e1b102-68f2-48d6-94d4-a860263b504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9c1cc0a-20d8-4c29-8080-1f1edd10e0aa}" ma:internalName="TaxCatchAll" ma:showField="CatchAllData" ma:web="73e1b102-68f2-48d6-94d4-a860263b50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5a5def-feed-4582-8c85-8b40cabeef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7d3e4aa-b15e-4571-8ea4-04aa7fbb9f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Typeofmaterial" ma:index="25" nillable="true" ma:displayName="Type of material" ma:description="Select what topline this doccument infolves" ma:format="Dropdown" ma:internalName="Typeofmaterial">
      <xsd:simpleType>
        <xsd:union memberTypes="dms:Text">
          <xsd:simpleType>
            <xsd:restriction base="dms:Choice">
              <xsd:enumeration value="Alert"/>
              <xsd:enumeration value="Initiative"/>
              <xsd:enumeration value="Key Learning"/>
            </xsd:restriction>
          </xsd:simpleType>
        </xsd:union>
      </xsd:simpleType>
    </xsd:element>
    <xsd:element name="Energytype" ma:index="26" nillable="true" ma:displayName="Energy type" ma:format="Dropdown" ma:internalName="Energytype">
      <xsd:simpleType>
        <xsd:restriction base="dms:Choice">
          <xsd:enumeration value="Electricity"/>
          <xsd:enumeration value="Gas"/>
        </xsd:restriction>
      </xsd:simpleType>
    </xsd:element>
    <xsd:element name="WorkingGroup" ma:index="27" nillable="true" ma:displayName="Working Group" ma:format="Dropdown" ma:internalName="WorkingGroup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Information Sharing &amp; Public Safety"/>
                    <xsd:enumeration value="Safety Measurement"/>
                    <xsd:enumeration value="Operational &amp; Contractor Safety"/>
                  </xsd:restriction>
                </xsd:simpleType>
              </xsd:element>
            </xsd:sequence>
          </xsd:extension>
        </xsd:complexContent>
      </xsd:complexType>
    </xsd:element>
    <xsd:element name="Notes" ma:index="28" nillable="true" ma:displayName="Notes" ma:description="Free text to help describe the doccument" ma:format="Dropdown" ma:internalName="Notes">
      <xsd:simpleType>
        <xsd:restriction base="dms:Note">
          <xsd:maxLength value="255"/>
        </xsd:restriction>
      </xsd:simpleType>
    </xsd:element>
    <xsd:element name="MemberName" ma:index="29" nillable="true" ma:displayName="Member Name" ma:format="Dropdown" ma:internalName="MemberName">
      <xsd:simpleType>
        <xsd:union memberTypes="dms:Text">
          <xsd:simpleType>
            <xsd:restriction base="dms:Choice">
              <xsd:enumeration value="Essential Energy"/>
              <xsd:enumeration value="SAPN"/>
              <xsd:enumeration value="AusGrid"/>
            </xsd:restriction>
          </xsd:simpleType>
        </xsd:union>
      </xsd:simpleType>
    </xsd:element>
    <xsd:element name="Month_x002f_YearUploaded" ma:index="30" nillable="true" ma:displayName="Month / Year Uploaded" ma:format="Dropdown" ma:internalName="Month_x002f_YearUploaded">
      <xsd:simpleType>
        <xsd:restriction base="dms:Choice">
          <xsd:enumeration value="November 2022"/>
          <xsd:enumeration value="December 2022"/>
          <xsd:enumeration value="January 2023"/>
          <xsd:enumeration value="February 2023"/>
          <xsd:enumeration value="March  2023"/>
          <xsd:enumeration value="April 2023"/>
          <xsd:enumeration value="May 2023"/>
          <xsd:enumeration value="June  2023"/>
          <xsd:enumeration value="July 2023"/>
          <xsd:enumeration value="August 2023"/>
          <xsd:enumeration value="September 2023"/>
          <xsd:enumeration value="October 2023"/>
          <xsd:enumeration value="November 2023"/>
          <xsd:enumeration value="December 2023"/>
          <xsd:enumeration value="Choice 15"/>
        </xsd:restriction>
      </xsd:simpleType>
    </xsd:element>
    <xsd:element name="Month_x002f_Year" ma:index="31" nillable="true" ma:displayName="Month / Year" ma:format="Dropdown" ma:internalName="Month_x002f_Year">
      <xsd:simpleType>
        <xsd:restriction base="dms:Choice">
          <xsd:enumeration value="November 2022"/>
          <xsd:enumeration value="December 2022"/>
          <xsd:enumeration value="January  2023"/>
          <xsd:enumeration value="Febuary 2023"/>
          <xsd:enumeration value="March  2023"/>
          <xsd:enumeration value="April 2023"/>
          <xsd:enumeration value="May 2023"/>
          <xsd:enumeration value="June 2023"/>
          <xsd:enumeration value="July 2023"/>
          <xsd:enumeration value="August 2023"/>
          <xsd:enumeration value="September 2023"/>
          <xsd:enumeration value="October 2023"/>
          <xsd:enumeration value="November 2023"/>
          <xsd:enumeration value="December 2023"/>
          <xsd:enumeration value="Choice 15"/>
        </xsd:restriction>
      </xsd:simpleType>
    </xsd:element>
    <xsd:element name="Date" ma:index="32" nillable="true" ma:displayName="Date" ma:format="DateOnly" ma:internalName="Date">
      <xsd:simpleType>
        <xsd:restriction base="dms:DateTime"/>
      </xsd:simpleType>
    </xsd:element>
    <xsd:element name="MediaServiceSearchProperties" ma:index="3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 xmlns="025a5def-feed-4582-8c85-8b40cabeefc5" xsi:nil="true"/>
    <TaxCatchAll xmlns="73e1b102-68f2-48d6-94d4-a860263b5048" xsi:nil="true"/>
    <MemberName xmlns="025a5def-feed-4582-8c85-8b40cabeefc5" xsi:nil="true"/>
    <Month_x002f_YearUploaded xmlns="025a5def-feed-4582-8c85-8b40cabeefc5" xsi:nil="true"/>
    <Typeofmaterial xmlns="025a5def-feed-4582-8c85-8b40cabeefc5" xsi:nil="true"/>
    <lcf76f155ced4ddcb4097134ff3c332f xmlns="025a5def-feed-4582-8c85-8b40cabeefc5">
      <Terms xmlns="http://schemas.microsoft.com/office/infopath/2007/PartnerControls"/>
    </lcf76f155ced4ddcb4097134ff3c332f>
    <WorkingGroup xmlns="025a5def-feed-4582-8c85-8b40cabeefc5" xsi:nil="true"/>
    <Notes xmlns="025a5def-feed-4582-8c85-8b40cabeefc5" xsi:nil="true"/>
    <Month_x002f_Year xmlns="025a5def-feed-4582-8c85-8b40cabeefc5" xsi:nil="true"/>
    <Energytype xmlns="025a5def-feed-4582-8c85-8b40cabeefc5" xsi:nil="true"/>
  </documentManagement>
</p:properties>
</file>

<file path=customXml/itemProps1.xml><?xml version="1.0" encoding="utf-8"?>
<ds:datastoreItem xmlns:ds="http://schemas.openxmlformats.org/officeDocument/2006/customXml" ds:itemID="{A6AE4BE4-F3E8-4D73-AC68-D2D927BB8E53}"/>
</file>

<file path=customXml/itemProps2.xml><?xml version="1.0" encoding="utf-8"?>
<ds:datastoreItem xmlns:ds="http://schemas.openxmlformats.org/officeDocument/2006/customXml" ds:itemID="{B09CBEC3-2F54-4C42-9739-74ADCD746F19}"/>
</file>

<file path=customXml/itemProps3.xml><?xml version="1.0" encoding="utf-8"?>
<ds:datastoreItem xmlns:ds="http://schemas.openxmlformats.org/officeDocument/2006/customXml" ds:itemID="{340759E0-3DEE-42D6-8335-619F61A8442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A (Firms profile)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Lam</dc:creator>
  <cp:lastModifiedBy>Samuel Lam</cp:lastModifiedBy>
  <dcterms:created xsi:type="dcterms:W3CDTF">2024-11-27T04:33:54Z</dcterms:created>
  <dcterms:modified xsi:type="dcterms:W3CDTF">2024-11-27T14:27:15Z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0x0101002790F3B6630C9F4B92C4D24EA3EA4333</vt:lpwstr>
  </property>
</Properties>
</file>