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ova\AppData\Roaming\iManage\Work\Recent\AER25010572 - 2026 Rate of Return Instrument Review\"/>
    </mc:Choice>
  </mc:AlternateContent>
  <xr:revisionPtr revIDLastSave="0" documentId="13_ncr:1_{3AEEC0B1-7A2A-4556-BB44-DB9BBCA6F6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TC WTA V1" sheetId="11" r:id="rId1"/>
    <sheet name="QTC WTA V2" sheetId="16" r:id="rId2"/>
    <sheet name="AER OTD transition" sheetId="7" r:id="rId3"/>
  </sheets>
  <definedNames>
    <definedName name="_xlnm.Print_Area" localSheetId="2">'AER OTD transition'!$A$1:$F$97</definedName>
    <definedName name="_xlnm.Print_Area" localSheetId="0">'QTC WTA V1'!$A$1:$Q$54</definedName>
    <definedName name="_xlnm.Print_Area" localSheetId="1">'QTC WTA V2'!$A$1:$Q$101</definedName>
    <definedName name="ScenRan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B12" i="7"/>
  <c r="F10" i="7"/>
  <c r="E9" i="7"/>
  <c r="C7" i="7"/>
  <c r="B6" i="7"/>
  <c r="D91" i="16"/>
  <c r="E91" i="16"/>
  <c r="E101" i="16" s="1"/>
  <c r="F91" i="16"/>
  <c r="G91" i="16"/>
  <c r="H91" i="16"/>
  <c r="I91" i="16"/>
  <c r="J91" i="16"/>
  <c r="K91" i="16"/>
  <c r="K101" i="16" s="1"/>
  <c r="L91" i="16"/>
  <c r="L101" i="16" s="1"/>
  <c r="M91" i="16"/>
  <c r="M101" i="16" s="1"/>
  <c r="N91" i="16"/>
  <c r="N101" i="16" s="1"/>
  <c r="O91" i="16"/>
  <c r="O101" i="16" s="1"/>
  <c r="P91" i="16"/>
  <c r="Q91" i="16"/>
  <c r="Q101" i="16" s="1"/>
  <c r="D92" i="16"/>
  <c r="E92" i="16"/>
  <c r="F92" i="16"/>
  <c r="G92" i="16"/>
  <c r="H92" i="16"/>
  <c r="I92" i="16"/>
  <c r="J92" i="16"/>
  <c r="J101" i="16" s="1"/>
  <c r="K92" i="16"/>
  <c r="L92" i="16"/>
  <c r="M92" i="16"/>
  <c r="N92" i="16"/>
  <c r="O92" i="16"/>
  <c r="P92" i="16"/>
  <c r="Q92" i="16"/>
  <c r="D93" i="16"/>
  <c r="E93" i="16"/>
  <c r="F93" i="16"/>
  <c r="G93" i="16"/>
  <c r="H93" i="16"/>
  <c r="I93" i="16"/>
  <c r="I101" i="16" s="1"/>
  <c r="J93" i="16"/>
  <c r="K93" i="16"/>
  <c r="L93" i="16"/>
  <c r="M93" i="16"/>
  <c r="N93" i="16"/>
  <c r="O93" i="16"/>
  <c r="P93" i="16"/>
  <c r="Q93" i="16"/>
  <c r="D94" i="16"/>
  <c r="E94" i="16"/>
  <c r="F94" i="16"/>
  <c r="G94" i="16"/>
  <c r="H94" i="16"/>
  <c r="H101" i="16" s="1"/>
  <c r="I94" i="16"/>
  <c r="J94" i="16"/>
  <c r="K94" i="16"/>
  <c r="L94" i="16"/>
  <c r="M94" i="16"/>
  <c r="N94" i="16"/>
  <c r="O94" i="16"/>
  <c r="P94" i="16"/>
  <c r="Q94" i="16"/>
  <c r="D95" i="16"/>
  <c r="D101" i="16" s="1"/>
  <c r="E95" i="16"/>
  <c r="F95" i="16"/>
  <c r="G95" i="16"/>
  <c r="G101" i="16" s="1"/>
  <c r="H95" i="16"/>
  <c r="I95" i="16"/>
  <c r="J95" i="16"/>
  <c r="K95" i="16"/>
  <c r="L95" i="16"/>
  <c r="M95" i="16"/>
  <c r="N95" i="16"/>
  <c r="O95" i="16"/>
  <c r="P95" i="16"/>
  <c r="P101" i="16" s="1"/>
  <c r="Q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Q96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Q97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Q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C92" i="16"/>
  <c r="C93" i="16"/>
  <c r="C94" i="16"/>
  <c r="C95" i="16"/>
  <c r="C96" i="16"/>
  <c r="C97" i="16"/>
  <c r="C98" i="16"/>
  <c r="C99" i="16"/>
  <c r="C100" i="16"/>
  <c r="C91" i="16"/>
  <c r="C101" i="16" s="1"/>
  <c r="D79" i="16"/>
  <c r="E79" i="16"/>
  <c r="F79" i="16"/>
  <c r="G79" i="16"/>
  <c r="G89" i="16" s="1"/>
  <c r="H79" i="16"/>
  <c r="H89" i="16" s="1"/>
  <c r="I79" i="16"/>
  <c r="J79" i="16"/>
  <c r="K79" i="16"/>
  <c r="L79" i="16"/>
  <c r="L89" i="16" s="1"/>
  <c r="M79" i="16"/>
  <c r="M89" i="16" s="1"/>
  <c r="N79" i="16"/>
  <c r="N89" i="16" s="1"/>
  <c r="O79" i="16"/>
  <c r="O89" i="16" s="1"/>
  <c r="P79" i="16"/>
  <c r="Q79" i="16"/>
  <c r="D80" i="16"/>
  <c r="E80" i="16"/>
  <c r="F80" i="16"/>
  <c r="G80" i="16"/>
  <c r="H80" i="16"/>
  <c r="I80" i="16"/>
  <c r="I89" i="16" s="1"/>
  <c r="J80" i="16"/>
  <c r="J89" i="16" s="1"/>
  <c r="K80" i="16"/>
  <c r="K89" i="16" s="1"/>
  <c r="L80" i="16"/>
  <c r="M80" i="16"/>
  <c r="N80" i="16"/>
  <c r="O80" i="16"/>
  <c r="P80" i="16"/>
  <c r="Q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P81" i="16"/>
  <c r="Q81" i="16"/>
  <c r="D82" i="16"/>
  <c r="E82" i="16"/>
  <c r="F82" i="16"/>
  <c r="G82" i="16"/>
  <c r="H82" i="16"/>
  <c r="I82" i="16"/>
  <c r="J82" i="16"/>
  <c r="K82" i="16"/>
  <c r="L82" i="16"/>
  <c r="M82" i="16"/>
  <c r="N82" i="16"/>
  <c r="O82" i="16"/>
  <c r="P82" i="16"/>
  <c r="Q82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P83" i="16"/>
  <c r="Q83" i="16"/>
  <c r="D84" i="16"/>
  <c r="D89" i="16" s="1"/>
  <c r="E84" i="16"/>
  <c r="E89" i="16" s="1"/>
  <c r="F84" i="16"/>
  <c r="G84" i="16"/>
  <c r="H84" i="16"/>
  <c r="I84" i="16"/>
  <c r="J84" i="16"/>
  <c r="K84" i="16"/>
  <c r="L84" i="16"/>
  <c r="M84" i="16"/>
  <c r="N84" i="16"/>
  <c r="O84" i="16"/>
  <c r="P84" i="16"/>
  <c r="P89" i="16" s="1"/>
  <c r="Q84" i="16"/>
  <c r="Q89" i="16" s="1"/>
  <c r="D85" i="16"/>
  <c r="E85" i="16"/>
  <c r="F85" i="16"/>
  <c r="G85" i="16"/>
  <c r="H85" i="16"/>
  <c r="I85" i="16"/>
  <c r="J85" i="16"/>
  <c r="K85" i="16"/>
  <c r="L85" i="16"/>
  <c r="M85" i="16"/>
  <c r="N85" i="16"/>
  <c r="O85" i="16"/>
  <c r="P85" i="16"/>
  <c r="Q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P86" i="16"/>
  <c r="Q86" i="16"/>
  <c r="D87" i="16"/>
  <c r="E87" i="16"/>
  <c r="F87" i="16"/>
  <c r="G87" i="16"/>
  <c r="H87" i="16"/>
  <c r="I87" i="16"/>
  <c r="J87" i="16"/>
  <c r="K87" i="16"/>
  <c r="L87" i="16"/>
  <c r="M87" i="16"/>
  <c r="N87" i="16"/>
  <c r="O87" i="16"/>
  <c r="P87" i="16"/>
  <c r="Q87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P88" i="16"/>
  <c r="Q88" i="16"/>
  <c r="C80" i="16"/>
  <c r="C81" i="16"/>
  <c r="C82" i="16"/>
  <c r="C83" i="16"/>
  <c r="C84" i="16"/>
  <c r="C85" i="16"/>
  <c r="C86" i="16"/>
  <c r="C87" i="16"/>
  <c r="C88" i="16"/>
  <c r="C79" i="16"/>
  <c r="F101" i="16"/>
  <c r="F89" i="16"/>
  <c r="C89" i="16" l="1"/>
  <c r="B16" i="7"/>
  <c r="B85" i="7" s="1"/>
  <c r="B17" i="7"/>
  <c r="B86" i="7" s="1"/>
  <c r="B18" i="7"/>
  <c r="B87" i="7" s="1"/>
  <c r="B19" i="7"/>
  <c r="B88" i="7" s="1"/>
  <c r="B20" i="7"/>
  <c r="B89" i="7" s="1"/>
  <c r="B21" i="7"/>
  <c r="B90" i="7" s="1"/>
  <c r="B22" i="7"/>
  <c r="B91" i="7" s="1"/>
  <c r="B23" i="7"/>
  <c r="B92" i="7" s="1"/>
  <c r="B15" i="7"/>
  <c r="B84" i="7" s="1"/>
  <c r="C25" i="11" l="1"/>
  <c r="O12" i="16"/>
  <c r="P8" i="16"/>
  <c r="N12" i="16"/>
  <c r="O25" i="16"/>
  <c r="P25" i="16"/>
  <c r="Q25" i="16"/>
  <c r="N25" i="16"/>
  <c r="J25" i="16"/>
  <c r="K25" i="16"/>
  <c r="L25" i="16"/>
  <c r="I25" i="16"/>
  <c r="H48" i="16"/>
  <c r="I48" i="16"/>
  <c r="J48" i="16"/>
  <c r="K48" i="16"/>
  <c r="L48" i="16"/>
  <c r="M48" i="16"/>
  <c r="M25" i="16" s="1"/>
  <c r="N48" i="16"/>
  <c r="O48" i="16"/>
  <c r="P48" i="16"/>
  <c r="Q48" i="16"/>
  <c r="D48" i="16"/>
  <c r="E48" i="16"/>
  <c r="F48" i="16"/>
  <c r="G48" i="16"/>
  <c r="D25" i="16"/>
  <c r="E25" i="16"/>
  <c r="F25" i="16"/>
  <c r="G25" i="16"/>
  <c r="C28" i="16"/>
  <c r="C29" i="16"/>
  <c r="C30" i="16"/>
  <c r="C31" i="16"/>
  <c r="C32" i="16"/>
  <c r="C33" i="16"/>
  <c r="C34" i="16"/>
  <c r="C35" i="16"/>
  <c r="C36" i="16"/>
  <c r="C27" i="16"/>
  <c r="Q76" i="16"/>
  <c r="P76" i="16"/>
  <c r="Q75" i="16" s="1"/>
  <c r="O76" i="16"/>
  <c r="P75" i="16" s="1"/>
  <c r="Q74" i="16" s="1"/>
  <c r="N76" i="16"/>
  <c r="O75" i="16" s="1"/>
  <c r="P74" i="16" s="1"/>
  <c r="Q73" i="16" s="1"/>
  <c r="M76" i="16"/>
  <c r="N75" i="16" s="1"/>
  <c r="O74" i="16" s="1"/>
  <c r="P73" i="16" s="1"/>
  <c r="Q72" i="16" s="1"/>
  <c r="L76" i="16"/>
  <c r="M75" i="16" s="1"/>
  <c r="N74" i="16" s="1"/>
  <c r="O73" i="16" s="1"/>
  <c r="P72" i="16" s="1"/>
  <c r="Q71" i="16" s="1"/>
  <c r="K76" i="16"/>
  <c r="L75" i="16" s="1"/>
  <c r="M74" i="16" s="1"/>
  <c r="N73" i="16" s="1"/>
  <c r="O72" i="16" s="1"/>
  <c r="P71" i="16" s="1"/>
  <c r="Q70" i="16" s="1"/>
  <c r="J76" i="16"/>
  <c r="K75" i="16" s="1"/>
  <c r="L74" i="16" s="1"/>
  <c r="M73" i="16" s="1"/>
  <c r="N72" i="16" s="1"/>
  <c r="O71" i="16" s="1"/>
  <c r="P70" i="16" s="1"/>
  <c r="Q69" i="16" s="1"/>
  <c r="I76" i="16"/>
  <c r="J75" i="16" s="1"/>
  <c r="K74" i="16" s="1"/>
  <c r="L73" i="16" s="1"/>
  <c r="M72" i="16" s="1"/>
  <c r="N71" i="16" s="1"/>
  <c r="O70" i="16" s="1"/>
  <c r="P69" i="16" s="1"/>
  <c r="Q68" i="16" s="1"/>
  <c r="H76" i="16"/>
  <c r="I75" i="16" s="1"/>
  <c r="J74" i="16" s="1"/>
  <c r="K73" i="16" s="1"/>
  <c r="L72" i="16" s="1"/>
  <c r="M71" i="16" s="1"/>
  <c r="N70" i="16" s="1"/>
  <c r="O69" i="16" s="1"/>
  <c r="P68" i="16" s="1"/>
  <c r="Q67" i="16" s="1"/>
  <c r="G76" i="16"/>
  <c r="H75" i="16" s="1"/>
  <c r="I74" i="16" s="1"/>
  <c r="J73" i="16" s="1"/>
  <c r="K72" i="16" s="1"/>
  <c r="L71" i="16" s="1"/>
  <c r="M70" i="16" s="1"/>
  <c r="N69" i="16" s="1"/>
  <c r="O68" i="16" s="1"/>
  <c r="P67" i="16" s="1"/>
  <c r="F76" i="16"/>
  <c r="G75" i="16" s="1"/>
  <c r="H74" i="16" s="1"/>
  <c r="I73" i="16" s="1"/>
  <c r="J72" i="16" s="1"/>
  <c r="K71" i="16" s="1"/>
  <c r="L70" i="16" s="1"/>
  <c r="M69" i="16" s="1"/>
  <c r="N68" i="16" s="1"/>
  <c r="O67" i="16" s="1"/>
  <c r="E76" i="16"/>
  <c r="F75" i="16" s="1"/>
  <c r="G74" i="16" s="1"/>
  <c r="H73" i="16" s="1"/>
  <c r="I72" i="16" s="1"/>
  <c r="J71" i="16" s="1"/>
  <c r="K70" i="16" s="1"/>
  <c r="L69" i="16" s="1"/>
  <c r="M68" i="16" s="1"/>
  <c r="N67" i="16" s="1"/>
  <c r="D76" i="16"/>
  <c r="E75" i="16" s="1"/>
  <c r="F74" i="16" s="1"/>
  <c r="G73" i="16" s="1"/>
  <c r="H72" i="16" s="1"/>
  <c r="I71" i="16" s="1"/>
  <c r="J70" i="16" s="1"/>
  <c r="K69" i="16" s="1"/>
  <c r="L68" i="16" s="1"/>
  <c r="M67" i="16" s="1"/>
  <c r="C76" i="16"/>
  <c r="D75" i="16" s="1"/>
  <c r="E74" i="16" s="1"/>
  <c r="F73" i="16" s="1"/>
  <c r="G72" i="16" s="1"/>
  <c r="H71" i="16" s="1"/>
  <c r="I70" i="16" s="1"/>
  <c r="J69" i="16" s="1"/>
  <c r="K68" i="16" s="1"/>
  <c r="L67" i="16" s="1"/>
  <c r="C75" i="16"/>
  <c r="D74" i="16" s="1"/>
  <c r="E73" i="16" s="1"/>
  <c r="F72" i="16" s="1"/>
  <c r="G71" i="16" s="1"/>
  <c r="H70" i="16" s="1"/>
  <c r="I69" i="16" s="1"/>
  <c r="J68" i="16" s="1"/>
  <c r="C74" i="16"/>
  <c r="D73" i="16" s="1"/>
  <c r="E72" i="16" s="1"/>
  <c r="F71" i="16" s="1"/>
  <c r="G70" i="16" s="1"/>
  <c r="H69" i="16" s="1"/>
  <c r="I68" i="16" s="1"/>
  <c r="J67" i="16" s="1"/>
  <c r="C73" i="16"/>
  <c r="D72" i="16" s="1"/>
  <c r="E71" i="16" s="1"/>
  <c r="F70" i="16" s="1"/>
  <c r="G69" i="16" s="1"/>
  <c r="H68" i="16" s="1"/>
  <c r="I67" i="16" s="1"/>
  <c r="C72" i="16"/>
  <c r="D71" i="16" s="1"/>
  <c r="E70" i="16" s="1"/>
  <c r="F69" i="16" s="1"/>
  <c r="G68" i="16" s="1"/>
  <c r="H67" i="16" s="1"/>
  <c r="C71" i="16"/>
  <c r="D70" i="16" s="1"/>
  <c r="E69" i="16" s="1"/>
  <c r="F68" i="16" s="1"/>
  <c r="G67" i="16" s="1"/>
  <c r="C70" i="16"/>
  <c r="D69" i="16" s="1"/>
  <c r="E68" i="16" s="1"/>
  <c r="F67" i="16" s="1"/>
  <c r="C69" i="16"/>
  <c r="D68" i="16" s="1"/>
  <c r="E67" i="16" s="1"/>
  <c r="C68" i="16"/>
  <c r="D67" i="16" s="1"/>
  <c r="C67" i="16"/>
  <c r="C48" i="16"/>
  <c r="C47" i="16"/>
  <c r="C46" i="16"/>
  <c r="C45" i="16"/>
  <c r="C44" i="16"/>
  <c r="C43" i="16"/>
  <c r="C42" i="16"/>
  <c r="C41" i="16"/>
  <c r="C40" i="16"/>
  <c r="C39" i="16"/>
  <c r="C25" i="16"/>
  <c r="C11" i="16"/>
  <c r="E54" i="11"/>
  <c r="F53" i="11" s="1"/>
  <c r="G52" i="11" s="1"/>
  <c r="H51" i="11" s="1"/>
  <c r="I50" i="11" s="1"/>
  <c r="J49" i="11" s="1"/>
  <c r="K48" i="11" s="1"/>
  <c r="L47" i="11" s="1"/>
  <c r="M46" i="11" s="1"/>
  <c r="N45" i="11" s="1"/>
  <c r="F54" i="11"/>
  <c r="G53" i="11" s="1"/>
  <c r="H52" i="11" s="1"/>
  <c r="I51" i="11" s="1"/>
  <c r="J50" i="11" s="1"/>
  <c r="K49" i="11" s="1"/>
  <c r="L48" i="11" s="1"/>
  <c r="M47" i="11" s="1"/>
  <c r="N46" i="11" s="1"/>
  <c r="O45" i="11" s="1"/>
  <c r="G54" i="11"/>
  <c r="H53" i="11" s="1"/>
  <c r="I52" i="11" s="1"/>
  <c r="J51" i="11" s="1"/>
  <c r="K50" i="11" s="1"/>
  <c r="L49" i="11" s="1"/>
  <c r="M48" i="11" s="1"/>
  <c r="N47" i="11" s="1"/>
  <c r="O46" i="11" s="1"/>
  <c r="P45" i="11" s="1"/>
  <c r="H54" i="11"/>
  <c r="I53" i="11" s="1"/>
  <c r="J52" i="11" s="1"/>
  <c r="K51" i="11" s="1"/>
  <c r="L50" i="11" s="1"/>
  <c r="M49" i="11" s="1"/>
  <c r="N48" i="11" s="1"/>
  <c r="O47" i="11" s="1"/>
  <c r="P46" i="11" s="1"/>
  <c r="Q45" i="11" s="1"/>
  <c r="I54" i="11"/>
  <c r="J53" i="11" s="1"/>
  <c r="K52" i="11" s="1"/>
  <c r="L51" i="11" s="1"/>
  <c r="M50" i="11" s="1"/>
  <c r="N49" i="11" s="1"/>
  <c r="O48" i="11" s="1"/>
  <c r="P47" i="11" s="1"/>
  <c r="Q46" i="11" s="1"/>
  <c r="J54" i="11"/>
  <c r="K53" i="11" s="1"/>
  <c r="L52" i="11" s="1"/>
  <c r="M51" i="11" s="1"/>
  <c r="N50" i="11" s="1"/>
  <c r="O49" i="11" s="1"/>
  <c r="P48" i="11" s="1"/>
  <c r="Q47" i="11" s="1"/>
  <c r="K54" i="11"/>
  <c r="L53" i="11" s="1"/>
  <c r="M52" i="11" s="1"/>
  <c r="N51" i="11" s="1"/>
  <c r="O50" i="11" s="1"/>
  <c r="P49" i="11" s="1"/>
  <c r="Q48" i="11" s="1"/>
  <c r="L54" i="11"/>
  <c r="M53" i="11" s="1"/>
  <c r="N52" i="11" s="1"/>
  <c r="O51" i="11" s="1"/>
  <c r="P50" i="11" s="1"/>
  <c r="Q49" i="11" s="1"/>
  <c r="M54" i="11"/>
  <c r="N53" i="11" s="1"/>
  <c r="O52" i="11" s="1"/>
  <c r="P51" i="11" s="1"/>
  <c r="Q50" i="11" s="1"/>
  <c r="N54" i="11"/>
  <c r="O53" i="11" s="1"/>
  <c r="P52" i="11" s="1"/>
  <c r="Q51" i="11" s="1"/>
  <c r="O54" i="11"/>
  <c r="P53" i="11" s="1"/>
  <c r="Q52" i="11" s="1"/>
  <c r="P54" i="11"/>
  <c r="Q53" i="11" s="1"/>
  <c r="Q54" i="11"/>
  <c r="D54" i="11"/>
  <c r="E53" i="11" s="1"/>
  <c r="F52" i="11" s="1"/>
  <c r="G51" i="11" s="1"/>
  <c r="H50" i="11" s="1"/>
  <c r="I49" i="11" s="1"/>
  <c r="J48" i="11" s="1"/>
  <c r="K47" i="11" s="1"/>
  <c r="L46" i="11" s="1"/>
  <c r="M45" i="11" s="1"/>
  <c r="C54" i="11"/>
  <c r="D53" i="11" s="1"/>
  <c r="E52" i="11" s="1"/>
  <c r="F51" i="11" s="1"/>
  <c r="G50" i="11" s="1"/>
  <c r="H49" i="11" s="1"/>
  <c r="I48" i="11" s="1"/>
  <c r="J47" i="11" s="1"/>
  <c r="K46" i="11" s="1"/>
  <c r="L45" i="11" s="1"/>
  <c r="C46" i="11"/>
  <c r="D45" i="11" s="1"/>
  <c r="C47" i="11"/>
  <c r="D46" i="11" s="1"/>
  <c r="E45" i="11" s="1"/>
  <c r="C48" i="11"/>
  <c r="D47" i="11" s="1"/>
  <c r="E46" i="11" s="1"/>
  <c r="F45" i="11" s="1"/>
  <c r="C49" i="11"/>
  <c r="D48" i="11" s="1"/>
  <c r="E47" i="11" s="1"/>
  <c r="F46" i="11" s="1"/>
  <c r="G45" i="11" s="1"/>
  <c r="C50" i="11"/>
  <c r="D49" i="11" s="1"/>
  <c r="E48" i="11" s="1"/>
  <c r="F47" i="11" s="1"/>
  <c r="G46" i="11" s="1"/>
  <c r="H45" i="11" s="1"/>
  <c r="C51" i="11"/>
  <c r="D50" i="11" s="1"/>
  <c r="E49" i="11" s="1"/>
  <c r="F48" i="11" s="1"/>
  <c r="G47" i="11" s="1"/>
  <c r="H46" i="11" s="1"/>
  <c r="I45" i="11" s="1"/>
  <c r="C52" i="11"/>
  <c r="D51" i="11" s="1"/>
  <c r="E50" i="11" s="1"/>
  <c r="F49" i="11" s="1"/>
  <c r="G48" i="11" s="1"/>
  <c r="H47" i="11" s="1"/>
  <c r="I46" i="11" s="1"/>
  <c r="J45" i="11" s="1"/>
  <c r="C53" i="11"/>
  <c r="D52" i="11" s="1"/>
  <c r="E51" i="11" s="1"/>
  <c r="F50" i="11" s="1"/>
  <c r="G49" i="11" s="1"/>
  <c r="H48" i="11" s="1"/>
  <c r="I47" i="11" s="1"/>
  <c r="J46" i="11" s="1"/>
  <c r="K45" i="11" s="1"/>
  <c r="C45" i="11"/>
  <c r="C15" i="16" l="1"/>
  <c r="Q12" i="16"/>
  <c r="P12" i="16"/>
  <c r="E8" i="16"/>
  <c r="D8" i="16"/>
  <c r="D27" i="16" s="1"/>
  <c r="C50" i="16"/>
  <c r="C56" i="16"/>
  <c r="C52" i="16"/>
  <c r="C59" i="16"/>
  <c r="C55" i="16"/>
  <c r="C51" i="16"/>
  <c r="C58" i="16"/>
  <c r="C54" i="16"/>
  <c r="C57" i="16"/>
  <c r="C53" i="16"/>
  <c r="L66" i="16"/>
  <c r="G66" i="16"/>
  <c r="D66" i="16"/>
  <c r="N66" i="16"/>
  <c r="O66" i="16"/>
  <c r="C66" i="16"/>
  <c r="F66" i="16"/>
  <c r="H25" i="16"/>
  <c r="M66" i="16"/>
  <c r="K67" i="16"/>
  <c r="K66" i="16" s="1"/>
  <c r="J66" i="16"/>
  <c r="E66" i="16"/>
  <c r="P66" i="16"/>
  <c r="I66" i="16"/>
  <c r="H66" i="16"/>
  <c r="Q66" i="16"/>
  <c r="M44" i="11"/>
  <c r="K44" i="11"/>
  <c r="P44" i="11"/>
  <c r="L44" i="11"/>
  <c r="I44" i="11"/>
  <c r="O44" i="11"/>
  <c r="J44" i="11"/>
  <c r="N44" i="11"/>
  <c r="D44" i="11"/>
  <c r="Q44" i="11"/>
  <c r="G44" i="11"/>
  <c r="E44" i="11"/>
  <c r="C44" i="11"/>
  <c r="E60" i="7"/>
  <c r="D48" i="7"/>
  <c r="C36" i="7"/>
  <c r="C38" i="16" l="1"/>
  <c r="D16" i="16"/>
  <c r="D29" i="16"/>
  <c r="E28" i="16" s="1"/>
  <c r="D31" i="16"/>
  <c r="D35" i="16"/>
  <c r="D34" i="16"/>
  <c r="D32" i="16"/>
  <c r="D36" i="16"/>
  <c r="F8" i="16"/>
  <c r="G8" i="16"/>
  <c r="D30" i="16"/>
  <c r="D28" i="16"/>
  <c r="D33" i="16"/>
  <c r="E36" i="16"/>
  <c r="E12" i="16"/>
  <c r="D12" i="16"/>
  <c r="D59" i="16" s="1"/>
  <c r="F44" i="11"/>
  <c r="H44" i="11"/>
  <c r="C11" i="11"/>
  <c r="D12" i="11" s="1"/>
  <c r="D13" i="11" s="1"/>
  <c r="E12" i="11"/>
  <c r="E13" i="11" s="1"/>
  <c r="F12" i="11"/>
  <c r="F13" i="11" s="1"/>
  <c r="G12" i="11"/>
  <c r="G13" i="11" s="1"/>
  <c r="H12" i="11"/>
  <c r="H13" i="11" s="1"/>
  <c r="I12" i="11"/>
  <c r="I13" i="11" s="1"/>
  <c r="J12" i="11"/>
  <c r="J13" i="11" s="1"/>
  <c r="K12" i="11"/>
  <c r="K13" i="11" s="1"/>
  <c r="L12" i="11"/>
  <c r="L13" i="11" s="1"/>
  <c r="M12" i="11"/>
  <c r="M13" i="11" s="1"/>
  <c r="N12" i="11"/>
  <c r="N13" i="11" s="1"/>
  <c r="O12" i="11"/>
  <c r="O13" i="11" s="1"/>
  <c r="P12" i="11"/>
  <c r="P13" i="11" s="1"/>
  <c r="Q12" i="11"/>
  <c r="Q13" i="11" s="1"/>
  <c r="C61" i="16" l="1"/>
  <c r="C62" i="16" s="1"/>
  <c r="D17" i="16"/>
  <c r="D15" i="16" s="1"/>
  <c r="D23" i="16"/>
  <c r="D19" i="16"/>
  <c r="D18" i="16"/>
  <c r="E17" i="16" s="1"/>
  <c r="D22" i="16"/>
  <c r="D24" i="16"/>
  <c r="E35" i="16"/>
  <c r="E24" i="16" s="1"/>
  <c r="E30" i="16"/>
  <c r="D20" i="16"/>
  <c r="E34" i="16"/>
  <c r="E31" i="16"/>
  <c r="D21" i="16"/>
  <c r="E27" i="16"/>
  <c r="D50" i="16"/>
  <c r="F35" i="16"/>
  <c r="F27" i="16"/>
  <c r="E32" i="16"/>
  <c r="E33" i="16"/>
  <c r="E29" i="16"/>
  <c r="D52" i="16"/>
  <c r="D55" i="16"/>
  <c r="D58" i="16"/>
  <c r="D51" i="16"/>
  <c r="D57" i="16"/>
  <c r="D56" i="16"/>
  <c r="F12" i="16"/>
  <c r="D54" i="16"/>
  <c r="D53" i="16"/>
  <c r="J8" i="11"/>
  <c r="J9" i="11" s="1"/>
  <c r="K8" i="11"/>
  <c r="K9" i="11" s="1"/>
  <c r="L8" i="11"/>
  <c r="L9" i="11" s="1"/>
  <c r="O8" i="11"/>
  <c r="O9" i="11" s="1"/>
  <c r="P8" i="11"/>
  <c r="P9" i="11" s="1"/>
  <c r="Q8" i="11"/>
  <c r="Q9" i="11" s="1"/>
  <c r="E8" i="11"/>
  <c r="E9" i="11" s="1"/>
  <c r="F8" i="11"/>
  <c r="F9" i="11" s="1"/>
  <c r="G8" i="11"/>
  <c r="G9" i="11" s="1"/>
  <c r="D8" i="11"/>
  <c r="D9" i="11" s="1"/>
  <c r="D16" i="11" s="1"/>
  <c r="E19" i="16" l="1"/>
  <c r="F28" i="16"/>
  <c r="G34" i="16"/>
  <c r="F30" i="16"/>
  <c r="F32" i="16"/>
  <c r="F33" i="16"/>
  <c r="F34" i="16"/>
  <c r="F23" i="16" s="1"/>
  <c r="E21" i="16"/>
  <c r="F36" i="16"/>
  <c r="F16" i="16"/>
  <c r="E20" i="16"/>
  <c r="F19" i="16" s="1"/>
  <c r="F29" i="16"/>
  <c r="D39" i="16"/>
  <c r="D46" i="16"/>
  <c r="D40" i="16"/>
  <c r="D44" i="16"/>
  <c r="D47" i="16"/>
  <c r="D42" i="16"/>
  <c r="D43" i="16"/>
  <c r="E23" i="16"/>
  <c r="E16" i="16"/>
  <c r="E22" i="16"/>
  <c r="E18" i="16"/>
  <c r="F24" i="16"/>
  <c r="E51" i="16"/>
  <c r="D41" i="16"/>
  <c r="E55" i="16"/>
  <c r="D45" i="16"/>
  <c r="G36" i="16"/>
  <c r="E59" i="16"/>
  <c r="F31" i="16"/>
  <c r="E53" i="16"/>
  <c r="E52" i="16"/>
  <c r="G12" i="16"/>
  <c r="E56" i="16"/>
  <c r="E54" i="16"/>
  <c r="E57" i="16"/>
  <c r="E58" i="16"/>
  <c r="E50" i="16"/>
  <c r="D38" i="16" l="1"/>
  <c r="E15" i="16"/>
  <c r="F22" i="16"/>
  <c r="F17" i="16"/>
  <c r="G23" i="16"/>
  <c r="F18" i="16"/>
  <c r="F21" i="16"/>
  <c r="G35" i="16"/>
  <c r="G24" i="16" s="1"/>
  <c r="G33" i="16"/>
  <c r="G31" i="16"/>
  <c r="G28" i="16"/>
  <c r="G30" i="16"/>
  <c r="G32" i="16"/>
  <c r="G29" i="16"/>
  <c r="G27" i="16"/>
  <c r="F50" i="16"/>
  <c r="F52" i="16"/>
  <c r="E39" i="16"/>
  <c r="F53" i="16"/>
  <c r="F55" i="16"/>
  <c r="F54" i="16"/>
  <c r="F51" i="16"/>
  <c r="F56" i="16"/>
  <c r="E40" i="16"/>
  <c r="E45" i="16"/>
  <c r="F20" i="16"/>
  <c r="E46" i="16"/>
  <c r="F58" i="16"/>
  <c r="E43" i="16"/>
  <c r="E41" i="16"/>
  <c r="F57" i="16"/>
  <c r="E47" i="16"/>
  <c r="E44" i="16"/>
  <c r="E42" i="16"/>
  <c r="F41" i="16" s="1"/>
  <c r="F59" i="16"/>
  <c r="H12" i="16"/>
  <c r="H7" i="16"/>
  <c r="F15" i="16" l="1"/>
  <c r="F39" i="16"/>
  <c r="E38" i="16"/>
  <c r="D61" i="16"/>
  <c r="D62" i="16" s="1"/>
  <c r="G50" i="16"/>
  <c r="G19" i="16"/>
  <c r="G54" i="16"/>
  <c r="H53" i="16" s="1"/>
  <c r="G59" i="16"/>
  <c r="G18" i="16"/>
  <c r="F40" i="16"/>
  <c r="F42" i="16"/>
  <c r="F44" i="16"/>
  <c r="G43" i="16" s="1"/>
  <c r="G21" i="16"/>
  <c r="G17" i="16"/>
  <c r="G16" i="16"/>
  <c r="G20" i="16"/>
  <c r="G22" i="16"/>
  <c r="G55" i="16"/>
  <c r="G53" i="16"/>
  <c r="G52" i="16"/>
  <c r="F43" i="16"/>
  <c r="F46" i="16"/>
  <c r="F47" i="16"/>
  <c r="F45" i="16"/>
  <c r="G51" i="16"/>
  <c r="G56" i="16"/>
  <c r="G57" i="16"/>
  <c r="G58" i="16"/>
  <c r="I12" i="16"/>
  <c r="G15" i="16" l="1"/>
  <c r="F38" i="16"/>
  <c r="H58" i="16"/>
  <c r="G39" i="16"/>
  <c r="H59" i="16"/>
  <c r="E61" i="16"/>
  <c r="E62" i="16" s="1"/>
  <c r="G41" i="16"/>
  <c r="H54" i="16"/>
  <c r="G44" i="16"/>
  <c r="G42" i="16"/>
  <c r="H52" i="16"/>
  <c r="H29" i="16" s="1"/>
  <c r="H51" i="16"/>
  <c r="G46" i="16"/>
  <c r="H50" i="16"/>
  <c r="G40" i="16"/>
  <c r="G45" i="16"/>
  <c r="H30" i="16"/>
  <c r="H55" i="16"/>
  <c r="G47" i="16"/>
  <c r="H57" i="16"/>
  <c r="I56" i="16" s="1"/>
  <c r="H56" i="16"/>
  <c r="J8" i="16"/>
  <c r="I8" i="16"/>
  <c r="I52" i="16"/>
  <c r="I58" i="16"/>
  <c r="J12" i="16"/>
  <c r="H42" i="16"/>
  <c r="G38" i="16" l="1"/>
  <c r="H35" i="16"/>
  <c r="H47" i="16"/>
  <c r="H24" i="16" s="1"/>
  <c r="I57" i="16"/>
  <c r="H36" i="16"/>
  <c r="I51" i="16"/>
  <c r="F61" i="16"/>
  <c r="F62" i="16" s="1"/>
  <c r="H31" i="16"/>
  <c r="H40" i="16"/>
  <c r="H17" i="16" s="1"/>
  <c r="H43" i="16"/>
  <c r="H20" i="16" s="1"/>
  <c r="H41" i="16"/>
  <c r="H18" i="16" s="1"/>
  <c r="I53" i="16"/>
  <c r="H44" i="16"/>
  <c r="H21" i="16" s="1"/>
  <c r="H28" i="16"/>
  <c r="I50" i="16"/>
  <c r="H32" i="16"/>
  <c r="I54" i="16"/>
  <c r="H27" i="16"/>
  <c r="I59" i="16"/>
  <c r="H39" i="16"/>
  <c r="H33" i="16"/>
  <c r="H34" i="16"/>
  <c r="H46" i="16"/>
  <c r="H23" i="16" s="1"/>
  <c r="I47" i="16"/>
  <c r="I41" i="16"/>
  <c r="I55" i="16"/>
  <c r="H45" i="16"/>
  <c r="I28" i="16"/>
  <c r="I29" i="16"/>
  <c r="I35" i="16"/>
  <c r="J55" i="16"/>
  <c r="K8" i="16"/>
  <c r="L8" i="16"/>
  <c r="J51" i="16"/>
  <c r="J57" i="16"/>
  <c r="H19" i="16"/>
  <c r="K12" i="16"/>
  <c r="H16" i="16" l="1"/>
  <c r="H38" i="16"/>
  <c r="I46" i="16"/>
  <c r="J56" i="16"/>
  <c r="I34" i="16"/>
  <c r="J50" i="16"/>
  <c r="I30" i="16"/>
  <c r="I40" i="16"/>
  <c r="G61" i="16"/>
  <c r="G62" i="16" s="1"/>
  <c r="I42" i="16"/>
  <c r="I27" i="16"/>
  <c r="J53" i="16"/>
  <c r="J52" i="16"/>
  <c r="K51" i="16" s="1"/>
  <c r="I33" i="16"/>
  <c r="I22" i="16" s="1"/>
  <c r="I31" i="16"/>
  <c r="I20" i="16" s="1"/>
  <c r="J34" i="16"/>
  <c r="J27" i="16"/>
  <c r="J59" i="16"/>
  <c r="I32" i="16"/>
  <c r="J28" i="16"/>
  <c r="I36" i="16"/>
  <c r="I39" i="16"/>
  <c r="J58" i="16"/>
  <c r="J47" i="16" s="1"/>
  <c r="I43" i="16"/>
  <c r="I45" i="16"/>
  <c r="J44" i="16" s="1"/>
  <c r="J46" i="16"/>
  <c r="J54" i="16"/>
  <c r="J40" i="16"/>
  <c r="I44" i="16"/>
  <c r="I18" i="16"/>
  <c r="I24" i="16"/>
  <c r="H22" i="16"/>
  <c r="I17" i="16"/>
  <c r="L12" i="16"/>
  <c r="K54" i="16"/>
  <c r="K50" i="16"/>
  <c r="K56" i="16"/>
  <c r="K55" i="16"/>
  <c r="J33" i="16" l="1"/>
  <c r="I38" i="16"/>
  <c r="H15" i="16"/>
  <c r="J29" i="16"/>
  <c r="J36" i="16"/>
  <c r="K57" i="16"/>
  <c r="K46" i="16" s="1"/>
  <c r="J45" i="16"/>
  <c r="I23" i="16"/>
  <c r="J22" i="16" s="1"/>
  <c r="I19" i="16"/>
  <c r="J18" i="16" s="1"/>
  <c r="K59" i="16"/>
  <c r="J39" i="16"/>
  <c r="J42" i="16"/>
  <c r="K52" i="16"/>
  <c r="J41" i="16"/>
  <c r="K40" i="16" s="1"/>
  <c r="K28" i="16"/>
  <c r="L27" i="16" s="1"/>
  <c r="K58" i="16"/>
  <c r="K47" i="16" s="1"/>
  <c r="I16" i="16"/>
  <c r="I21" i="16"/>
  <c r="J35" i="16"/>
  <c r="K34" i="16" s="1"/>
  <c r="K36" i="16"/>
  <c r="K33" i="16"/>
  <c r="J30" i="16"/>
  <c r="K27" i="16"/>
  <c r="J17" i="16"/>
  <c r="K32" i="16"/>
  <c r="J16" i="16"/>
  <c r="J23" i="16"/>
  <c r="J31" i="16"/>
  <c r="J32" i="16"/>
  <c r="H61" i="16"/>
  <c r="H62" i="16" s="1"/>
  <c r="K43" i="16"/>
  <c r="K53" i="16"/>
  <c r="L52" i="16" s="1"/>
  <c r="K39" i="16"/>
  <c r="J43" i="16"/>
  <c r="K45" i="16"/>
  <c r="K44" i="16"/>
  <c r="K35" i="16"/>
  <c r="L59" i="16"/>
  <c r="L55" i="16"/>
  <c r="L54" i="16"/>
  <c r="M12" i="16"/>
  <c r="M7" i="16"/>
  <c r="L50" i="16"/>
  <c r="L53" i="16"/>
  <c r="J38" i="16" l="1"/>
  <c r="I15" i="16"/>
  <c r="I61" i="16" s="1"/>
  <c r="I62" i="16" s="1"/>
  <c r="L56" i="16"/>
  <c r="L45" i="16" s="1"/>
  <c r="K17" i="16"/>
  <c r="L16" i="16" s="1"/>
  <c r="L51" i="16"/>
  <c r="N8" i="16"/>
  <c r="L58" i="16"/>
  <c r="K41" i="16"/>
  <c r="L40" i="16" s="1"/>
  <c r="J24" i="16"/>
  <c r="K23" i="16" s="1"/>
  <c r="L57" i="16"/>
  <c r="K16" i="16"/>
  <c r="L35" i="16"/>
  <c r="L24" i="16" s="1"/>
  <c r="K21" i="16"/>
  <c r="K31" i="16"/>
  <c r="L32" i="16"/>
  <c r="K29" i="16"/>
  <c r="L34" i="16"/>
  <c r="K30" i="16"/>
  <c r="L33" i="16"/>
  <c r="J21" i="16"/>
  <c r="J20" i="16"/>
  <c r="K22" i="16"/>
  <c r="L31" i="16"/>
  <c r="L36" i="16"/>
  <c r="J19" i="16"/>
  <c r="J15" i="16" s="1"/>
  <c r="L44" i="16"/>
  <c r="L42" i="16"/>
  <c r="K42" i="16"/>
  <c r="L39" i="16"/>
  <c r="L43" i="16"/>
  <c r="K24" i="16"/>
  <c r="O8" i="16"/>
  <c r="M59" i="16"/>
  <c r="M52" i="16"/>
  <c r="M53" i="16"/>
  <c r="M55" i="16"/>
  <c r="M51" i="16"/>
  <c r="M57" i="16"/>
  <c r="M58" i="16"/>
  <c r="M54" i="16"/>
  <c r="K38" i="16" l="1"/>
  <c r="L47" i="16"/>
  <c r="M46" i="16" s="1"/>
  <c r="M50" i="16"/>
  <c r="L21" i="16"/>
  <c r="M56" i="16"/>
  <c r="L46" i="16"/>
  <c r="K19" i="16"/>
  <c r="K15" i="16" s="1"/>
  <c r="L23" i="16"/>
  <c r="K18" i="16"/>
  <c r="K20" i="16"/>
  <c r="L20" i="16"/>
  <c r="L29" i="16"/>
  <c r="L28" i="16"/>
  <c r="L30" i="16"/>
  <c r="J61" i="16"/>
  <c r="J62" i="16" s="1"/>
  <c r="L22" i="16"/>
  <c r="L41" i="16"/>
  <c r="L38" i="16" s="1"/>
  <c r="M31" i="16"/>
  <c r="M35" i="16"/>
  <c r="M29" i="16"/>
  <c r="M34" i="16"/>
  <c r="M28" i="16"/>
  <c r="M32" i="16"/>
  <c r="Q8" i="16"/>
  <c r="M41" i="16"/>
  <c r="M43" i="16"/>
  <c r="M47" i="16"/>
  <c r="M36" i="16"/>
  <c r="M30" i="16"/>
  <c r="M42" i="16"/>
  <c r="M44" i="16"/>
  <c r="N58" i="16"/>
  <c r="N57" i="16"/>
  <c r="N51" i="16"/>
  <c r="N56" i="16"/>
  <c r="N50" i="16"/>
  <c r="N53" i="16"/>
  <c r="N54" i="16"/>
  <c r="N52" i="16"/>
  <c r="M39" i="16" l="1"/>
  <c r="M38" i="16" s="1"/>
  <c r="N59" i="16"/>
  <c r="M27" i="16"/>
  <c r="M33" i="16"/>
  <c r="N55" i="16"/>
  <c r="M45" i="16"/>
  <c r="N44" i="16" s="1"/>
  <c r="M40" i="16"/>
  <c r="N39" i="16" s="1"/>
  <c r="L19" i="16"/>
  <c r="L18" i="16"/>
  <c r="L17" i="16"/>
  <c r="L15" i="16" s="1"/>
  <c r="N47" i="16"/>
  <c r="N45" i="16"/>
  <c r="M20" i="16"/>
  <c r="N42" i="16"/>
  <c r="M24" i="16"/>
  <c r="N46" i="16"/>
  <c r="M18" i="16"/>
  <c r="N40" i="16"/>
  <c r="N43" i="16"/>
  <c r="N41" i="16"/>
  <c r="O59" i="16"/>
  <c r="M16" i="16"/>
  <c r="N28" i="16"/>
  <c r="N31" i="16"/>
  <c r="N33" i="16"/>
  <c r="N27" i="16"/>
  <c r="N36" i="16"/>
  <c r="N29" i="16"/>
  <c r="N34" i="16"/>
  <c r="N32" i="16"/>
  <c r="N35" i="16"/>
  <c r="N30" i="16"/>
  <c r="O51" i="16"/>
  <c r="O58" i="16"/>
  <c r="O53" i="16"/>
  <c r="O56" i="16"/>
  <c r="M19" i="16"/>
  <c r="O52" i="16"/>
  <c r="O55" i="16"/>
  <c r="O57" i="16"/>
  <c r="M23" i="16"/>
  <c r="O54" i="16"/>
  <c r="O50" i="16"/>
  <c r="M21" i="16"/>
  <c r="M22" i="16"/>
  <c r="C37" i="11"/>
  <c r="C36" i="11"/>
  <c r="C35" i="11"/>
  <c r="C34" i="11"/>
  <c r="C33" i="11"/>
  <c r="C32" i="11"/>
  <c r="C31" i="11"/>
  <c r="C30" i="11"/>
  <c r="C29" i="11"/>
  <c r="D28" i="11" s="1"/>
  <c r="C28" i="11"/>
  <c r="C15" i="11"/>
  <c r="M7" i="11"/>
  <c r="N8" i="11" s="1"/>
  <c r="N9" i="11" s="1"/>
  <c r="H7" i="11"/>
  <c r="I8" i="11" s="1"/>
  <c r="I9" i="11" s="1"/>
  <c r="F72" i="7"/>
  <c r="F64" i="7"/>
  <c r="F65" i="7"/>
  <c r="F66" i="7"/>
  <c r="F67" i="7"/>
  <c r="F68" i="7"/>
  <c r="F69" i="7"/>
  <c r="F70" i="7"/>
  <c r="F71" i="7"/>
  <c r="F63" i="7"/>
  <c r="B11" i="7"/>
  <c r="N38" i="16" l="1"/>
  <c r="K61" i="16"/>
  <c r="K62" i="16" s="1"/>
  <c r="M17" i="16"/>
  <c r="M15" i="16" s="1"/>
  <c r="O31" i="16"/>
  <c r="O33" i="16"/>
  <c r="O32" i="16"/>
  <c r="O29" i="16"/>
  <c r="O28" i="16"/>
  <c r="O30" i="16"/>
  <c r="O34" i="16"/>
  <c r="O27" i="16"/>
  <c r="O46" i="16"/>
  <c r="O47" i="16"/>
  <c r="O44" i="16"/>
  <c r="N21" i="16"/>
  <c r="N17" i="16"/>
  <c r="O42" i="16"/>
  <c r="O41" i="16"/>
  <c r="N20" i="16"/>
  <c r="N18" i="16"/>
  <c r="O35" i="16"/>
  <c r="N24" i="16"/>
  <c r="N23" i="16"/>
  <c r="O22" i="16" s="1"/>
  <c r="N19" i="16"/>
  <c r="N22" i="16"/>
  <c r="O43" i="16"/>
  <c r="O45" i="16"/>
  <c r="O40" i="16"/>
  <c r="O39" i="16"/>
  <c r="O36" i="16"/>
  <c r="P59" i="16"/>
  <c r="P50" i="16"/>
  <c r="P52" i="16"/>
  <c r="P54" i="16"/>
  <c r="P55" i="16"/>
  <c r="P53" i="16"/>
  <c r="P57" i="16"/>
  <c r="P58" i="16"/>
  <c r="P56" i="16"/>
  <c r="P51" i="16"/>
  <c r="F62" i="7"/>
  <c r="B75" i="7"/>
  <c r="D25" i="11"/>
  <c r="C27" i="11"/>
  <c r="D36" i="11"/>
  <c r="B80" i="7"/>
  <c r="D17" i="11"/>
  <c r="D24" i="11"/>
  <c r="D22" i="11"/>
  <c r="D18" i="11"/>
  <c r="D21" i="11"/>
  <c r="D20" i="11"/>
  <c r="D19" i="11"/>
  <c r="D23" i="11"/>
  <c r="O38" i="16" l="1"/>
  <c r="N16" i="16"/>
  <c r="N15" i="16" s="1"/>
  <c r="O19" i="16"/>
  <c r="M61" i="16"/>
  <c r="M62" i="16" s="1"/>
  <c r="P31" i="16"/>
  <c r="Q30" i="16" s="1"/>
  <c r="O21" i="16"/>
  <c r="C39" i="11"/>
  <c r="C40" i="11" s="1"/>
  <c r="L61" i="16"/>
  <c r="L62" i="16" s="1"/>
  <c r="O18" i="16"/>
  <c r="O16" i="16"/>
  <c r="P28" i="16"/>
  <c r="P30" i="16"/>
  <c r="O17" i="16"/>
  <c r="P33" i="16"/>
  <c r="P27" i="16"/>
  <c r="O23" i="16"/>
  <c r="O20" i="16"/>
  <c r="P36" i="16"/>
  <c r="P29" i="16"/>
  <c r="Q28" i="16" s="1"/>
  <c r="P32" i="16"/>
  <c r="P21" i="16" s="1"/>
  <c r="O24" i="16"/>
  <c r="Q50" i="16"/>
  <c r="Q55" i="16"/>
  <c r="Q57" i="16"/>
  <c r="Q56" i="16"/>
  <c r="Q52" i="16"/>
  <c r="Q54" i="16"/>
  <c r="Q53" i="16"/>
  <c r="Q51" i="16"/>
  <c r="P34" i="16"/>
  <c r="Q58" i="16"/>
  <c r="P42" i="16"/>
  <c r="P46" i="16"/>
  <c r="P35" i="16"/>
  <c r="P39" i="16"/>
  <c r="P45" i="16"/>
  <c r="P44" i="16"/>
  <c r="P47" i="16"/>
  <c r="P41" i="16"/>
  <c r="P40" i="16"/>
  <c r="P43" i="16"/>
  <c r="Q59" i="16"/>
  <c r="N61" i="16"/>
  <c r="N62" i="16" s="1"/>
  <c r="E37" i="11"/>
  <c r="D37" i="11"/>
  <c r="E36" i="11" s="1"/>
  <c r="F37" i="11"/>
  <c r="E25" i="11"/>
  <c r="D29" i="11"/>
  <c r="E28" i="11" s="1"/>
  <c r="D32" i="11"/>
  <c r="E31" i="11" s="1"/>
  <c r="D35" i="11"/>
  <c r="E34" i="11" s="1"/>
  <c r="D31" i="11"/>
  <c r="E30" i="11" s="1"/>
  <c r="D33" i="11"/>
  <c r="E32" i="11" s="1"/>
  <c r="D34" i="11"/>
  <c r="E33" i="11" s="1"/>
  <c r="D30" i="11"/>
  <c r="E29" i="11" s="1"/>
  <c r="D15" i="11"/>
  <c r="E23" i="11"/>
  <c r="E19" i="11"/>
  <c r="E22" i="11"/>
  <c r="E18" i="11"/>
  <c r="E20" i="11"/>
  <c r="E35" i="11"/>
  <c r="E21" i="11"/>
  <c r="E24" i="11"/>
  <c r="E17" i="11"/>
  <c r="E16" i="11"/>
  <c r="P38" i="16" l="1"/>
  <c r="O15" i="16"/>
  <c r="O61" i="16" s="1"/>
  <c r="O62" i="16" s="1"/>
  <c r="P20" i="16"/>
  <c r="Q19" i="16" s="1"/>
  <c r="Q27" i="16"/>
  <c r="P22" i="16"/>
  <c r="Q41" i="16"/>
  <c r="Q29" i="16"/>
  <c r="Q36" i="16"/>
  <c r="P16" i="16"/>
  <c r="Q35" i="16"/>
  <c r="Q24" i="16" s="1"/>
  <c r="P17" i="16"/>
  <c r="Q32" i="16"/>
  <c r="P18" i="16"/>
  <c r="Q17" i="16" s="1"/>
  <c r="P19" i="16"/>
  <c r="Q33" i="16"/>
  <c r="Q31" i="16"/>
  <c r="Q34" i="16"/>
  <c r="Q46" i="16"/>
  <c r="Q45" i="16"/>
  <c r="Q44" i="16"/>
  <c r="Q40" i="16"/>
  <c r="Q42" i="16"/>
  <c r="Q39" i="16"/>
  <c r="Q43" i="16"/>
  <c r="Q47" i="16"/>
  <c r="P24" i="16"/>
  <c r="P23" i="16"/>
  <c r="G37" i="11"/>
  <c r="F25" i="11"/>
  <c r="D27" i="11"/>
  <c r="E15" i="11"/>
  <c r="E27" i="11"/>
  <c r="F23" i="11"/>
  <c r="F19" i="11"/>
  <c r="F18" i="11"/>
  <c r="F35" i="11"/>
  <c r="F32" i="11"/>
  <c r="F29" i="11"/>
  <c r="F36" i="11"/>
  <c r="F33" i="11"/>
  <c r="F30" i="11"/>
  <c r="F22" i="11"/>
  <c r="F34" i="11"/>
  <c r="F20" i="11"/>
  <c r="F21" i="11"/>
  <c r="F31" i="11"/>
  <c r="F24" i="11"/>
  <c r="F16" i="11"/>
  <c r="F28" i="11"/>
  <c r="F17" i="11"/>
  <c r="P15" i="16" l="1"/>
  <c r="Q38" i="16"/>
  <c r="Q16" i="16"/>
  <c r="Q22" i="16"/>
  <c r="E39" i="11"/>
  <c r="E40" i="11" s="1"/>
  <c r="D39" i="11"/>
  <c r="D40" i="11" s="1"/>
  <c r="Q18" i="16"/>
  <c r="Q21" i="16"/>
  <c r="Q23" i="16"/>
  <c r="Q20" i="16"/>
  <c r="P61" i="16"/>
  <c r="P62" i="16" s="1"/>
  <c r="G25" i="11"/>
  <c r="F15" i="11"/>
  <c r="G32" i="11"/>
  <c r="G36" i="11"/>
  <c r="G33" i="11"/>
  <c r="G30" i="11"/>
  <c r="G29" i="11"/>
  <c r="G22" i="11"/>
  <c r="G18" i="11"/>
  <c r="G35" i="11"/>
  <c r="G21" i="11"/>
  <c r="G17" i="11"/>
  <c r="G23" i="11"/>
  <c r="G19" i="11"/>
  <c r="G24" i="11"/>
  <c r="G16" i="11"/>
  <c r="G28" i="11"/>
  <c r="G31" i="11"/>
  <c r="G34" i="11"/>
  <c r="G20" i="11"/>
  <c r="F27" i="11"/>
  <c r="Q15" i="16" l="1"/>
  <c r="Q61" i="16" s="1"/>
  <c r="Q62" i="16" s="1"/>
  <c r="F39" i="11"/>
  <c r="F40" i="11" s="1"/>
  <c r="H37" i="11"/>
  <c r="H25" i="11" s="1"/>
  <c r="H36" i="11"/>
  <c r="H24" i="11" s="1"/>
  <c r="H33" i="11"/>
  <c r="H21" i="11" s="1"/>
  <c r="H30" i="11"/>
  <c r="H18" i="11" s="1"/>
  <c r="H35" i="11"/>
  <c r="H23" i="11" s="1"/>
  <c r="H32" i="11"/>
  <c r="H20" i="11" s="1"/>
  <c r="H29" i="11"/>
  <c r="H17" i="11" s="1"/>
  <c r="H34" i="11"/>
  <c r="H22" i="11" s="1"/>
  <c r="H28" i="11"/>
  <c r="H31" i="11"/>
  <c r="H19" i="11" s="1"/>
  <c r="G15" i="11"/>
  <c r="G27" i="11"/>
  <c r="A85" i="7"/>
  <c r="A86" i="7" s="1"/>
  <c r="A87" i="7" s="1"/>
  <c r="A88" i="7" s="1"/>
  <c r="A89" i="7" s="1"/>
  <c r="A90" i="7" s="1"/>
  <c r="A91" i="7" s="1"/>
  <c r="A92" i="7" s="1"/>
  <c r="A93" i="7" s="1"/>
  <c r="F60" i="7"/>
  <c r="F59" i="7"/>
  <c r="E59" i="7"/>
  <c r="F58" i="7" s="1"/>
  <c r="E58" i="7"/>
  <c r="F57" i="7" s="1"/>
  <c r="E57" i="7"/>
  <c r="F56" i="7" s="1"/>
  <c r="E56" i="7"/>
  <c r="F55" i="7" s="1"/>
  <c r="E55" i="7"/>
  <c r="F54" i="7" s="1"/>
  <c r="E54" i="7"/>
  <c r="F53" i="7" s="1"/>
  <c r="E53" i="7"/>
  <c r="F52" i="7" s="1"/>
  <c r="E52" i="7"/>
  <c r="F51" i="7" s="1"/>
  <c r="E51" i="7"/>
  <c r="F48" i="7"/>
  <c r="E48" i="7"/>
  <c r="F47" i="7" s="1"/>
  <c r="E47" i="7"/>
  <c r="F46" i="7" s="1"/>
  <c r="D47" i="7"/>
  <c r="E46" i="7" s="1"/>
  <c r="F45" i="7" s="1"/>
  <c r="D46" i="7"/>
  <c r="E45" i="7" s="1"/>
  <c r="F44" i="7" s="1"/>
  <c r="D45" i="7"/>
  <c r="E44" i="7" s="1"/>
  <c r="F43" i="7" s="1"/>
  <c r="D44" i="7"/>
  <c r="E43" i="7" s="1"/>
  <c r="F42" i="7" s="1"/>
  <c r="D43" i="7"/>
  <c r="E42" i="7" s="1"/>
  <c r="F41" i="7" s="1"/>
  <c r="D42" i="7"/>
  <c r="E41" i="7" s="1"/>
  <c r="F40" i="7" s="1"/>
  <c r="D41" i="7"/>
  <c r="E40" i="7" s="1"/>
  <c r="F39" i="7" s="1"/>
  <c r="D40" i="7"/>
  <c r="E39" i="7" s="1"/>
  <c r="D39" i="7"/>
  <c r="F36" i="7"/>
  <c r="E36" i="7"/>
  <c r="F35" i="7" s="1"/>
  <c r="D36" i="7"/>
  <c r="E35" i="7" s="1"/>
  <c r="F34" i="7" s="1"/>
  <c r="D35" i="7"/>
  <c r="E34" i="7" s="1"/>
  <c r="F33" i="7" s="1"/>
  <c r="C35" i="7"/>
  <c r="D34" i="7" s="1"/>
  <c r="E33" i="7" s="1"/>
  <c r="F32" i="7" s="1"/>
  <c r="C34" i="7"/>
  <c r="D33" i="7" s="1"/>
  <c r="E32" i="7" s="1"/>
  <c r="F31" i="7" s="1"/>
  <c r="C33" i="7"/>
  <c r="D32" i="7" s="1"/>
  <c r="E31" i="7" s="1"/>
  <c r="F30" i="7" s="1"/>
  <c r="C32" i="7"/>
  <c r="D31" i="7" s="1"/>
  <c r="E30" i="7" s="1"/>
  <c r="F29" i="7" s="1"/>
  <c r="C31" i="7"/>
  <c r="D30" i="7" s="1"/>
  <c r="E29" i="7" s="1"/>
  <c r="F28" i="7" s="1"/>
  <c r="C30" i="7"/>
  <c r="D29" i="7" s="1"/>
  <c r="E28" i="7" s="1"/>
  <c r="F27" i="7" s="1"/>
  <c r="C29" i="7"/>
  <c r="D28" i="7" s="1"/>
  <c r="E27" i="7" s="1"/>
  <c r="C28" i="7"/>
  <c r="D27" i="7" s="1"/>
  <c r="C27" i="7"/>
  <c r="F24" i="7"/>
  <c r="E24" i="7"/>
  <c r="F23" i="7" s="1"/>
  <c r="D24" i="7"/>
  <c r="E23" i="7" s="1"/>
  <c r="F22" i="7" s="1"/>
  <c r="C24" i="7"/>
  <c r="D23" i="7" s="1"/>
  <c r="E22" i="7" s="1"/>
  <c r="F21" i="7" s="1"/>
  <c r="B24" i="7"/>
  <c r="C22" i="7"/>
  <c r="D21" i="7" s="1"/>
  <c r="E20" i="7" s="1"/>
  <c r="F19" i="7" s="1"/>
  <c r="C21" i="7"/>
  <c r="D20" i="7" s="1"/>
  <c r="E19" i="7" s="1"/>
  <c r="F18" i="7" s="1"/>
  <c r="C20" i="7"/>
  <c r="D19" i="7" s="1"/>
  <c r="E18" i="7" s="1"/>
  <c r="F17" i="7" s="1"/>
  <c r="C19" i="7"/>
  <c r="D18" i="7" s="1"/>
  <c r="E17" i="7" s="1"/>
  <c r="F16" i="7" s="1"/>
  <c r="C18" i="7"/>
  <c r="D17" i="7" s="1"/>
  <c r="E16" i="7" s="1"/>
  <c r="F15" i="7" s="1"/>
  <c r="C17" i="7"/>
  <c r="D16" i="7" s="1"/>
  <c r="C16" i="7"/>
  <c r="D15" i="7" s="1"/>
  <c r="C15" i="7"/>
  <c r="F9" i="7"/>
  <c r="F8" i="7"/>
  <c r="E8" i="7"/>
  <c r="F7" i="7"/>
  <c r="E7" i="7"/>
  <c r="D7" i="7"/>
  <c r="F6" i="7"/>
  <c r="E6" i="7"/>
  <c r="D6" i="7"/>
  <c r="C6" i="7"/>
  <c r="B14" i="7" l="1"/>
  <c r="B74" i="7" s="1"/>
  <c r="B76" i="7" s="1"/>
  <c r="B93" i="7"/>
  <c r="B95" i="7" s="1"/>
  <c r="F50" i="7"/>
  <c r="F26" i="7"/>
  <c r="E38" i="7"/>
  <c r="G39" i="11"/>
  <c r="G40" i="11" s="1"/>
  <c r="G41" i="11" s="1"/>
  <c r="H27" i="11"/>
  <c r="F38" i="7"/>
  <c r="D38" i="7"/>
  <c r="E50" i="7"/>
  <c r="C26" i="7"/>
  <c r="D26" i="7"/>
  <c r="E26" i="7"/>
  <c r="C23" i="7"/>
  <c r="D22" i="7" s="1"/>
  <c r="E21" i="7" s="1"/>
  <c r="F20" i="7" s="1"/>
  <c r="F14" i="7" s="1"/>
  <c r="I25" i="11"/>
  <c r="I37" i="11"/>
  <c r="J37" i="11"/>
  <c r="C11" i="7"/>
  <c r="D11" i="7"/>
  <c r="H16" i="11"/>
  <c r="H15" i="11" s="1"/>
  <c r="I22" i="11"/>
  <c r="I18" i="11"/>
  <c r="I24" i="11"/>
  <c r="I35" i="11"/>
  <c r="I32" i="11"/>
  <c r="I29" i="11"/>
  <c r="I21" i="11"/>
  <c r="I17" i="11"/>
  <c r="I23" i="11"/>
  <c r="I16" i="11"/>
  <c r="I33" i="11"/>
  <c r="I30" i="11"/>
  <c r="I28" i="11"/>
  <c r="I19" i="11"/>
  <c r="I31" i="11"/>
  <c r="I36" i="11"/>
  <c r="I34" i="11"/>
  <c r="I20" i="11"/>
  <c r="E11" i="7"/>
  <c r="F11" i="7"/>
  <c r="E15" i="7"/>
  <c r="F74" i="7" l="1"/>
  <c r="H39" i="11"/>
  <c r="H40" i="11" s="1"/>
  <c r="I15" i="11"/>
  <c r="I27" i="11"/>
  <c r="D14" i="7"/>
  <c r="D74" i="7" s="1"/>
  <c r="E14" i="7"/>
  <c r="E74" i="7" s="1"/>
  <c r="C14" i="7"/>
  <c r="C74" i="7" s="1"/>
  <c r="D80" i="7"/>
  <c r="D75" i="7"/>
  <c r="F80" i="7"/>
  <c r="F75" i="7"/>
  <c r="E80" i="7"/>
  <c r="E75" i="7"/>
  <c r="C80" i="7"/>
  <c r="C75" i="7"/>
  <c r="J25" i="11"/>
  <c r="K37" i="11"/>
  <c r="B96" i="7"/>
  <c r="B97" i="7" s="1"/>
  <c r="J16" i="11"/>
  <c r="J31" i="11"/>
  <c r="J28" i="11"/>
  <c r="J24" i="11"/>
  <c r="J20" i="11"/>
  <c r="J35" i="11"/>
  <c r="J32" i="11"/>
  <c r="J29" i="11"/>
  <c r="J21" i="11"/>
  <c r="J17" i="11"/>
  <c r="J34" i="11"/>
  <c r="J18" i="11"/>
  <c r="J30" i="11"/>
  <c r="J22" i="11"/>
  <c r="J19" i="11"/>
  <c r="J33" i="11"/>
  <c r="J36" i="11"/>
  <c r="J23" i="11"/>
  <c r="D81" i="7" l="1"/>
  <c r="D82" i="7" s="1"/>
  <c r="D93" i="7" s="1"/>
  <c r="C81" i="7"/>
  <c r="C82" i="7" s="1"/>
  <c r="C93" i="7" s="1"/>
  <c r="E81" i="7"/>
  <c r="E82" i="7" s="1"/>
  <c r="E93" i="7" s="1"/>
  <c r="F81" i="7"/>
  <c r="F82" i="7" s="1"/>
  <c r="F93" i="7" s="1"/>
  <c r="I39" i="11"/>
  <c r="I40" i="11" s="1"/>
  <c r="J27" i="11"/>
  <c r="J15" i="11"/>
  <c r="C76" i="7"/>
  <c r="E76" i="7"/>
  <c r="E96" i="7" s="1"/>
  <c r="F76" i="7"/>
  <c r="D76" i="7"/>
  <c r="D96" i="7" s="1"/>
  <c r="K25" i="11"/>
  <c r="L37" i="11"/>
  <c r="K34" i="11"/>
  <c r="K35" i="11"/>
  <c r="K32" i="11"/>
  <c r="K29" i="11"/>
  <c r="K21" i="11"/>
  <c r="K17" i="11"/>
  <c r="K24" i="11"/>
  <c r="K20" i="11"/>
  <c r="K16" i="11"/>
  <c r="K31" i="11"/>
  <c r="K28" i="11"/>
  <c r="K18" i="11"/>
  <c r="K30" i="11"/>
  <c r="K19" i="11"/>
  <c r="K23" i="11"/>
  <c r="K33" i="11"/>
  <c r="K36" i="11"/>
  <c r="K22" i="11"/>
  <c r="C84" i="7" l="1"/>
  <c r="C90" i="7"/>
  <c r="D89" i="7" s="1"/>
  <c r="E88" i="7" s="1"/>
  <c r="F87" i="7" s="1"/>
  <c r="C92" i="7"/>
  <c r="D91" i="7" s="1"/>
  <c r="E90" i="7" s="1"/>
  <c r="F89" i="7" s="1"/>
  <c r="C88" i="7"/>
  <c r="D87" i="7" s="1"/>
  <c r="E86" i="7" s="1"/>
  <c r="C89" i="7"/>
  <c r="D88" i="7" s="1"/>
  <c r="E87" i="7" s="1"/>
  <c r="F86" i="7" s="1"/>
  <c r="C85" i="7"/>
  <c r="D84" i="7" s="1"/>
  <c r="C87" i="7"/>
  <c r="D86" i="7" s="1"/>
  <c r="E85" i="7" s="1"/>
  <c r="F84" i="7" s="1"/>
  <c r="C91" i="7"/>
  <c r="D90" i="7" s="1"/>
  <c r="E89" i="7" s="1"/>
  <c r="F88" i="7" s="1"/>
  <c r="C86" i="7"/>
  <c r="D85" i="7" s="1"/>
  <c r="E84" i="7" s="1"/>
  <c r="K27" i="11"/>
  <c r="J39" i="11"/>
  <c r="J40" i="11" s="1"/>
  <c r="K15" i="11"/>
  <c r="C96" i="7"/>
  <c r="E92" i="7"/>
  <c r="F91" i="7" s="1"/>
  <c r="F92" i="7"/>
  <c r="D92" i="7"/>
  <c r="E91" i="7" s="1"/>
  <c r="F90" i="7" s="1"/>
  <c r="F96" i="7"/>
  <c r="L25" i="11"/>
  <c r="O37" i="11"/>
  <c r="L35" i="11"/>
  <c r="L32" i="11"/>
  <c r="L29" i="11"/>
  <c r="L21" i="11"/>
  <c r="L17" i="11"/>
  <c r="L16" i="11"/>
  <c r="L34" i="11"/>
  <c r="L31" i="11"/>
  <c r="L28" i="11"/>
  <c r="L24" i="11"/>
  <c r="L20" i="11"/>
  <c r="L18" i="11"/>
  <c r="L30" i="11"/>
  <c r="L19" i="11"/>
  <c r="L33" i="11"/>
  <c r="L36" i="11"/>
  <c r="L22" i="11"/>
  <c r="L23" i="11"/>
  <c r="C95" i="7" l="1"/>
  <c r="C97" i="7" s="1"/>
  <c r="K39" i="11"/>
  <c r="K40" i="11" s="1"/>
  <c r="L27" i="11"/>
  <c r="L15" i="11"/>
  <c r="D95" i="7"/>
  <c r="D97" i="7" s="1"/>
  <c r="E95" i="7"/>
  <c r="E97" i="7" s="1"/>
  <c r="F85" i="7"/>
  <c r="F95" i="7" s="1"/>
  <c r="F97" i="7" s="1"/>
  <c r="M37" i="11"/>
  <c r="M25" i="11" s="1"/>
  <c r="N25" i="11"/>
  <c r="N37" i="11"/>
  <c r="P37" i="11"/>
  <c r="O25" i="11"/>
  <c r="M34" i="11"/>
  <c r="M22" i="11" s="1"/>
  <c r="M31" i="11"/>
  <c r="M19" i="11" s="1"/>
  <c r="M28" i="11"/>
  <c r="M32" i="11"/>
  <c r="M20" i="11" s="1"/>
  <c r="M30" i="11"/>
  <c r="M18" i="11" s="1"/>
  <c r="M35" i="11"/>
  <c r="M23" i="11" s="1"/>
  <c r="M33" i="11"/>
  <c r="M21" i="11" s="1"/>
  <c r="M36" i="11"/>
  <c r="M24" i="11" s="1"/>
  <c r="M29" i="11"/>
  <c r="M17" i="11" s="1"/>
  <c r="L39" i="11" l="1"/>
  <c r="L40" i="11" s="1"/>
  <c r="L41" i="11" s="1"/>
  <c r="M27" i="11"/>
  <c r="P25" i="11"/>
  <c r="M16" i="11"/>
  <c r="M15" i="11" s="1"/>
  <c r="N24" i="11"/>
  <c r="N20" i="11"/>
  <c r="N16" i="11"/>
  <c r="N36" i="11"/>
  <c r="N34" i="11"/>
  <c r="N31" i="11"/>
  <c r="N28" i="11"/>
  <c r="N23" i="11"/>
  <c r="N19" i="11"/>
  <c r="N30" i="11"/>
  <c r="N33" i="11"/>
  <c r="N32" i="11"/>
  <c r="N21" i="11"/>
  <c r="N35" i="11"/>
  <c r="N22" i="11"/>
  <c r="N17" i="11"/>
  <c r="N29" i="11"/>
  <c r="N18" i="11"/>
  <c r="M39" i="11" l="1"/>
  <c r="M40" i="11" s="1"/>
  <c r="Q25" i="11"/>
  <c r="Q37" i="11"/>
  <c r="N27" i="11"/>
  <c r="O24" i="11"/>
  <c r="O20" i="11"/>
  <c r="O16" i="11"/>
  <c r="O36" i="11"/>
  <c r="O34" i="11"/>
  <c r="O31" i="11"/>
  <c r="O28" i="11"/>
  <c r="O23" i="11"/>
  <c r="O19" i="11"/>
  <c r="O33" i="11"/>
  <c r="O30" i="11"/>
  <c r="O21" i="11"/>
  <c r="O35" i="11"/>
  <c r="O22" i="11"/>
  <c r="O18" i="11"/>
  <c r="O32" i="11"/>
  <c r="O17" i="11"/>
  <c r="O29" i="11"/>
  <c r="N15" i="11"/>
  <c r="N39" i="11" s="1"/>
  <c r="N40" i="11" s="1"/>
  <c r="O27" i="11" l="1"/>
  <c r="O15" i="11"/>
  <c r="P34" i="11"/>
  <c r="P31" i="11"/>
  <c r="P28" i="11"/>
  <c r="P22" i="11"/>
  <c r="P18" i="11"/>
  <c r="P23" i="11"/>
  <c r="P19" i="11"/>
  <c r="P36" i="11"/>
  <c r="P33" i="11"/>
  <c r="P30" i="11"/>
  <c r="P35" i="11"/>
  <c r="P16" i="11"/>
  <c r="P24" i="11"/>
  <c r="P29" i="11"/>
  <c r="P21" i="11"/>
  <c r="P17" i="11"/>
  <c r="P20" i="11"/>
  <c r="P32" i="11"/>
  <c r="O39" i="11" l="1"/>
  <c r="O40" i="11" s="1"/>
  <c r="Q22" i="11"/>
  <c r="Q23" i="11"/>
  <c r="Q19" i="11"/>
  <c r="Q36" i="11"/>
  <c r="Q33" i="11"/>
  <c r="Q30" i="11"/>
  <c r="Q18" i="11"/>
  <c r="Q16" i="11"/>
  <c r="Q24" i="11"/>
  <c r="Q28" i="11"/>
  <c r="Q17" i="11"/>
  <c r="Q29" i="11"/>
  <c r="Q20" i="11"/>
  <c r="Q34" i="11"/>
  <c r="Q31" i="11"/>
  <c r="Q32" i="11"/>
  <c r="Q21" i="11"/>
  <c r="Q35" i="11"/>
  <c r="P15" i="11"/>
  <c r="P27" i="11"/>
  <c r="P39" i="11" l="1"/>
  <c r="P40" i="11" s="1"/>
  <c r="Q27" i="11"/>
  <c r="Q15" i="11"/>
  <c r="Q39" i="11" l="1"/>
  <c r="Q40" i="11" s="1"/>
  <c r="Q41" i="11" s="1"/>
  <c r="G63" i="16" l="1"/>
  <c r="Q63" i="16" l="1"/>
  <c r="L6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</authors>
  <commentList>
    <comment ref="A5" authorId="0" shapeId="0" xr:uid="{805BA193-E817-4031-9FA4-2ED31511C296}">
      <text>
        <r>
          <rPr>
            <b/>
            <sz val="10"/>
            <color rgb="FF000000"/>
            <rFont val="Arial"/>
            <family val="2"/>
          </rPr>
          <t xml:space="preserve">Average 10yr BBB+ yield in the annual </t>
        </r>
        <r>
          <rPr>
            <b/>
            <sz val="9"/>
            <color rgb="FF000000"/>
            <rFont val="Arial"/>
            <family val="2"/>
          </rPr>
          <t xml:space="preserve">cost of debt averaging period prior to the start of the corresponding regulatory year.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" authorId="0" shapeId="0" xr:uid="{FDFA6749-D70C-48E7-A5F3-595CB2D9C275}">
      <text>
        <r>
          <rPr>
            <b/>
            <sz val="9"/>
            <color rgb="FF000000"/>
            <rFont val="Arial"/>
            <family val="2"/>
          </rPr>
          <t>Weight is set to zero if the change in forecast PTRM debt is negative.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3" authorId="0" shapeId="0" xr:uid="{5BD57E7C-A79F-9E4C-BD02-56F57A2A1BA1}">
      <text>
        <r>
          <rPr>
            <b/>
            <sz val="9"/>
            <color rgb="FF000000"/>
            <rFont val="Arial"/>
            <family val="2"/>
          </rPr>
          <t>Weight is set to zero if the change in roll forward PTRM debt is negative.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6" authorId="0" shapeId="0" xr:uid="{858E1B69-B248-46CF-A530-554417EA551E}">
      <text>
        <r>
          <rPr>
            <b/>
            <sz val="9"/>
            <color indexed="81"/>
            <rFont val="Arial"/>
            <family val="2"/>
          </rPr>
          <t>Yields 1-9 are historical 10yr BBB+ yields in the annual averaging periods for FY17-FY25.
Yield 10 is the average 10yr BBB+ yield in the annual averaging period prior to the start of FY26.
Assumes the service provider has fully transitioned to a simple 10yr trailing average cost of debt.</t>
        </r>
      </text>
    </comment>
    <comment ref="H16" authorId="0" shapeId="0" xr:uid="{00107ECA-171B-884B-8C4D-37D01E184808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M16" authorId="0" shapeId="0" xr:uid="{32BEEB03-17E1-8B4E-849D-66BFB653A046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C28" authorId="0" shapeId="0" xr:uid="{112DD493-4DDC-46B1-9DBE-C93ED1F3BFB0}">
      <text>
        <r>
          <rPr>
            <b/>
            <sz val="9"/>
            <color indexed="81"/>
            <rFont val="Arial"/>
            <family val="2"/>
          </rPr>
          <t>Yields 1-9 are historical 10yr BBB+ yields in the annual averaging periods for FY17-FY25.
Yield 10 is the average 10yr BBB+ yield in the annual averaging period prior to the start of FY26.
Assumes the service provider has fully transitioned to a simple 10yr trailing average cost of debt.</t>
        </r>
      </text>
    </comment>
    <comment ref="A40" authorId="0" shapeId="0" xr:uid="{55A09067-CB52-4E62-B10D-9EE291480268}">
      <text>
        <r>
          <rPr>
            <b/>
            <sz val="9"/>
            <color rgb="FF000000"/>
            <rFont val="Arial"/>
            <family val="2"/>
          </rPr>
          <t>Based on forecast PTRM debt to avoid double counting with CESS.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41" authorId="0" shapeId="0" xr:uid="{FBAF9BE8-6632-4E5A-8439-730CE1C5DD55}">
      <text>
        <r>
          <rPr>
            <b/>
            <sz val="9"/>
            <color indexed="81"/>
            <rFont val="Arial"/>
            <family val="2"/>
          </rPr>
          <t xml:space="preserve">Adjustment for cost of debt differences due to the difference between forecast and roll forward weights.
Can be captured as a positive/negative revenue adjustment in the next regulatory period.
</t>
        </r>
      </text>
    </comment>
    <comment ref="A42" authorId="0" shapeId="0" xr:uid="{CDB21BA1-326E-4BF9-A21D-9CB7CB7C718A}">
      <text>
        <r>
          <rPr>
            <b/>
            <sz val="9"/>
            <color rgb="FF000000"/>
            <rFont val="Arial"/>
            <family val="2"/>
          </rPr>
          <t>Same WACC that is used in the CESS calculations?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5" authorId="0" shapeId="0" xr:uid="{A05B8712-91F8-428E-8F3F-6713738CDFC9}">
      <text>
        <r>
          <rPr>
            <b/>
            <sz val="9"/>
            <color rgb="FF000000"/>
            <rFont val="Arial"/>
            <family val="2"/>
          </rPr>
          <t xml:space="preserve">Yields 1-9 are historical 10yr BBB+ yields in the annual averaging periods for FY17-FY25.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 xml:space="preserve">Yield 10 is the average 10yr BBB+ yield in the annual averaging period prior to the start of FY26.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>Assumes the service provider has fully transitioned to a simple 10yr trailing average cost of debt.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  <author>User</author>
  </authors>
  <commentList>
    <comment ref="A5" authorId="0" shapeId="0" xr:uid="{0DE3D47E-C8CC-4E08-8950-A4C4AAAB93B5}">
      <text>
        <r>
          <rPr>
            <b/>
            <sz val="10"/>
            <color rgb="FF000000"/>
            <rFont val="Arial"/>
            <family val="2"/>
          </rPr>
          <t xml:space="preserve">Average 10yr BBB+ yield in the annual </t>
        </r>
        <r>
          <rPr>
            <b/>
            <sz val="9"/>
            <color rgb="FF000000"/>
            <rFont val="Arial"/>
            <family val="2"/>
          </rPr>
          <t xml:space="preserve">cost of debt averaging period prior to the start of the corresponding regulatory year.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" authorId="1" shapeId="0" xr:uid="{654B54CC-B217-43E3-A7DC-226FE3D10185}">
      <text>
        <r>
          <rPr>
            <b/>
            <sz val="9"/>
            <color rgb="FF000000"/>
            <rFont val="Arial"/>
            <family val="2"/>
          </rPr>
          <t>Annual refinance amount reduces in years where the change in forecast PTRM debt is negative.</t>
        </r>
      </text>
    </comment>
    <comment ref="A12" authorId="1" shapeId="0" xr:uid="{57F43055-6DD2-406E-987F-49C1E44B7B19}">
      <text>
        <r>
          <rPr>
            <b/>
            <sz val="9"/>
            <color rgb="FF000000"/>
            <rFont val="Arial"/>
            <family val="2"/>
          </rPr>
          <t>Annual refinance amount reduces in years where the change in roll forward PTRM debt is negative.</t>
        </r>
      </text>
    </comment>
    <comment ref="C16" authorId="0" shapeId="0" xr:uid="{D1B83D91-6587-4F40-8C2E-B2082CAEE72E}">
      <text>
        <r>
          <rPr>
            <b/>
            <sz val="9"/>
            <color rgb="FF000000"/>
            <rFont val="Arial"/>
            <family val="2"/>
          </rPr>
          <t xml:space="preserve">Yields 1-9 are historical 10yr BBB+ yields in the annual averaging periods for FY17-FY25.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 xml:space="preserve">Yield 10 is the average 10yr BBB+ yield in the annual averaging period prior to the start of FY26.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>Assumes the service provider has fully transitioned to a simple 10yr trailing average cost of debt.</t>
        </r>
      </text>
    </comment>
    <comment ref="H16" authorId="0" shapeId="0" xr:uid="{5FF395F6-B714-DA4A-B496-9A81C5A8BB0E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M16" authorId="0" shapeId="0" xr:uid="{7110EA1E-FF11-6946-A0C4-7DC108C6FAF7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A27" authorId="1" shapeId="0" xr:uid="{54D9B22A-9FB2-48D5-8830-FDE3CF6E87B0}">
      <text>
        <r>
          <rPr>
            <b/>
            <sz val="9"/>
            <color rgb="FF000000"/>
            <rFont val="Arial"/>
            <family val="2"/>
          </rPr>
          <t>The amount refinanced by tranche 10 reduces in years where the change in forecast PTRM debt is negative.</t>
        </r>
      </text>
    </comment>
    <comment ref="H27" authorId="0" shapeId="0" xr:uid="{08A4938B-4754-4445-9317-16F311AE7CDD}">
      <text>
        <r>
          <rPr>
            <b/>
            <sz val="9"/>
            <color rgb="FF000000"/>
            <rFont val="Arial"/>
            <family val="2"/>
          </rPr>
          <t>Debt tranches in the first year of the regulatory period are set to equal the roll forward debt tranches.</t>
        </r>
      </text>
    </comment>
    <comment ref="M27" authorId="0" shapeId="0" xr:uid="{3D0EACE8-B873-A548-B248-492609E5CA81}">
      <text>
        <r>
          <rPr>
            <b/>
            <sz val="9"/>
            <color rgb="FF000000"/>
            <rFont val="Arial"/>
            <family val="2"/>
          </rPr>
          <t>Debt tranches in the first year of the regulatory period are set to equal the roll forward debt tranches.</t>
        </r>
      </text>
    </comment>
    <comment ref="C39" authorId="0" shapeId="0" xr:uid="{A4E39FE4-F6A8-864D-B1D6-DAF00962F990}">
      <text>
        <r>
          <rPr>
            <b/>
            <sz val="9"/>
            <color rgb="FF000000"/>
            <rFont val="Arial"/>
            <family val="2"/>
          </rPr>
          <t xml:space="preserve">Yields 1-9 are historical 10yr BBB+ yields in the annual averaging periods for FY17-FY25.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 xml:space="preserve">Yield 10 is the average 10yr BBB+ yield in the annual averaging period prior to the start of FY26.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>Assumes the service provider has fully transitioned to a simple 10yr trailing average cost of debt.</t>
        </r>
      </text>
    </comment>
    <comment ref="A50" authorId="1" shapeId="0" xr:uid="{3EEF4355-E036-4AB9-BC8C-4E49D6ABE3BB}">
      <text>
        <r>
          <rPr>
            <b/>
            <sz val="9"/>
            <color rgb="FF000000"/>
            <rFont val="Arial"/>
            <family val="2"/>
          </rPr>
          <t>The amount refinanced by tranche 10 reduces in years where the change in roll forward PTRM debt is negative.</t>
        </r>
      </text>
    </comment>
    <comment ref="A62" authorId="0" shapeId="0" xr:uid="{C91B8F60-6AC6-A946-B704-3A709BF95D5F}">
      <text>
        <r>
          <rPr>
            <b/>
            <sz val="9"/>
            <color rgb="FF000000"/>
            <rFont val="Arial"/>
            <family val="2"/>
          </rPr>
          <t>Based on forecast PTRM debt to avoid double counting with CESS.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3" authorId="0" shapeId="0" xr:uid="{BC419479-AAD1-431B-BC77-8869875839B5}">
      <text>
        <r>
          <rPr>
            <b/>
            <sz val="9"/>
            <color indexed="81"/>
            <rFont val="Arial"/>
            <family val="2"/>
          </rPr>
          <t xml:space="preserve">Adjustment for cost of debt differences due to the difference between forecast and roll forward weights.
Can be captured as a positive/negative revenue adjustment in the next regulatory period.
</t>
        </r>
      </text>
    </comment>
    <comment ref="A64" authorId="0" shapeId="0" xr:uid="{3D4DE716-1B7F-2D45-8C9C-C2EC9EA5E68B}">
      <text>
        <r>
          <rPr>
            <b/>
            <sz val="9"/>
            <color rgb="FF000000"/>
            <rFont val="Arial"/>
            <family val="2"/>
          </rPr>
          <t>Same WACC that is used in the CESS calculations?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7" authorId="0" shapeId="0" xr:uid="{9A0616EA-ED4B-C846-8B3E-EFAFE9A43D6B}">
      <text>
        <r>
          <rPr>
            <b/>
            <sz val="9"/>
            <color rgb="FF000000"/>
            <rFont val="Arial"/>
            <family val="2"/>
          </rPr>
          <t xml:space="preserve">Yields 1-9 are historical 10yr BBB+ yields in the annual averaging periods for FY17-FY25.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 xml:space="preserve">Yield 10 is the average 10yr BBB+ yield in the annual averaging period prior to the start of FY26.
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b/>
            <sz val="9"/>
            <color rgb="FF000000"/>
            <rFont val="Arial"/>
            <family val="2"/>
          </rPr>
          <t>Assumes the service provider has fully transitioned to a simple 10yr trailing average cost of debt.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</authors>
  <commentList>
    <comment ref="C7" authorId="0" shapeId="0" xr:uid="{518BE4C7-4219-41D3-A420-51BCA8A8239F}">
      <text>
        <r>
          <rPr>
            <b/>
            <sz val="9"/>
            <color indexed="81"/>
            <rFont val="Arial"/>
            <family val="2"/>
          </rPr>
          <t>Must be greater than or equal to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2678F9A4-961F-4131-97CC-F16245DAC1E5}">
      <text>
        <r>
          <rPr>
            <b/>
            <sz val="9"/>
            <color indexed="81"/>
            <rFont val="Arial"/>
            <family val="2"/>
          </rPr>
          <t>Must be greater than or equal to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4C7425CD-4169-4091-BF47-D9DA739EE386}">
      <text>
        <r>
          <rPr>
            <b/>
            <sz val="9"/>
            <color indexed="81"/>
            <rFont val="Arial"/>
            <family val="2"/>
          </rPr>
          <t>Must be greater than or equal to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776D44E3-E155-493F-92D5-B4DBCB0D1899}">
      <text>
        <r>
          <rPr>
            <b/>
            <sz val="9"/>
            <color indexed="81"/>
            <rFont val="Arial"/>
            <family val="2"/>
          </rPr>
          <t>Must be greater than or equal to zero.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D99B9D56-1170-48E4-9F3A-7E03BC263CAD}">
      <text>
        <r>
          <rPr>
            <b/>
            <sz val="9"/>
            <color rgb="FF000000"/>
            <rFont val="Arial"/>
            <family val="2"/>
          </rPr>
          <t>Yields 1-9 are historical 10yr BBB+ yields in the corresponding annual cost of debt averaging periods
Yield 10 is the average 10yr BBB+ yield in the annual averaging period prior to the start of Year 1
Assumes the service provider has fully transitioned to a simple 10yr trailing average cost of debt.</t>
        </r>
      </text>
    </comment>
    <comment ref="A82" authorId="0" shapeId="0" xr:uid="{1002774A-22B9-4C3E-9F37-79C6350E5E83}">
      <text>
        <r>
          <rPr>
            <b/>
            <sz val="9"/>
            <color rgb="FF000000"/>
            <rFont val="Arial"/>
            <family val="2"/>
          </rPr>
          <t>Weight is set to zero if the change in debt is negative.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<sst xmlns="http://schemas.openxmlformats.org/spreadsheetml/2006/main" count="242" uniqueCount="81">
  <si>
    <t>Year 1</t>
  </si>
  <si>
    <t>Year 2</t>
  </si>
  <si>
    <t>Year 3</t>
  </si>
  <si>
    <t>Year 4</t>
  </si>
  <si>
    <t>Year 5</t>
  </si>
  <si>
    <t>Opening debt</t>
  </si>
  <si>
    <t>10yr BBB+ yield</t>
  </si>
  <si>
    <t>QTC Weighted Trailing Average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</si>
  <si>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</si>
  <si>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</si>
  <si>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</si>
  <si>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</si>
  <si>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</si>
  <si>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</si>
  <si>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</si>
  <si>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</si>
  <si>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</si>
  <si>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</si>
  <si>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</si>
  <si>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</si>
  <si>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</si>
  <si>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</si>
  <si>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</si>
  <si>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10yr BBB+ yields</t>
  </si>
  <si>
    <t>Difference</t>
  </si>
  <si>
    <t>Opening forecast PTRM debt</t>
  </si>
  <si>
    <t>Opening roll forward PTRM debt</t>
  </si>
  <si>
    <t>∆ forecast PTRM debt</t>
  </si>
  <si>
    <t>∆ roll forward PTRM debt</t>
  </si>
  <si>
    <t>Simple TA</t>
  </si>
  <si>
    <t>Total debt</t>
  </si>
  <si>
    <t>WACC</t>
  </si>
  <si>
    <t>Implied forecast weights per debt tranche</t>
  </si>
  <si>
    <t>Implied roll forward weights per debt tranche</t>
  </si>
  <si>
    <t>Forecast PTRM debt tranches</t>
  </si>
  <si>
    <t>Roll forward PTRM debt tranches</t>
  </si>
  <si>
    <t>New borrowing 1</t>
  </si>
  <si>
    <t>New borrowing 2</t>
  </si>
  <si>
    <t>New borrowing 3</t>
  </si>
  <si>
    <t>New borrowing 4</t>
  </si>
  <si>
    <t>∆ forecast PTRM debt weights</t>
  </si>
  <si>
    <t>∆ roll forward PTRM debt weights</t>
  </si>
  <si>
    <t>Allowed cost of debt with forecast weights (Kd F)</t>
  </si>
  <si>
    <t>Allowed cost of debt with roll forward weights (Kd R)</t>
  </si>
  <si>
    <t>Simple TA with AER transition to new borrowing 1</t>
  </si>
  <si>
    <t>Simple TA with AER transition to new borrowing 2</t>
  </si>
  <si>
    <t>Simple TA with AER transition to new borrowing 3</t>
  </si>
  <si>
    <t>Simple TA with AER transition to new borrowing 4</t>
  </si>
  <si>
    <t>Total simple TA cost of debt allowance</t>
  </si>
  <si>
    <t>Kd R - Kd F (%)</t>
  </si>
  <si>
    <t>Kd R - Kd F ($)</t>
  </si>
  <si>
    <t>Cumulative Kd R - Kd F ($)</t>
  </si>
  <si>
    <t>∆ opening debt</t>
  </si>
  <si>
    <t>∆ opening debt weights</t>
  </si>
  <si>
    <t>Allowed cost of debt on total debt</t>
  </si>
  <si>
    <t>User input</t>
  </si>
  <si>
    <t>Output</t>
  </si>
  <si>
    <t>QTC WTA V1</t>
  </si>
  <si>
    <t>Total</t>
  </si>
  <si>
    <t>Yield 1</t>
  </si>
  <si>
    <t>Yield 2</t>
  </si>
  <si>
    <t>Yield 3</t>
  </si>
  <si>
    <t>Yield 4</t>
  </si>
  <si>
    <t>Yield 5</t>
  </si>
  <si>
    <t>Yield 6</t>
  </si>
  <si>
    <t>Yield 7</t>
  </si>
  <si>
    <t>Yield 8</t>
  </si>
  <si>
    <t>Yield 9</t>
  </si>
  <si>
    <t>Yield 10</t>
  </si>
  <si>
    <t>Tranche 1</t>
  </si>
  <si>
    <t>Tranche 2</t>
  </si>
  <si>
    <t>Tranche 3</t>
  </si>
  <si>
    <t>Tranche 4</t>
  </si>
  <si>
    <t>Tranche 5</t>
  </si>
  <si>
    <t>Tranche 6</t>
  </si>
  <si>
    <t>Tranche 7</t>
  </si>
  <si>
    <t>Tranche 8</t>
  </si>
  <si>
    <t>Tranche 9</t>
  </si>
  <si>
    <t>Tranche 10</t>
  </si>
  <si>
    <t>*** Draft worked example prepared for illustrative purposes. Initial input values are hypothetical ***</t>
  </si>
  <si>
    <t>Simple TA applying to opening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</si>
</sst>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#,##0.00_);[Red]\(&quot;$&quot;#,##0.00\)"/>
    <numFmt numFmtId="165" formatCode="&quot;$&quot;#,##0.0"/>
    <numFmt numFmtId="166" formatCode="dd\ mmm\ yy"/>
    <numFmt numFmtId="167" formatCode="[$$-C09]#,##0.0;[Red]\-[$$-C09]#,##0.0"/>
    <numFmt numFmtId="168" formatCode="&quot;$&quot;#,##0.00"/>
    <numFmt numFmtId="169" formatCode="0.0000"/>
    <numFmt numFmtId="170" formatCode="d\ mmm\ yy"/>
    <numFmt numFmtId="171" formatCode="0.0000%"/>
    <numFmt numFmtId="172" formatCode="&quot;$&quot;#,##0.0;[Red]\-&quot;$&quot;#,##0.0"/>
    <numFmt numFmtId="173" formatCode="&quot;$&quot;#,##0.0_);[Red]\(&quot;$&quot;#,##0.0\)"/>
    <numFmt numFmtId="174" formatCode="&quot;$&quot;#,##0.0000;[Red]\-&quot;$&quot;#,##0.0000"/>
    <numFmt numFmtId="175" formatCode="0.000%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3F3F76"/>
      <name val="Arial"/>
      <family val="2"/>
    </font>
    <font>
      <b/>
      <sz val="9"/>
      <color indexed="81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Tahoma"/>
      <family val="2"/>
    </font>
    <font>
      <b/>
      <sz val="10"/>
      <name val="Helvetica"/>
      <family val="2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A3465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002060"/>
      </left>
      <right style="thin">
        <color theme="0" tint="-0.14996795556505021"/>
      </right>
      <top style="thin">
        <color rgb="FF00206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2060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/>
    <xf numFmtId="0" fontId="16" fillId="0" borderId="0" applyFill="0" applyBorder="0">
      <alignment horizontal="left" vertical="center"/>
    </xf>
    <xf numFmtId="9" fontId="17" fillId="0" borderId="0" applyFont="0" applyFill="0" applyBorder="0" applyAlignment="0" applyProtection="0"/>
  </cellStyleXfs>
  <cellXfs count="80">
    <xf numFmtId="0" fontId="0" fillId="0" borderId="0" xfId="0"/>
    <xf numFmtId="10" fontId="0" fillId="0" borderId="0" xfId="0" applyNumberFormat="1"/>
    <xf numFmtId="169" fontId="0" fillId="0" borderId="0" xfId="0" applyNumberFormat="1"/>
    <xf numFmtId="0" fontId="4" fillId="0" borderId="0" xfId="0" applyFont="1"/>
    <xf numFmtId="170" fontId="0" fillId="0" borderId="0" xfId="0" applyNumberFormat="1"/>
    <xf numFmtId="0" fontId="9" fillId="0" borderId="0" xfId="0" applyFont="1" applyAlignment="1">
      <alignment horizontal="right"/>
    </xf>
    <xf numFmtId="166" fontId="3" fillId="4" borderId="5" xfId="0" applyNumberFormat="1" applyFont="1" applyFill="1" applyBorder="1" applyAlignment="1">
      <alignment horizontal="center"/>
    </xf>
    <xf numFmtId="167" fontId="0" fillId="0" borderId="0" xfId="0" applyNumberFormat="1"/>
    <xf numFmtId="168" fontId="0" fillId="0" borderId="0" xfId="0" applyNumberFormat="1"/>
    <xf numFmtId="10" fontId="0" fillId="0" borderId="0" xfId="1" applyNumberFormat="1" applyFont="1" applyBorder="1"/>
    <xf numFmtId="10" fontId="4" fillId="0" borderId="0" xfId="0" applyNumberFormat="1" applyFont="1"/>
    <xf numFmtId="0" fontId="10" fillId="0" borderId="0" xfId="0" applyFont="1" applyAlignment="1">
      <alignment horizontal="left"/>
    </xf>
    <xf numFmtId="10" fontId="1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172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0" fontId="9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171" fontId="4" fillId="6" borderId="0" xfId="1" applyNumberFormat="1" applyFont="1" applyFill="1" applyBorder="1"/>
    <xf numFmtId="168" fontId="1" fillId="0" borderId="0" xfId="1" applyNumberFormat="1" applyFont="1" applyFill="1" applyBorder="1"/>
    <xf numFmtId="0" fontId="3" fillId="4" borderId="0" xfId="0" applyFont="1" applyFill="1"/>
    <xf numFmtId="167" fontId="0" fillId="5" borderId="0" xfId="0" applyNumberFormat="1" applyFill="1"/>
    <xf numFmtId="165" fontId="1" fillId="0" borderId="0" xfId="1" applyNumberFormat="1" applyFont="1" applyFill="1" applyBorder="1"/>
    <xf numFmtId="172" fontId="1" fillId="0" borderId="0" xfId="2" applyNumberFormat="1" applyFont="1" applyFill="1" applyBorder="1" applyAlignment="1">
      <alignment horizontal="right"/>
    </xf>
    <xf numFmtId="172" fontId="1" fillId="5" borderId="0" xfId="2" applyNumberFormat="1" applyFont="1" applyFill="1" applyBorder="1" applyAlignment="1">
      <alignment horizontal="right"/>
    </xf>
    <xf numFmtId="171" fontId="0" fillId="0" borderId="0" xfId="0" applyNumberFormat="1"/>
    <xf numFmtId="10" fontId="5" fillId="2" borderId="0" xfId="1" applyNumberFormat="1" applyFont="1" applyFill="1" applyBorder="1" applyAlignment="1">
      <alignment horizontal="right"/>
    </xf>
    <xf numFmtId="10" fontId="9" fillId="0" borderId="0" xfId="1" applyNumberFormat="1" applyFont="1" applyFill="1" applyBorder="1" applyAlignment="1">
      <alignment horizontal="right"/>
    </xf>
    <xf numFmtId="166" fontId="3" fillId="4" borderId="6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center"/>
    </xf>
    <xf numFmtId="166" fontId="3" fillId="8" borderId="7" xfId="0" applyNumberFormat="1" applyFont="1" applyFill="1" applyBorder="1" applyAlignment="1">
      <alignment horizontal="center"/>
    </xf>
    <xf numFmtId="10" fontId="10" fillId="3" borderId="9" xfId="0" applyNumberFormat="1" applyFont="1" applyFill="1" applyBorder="1" applyAlignment="1">
      <alignment horizontal="right"/>
    </xf>
    <xf numFmtId="10" fontId="10" fillId="3" borderId="10" xfId="0" applyNumberFormat="1" applyFont="1" applyFill="1" applyBorder="1" applyAlignment="1">
      <alignment horizontal="right"/>
    </xf>
    <xf numFmtId="10" fontId="10" fillId="3" borderId="8" xfId="0" applyNumberFormat="1" applyFont="1" applyFill="1" applyBorder="1" applyAlignment="1">
      <alignment horizontal="right"/>
    </xf>
    <xf numFmtId="171" fontId="4" fillId="3" borderId="0" xfId="0" applyNumberFormat="1" applyFont="1" applyFill="1"/>
    <xf numFmtId="0" fontId="0" fillId="3" borderId="0" xfId="0" applyFill="1"/>
    <xf numFmtId="10" fontId="4" fillId="3" borderId="0" xfId="0" applyNumberFormat="1" applyFont="1" applyFill="1"/>
    <xf numFmtId="169" fontId="9" fillId="0" borderId="0" xfId="0" applyNumberFormat="1" applyFont="1" applyAlignment="1">
      <alignment horizontal="right"/>
    </xf>
    <xf numFmtId="169" fontId="9" fillId="5" borderId="0" xfId="0" applyNumberFormat="1" applyFont="1" applyFill="1" applyAlignment="1">
      <alignment horizontal="right"/>
    </xf>
    <xf numFmtId="172" fontId="5" fillId="2" borderId="0" xfId="2" applyNumberFormat="1" applyFont="1" applyBorder="1" applyAlignment="1">
      <alignment horizontal="right"/>
    </xf>
    <xf numFmtId="172" fontId="10" fillId="0" borderId="0" xfId="0" applyNumberFormat="1" applyFont="1" applyAlignment="1">
      <alignment horizontal="right"/>
    </xf>
    <xf numFmtId="172" fontId="4" fillId="0" borderId="0" xfId="2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7" borderId="0" xfId="0" applyFont="1" applyFill="1"/>
    <xf numFmtId="0" fontId="3" fillId="9" borderId="0" xfId="0" applyFont="1" applyFill="1"/>
    <xf numFmtId="171" fontId="4" fillId="0" borderId="0" xfId="0" applyNumberFormat="1" applyFont="1"/>
    <xf numFmtId="173" fontId="9" fillId="0" borderId="0" xfId="0" applyNumberFormat="1" applyFont="1" applyAlignment="1">
      <alignment horizontal="right"/>
    </xf>
    <xf numFmtId="10" fontId="9" fillId="0" borderId="0" xfId="1" applyNumberFormat="1" applyFont="1" applyAlignment="1">
      <alignment horizontal="right"/>
    </xf>
    <xf numFmtId="172" fontId="20" fillId="0" borderId="0" xfId="2" applyNumberFormat="1" applyFont="1" applyFill="1" applyBorder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164" fontId="19" fillId="0" borderId="0" xfId="0" applyNumberFormat="1" applyFont="1"/>
    <xf numFmtId="171" fontId="9" fillId="0" borderId="0" xfId="0" applyNumberFormat="1" applyFont="1" applyAlignment="1">
      <alignment horizontal="right"/>
    </xf>
    <xf numFmtId="10" fontId="20" fillId="0" borderId="0" xfId="1" applyNumberFormat="1" applyFont="1" applyFill="1" applyBorder="1"/>
    <xf numFmtId="10" fontId="12" fillId="0" borderId="0" xfId="1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/>
    <xf numFmtId="172" fontId="5" fillId="2" borderId="0" xfId="2" applyNumberFormat="1" applyFont="1" applyBorder="1" applyAlignment="1">
      <alignment horizontal="left"/>
    </xf>
    <xf numFmtId="0" fontId="10" fillId="3" borderId="0" xfId="0" applyFont="1" applyFill="1" applyAlignment="1">
      <alignment horizontal="left"/>
    </xf>
    <xf numFmtId="10" fontId="12" fillId="0" borderId="0" xfId="0" applyNumberFormat="1" applyFont="1" applyAlignment="1">
      <alignment horizontal="right"/>
    </xf>
    <xf numFmtId="10" fontId="19" fillId="3" borderId="10" xfId="0" applyNumberFormat="1" applyFont="1" applyFill="1" applyBorder="1" applyAlignment="1">
      <alignment horizontal="right"/>
    </xf>
    <xf numFmtId="164" fontId="10" fillId="3" borderId="0" xfId="0" applyNumberFormat="1" applyFont="1" applyFill="1"/>
    <xf numFmtId="174" fontId="9" fillId="0" borderId="0" xfId="0" applyNumberFormat="1" applyFont="1" applyAlignment="1">
      <alignment horizontal="right"/>
    </xf>
    <xf numFmtId="175" fontId="9" fillId="0" borderId="0" xfId="1" applyNumberFormat="1" applyFont="1" applyAlignment="1">
      <alignment horizontal="right"/>
    </xf>
    <xf numFmtId="175" fontId="1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9" fillId="10" borderId="0" xfId="0" applyFont="1" applyFill="1" applyAlignment="1">
      <alignment horizontal="right"/>
    </xf>
    <xf numFmtId="0" fontId="9" fillId="10" borderId="0" xfId="0" applyFont="1" applyFill="1" applyAlignment="1">
      <alignment horizontal="left"/>
    </xf>
    <xf numFmtId="0" fontId="9" fillId="7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10" fontId="4" fillId="0" borderId="0" xfId="1" applyNumberFormat="1" applyFont="1" applyBorder="1"/>
    <xf numFmtId="166" fontId="3" fillId="4" borderId="2" xfId="0" applyNumberFormat="1" applyFont="1" applyFill="1" applyBorder="1" applyAlignment="1">
      <alignment horizontal="center"/>
    </xf>
    <xf numFmtId="166" fontId="3" fillId="4" borderId="3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</cellXfs>
  <cellStyles count="6">
    <cellStyle name="Heading 3 Output" xfId="4" xr:uid="{8BC3C6DE-B4CB-4F2B-BEDE-4A648F39DADA}"/>
    <cellStyle name="Input" xfId="2" builtinId="20"/>
    <cellStyle name="Normal" xfId="0" builtinId="0"/>
    <cellStyle name="Normal 2" xfId="3" xr:uid="{DA386ABC-C36E-47CA-B53D-FEAFA6BE5B39}"/>
    <cellStyle name="Percent" xfId="1" builtinId="5"/>
    <cellStyle name="Percent 2" xfId="5" xr:uid="{E660023A-3E65-4D8C-81F6-05B18B5207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numFmt numFmtId="172" formatCode="&quot;$&quot;#,##0.0;[Red]\-&quot;$&quot;#,##0.0"/>
    </dxf>
  </dxfs>
  <tableStyles count="0" defaultTableStyle="TableStyleMedium2" defaultPivotStyle="PivotStyleLight16"/>
  <colors>
    <mruColors>
      <color rgb="FFCCFFFF"/>
      <color rgb="FFFFFFCC"/>
      <color rgb="FF66FFFF"/>
      <color rgb="FF0A3465"/>
      <color rgb="FF006600"/>
      <color rgb="FFCCFFCC"/>
      <color rgb="FF008000"/>
      <color rgb="FF99FF99"/>
      <color rgb="FFFF7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B634-A95B-4D65-BBBB-5392504E8A18}">
  <sheetPr>
    <pageSetUpPr fitToPage="1"/>
  </sheetPr>
  <dimension ref="A1:U62"/>
  <sheetViews>
    <sheetView showGridLines="0" tabSelected="1" zoomScale="90" zoomScaleNormal="90" workbookViewId="0">
      <pane xSplit="2" ySplit="13" topLeftCell="C14" activePane="bottomRight" state="frozen"/>
      <selection pane="topRight" activeCell="C1" sqref="C1"/>
      <selection pane="bottomLeft" activeCell="A11" sqref="A11"/>
      <selection pane="bottomRight"/>
    </sheetView>
  </sheetViews>
  <sheetFormatPr defaultColWidth="15.453125" defaultRowHeight="16" customHeight="1" outlineLevelRow="1" x14ac:dyDescent="0.25"/>
  <cols>
    <col min="1" max="1" width="48.7265625" style="5" customWidth="1"/>
    <col min="2" max="2" width="12.7265625" style="5" customWidth="1"/>
    <col min="3" max="17" width="14.7265625" style="5" customWidth="1"/>
    <col min="18" max="18" width="11.81640625" style="5" customWidth="1"/>
    <col min="19" max="19" width="12.1796875" style="5" customWidth="1"/>
    <col min="20" max="21" width="15.453125" style="5"/>
  </cols>
  <sheetData>
    <row r="1" spans="1:21" s="62" customFormat="1" ht="22" customHeight="1" x14ac:dyDescent="0.4">
      <c r="A1" s="75" t="s">
        <v>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3" spans="1:21" ht="16" customHeight="1" x14ac:dyDescent="0.3">
      <c r="C3" s="63" t="s">
        <v>55</v>
      </c>
      <c r="D3" s="64" t="s">
        <v>56</v>
      </c>
    </row>
    <row r="5" spans="1:21" ht="16" customHeight="1" x14ac:dyDescent="0.3">
      <c r="A5" s="11" t="s">
        <v>23</v>
      </c>
      <c r="B5" s="11"/>
      <c r="C5" s="31">
        <v>0.06</v>
      </c>
      <c r="D5" s="31">
        <v>7.0000000000000007E-2</v>
      </c>
      <c r="E5" s="31">
        <v>6.5000000000000002E-2</v>
      </c>
      <c r="F5" s="31">
        <v>0.05</v>
      </c>
      <c r="G5" s="31">
        <v>0.04</v>
      </c>
      <c r="H5" s="31">
        <v>4.4999999999999998E-2</v>
      </c>
      <c r="I5" s="31">
        <v>0.05</v>
      </c>
      <c r="J5" s="31">
        <v>4.4999999999999998E-2</v>
      </c>
      <c r="K5" s="31">
        <v>0.04</v>
      </c>
      <c r="L5" s="31">
        <v>3.5000000000000003E-2</v>
      </c>
      <c r="M5" s="31">
        <v>0.03</v>
      </c>
      <c r="N5" s="31">
        <v>0.04</v>
      </c>
      <c r="O5" s="31">
        <v>0.05</v>
      </c>
      <c r="P5" s="31">
        <v>5.5E-2</v>
      </c>
      <c r="Q5" s="31">
        <v>0.06</v>
      </c>
    </row>
    <row r="6" spans="1:21" ht="16" customHeight="1" x14ac:dyDescent="0.3">
      <c r="A6" s="13"/>
      <c r="B6" s="14"/>
      <c r="C6" s="33" t="s">
        <v>8</v>
      </c>
      <c r="D6" s="34" t="s">
        <v>9</v>
      </c>
      <c r="E6" s="34" t="s">
        <v>10</v>
      </c>
      <c r="F6" s="34" t="s">
        <v>11</v>
      </c>
      <c r="G6" s="34" t="s">
        <v>12</v>
      </c>
      <c r="H6" s="35" t="s">
        <v>13</v>
      </c>
      <c r="I6" s="35" t="s">
        <v>14</v>
      </c>
      <c r="J6" s="35" t="s">
        <v>15</v>
      </c>
      <c r="K6" s="35" t="s">
        <v>16</v>
      </c>
      <c r="L6" s="35" t="s">
        <v>17</v>
      </c>
      <c r="M6" s="34" t="s">
        <v>18</v>
      </c>
      <c r="N6" s="34" t="s">
        <v>19</v>
      </c>
      <c r="O6" s="34" t="s">
        <v>20</v>
      </c>
      <c r="P6" s="34" t="s">
        <v>21</v>
      </c>
      <c r="Q6" s="34" t="s">
        <v>22</v>
      </c>
    </row>
    <row r="7" spans="1:21" ht="20.149999999999999" customHeight="1" x14ac:dyDescent="0.3">
      <c r="A7" s="13" t="s">
        <v>25</v>
      </c>
      <c r="B7" s="15"/>
      <c r="C7" s="44">
        <v>1000</v>
      </c>
      <c r="D7" s="44">
        <v>1250</v>
      </c>
      <c r="E7" s="44">
        <v>1800</v>
      </c>
      <c r="F7" s="44">
        <v>2000</v>
      </c>
      <c r="G7" s="44">
        <v>2050</v>
      </c>
      <c r="H7" s="45">
        <f>H11</f>
        <v>2200</v>
      </c>
      <c r="I7" s="44">
        <v>2300</v>
      </c>
      <c r="J7" s="44">
        <v>2350</v>
      </c>
      <c r="K7" s="44">
        <v>3200</v>
      </c>
      <c r="L7" s="44">
        <v>3250</v>
      </c>
      <c r="M7" s="45">
        <f>M11</f>
        <v>3300</v>
      </c>
      <c r="N7" s="44">
        <v>3220</v>
      </c>
      <c r="O7" s="44">
        <v>3145</v>
      </c>
      <c r="P7" s="44">
        <v>3085</v>
      </c>
      <c r="Q7" s="44">
        <v>2985</v>
      </c>
      <c r="R7" s="16"/>
    </row>
    <row r="8" spans="1:21" ht="16" customHeight="1" x14ac:dyDescent="0.3">
      <c r="A8" s="13" t="s">
        <v>27</v>
      </c>
      <c r="B8" s="15"/>
      <c r="C8" s="29"/>
      <c r="D8" s="51">
        <f>D7-C7</f>
        <v>250</v>
      </c>
      <c r="E8" s="51">
        <f t="shared" ref="E8:G8" si="0">E7-D7</f>
        <v>550</v>
      </c>
      <c r="F8" s="51">
        <f t="shared" si="0"/>
        <v>200</v>
      </c>
      <c r="G8" s="51">
        <f t="shared" si="0"/>
        <v>50</v>
      </c>
      <c r="H8" s="29"/>
      <c r="I8" s="51">
        <f t="shared" ref="I8" si="1">I7-H7</f>
        <v>100</v>
      </c>
      <c r="J8" s="51">
        <f t="shared" ref="J8" si="2">J7-I7</f>
        <v>50</v>
      </c>
      <c r="K8" s="51">
        <f t="shared" ref="K8" si="3">K7-J7</f>
        <v>850</v>
      </c>
      <c r="L8" s="51">
        <f t="shared" ref="L8" si="4">L7-K7</f>
        <v>50</v>
      </c>
      <c r="M8" s="29"/>
      <c r="N8" s="51">
        <f t="shared" ref="N8" si="5">N7-M7</f>
        <v>-80</v>
      </c>
      <c r="O8" s="51">
        <f t="shared" ref="O8" si="6">O7-N7</f>
        <v>-75</v>
      </c>
      <c r="P8" s="51">
        <f t="shared" ref="P8" si="7">P7-O7</f>
        <v>-60</v>
      </c>
      <c r="Q8" s="51">
        <f t="shared" ref="Q8" si="8">Q7-P7</f>
        <v>-100</v>
      </c>
      <c r="R8" s="16"/>
    </row>
    <row r="9" spans="1:21" ht="16" customHeight="1" x14ac:dyDescent="0.3">
      <c r="A9" s="13" t="s">
        <v>40</v>
      </c>
      <c r="B9" s="15"/>
      <c r="C9" s="29"/>
      <c r="D9" s="42">
        <f>MAX(0,D8/D7)</f>
        <v>0.2</v>
      </c>
      <c r="E9" s="42">
        <f t="shared" ref="E9:Q9" si="9">MAX(0,E8/E7)</f>
        <v>0.30555555555555558</v>
      </c>
      <c r="F9" s="42">
        <f t="shared" si="9"/>
        <v>0.1</v>
      </c>
      <c r="G9" s="42">
        <f t="shared" si="9"/>
        <v>2.4390243902439025E-2</v>
      </c>
      <c r="H9" s="43"/>
      <c r="I9" s="42">
        <f t="shared" si="9"/>
        <v>4.3478260869565216E-2</v>
      </c>
      <c r="J9" s="42">
        <f t="shared" si="9"/>
        <v>2.1276595744680851E-2</v>
      </c>
      <c r="K9" s="42">
        <f t="shared" si="9"/>
        <v>0.265625</v>
      </c>
      <c r="L9" s="42">
        <f t="shared" si="9"/>
        <v>1.5384615384615385E-2</v>
      </c>
      <c r="M9" s="43"/>
      <c r="N9" s="42">
        <f t="shared" si="9"/>
        <v>0</v>
      </c>
      <c r="O9" s="42">
        <f t="shared" si="9"/>
        <v>0</v>
      </c>
      <c r="P9" s="42">
        <f t="shared" si="9"/>
        <v>0</v>
      </c>
      <c r="Q9" s="42">
        <f t="shared" si="9"/>
        <v>0</v>
      </c>
    </row>
    <row r="10" spans="1:21" ht="16" customHeight="1" x14ac:dyDescent="0.3">
      <c r="A10" s="13"/>
      <c r="B10" s="1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21" ht="16" customHeight="1" x14ac:dyDescent="0.3">
      <c r="A11" s="13" t="s">
        <v>26</v>
      </c>
      <c r="B11" s="15"/>
      <c r="C11" s="46">
        <f>C7</f>
        <v>1000</v>
      </c>
      <c r="D11" s="44">
        <v>1500</v>
      </c>
      <c r="E11" s="44">
        <v>1750</v>
      </c>
      <c r="F11" s="44">
        <v>2100</v>
      </c>
      <c r="G11" s="44">
        <v>2125</v>
      </c>
      <c r="H11" s="44">
        <v>2200</v>
      </c>
      <c r="I11" s="44">
        <v>2300</v>
      </c>
      <c r="J11" s="44">
        <v>2700</v>
      </c>
      <c r="K11" s="44">
        <v>2800</v>
      </c>
      <c r="L11" s="44">
        <v>3200</v>
      </c>
      <c r="M11" s="44">
        <v>3300</v>
      </c>
      <c r="N11" s="44">
        <v>3200</v>
      </c>
      <c r="O11" s="44">
        <v>3130</v>
      </c>
      <c r="P11" s="44">
        <v>3050</v>
      </c>
      <c r="Q11" s="44">
        <v>2985</v>
      </c>
    </row>
    <row r="12" spans="1:21" ht="16" customHeight="1" x14ac:dyDescent="0.3">
      <c r="A12" s="13" t="s">
        <v>28</v>
      </c>
      <c r="B12" s="15"/>
      <c r="C12" s="51"/>
      <c r="D12" s="51">
        <f>D11-C11</f>
        <v>500</v>
      </c>
      <c r="E12" s="51">
        <f t="shared" ref="E12:Q12" si="10">E11-D11</f>
        <v>250</v>
      </c>
      <c r="F12" s="51">
        <f t="shared" si="10"/>
        <v>350</v>
      </c>
      <c r="G12" s="51">
        <f t="shared" si="10"/>
        <v>25</v>
      </c>
      <c r="H12" s="51">
        <f t="shared" si="10"/>
        <v>75</v>
      </c>
      <c r="I12" s="51">
        <f t="shared" si="10"/>
        <v>100</v>
      </c>
      <c r="J12" s="51">
        <f t="shared" si="10"/>
        <v>400</v>
      </c>
      <c r="K12" s="51">
        <f t="shared" si="10"/>
        <v>100</v>
      </c>
      <c r="L12" s="51">
        <f t="shared" si="10"/>
        <v>400</v>
      </c>
      <c r="M12" s="51">
        <f t="shared" si="10"/>
        <v>100</v>
      </c>
      <c r="N12" s="51">
        <f t="shared" si="10"/>
        <v>-100</v>
      </c>
      <c r="O12" s="51">
        <f t="shared" si="10"/>
        <v>-70</v>
      </c>
      <c r="P12" s="51">
        <f t="shared" si="10"/>
        <v>-80</v>
      </c>
      <c r="Q12" s="51">
        <f t="shared" si="10"/>
        <v>-65</v>
      </c>
    </row>
    <row r="13" spans="1:21" ht="16" customHeight="1" x14ac:dyDescent="0.3">
      <c r="A13" s="13" t="s">
        <v>41</v>
      </c>
      <c r="B13" s="15"/>
      <c r="C13" s="29"/>
      <c r="D13" s="42">
        <f>MAX(0,D12/D11)</f>
        <v>0.33333333333333331</v>
      </c>
      <c r="E13" s="42">
        <f t="shared" ref="E13:Q13" si="11">MAX(0,E12/E11)</f>
        <v>0.14285714285714285</v>
      </c>
      <c r="F13" s="42">
        <f t="shared" si="11"/>
        <v>0.16666666666666666</v>
      </c>
      <c r="G13" s="42">
        <f t="shared" si="11"/>
        <v>1.1764705882352941E-2</v>
      </c>
      <c r="H13" s="42">
        <f t="shared" si="11"/>
        <v>3.4090909090909088E-2</v>
      </c>
      <c r="I13" s="42">
        <f t="shared" si="11"/>
        <v>4.3478260869565216E-2</v>
      </c>
      <c r="J13" s="42">
        <f t="shared" si="11"/>
        <v>0.14814814814814814</v>
      </c>
      <c r="K13" s="42">
        <f t="shared" si="11"/>
        <v>3.5714285714285712E-2</v>
      </c>
      <c r="L13" s="42">
        <f t="shared" si="11"/>
        <v>0.125</v>
      </c>
      <c r="M13" s="42">
        <f t="shared" si="11"/>
        <v>3.0303030303030304E-2</v>
      </c>
      <c r="N13" s="42">
        <f t="shared" si="11"/>
        <v>0</v>
      </c>
      <c r="O13" s="42">
        <f t="shared" si="11"/>
        <v>0</v>
      </c>
      <c r="P13" s="42">
        <f t="shared" si="11"/>
        <v>0</v>
      </c>
      <c r="Q13" s="42">
        <f t="shared" si="11"/>
        <v>0</v>
      </c>
      <c r="S13" s="17"/>
    </row>
    <row r="14" spans="1:21" ht="16" customHeight="1" x14ac:dyDescent="0.3">
      <c r="A14" s="18"/>
    </row>
    <row r="15" spans="1:21" ht="16" customHeight="1" x14ac:dyDescent="0.3">
      <c r="A15" s="49" t="s">
        <v>42</v>
      </c>
      <c r="B15" s="73"/>
      <c r="C15" s="36">
        <f t="shared" ref="C15:Q15" si="12">AVERAGE(C16:C25)</f>
        <v>4.6950000000000006E-2</v>
      </c>
      <c r="D15" s="37">
        <f t="shared" si="12"/>
        <v>5.3480000000000007E-2</v>
      </c>
      <c r="E15" s="37">
        <f t="shared" si="12"/>
        <v>5.8069444444444437E-2</v>
      </c>
      <c r="F15" s="37">
        <f t="shared" si="12"/>
        <v>5.6849999999999998E-2</v>
      </c>
      <c r="G15" s="37">
        <f t="shared" si="12"/>
        <v>5.5646341463414642E-2</v>
      </c>
      <c r="H15" s="66">
        <f t="shared" si="12"/>
        <v>5.5232954545454557E-2</v>
      </c>
      <c r="I15" s="37">
        <f t="shared" si="12"/>
        <v>5.5369565217391316E-2</v>
      </c>
      <c r="J15" s="37">
        <f t="shared" si="12"/>
        <v>5.3462765957446826E-2</v>
      </c>
      <c r="K15" s="37">
        <f t="shared" si="12"/>
        <v>4.8343750000000005E-2</v>
      </c>
      <c r="L15" s="37">
        <f t="shared" si="12"/>
        <v>4.6296153846153855E-2</v>
      </c>
      <c r="M15" s="66">
        <f t="shared" si="12"/>
        <v>4.3484848484848494E-2</v>
      </c>
      <c r="N15" s="37">
        <f t="shared" si="12"/>
        <v>4.181439393939395E-2</v>
      </c>
      <c r="O15" s="37">
        <f t="shared" si="12"/>
        <v>4.1371212121212121E-2</v>
      </c>
      <c r="P15" s="37">
        <f t="shared" si="12"/>
        <v>4.2223484848484844E-2</v>
      </c>
      <c r="Q15" s="38">
        <f t="shared" si="12"/>
        <v>4.4212121212121216E-2</v>
      </c>
    </row>
    <row r="16" spans="1:21" ht="20.149999999999999" customHeight="1" outlineLevel="1" x14ac:dyDescent="0.3">
      <c r="B16" s="5" t="s">
        <v>59</v>
      </c>
      <c r="C16" s="31">
        <v>4.5999999999999999E-2</v>
      </c>
      <c r="D16" s="20">
        <f>D$5*D$9+C17*(1-D$9)</f>
        <v>4.9600000000000005E-2</v>
      </c>
      <c r="E16" s="20">
        <f t="shared" ref="D16:G24" si="13">E$5*E$9+D17*(1-E$9)</f>
        <v>5.4583333333333338E-2</v>
      </c>
      <c r="F16" s="20">
        <f t="shared" si="13"/>
        <v>4.8125000000000015E-2</v>
      </c>
      <c r="G16" s="20">
        <f t="shared" si="13"/>
        <v>4.4999999999999998E-2</v>
      </c>
      <c r="H16" s="60">
        <f>H28</f>
        <v>4.6193181818181828E-2</v>
      </c>
      <c r="I16" s="32">
        <f t="shared" ref="I16:L24" si="14">I$5*I$9+H17*(1-I$9)</f>
        <v>6.2228260869565254E-2</v>
      </c>
      <c r="J16" s="32">
        <f t="shared" si="14"/>
        <v>6.1010638297872358E-2</v>
      </c>
      <c r="K16" s="32">
        <f t="shared" si="14"/>
        <v>5.3710937500000014E-2</v>
      </c>
      <c r="L16" s="32">
        <f t="shared" si="14"/>
        <v>5.4192307692307706E-2</v>
      </c>
      <c r="M16" s="60">
        <f>M28</f>
        <v>5.6704545454545473E-2</v>
      </c>
      <c r="N16" s="20">
        <f t="shared" ref="N16:Q24" si="15">N$5*N$9+M17*(1-N$9)</f>
        <v>5.4431818181818192E-2</v>
      </c>
      <c r="O16" s="20">
        <f t="shared" si="15"/>
        <v>4.6477272727272735E-2</v>
      </c>
      <c r="P16" s="20">
        <f t="shared" si="15"/>
        <v>4.0113636363636372E-2</v>
      </c>
      <c r="Q16" s="20">
        <f t="shared" si="15"/>
        <v>4.3333333333333342E-2</v>
      </c>
    </row>
    <row r="17" spans="1:17" ht="16" customHeight="1" outlineLevel="1" x14ac:dyDescent="0.3">
      <c r="A17" s="11"/>
      <c r="B17" s="5" t="s">
        <v>60</v>
      </c>
      <c r="C17" s="31">
        <v>4.4499999999999998E-2</v>
      </c>
      <c r="D17" s="20">
        <f t="shared" si="13"/>
        <v>0.05</v>
      </c>
      <c r="E17" s="20">
        <f t="shared" si="13"/>
        <v>4.7916666666666677E-2</v>
      </c>
      <c r="F17" s="20">
        <f t="shared" si="13"/>
        <v>4.5124999999999998E-2</v>
      </c>
      <c r="G17" s="20">
        <f t="shared" si="13"/>
        <v>4.573170731707317E-2</v>
      </c>
      <c r="H17" s="60">
        <f t="shared" ref="H17:H24" si="16">H29</f>
        <v>6.2784090909090942E-2</v>
      </c>
      <c r="I17" s="32">
        <f t="shared" si="14"/>
        <v>6.1358695652173931E-2</v>
      </c>
      <c r="J17" s="32">
        <f t="shared" si="14"/>
        <v>5.8670212765957463E-2</v>
      </c>
      <c r="K17" s="32">
        <f t="shared" si="14"/>
        <v>5.4492187500000011E-2</v>
      </c>
      <c r="L17" s="32">
        <f t="shared" si="14"/>
        <v>5.7269230769230774E-2</v>
      </c>
      <c r="M17" s="60">
        <f>M29</f>
        <v>5.4431818181818192E-2</v>
      </c>
      <c r="N17" s="20">
        <f t="shared" si="15"/>
        <v>4.6477272727272735E-2</v>
      </c>
      <c r="O17" s="20">
        <f t="shared" si="15"/>
        <v>4.0113636363636372E-2</v>
      </c>
      <c r="P17" s="20">
        <f t="shared" si="15"/>
        <v>4.3333333333333342E-2</v>
      </c>
      <c r="Q17" s="20">
        <f t="shared" si="15"/>
        <v>4.6666666666666676E-2</v>
      </c>
    </row>
    <row r="18" spans="1:17" ht="16" customHeight="1" outlineLevel="1" x14ac:dyDescent="0.3">
      <c r="A18" s="11"/>
      <c r="B18" s="5" t="s">
        <v>61</v>
      </c>
      <c r="C18" s="31">
        <v>4.4999999999999998E-2</v>
      </c>
      <c r="D18" s="20">
        <f t="shared" si="13"/>
        <v>4.0400000000000005E-2</v>
      </c>
      <c r="E18" s="20">
        <f t="shared" si="13"/>
        <v>4.4583333333333336E-2</v>
      </c>
      <c r="F18" s="20">
        <f t="shared" si="13"/>
        <v>4.5874999999999999E-2</v>
      </c>
      <c r="G18" s="20">
        <f t="shared" si="13"/>
        <v>6.3536585365853659E-2</v>
      </c>
      <c r="H18" s="60">
        <f t="shared" si="16"/>
        <v>6.1875000000000013E-2</v>
      </c>
      <c r="I18" s="32">
        <f t="shared" si="14"/>
        <v>5.896739130434784E-2</v>
      </c>
      <c r="J18" s="32">
        <f t="shared" si="14"/>
        <v>5.9734042553191501E-2</v>
      </c>
      <c r="K18" s="32">
        <f t="shared" si="14"/>
        <v>5.7617187500000007E-2</v>
      </c>
      <c r="L18" s="32">
        <f t="shared" si="14"/>
        <v>5.4961538461538471E-2</v>
      </c>
      <c r="M18" s="60">
        <f t="shared" ref="M18:M24" si="17">M30</f>
        <v>4.6477272727272735E-2</v>
      </c>
      <c r="N18" s="20">
        <f t="shared" si="15"/>
        <v>4.0113636363636372E-2</v>
      </c>
      <c r="O18" s="20">
        <f t="shared" si="15"/>
        <v>4.3333333333333342E-2</v>
      </c>
      <c r="P18" s="20">
        <f t="shared" si="15"/>
        <v>4.6666666666666676E-2</v>
      </c>
      <c r="Q18" s="20">
        <f t="shared" si="15"/>
        <v>4.3181818181818182E-2</v>
      </c>
    </row>
    <row r="19" spans="1:17" ht="16" customHeight="1" outlineLevel="1" x14ac:dyDescent="0.3">
      <c r="A19" s="11"/>
      <c r="B19" s="5" t="s">
        <v>62</v>
      </c>
      <c r="C19" s="31">
        <v>3.3000000000000002E-2</v>
      </c>
      <c r="D19" s="20">
        <f t="shared" si="13"/>
        <v>3.5600000000000007E-2</v>
      </c>
      <c r="E19" s="20">
        <f t="shared" si="13"/>
        <v>4.5416666666666668E-2</v>
      </c>
      <c r="F19" s="20">
        <f t="shared" si="13"/>
        <v>6.4125000000000001E-2</v>
      </c>
      <c r="G19" s="20">
        <f t="shared" si="13"/>
        <v>6.2560975609756098E-2</v>
      </c>
      <c r="H19" s="60">
        <f t="shared" si="16"/>
        <v>5.9375000000000011E-2</v>
      </c>
      <c r="I19" s="32">
        <f t="shared" si="14"/>
        <v>6.0054347826086971E-2</v>
      </c>
      <c r="J19" s="32">
        <f t="shared" si="14"/>
        <v>6.398936170212767E-2</v>
      </c>
      <c r="K19" s="32">
        <f t="shared" si="14"/>
        <v>5.5273437500000008E-2</v>
      </c>
      <c r="L19" s="32">
        <f t="shared" si="14"/>
        <v>4.6884615384615386E-2</v>
      </c>
      <c r="M19" s="60">
        <f t="shared" si="17"/>
        <v>4.0113636363636372E-2</v>
      </c>
      <c r="N19" s="20">
        <f t="shared" si="15"/>
        <v>4.3333333333333342E-2</v>
      </c>
      <c r="O19" s="20">
        <f t="shared" si="15"/>
        <v>4.6666666666666676E-2</v>
      </c>
      <c r="P19" s="20">
        <f t="shared" si="15"/>
        <v>4.3181818181818182E-2</v>
      </c>
      <c r="Q19" s="20">
        <f t="shared" si="15"/>
        <v>3.90909090909091E-2</v>
      </c>
    </row>
    <row r="20" spans="1:17" ht="16" customHeight="1" outlineLevel="1" x14ac:dyDescent="0.3">
      <c r="A20" s="11"/>
      <c r="B20" s="5" t="s">
        <v>63</v>
      </c>
      <c r="C20" s="31">
        <v>2.7E-2</v>
      </c>
      <c r="D20" s="20">
        <f t="shared" si="13"/>
        <v>3.6799999999999999E-2</v>
      </c>
      <c r="E20" s="20">
        <f t="shared" si="13"/>
        <v>6.5694444444444444E-2</v>
      </c>
      <c r="F20" s="20">
        <f t="shared" si="13"/>
        <v>6.3125000000000001E-2</v>
      </c>
      <c r="G20" s="20">
        <f t="shared" si="13"/>
        <v>5.9878048780487816E-2</v>
      </c>
      <c r="H20" s="60">
        <f t="shared" si="16"/>
        <v>6.0511363636363648E-2</v>
      </c>
      <c r="I20" s="32">
        <f t="shared" si="14"/>
        <v>6.4402173913043495E-2</v>
      </c>
      <c r="J20" s="32">
        <f t="shared" si="14"/>
        <v>6.0797872340425538E-2</v>
      </c>
      <c r="K20" s="32">
        <f t="shared" si="14"/>
        <v>4.7070312500000003E-2</v>
      </c>
      <c r="L20" s="32">
        <f t="shared" si="14"/>
        <v>4.042307692307693E-2</v>
      </c>
      <c r="M20" s="60">
        <f t="shared" si="17"/>
        <v>4.3333333333333342E-2</v>
      </c>
      <c r="N20" s="20">
        <f t="shared" si="15"/>
        <v>4.6666666666666676E-2</v>
      </c>
      <c r="O20" s="20">
        <f t="shared" si="15"/>
        <v>4.3181818181818182E-2</v>
      </c>
      <c r="P20" s="20">
        <f t="shared" si="15"/>
        <v>3.90909090909091E-2</v>
      </c>
      <c r="Q20" s="20">
        <f t="shared" si="15"/>
        <v>3.4848484848484851E-2</v>
      </c>
    </row>
    <row r="21" spans="1:17" ht="16" customHeight="1" outlineLevel="1" x14ac:dyDescent="0.3">
      <c r="A21" s="11"/>
      <c r="B21" s="5" t="s">
        <v>64</v>
      </c>
      <c r="C21" s="31">
        <v>2.8500000000000001E-2</v>
      </c>
      <c r="D21" s="20">
        <f t="shared" si="13"/>
        <v>6.6000000000000003E-2</v>
      </c>
      <c r="E21" s="20">
        <f t="shared" si="13"/>
        <v>6.4583333333333326E-2</v>
      </c>
      <c r="F21" s="20">
        <f t="shared" si="13"/>
        <v>6.0375000000000012E-2</v>
      </c>
      <c r="G21" s="20">
        <f t="shared" si="13"/>
        <v>6.1097560975609769E-2</v>
      </c>
      <c r="H21" s="60">
        <f t="shared" si="16"/>
        <v>6.5056818181818202E-2</v>
      </c>
      <c r="I21" s="32">
        <f t="shared" si="14"/>
        <v>6.1141304347826095E-2</v>
      </c>
      <c r="J21" s="32">
        <f t="shared" si="14"/>
        <v>4.9627659574468089E-2</v>
      </c>
      <c r="K21" s="32">
        <f t="shared" si="14"/>
        <v>4.0507812500000004E-2</v>
      </c>
      <c r="L21" s="32">
        <f t="shared" si="14"/>
        <v>4.3692307692307697E-2</v>
      </c>
      <c r="M21" s="60">
        <f t="shared" si="17"/>
        <v>4.6666666666666676E-2</v>
      </c>
      <c r="N21" s="20">
        <f t="shared" si="15"/>
        <v>4.3181818181818182E-2</v>
      </c>
      <c r="O21" s="20">
        <f t="shared" si="15"/>
        <v>3.90909090909091E-2</v>
      </c>
      <c r="P21" s="20">
        <f t="shared" si="15"/>
        <v>3.4848484848484851E-2</v>
      </c>
      <c r="Q21" s="20">
        <f t="shared" si="15"/>
        <v>0.03</v>
      </c>
    </row>
    <row r="22" spans="1:17" ht="16" customHeight="1" outlineLevel="1" x14ac:dyDescent="0.3">
      <c r="A22" s="11"/>
      <c r="B22" s="5" t="s">
        <v>65</v>
      </c>
      <c r="C22" s="31">
        <v>6.5000000000000002E-2</v>
      </c>
      <c r="D22" s="20">
        <f t="shared" si="13"/>
        <v>6.4399999999999999E-2</v>
      </c>
      <c r="E22" s="20">
        <f t="shared" si="13"/>
        <v>6.1527777777777785E-2</v>
      </c>
      <c r="F22" s="20">
        <f t="shared" si="13"/>
        <v>6.1625000000000013E-2</v>
      </c>
      <c r="G22" s="20">
        <f t="shared" si="13"/>
        <v>6.5975609756097564E-2</v>
      </c>
      <c r="H22" s="60">
        <f t="shared" si="16"/>
        <v>6.1647727272727278E-2</v>
      </c>
      <c r="I22" s="32">
        <f t="shared" si="14"/>
        <v>4.9728260869565222E-2</v>
      </c>
      <c r="J22" s="32">
        <f t="shared" si="14"/>
        <v>4.0691489361702131E-2</v>
      </c>
      <c r="K22" s="32">
        <f t="shared" si="14"/>
        <v>4.3828125000000002E-2</v>
      </c>
      <c r="L22" s="32">
        <f t="shared" si="14"/>
        <v>4.7076923076923086E-2</v>
      </c>
      <c r="M22" s="60">
        <f t="shared" si="17"/>
        <v>4.3181818181818182E-2</v>
      </c>
      <c r="N22" s="20">
        <f t="shared" si="15"/>
        <v>3.90909090909091E-2</v>
      </c>
      <c r="O22" s="20">
        <f t="shared" si="15"/>
        <v>3.4848484848484851E-2</v>
      </c>
      <c r="P22" s="20">
        <f t="shared" si="15"/>
        <v>0.03</v>
      </c>
      <c r="Q22" s="20">
        <f t="shared" si="15"/>
        <v>0.04</v>
      </c>
    </row>
    <row r="23" spans="1:17" ht="16" customHeight="1" outlineLevel="1" x14ac:dyDescent="0.3">
      <c r="A23" s="11"/>
      <c r="B23" s="5" t="s">
        <v>66</v>
      </c>
      <c r="C23" s="31">
        <v>6.3E-2</v>
      </c>
      <c r="D23" s="20">
        <f t="shared" si="13"/>
        <v>6.0000000000000012E-2</v>
      </c>
      <c r="E23" s="20">
        <f t="shared" si="13"/>
        <v>6.2916666666666676E-2</v>
      </c>
      <c r="F23" s="20">
        <f t="shared" si="13"/>
        <v>6.6625000000000004E-2</v>
      </c>
      <c r="G23" s="20">
        <f t="shared" si="13"/>
        <v>6.2926829268292683E-2</v>
      </c>
      <c r="H23" s="60">
        <f t="shared" si="16"/>
        <v>4.9715909090909095E-2</v>
      </c>
      <c r="I23" s="32">
        <f t="shared" si="14"/>
        <v>4.0597826086956522E-2</v>
      </c>
      <c r="J23" s="32">
        <f t="shared" si="14"/>
        <v>4.5212765957446811E-2</v>
      </c>
      <c r="K23" s="32">
        <f t="shared" si="14"/>
        <v>4.7265625000000006E-2</v>
      </c>
      <c r="L23" s="32">
        <f t="shared" si="14"/>
        <v>4.353846153846154E-2</v>
      </c>
      <c r="M23" s="60">
        <f t="shared" si="17"/>
        <v>3.90909090909091E-2</v>
      </c>
      <c r="N23" s="20">
        <f t="shared" si="15"/>
        <v>3.4848484848484851E-2</v>
      </c>
      <c r="O23" s="20">
        <f t="shared" si="15"/>
        <v>0.03</v>
      </c>
      <c r="P23" s="20">
        <f t="shared" si="15"/>
        <v>0.04</v>
      </c>
      <c r="Q23" s="20">
        <f t="shared" si="15"/>
        <v>0.05</v>
      </c>
    </row>
    <row r="24" spans="1:17" ht="16" customHeight="1" outlineLevel="1" x14ac:dyDescent="0.3">
      <c r="A24" s="11"/>
      <c r="B24" s="5" t="s">
        <v>67</v>
      </c>
      <c r="C24" s="31">
        <v>5.7500000000000002E-2</v>
      </c>
      <c r="D24" s="20">
        <f t="shared" si="13"/>
        <v>6.2E-2</v>
      </c>
      <c r="E24" s="20">
        <f t="shared" si="13"/>
        <v>6.8472222222222226E-2</v>
      </c>
      <c r="F24" s="20">
        <f t="shared" si="13"/>
        <v>6.3500000000000001E-2</v>
      </c>
      <c r="G24" s="20">
        <f t="shared" si="13"/>
        <v>4.9756097560975612E-2</v>
      </c>
      <c r="H24" s="60">
        <f t="shared" si="16"/>
        <v>4.0170454545454544E-2</v>
      </c>
      <c r="I24" s="32">
        <f t="shared" si="14"/>
        <v>4.5217391304347827E-2</v>
      </c>
      <c r="J24" s="32">
        <f t="shared" si="14"/>
        <v>4.98936170212766E-2</v>
      </c>
      <c r="K24" s="32">
        <f t="shared" si="14"/>
        <v>4.3671874999999999E-2</v>
      </c>
      <c r="L24" s="32">
        <f t="shared" si="14"/>
        <v>3.9923076923076922E-2</v>
      </c>
      <c r="M24" s="60">
        <f t="shared" si="17"/>
        <v>3.4848484848484851E-2</v>
      </c>
      <c r="N24" s="20">
        <f t="shared" si="15"/>
        <v>0.03</v>
      </c>
      <c r="O24" s="20">
        <f t="shared" si="15"/>
        <v>0.04</v>
      </c>
      <c r="P24" s="20">
        <f t="shared" si="15"/>
        <v>0.05</v>
      </c>
      <c r="Q24" s="20">
        <f t="shared" si="15"/>
        <v>5.5E-2</v>
      </c>
    </row>
    <row r="25" spans="1:17" ht="16" customHeight="1" outlineLevel="1" x14ac:dyDescent="0.3">
      <c r="A25" s="11"/>
      <c r="B25" s="5" t="s">
        <v>68</v>
      </c>
      <c r="C25" s="17">
        <f>C5</f>
        <v>0.06</v>
      </c>
      <c r="D25" s="20">
        <f>D$5*D$9+D5*(1-D$9)</f>
        <v>7.0000000000000007E-2</v>
      </c>
      <c r="E25" s="20">
        <f>E$5*E$9+E5*(1-E$9)</f>
        <v>6.5000000000000002E-2</v>
      </c>
      <c r="F25" s="20">
        <f>F$5*F$9+F5*(1-F$9)</f>
        <v>0.05</v>
      </c>
      <c r="G25" s="20">
        <f>G$5*G$9+G5*(1-G$9)</f>
        <v>0.04</v>
      </c>
      <c r="H25" s="65">
        <f>H37</f>
        <v>4.4999999999999998E-2</v>
      </c>
      <c r="I25" s="32">
        <f>I$5*I$9+I5*(1-I$9)</f>
        <v>0.05</v>
      </c>
      <c r="J25" s="32">
        <f>J$5*J$9+J5*(1-J$9)</f>
        <v>4.4999999999999998E-2</v>
      </c>
      <c r="K25" s="32">
        <f>K$5*K$9+K5*(1-K$9)</f>
        <v>0.04</v>
      </c>
      <c r="L25" s="32">
        <f>L$5*L$9+L5*(1-L$9)</f>
        <v>3.5000000000000003E-2</v>
      </c>
      <c r="M25" s="65">
        <f>M37</f>
        <v>0.03</v>
      </c>
      <c r="N25" s="20">
        <f>N$5*N$9+N5*(1-N$9)</f>
        <v>0.04</v>
      </c>
      <c r="O25" s="20">
        <f>O$5*O$9+O5*(1-O$9)</f>
        <v>0.05</v>
      </c>
      <c r="P25" s="20">
        <f>P$5*P$9+P5*(1-P$9)</f>
        <v>5.5E-2</v>
      </c>
      <c r="Q25" s="20">
        <f>Q$5*Q$9+Q5*(1-Q$9)</f>
        <v>0.06</v>
      </c>
    </row>
    <row r="26" spans="1:17" ht="16" customHeight="1" x14ac:dyDescent="0.3">
      <c r="A26" s="13"/>
      <c r="B26" s="13"/>
      <c r="M26" s="21"/>
    </row>
    <row r="27" spans="1:17" ht="16" customHeight="1" x14ac:dyDescent="0.3">
      <c r="A27" s="49" t="s">
        <v>43</v>
      </c>
      <c r="B27" s="73"/>
      <c r="C27" s="36">
        <f t="shared" ref="C27:Q27" si="18">AVERAGE(C28:C37)</f>
        <v>4.6950000000000006E-2</v>
      </c>
      <c r="D27" s="37">
        <f t="shared" si="18"/>
        <v>5.6233333333333337E-2</v>
      </c>
      <c r="E27" s="37">
        <f t="shared" si="18"/>
        <v>5.851428571428572E-2</v>
      </c>
      <c r="F27" s="37">
        <f t="shared" si="18"/>
        <v>5.6678571428571432E-2</v>
      </c>
      <c r="G27" s="37">
        <f t="shared" si="18"/>
        <v>5.5647058823529424E-2</v>
      </c>
      <c r="H27" s="66">
        <f t="shared" si="18"/>
        <v>5.5232954545454557E-2</v>
      </c>
      <c r="I27" s="37">
        <f t="shared" si="18"/>
        <v>5.5369565217391316E-2</v>
      </c>
      <c r="J27" s="37">
        <f t="shared" si="18"/>
        <v>5.2365740740740754E-2</v>
      </c>
      <c r="K27" s="37">
        <f t="shared" si="18"/>
        <v>5.0098214285714295E-2</v>
      </c>
      <c r="L27" s="37">
        <f t="shared" si="18"/>
        <v>4.6347656250000001E-2</v>
      </c>
      <c r="M27" s="66">
        <f t="shared" si="18"/>
        <v>4.3484848484848494E-2</v>
      </c>
      <c r="N27" s="37">
        <f t="shared" si="18"/>
        <v>4.181439393939395E-2</v>
      </c>
      <c r="O27" s="37">
        <f t="shared" si="18"/>
        <v>4.1371212121212121E-2</v>
      </c>
      <c r="P27" s="37">
        <f t="shared" si="18"/>
        <v>4.2223484848484844E-2</v>
      </c>
      <c r="Q27" s="38">
        <f t="shared" si="18"/>
        <v>4.4212121212121216E-2</v>
      </c>
    </row>
    <row r="28" spans="1:17" ht="20.149999999999999" customHeight="1" outlineLevel="1" x14ac:dyDescent="0.3">
      <c r="B28" s="5" t="s">
        <v>59</v>
      </c>
      <c r="C28" s="17">
        <f t="shared" ref="C28:C36" si="19">C16</f>
        <v>4.5999999999999999E-2</v>
      </c>
      <c r="D28" s="20">
        <f t="shared" ref="D28:Q36" si="20">D$5*D$13+C29*(1-D$13)</f>
        <v>5.3000000000000005E-2</v>
      </c>
      <c r="E28" s="20">
        <f t="shared" si="20"/>
        <v>5.5000000000000007E-2</v>
      </c>
      <c r="F28" s="20">
        <f t="shared" si="20"/>
        <v>4.8452380952380955E-2</v>
      </c>
      <c r="G28" s="20">
        <f t="shared" si="20"/>
        <v>4.5529411764705888E-2</v>
      </c>
      <c r="H28" s="60">
        <f t="shared" si="20"/>
        <v>4.6193181818181828E-2</v>
      </c>
      <c r="I28" s="32">
        <f t="shared" si="20"/>
        <v>6.2228260869565254E-2</v>
      </c>
      <c r="J28" s="32">
        <f t="shared" si="20"/>
        <v>5.8935185185185202E-2</v>
      </c>
      <c r="K28" s="32">
        <f t="shared" si="20"/>
        <v>5.6294642857142876E-2</v>
      </c>
      <c r="L28" s="32">
        <f t="shared" si="20"/>
        <v>5.4414062500000027E-2</v>
      </c>
      <c r="M28" s="60">
        <f t="shared" si="20"/>
        <v>5.6704545454545473E-2</v>
      </c>
      <c r="N28" s="20">
        <f t="shared" si="20"/>
        <v>5.4431818181818192E-2</v>
      </c>
      <c r="O28" s="20">
        <f t="shared" si="20"/>
        <v>4.6477272727272735E-2</v>
      </c>
      <c r="P28" s="20">
        <f t="shared" si="20"/>
        <v>4.0113636363636372E-2</v>
      </c>
      <c r="Q28" s="20">
        <f t="shared" si="20"/>
        <v>4.3333333333333342E-2</v>
      </c>
    </row>
    <row r="29" spans="1:17" ht="16" customHeight="1" outlineLevel="1" x14ac:dyDescent="0.3">
      <c r="A29" s="18"/>
      <c r="B29" s="5" t="s">
        <v>60</v>
      </c>
      <c r="C29" s="17">
        <f t="shared" si="19"/>
        <v>4.4499999999999998E-2</v>
      </c>
      <c r="D29" s="20">
        <f t="shared" si="20"/>
        <v>5.3333333333333337E-2</v>
      </c>
      <c r="E29" s="20">
        <f t="shared" si="20"/>
        <v>4.8142857142857147E-2</v>
      </c>
      <c r="F29" s="20">
        <f t="shared" si="20"/>
        <v>4.5595238095238098E-2</v>
      </c>
      <c r="G29" s="20">
        <f t="shared" si="20"/>
        <v>4.6235294117647069E-2</v>
      </c>
      <c r="H29" s="60">
        <f t="shared" si="20"/>
        <v>6.2784090909090942E-2</v>
      </c>
      <c r="I29" s="32">
        <f t="shared" si="20"/>
        <v>6.1358695652173931E-2</v>
      </c>
      <c r="J29" s="32">
        <f t="shared" si="20"/>
        <v>5.6898148148148163E-2</v>
      </c>
      <c r="K29" s="32">
        <f t="shared" si="20"/>
        <v>5.7187500000000023E-2</v>
      </c>
      <c r="L29" s="32">
        <f t="shared" si="20"/>
        <v>5.7539062500000016E-2</v>
      </c>
      <c r="M29" s="60">
        <f t="shared" si="20"/>
        <v>5.4431818181818192E-2</v>
      </c>
      <c r="N29" s="20">
        <f t="shared" si="20"/>
        <v>4.6477272727272735E-2</v>
      </c>
      <c r="O29" s="20">
        <f t="shared" si="20"/>
        <v>4.0113636363636372E-2</v>
      </c>
      <c r="P29" s="20">
        <f t="shared" si="20"/>
        <v>4.3333333333333342E-2</v>
      </c>
      <c r="Q29" s="20">
        <f t="shared" si="20"/>
        <v>4.6666666666666676E-2</v>
      </c>
    </row>
    <row r="30" spans="1:17" ht="16" customHeight="1" outlineLevel="1" x14ac:dyDescent="0.3">
      <c r="A30" s="18"/>
      <c r="B30" s="5" t="s">
        <v>61</v>
      </c>
      <c r="C30" s="17">
        <f t="shared" si="19"/>
        <v>4.4999999999999998E-2</v>
      </c>
      <c r="D30" s="20">
        <f t="shared" si="20"/>
        <v>4.5333333333333337E-2</v>
      </c>
      <c r="E30" s="20">
        <f t="shared" si="20"/>
        <v>4.471428571428572E-2</v>
      </c>
      <c r="F30" s="20">
        <f t="shared" si="20"/>
        <v>4.6309523809523814E-2</v>
      </c>
      <c r="G30" s="20">
        <f t="shared" si="20"/>
        <v>6.3411764705882376E-2</v>
      </c>
      <c r="H30" s="60">
        <f t="shared" si="20"/>
        <v>6.1875000000000013E-2</v>
      </c>
      <c r="I30" s="32">
        <f t="shared" si="20"/>
        <v>5.896739130434784E-2</v>
      </c>
      <c r="J30" s="32">
        <f t="shared" si="20"/>
        <v>5.782407407407409E-2</v>
      </c>
      <c r="K30" s="32">
        <f t="shared" si="20"/>
        <v>6.0758928571428589E-2</v>
      </c>
      <c r="L30" s="32">
        <f t="shared" si="20"/>
        <v>5.519531250000001E-2</v>
      </c>
      <c r="M30" s="60">
        <f t="shared" si="20"/>
        <v>4.6477272727272735E-2</v>
      </c>
      <c r="N30" s="20">
        <f t="shared" si="20"/>
        <v>4.0113636363636372E-2</v>
      </c>
      <c r="O30" s="20">
        <f t="shared" si="20"/>
        <v>4.3333333333333342E-2</v>
      </c>
      <c r="P30" s="20">
        <f t="shared" si="20"/>
        <v>4.6666666666666676E-2</v>
      </c>
      <c r="Q30" s="20">
        <f t="shared" si="20"/>
        <v>4.3181818181818182E-2</v>
      </c>
    </row>
    <row r="31" spans="1:17" ht="16" customHeight="1" outlineLevel="1" x14ac:dyDescent="0.3">
      <c r="A31" s="18"/>
      <c r="B31" s="5" t="s">
        <v>62</v>
      </c>
      <c r="C31" s="17">
        <f t="shared" si="19"/>
        <v>3.3000000000000002E-2</v>
      </c>
      <c r="D31" s="20">
        <f t="shared" si="20"/>
        <v>4.1333333333333333E-2</v>
      </c>
      <c r="E31" s="20">
        <f t="shared" si="20"/>
        <v>4.5571428571428575E-2</v>
      </c>
      <c r="F31" s="20">
        <f t="shared" si="20"/>
        <v>6.3690476190476214E-2</v>
      </c>
      <c r="G31" s="20">
        <f t="shared" si="20"/>
        <v>6.2470588235294132E-2</v>
      </c>
      <c r="H31" s="60">
        <f t="shared" si="20"/>
        <v>5.9375000000000011E-2</v>
      </c>
      <c r="I31" s="32">
        <f t="shared" si="20"/>
        <v>6.0054347826086971E-2</v>
      </c>
      <c r="J31" s="32">
        <f t="shared" si="20"/>
        <v>6.1527777777777792E-2</v>
      </c>
      <c r="K31" s="32">
        <f t="shared" si="20"/>
        <v>5.8080357142857156E-2</v>
      </c>
      <c r="L31" s="32">
        <f t="shared" si="20"/>
        <v>4.6992187500000004E-2</v>
      </c>
      <c r="M31" s="60">
        <f t="shared" si="20"/>
        <v>4.0113636363636372E-2</v>
      </c>
      <c r="N31" s="20">
        <f t="shared" si="20"/>
        <v>4.3333333333333342E-2</v>
      </c>
      <c r="O31" s="20">
        <f t="shared" si="20"/>
        <v>4.6666666666666676E-2</v>
      </c>
      <c r="P31" s="20">
        <f t="shared" si="20"/>
        <v>4.3181818181818182E-2</v>
      </c>
      <c r="Q31" s="20">
        <f t="shared" si="20"/>
        <v>3.90909090909091E-2</v>
      </c>
    </row>
    <row r="32" spans="1:17" ht="16" customHeight="1" outlineLevel="1" x14ac:dyDescent="0.3">
      <c r="A32" s="18"/>
      <c r="B32" s="5" t="s">
        <v>63</v>
      </c>
      <c r="C32" s="17">
        <f t="shared" si="19"/>
        <v>2.7E-2</v>
      </c>
      <c r="D32" s="20">
        <f t="shared" si="20"/>
        <v>4.2333333333333334E-2</v>
      </c>
      <c r="E32" s="20">
        <f t="shared" si="20"/>
        <v>6.6428571428571448E-2</v>
      </c>
      <c r="F32" s="20">
        <f t="shared" si="20"/>
        <v>6.2738095238095246E-2</v>
      </c>
      <c r="G32" s="20">
        <f t="shared" si="20"/>
        <v>5.9882352941176484E-2</v>
      </c>
      <c r="H32" s="60">
        <f t="shared" si="20"/>
        <v>6.0511363636363648E-2</v>
      </c>
      <c r="I32" s="32">
        <f t="shared" si="20"/>
        <v>6.4402173913043495E-2</v>
      </c>
      <c r="J32" s="32">
        <f t="shared" si="20"/>
        <v>5.8750000000000011E-2</v>
      </c>
      <c r="K32" s="32">
        <f t="shared" si="20"/>
        <v>4.8705357142857147E-2</v>
      </c>
      <c r="L32" s="32">
        <f t="shared" si="20"/>
        <v>4.0429687500000006E-2</v>
      </c>
      <c r="M32" s="60">
        <f t="shared" si="20"/>
        <v>4.3333333333333342E-2</v>
      </c>
      <c r="N32" s="20">
        <f t="shared" si="20"/>
        <v>4.6666666666666676E-2</v>
      </c>
      <c r="O32" s="20">
        <f t="shared" si="20"/>
        <v>4.3181818181818182E-2</v>
      </c>
      <c r="P32" s="20">
        <f t="shared" si="20"/>
        <v>3.90909090909091E-2</v>
      </c>
      <c r="Q32" s="20">
        <f t="shared" si="20"/>
        <v>3.4848484848484851E-2</v>
      </c>
    </row>
    <row r="33" spans="1:21" ht="16" customHeight="1" outlineLevel="1" x14ac:dyDescent="0.3">
      <c r="A33" s="18"/>
      <c r="B33" s="5" t="s">
        <v>64</v>
      </c>
      <c r="C33" s="17">
        <f t="shared" si="19"/>
        <v>2.8500000000000001E-2</v>
      </c>
      <c r="D33" s="20">
        <f t="shared" si="20"/>
        <v>6.666666666666668E-2</v>
      </c>
      <c r="E33" s="20">
        <f t="shared" si="20"/>
        <v>6.5285714285714294E-2</v>
      </c>
      <c r="F33" s="20">
        <f t="shared" si="20"/>
        <v>6.0119047619047628E-2</v>
      </c>
      <c r="G33" s="20">
        <f t="shared" si="20"/>
        <v>6.1058823529411776E-2</v>
      </c>
      <c r="H33" s="60">
        <f t="shared" si="20"/>
        <v>6.5056818181818202E-2</v>
      </c>
      <c r="I33" s="32">
        <f t="shared" si="20"/>
        <v>6.1141304347826095E-2</v>
      </c>
      <c r="J33" s="32">
        <f t="shared" si="20"/>
        <v>4.9027777777777781E-2</v>
      </c>
      <c r="K33" s="32">
        <f t="shared" si="20"/>
        <v>4.1205357142857148E-2</v>
      </c>
      <c r="L33" s="32">
        <f t="shared" si="20"/>
        <v>4.3750000000000011E-2</v>
      </c>
      <c r="M33" s="60">
        <f t="shared" si="20"/>
        <v>4.6666666666666676E-2</v>
      </c>
      <c r="N33" s="20">
        <f t="shared" si="20"/>
        <v>4.3181818181818182E-2</v>
      </c>
      <c r="O33" s="20">
        <f t="shared" si="20"/>
        <v>3.90909090909091E-2</v>
      </c>
      <c r="P33" s="20">
        <f t="shared" si="20"/>
        <v>3.4848484848484851E-2</v>
      </c>
      <c r="Q33" s="20">
        <f t="shared" si="20"/>
        <v>0.03</v>
      </c>
    </row>
    <row r="34" spans="1:21" ht="16" customHeight="1" outlineLevel="1" x14ac:dyDescent="0.3">
      <c r="A34" s="18"/>
      <c r="B34" s="5" t="s">
        <v>65</v>
      </c>
      <c r="C34" s="17">
        <f t="shared" si="19"/>
        <v>6.5000000000000002E-2</v>
      </c>
      <c r="D34" s="20">
        <f t="shared" si="20"/>
        <v>6.533333333333334E-2</v>
      </c>
      <c r="E34" s="20">
        <f t="shared" si="20"/>
        <v>6.2142857142857152E-2</v>
      </c>
      <c r="F34" s="20">
        <f t="shared" si="20"/>
        <v>6.1309523809523821E-2</v>
      </c>
      <c r="G34" s="20">
        <f t="shared" si="20"/>
        <v>6.5764705882352947E-2</v>
      </c>
      <c r="H34" s="60">
        <f t="shared" si="20"/>
        <v>6.1647727272727278E-2</v>
      </c>
      <c r="I34" s="32">
        <f t="shared" si="20"/>
        <v>4.9728260869565222E-2</v>
      </c>
      <c r="J34" s="32">
        <f t="shared" si="20"/>
        <v>4.1250000000000002E-2</v>
      </c>
      <c r="K34" s="32">
        <f t="shared" si="20"/>
        <v>4.5000000000000005E-2</v>
      </c>
      <c r="L34" s="32">
        <f t="shared" si="20"/>
        <v>4.7187500000000007E-2</v>
      </c>
      <c r="M34" s="60">
        <f t="shared" si="20"/>
        <v>4.3181818181818182E-2</v>
      </c>
      <c r="N34" s="20">
        <f t="shared" si="20"/>
        <v>3.90909090909091E-2</v>
      </c>
      <c r="O34" s="20">
        <f t="shared" si="20"/>
        <v>3.4848484848484851E-2</v>
      </c>
      <c r="P34" s="20">
        <f t="shared" si="20"/>
        <v>0.03</v>
      </c>
      <c r="Q34" s="20">
        <f t="shared" si="20"/>
        <v>0.04</v>
      </c>
    </row>
    <row r="35" spans="1:21" ht="16" customHeight="1" outlineLevel="1" x14ac:dyDescent="0.3">
      <c r="A35" s="18"/>
      <c r="B35" s="5" t="s">
        <v>66</v>
      </c>
      <c r="C35" s="17">
        <f t="shared" si="19"/>
        <v>6.3E-2</v>
      </c>
      <c r="D35" s="20">
        <f t="shared" si="20"/>
        <v>6.1666666666666675E-2</v>
      </c>
      <c r="E35" s="20">
        <f t="shared" si="20"/>
        <v>6.3571428571428584E-2</v>
      </c>
      <c r="F35" s="20">
        <f t="shared" si="20"/>
        <v>6.6071428571428586E-2</v>
      </c>
      <c r="G35" s="20">
        <f t="shared" si="20"/>
        <v>6.2235294117647062E-2</v>
      </c>
      <c r="H35" s="60">
        <f t="shared" si="20"/>
        <v>4.9715909090909095E-2</v>
      </c>
      <c r="I35" s="32">
        <f t="shared" si="20"/>
        <v>4.0597826086956522E-2</v>
      </c>
      <c r="J35" s="32">
        <f t="shared" si="20"/>
        <v>4.5185185185185189E-2</v>
      </c>
      <c r="K35" s="32">
        <f t="shared" si="20"/>
        <v>4.8928571428571439E-2</v>
      </c>
      <c r="L35" s="32">
        <f t="shared" si="20"/>
        <v>4.3593750000000001E-2</v>
      </c>
      <c r="M35" s="60">
        <f t="shared" si="20"/>
        <v>3.90909090909091E-2</v>
      </c>
      <c r="N35" s="20">
        <f t="shared" si="20"/>
        <v>3.4848484848484851E-2</v>
      </c>
      <c r="O35" s="20">
        <f t="shared" si="20"/>
        <v>0.03</v>
      </c>
      <c r="P35" s="20">
        <f t="shared" si="20"/>
        <v>0.04</v>
      </c>
      <c r="Q35" s="20">
        <f t="shared" si="20"/>
        <v>0.05</v>
      </c>
    </row>
    <row r="36" spans="1:21" ht="16" customHeight="1" outlineLevel="1" x14ac:dyDescent="0.3">
      <c r="A36" s="18"/>
      <c r="B36" s="5" t="s">
        <v>67</v>
      </c>
      <c r="C36" s="17">
        <f t="shared" si="19"/>
        <v>5.7500000000000002E-2</v>
      </c>
      <c r="D36" s="20">
        <f t="shared" si="20"/>
        <v>6.3333333333333339E-2</v>
      </c>
      <c r="E36" s="20">
        <f t="shared" si="20"/>
        <v>6.9285714285714298E-2</v>
      </c>
      <c r="F36" s="20">
        <f t="shared" si="20"/>
        <v>6.25E-2</v>
      </c>
      <c r="G36" s="20">
        <f t="shared" si="20"/>
        <v>4.9882352941176475E-2</v>
      </c>
      <c r="H36" s="60">
        <f t="shared" si="20"/>
        <v>4.0170454545454544E-2</v>
      </c>
      <c r="I36" s="32">
        <f t="shared" si="20"/>
        <v>4.5217391304347827E-2</v>
      </c>
      <c r="J36" s="32">
        <f t="shared" si="20"/>
        <v>4.9259259259259267E-2</v>
      </c>
      <c r="K36" s="32">
        <f t="shared" si="20"/>
        <v>4.4821428571428575E-2</v>
      </c>
      <c r="L36" s="32">
        <f t="shared" si="20"/>
        <v>3.9375000000000007E-2</v>
      </c>
      <c r="M36" s="60">
        <f t="shared" si="20"/>
        <v>3.4848484848484851E-2</v>
      </c>
      <c r="N36" s="20">
        <f t="shared" si="20"/>
        <v>0.03</v>
      </c>
      <c r="O36" s="20">
        <f t="shared" si="20"/>
        <v>0.04</v>
      </c>
      <c r="P36" s="20">
        <f t="shared" si="20"/>
        <v>0.05</v>
      </c>
      <c r="Q36" s="20">
        <f t="shared" si="20"/>
        <v>5.5E-2</v>
      </c>
    </row>
    <row r="37" spans="1:21" ht="16" customHeight="1" outlineLevel="1" x14ac:dyDescent="0.3">
      <c r="A37" s="18"/>
      <c r="B37" s="5" t="s">
        <v>68</v>
      </c>
      <c r="C37" s="17">
        <f>C5</f>
        <v>0.06</v>
      </c>
      <c r="D37" s="20">
        <f t="shared" ref="D37:Q37" si="21">D$5*D$13+D5*(1-D$13)</f>
        <v>7.0000000000000007E-2</v>
      </c>
      <c r="E37" s="20">
        <f t="shared" si="21"/>
        <v>6.5000000000000002E-2</v>
      </c>
      <c r="F37" s="20">
        <f t="shared" si="21"/>
        <v>0.05</v>
      </c>
      <c r="G37" s="20">
        <f t="shared" si="21"/>
        <v>0.04</v>
      </c>
      <c r="H37" s="60">
        <f t="shared" si="21"/>
        <v>4.4999999999999998E-2</v>
      </c>
      <c r="I37" s="32">
        <f t="shared" si="21"/>
        <v>0.05</v>
      </c>
      <c r="J37" s="32">
        <f t="shared" si="21"/>
        <v>4.4999999999999998E-2</v>
      </c>
      <c r="K37" s="32">
        <f t="shared" si="21"/>
        <v>4.0000000000000008E-2</v>
      </c>
      <c r="L37" s="32">
        <f t="shared" si="21"/>
        <v>3.5000000000000003E-2</v>
      </c>
      <c r="M37" s="60">
        <f t="shared" si="21"/>
        <v>0.03</v>
      </c>
      <c r="N37" s="20">
        <f t="shared" si="21"/>
        <v>0.04</v>
      </c>
      <c r="O37" s="20">
        <f t="shared" si="21"/>
        <v>0.05</v>
      </c>
      <c r="P37" s="20">
        <f t="shared" si="21"/>
        <v>5.5E-2</v>
      </c>
      <c r="Q37" s="20">
        <f t="shared" si="21"/>
        <v>0.06</v>
      </c>
    </row>
    <row r="38" spans="1:21" ht="12" customHeight="1" x14ac:dyDescent="0.3">
      <c r="A38" s="18"/>
    </row>
    <row r="39" spans="1:21" ht="16" customHeight="1" x14ac:dyDescent="0.3">
      <c r="A39" s="11" t="s">
        <v>49</v>
      </c>
      <c r="C39" s="17">
        <f>C27-C15</f>
        <v>0</v>
      </c>
      <c r="D39" s="17">
        <f t="shared" ref="D39:Q39" si="22">D27-D15</f>
        <v>2.7533333333333299E-3</v>
      </c>
      <c r="E39" s="17">
        <f t="shared" si="22"/>
        <v>4.4484126984128264E-4</v>
      </c>
      <c r="F39" s="17">
        <f t="shared" si="22"/>
        <v>-1.7142857142856543E-4</v>
      </c>
      <c r="G39" s="17">
        <f t="shared" si="22"/>
        <v>7.1736011478251704E-7</v>
      </c>
      <c r="H39" s="17">
        <f t="shared" si="22"/>
        <v>0</v>
      </c>
      <c r="I39" s="17">
        <f t="shared" si="22"/>
        <v>0</v>
      </c>
      <c r="J39" s="17">
        <f t="shared" si="22"/>
        <v>-1.0970252167060712E-3</v>
      </c>
      <c r="K39" s="17">
        <f t="shared" si="22"/>
        <v>1.7544642857142898E-3</v>
      </c>
      <c r="L39" s="17">
        <f t="shared" si="22"/>
        <v>5.1502403846145905E-5</v>
      </c>
      <c r="M39" s="17">
        <f t="shared" si="22"/>
        <v>0</v>
      </c>
      <c r="N39" s="17">
        <f t="shared" si="22"/>
        <v>0</v>
      </c>
      <c r="O39" s="17">
        <f t="shared" si="22"/>
        <v>0</v>
      </c>
      <c r="P39" s="17">
        <f t="shared" si="22"/>
        <v>0</v>
      </c>
      <c r="Q39" s="17">
        <f t="shared" si="22"/>
        <v>0</v>
      </c>
    </row>
    <row r="40" spans="1:21" s="22" customFormat="1" ht="16" customHeight="1" x14ac:dyDescent="0.3">
      <c r="A40" s="11" t="s">
        <v>50</v>
      </c>
      <c r="B40" s="13"/>
      <c r="C40" s="47">
        <f>C7*C39</f>
        <v>0</v>
      </c>
      <c r="D40" s="47">
        <f t="shared" ref="D40:Q40" si="23">D7*D39</f>
        <v>3.4416666666666624</v>
      </c>
      <c r="E40" s="47">
        <f t="shared" si="23"/>
        <v>0.8007142857143088</v>
      </c>
      <c r="F40" s="47">
        <f t="shared" si="23"/>
        <v>-0.34285714285713087</v>
      </c>
      <c r="G40" s="47">
        <f t="shared" si="23"/>
        <v>1.4705882353041599E-3</v>
      </c>
      <c r="H40" s="47">
        <f t="shared" si="23"/>
        <v>0</v>
      </c>
      <c r="I40" s="47">
        <f t="shared" si="23"/>
        <v>0</v>
      </c>
      <c r="J40" s="47">
        <f t="shared" si="23"/>
        <v>-2.5780092592592672</v>
      </c>
      <c r="K40" s="47">
        <f t="shared" si="23"/>
        <v>5.6142857142857272</v>
      </c>
      <c r="L40" s="47">
        <f t="shared" si="23"/>
        <v>0.16738281249997419</v>
      </c>
      <c r="M40" s="47">
        <f t="shared" si="23"/>
        <v>0</v>
      </c>
      <c r="N40" s="47">
        <f t="shared" si="23"/>
        <v>0</v>
      </c>
      <c r="O40" s="47">
        <f t="shared" si="23"/>
        <v>0</v>
      </c>
      <c r="P40" s="47">
        <f t="shared" si="23"/>
        <v>0</v>
      </c>
      <c r="Q40" s="47">
        <f t="shared" si="23"/>
        <v>0</v>
      </c>
      <c r="R40" s="21"/>
      <c r="S40" s="21"/>
      <c r="T40" s="21"/>
      <c r="U40" s="21"/>
    </row>
    <row r="41" spans="1:21" s="22" customFormat="1" ht="16" customHeight="1" x14ac:dyDescent="0.3">
      <c r="A41" s="11" t="s">
        <v>51</v>
      </c>
      <c r="B41" s="56"/>
      <c r="C41" s="57"/>
      <c r="D41" s="57"/>
      <c r="E41" s="57"/>
      <c r="F41" s="57"/>
      <c r="G41" s="67">
        <f>C40*(1+C42)^4.5+D40*(1+D42)^3.5+E40*(1+E42)^2.5+F40*(1+F42)^1.5+G40*(1+G42)^0.5</f>
        <v>4.8522832691132995</v>
      </c>
      <c r="H41" s="57"/>
      <c r="I41" s="57"/>
      <c r="J41" s="57"/>
      <c r="K41" s="57"/>
      <c r="L41" s="67">
        <f>H40*(1+H42)^4.5+I40*(1+I42)^3.5+J40*(1+J42)^2.5+K40*(1+K42)^1.5+L40*(1+L42)^0.5</f>
        <v>3.3256388198315254</v>
      </c>
      <c r="M41" s="57"/>
      <c r="N41" s="57"/>
      <c r="O41" s="57"/>
      <c r="P41" s="57"/>
      <c r="Q41" s="67">
        <f>M40*(1+M42)^4.5+N40*(1+N42)^3.5+O40*(1+O42)^2.5+P40*(1+P42)^1.5+Q40*(1+Q42)^0.5</f>
        <v>0</v>
      </c>
      <c r="R41" s="21"/>
      <c r="S41" s="21"/>
      <c r="T41" s="21"/>
      <c r="U41" s="21"/>
    </row>
    <row r="42" spans="1:21" s="22" customFormat="1" ht="16" customHeight="1" x14ac:dyDescent="0.3">
      <c r="A42" s="13" t="s">
        <v>31</v>
      </c>
      <c r="B42" s="13"/>
      <c r="C42" s="31">
        <v>6.5000000000000002E-2</v>
      </c>
      <c r="D42" s="31">
        <v>6.5000000000000002E-2</v>
      </c>
      <c r="E42" s="31">
        <v>6.5000000000000002E-2</v>
      </c>
      <c r="F42" s="31">
        <v>6.5000000000000002E-2</v>
      </c>
      <c r="G42" s="31">
        <v>6.5000000000000002E-2</v>
      </c>
      <c r="H42" s="31">
        <v>6.5000000000000002E-2</v>
      </c>
      <c r="I42" s="31">
        <v>6.5000000000000002E-2</v>
      </c>
      <c r="J42" s="31">
        <v>6.5000000000000002E-2</v>
      </c>
      <c r="K42" s="31">
        <v>6.5000000000000002E-2</v>
      </c>
      <c r="L42" s="31">
        <v>6.5000000000000002E-2</v>
      </c>
      <c r="M42" s="31">
        <v>6.5000000000000002E-2</v>
      </c>
      <c r="N42" s="31">
        <v>6.5000000000000002E-2</v>
      </c>
      <c r="O42" s="31">
        <v>6.5000000000000002E-2</v>
      </c>
      <c r="P42" s="31">
        <v>6.5000000000000002E-2</v>
      </c>
      <c r="Q42" s="31">
        <v>6.5000000000000002E-2</v>
      </c>
      <c r="R42" s="21"/>
      <c r="S42" s="21"/>
      <c r="T42" s="21"/>
      <c r="U42" s="21"/>
    </row>
    <row r="43" spans="1:21" s="22" customFormat="1" ht="16" customHeight="1" x14ac:dyDescent="0.3">
      <c r="R43" s="21"/>
      <c r="S43" s="21"/>
      <c r="T43" s="21"/>
      <c r="U43" s="21"/>
    </row>
    <row r="44" spans="1:21" ht="16" customHeight="1" x14ac:dyDescent="0.3">
      <c r="A44" s="48" t="s">
        <v>29</v>
      </c>
      <c r="B44" s="74"/>
      <c r="C44" s="36">
        <f t="shared" ref="C44:Q44" si="24">AVERAGE(C45:C54)</f>
        <v>4.6950000000000006E-2</v>
      </c>
      <c r="D44" s="37">
        <f t="shared" si="24"/>
        <v>4.9349999999999998E-2</v>
      </c>
      <c r="E44" s="37">
        <f t="shared" si="24"/>
        <v>5.1400000000000001E-2</v>
      </c>
      <c r="F44" s="37">
        <f t="shared" si="24"/>
        <v>5.1900000000000002E-2</v>
      </c>
      <c r="G44" s="37">
        <f t="shared" si="24"/>
        <v>5.2600000000000001E-2</v>
      </c>
      <c r="H44" s="37">
        <f t="shared" si="24"/>
        <v>5.4400000000000004E-2</v>
      </c>
      <c r="I44" s="37">
        <f t="shared" si="24"/>
        <v>5.6550000000000003E-2</v>
      </c>
      <c r="J44" s="37">
        <f t="shared" si="24"/>
        <v>5.4550000000000001E-2</v>
      </c>
      <c r="K44" s="37">
        <f t="shared" si="24"/>
        <v>5.2249999999999998E-2</v>
      </c>
      <c r="L44" s="37">
        <f t="shared" si="24"/>
        <v>4.9999999999999989E-2</v>
      </c>
      <c r="M44" s="37">
        <f t="shared" si="24"/>
        <v>4.7E-2</v>
      </c>
      <c r="N44" s="37">
        <f t="shared" si="24"/>
        <v>4.3999999999999997E-2</v>
      </c>
      <c r="O44" s="37">
        <f t="shared" si="24"/>
        <v>4.2499999999999996E-2</v>
      </c>
      <c r="P44" s="37">
        <f t="shared" si="24"/>
        <v>4.2999999999999997E-2</v>
      </c>
      <c r="Q44" s="38">
        <f t="shared" si="24"/>
        <v>4.4999999999999998E-2</v>
      </c>
    </row>
    <row r="45" spans="1:21" ht="20.149999999999999" customHeight="1" outlineLevel="1" x14ac:dyDescent="0.25">
      <c r="B45" s="5" t="s">
        <v>59</v>
      </c>
      <c r="C45" s="17">
        <f t="shared" ref="C45:C53" si="25">C16</f>
        <v>4.5999999999999999E-2</v>
      </c>
      <c r="D45" s="32">
        <f>C46</f>
        <v>4.4499999999999998E-2</v>
      </c>
      <c r="E45" s="32">
        <f t="shared" ref="E45:Q45" si="26">D46</f>
        <v>4.4999999999999998E-2</v>
      </c>
      <c r="F45" s="32">
        <f t="shared" si="26"/>
        <v>3.3000000000000002E-2</v>
      </c>
      <c r="G45" s="32">
        <f t="shared" si="26"/>
        <v>2.7E-2</v>
      </c>
      <c r="H45" s="32">
        <f t="shared" si="26"/>
        <v>2.8500000000000001E-2</v>
      </c>
      <c r="I45" s="32">
        <f t="shared" si="26"/>
        <v>6.5000000000000002E-2</v>
      </c>
      <c r="J45" s="32">
        <f t="shared" si="26"/>
        <v>6.3E-2</v>
      </c>
      <c r="K45" s="32">
        <f t="shared" si="26"/>
        <v>5.7500000000000002E-2</v>
      </c>
      <c r="L45" s="32">
        <f t="shared" si="26"/>
        <v>0.06</v>
      </c>
      <c r="M45" s="32">
        <f t="shared" si="26"/>
        <v>7.0000000000000007E-2</v>
      </c>
      <c r="N45" s="32">
        <f t="shared" si="26"/>
        <v>6.5000000000000002E-2</v>
      </c>
      <c r="O45" s="32">
        <f t="shared" si="26"/>
        <v>0.05</v>
      </c>
      <c r="P45" s="32">
        <f t="shared" si="26"/>
        <v>0.04</v>
      </c>
      <c r="Q45" s="32">
        <f t="shared" si="26"/>
        <v>4.4999999999999998E-2</v>
      </c>
    </row>
    <row r="46" spans="1:21" ht="16" customHeight="1" outlineLevel="1" x14ac:dyDescent="0.25">
      <c r="B46" s="5" t="s">
        <v>60</v>
      </c>
      <c r="C46" s="17">
        <f t="shared" si="25"/>
        <v>4.4499999999999998E-2</v>
      </c>
      <c r="D46" s="32">
        <f t="shared" ref="D46:Q53" si="27">C47</f>
        <v>4.4999999999999998E-2</v>
      </c>
      <c r="E46" s="32">
        <f t="shared" si="27"/>
        <v>3.3000000000000002E-2</v>
      </c>
      <c r="F46" s="32">
        <f t="shared" si="27"/>
        <v>2.7E-2</v>
      </c>
      <c r="G46" s="32">
        <f t="shared" si="27"/>
        <v>2.8500000000000001E-2</v>
      </c>
      <c r="H46" s="32">
        <f t="shared" si="27"/>
        <v>6.5000000000000002E-2</v>
      </c>
      <c r="I46" s="32">
        <f t="shared" si="27"/>
        <v>6.3E-2</v>
      </c>
      <c r="J46" s="32">
        <f t="shared" si="27"/>
        <v>5.7500000000000002E-2</v>
      </c>
      <c r="K46" s="32">
        <f t="shared" si="27"/>
        <v>0.06</v>
      </c>
      <c r="L46" s="32">
        <f t="shared" si="27"/>
        <v>7.0000000000000007E-2</v>
      </c>
      <c r="M46" s="32">
        <f t="shared" si="27"/>
        <v>6.5000000000000002E-2</v>
      </c>
      <c r="N46" s="32">
        <f t="shared" si="27"/>
        <v>0.05</v>
      </c>
      <c r="O46" s="32">
        <f t="shared" si="27"/>
        <v>0.04</v>
      </c>
      <c r="P46" s="32">
        <f t="shared" si="27"/>
        <v>4.4999999999999998E-2</v>
      </c>
      <c r="Q46" s="32">
        <f t="shared" si="27"/>
        <v>0.05</v>
      </c>
    </row>
    <row r="47" spans="1:21" ht="16" customHeight="1" outlineLevel="1" x14ac:dyDescent="0.25">
      <c r="B47" s="5" t="s">
        <v>61</v>
      </c>
      <c r="C47" s="17">
        <f t="shared" si="25"/>
        <v>4.4999999999999998E-2</v>
      </c>
      <c r="D47" s="32">
        <f t="shared" si="27"/>
        <v>3.3000000000000002E-2</v>
      </c>
      <c r="E47" s="32">
        <f t="shared" si="27"/>
        <v>2.7E-2</v>
      </c>
      <c r="F47" s="32">
        <f t="shared" si="27"/>
        <v>2.8500000000000001E-2</v>
      </c>
      <c r="G47" s="32">
        <f t="shared" si="27"/>
        <v>6.5000000000000002E-2</v>
      </c>
      <c r="H47" s="32">
        <f t="shared" si="27"/>
        <v>6.3E-2</v>
      </c>
      <c r="I47" s="32">
        <f t="shared" si="27"/>
        <v>5.7500000000000002E-2</v>
      </c>
      <c r="J47" s="32">
        <f t="shared" si="27"/>
        <v>0.06</v>
      </c>
      <c r="K47" s="32">
        <f t="shared" si="27"/>
        <v>7.0000000000000007E-2</v>
      </c>
      <c r="L47" s="32">
        <f t="shared" si="27"/>
        <v>6.5000000000000002E-2</v>
      </c>
      <c r="M47" s="32">
        <f t="shared" si="27"/>
        <v>0.05</v>
      </c>
      <c r="N47" s="32">
        <f t="shared" si="27"/>
        <v>0.04</v>
      </c>
      <c r="O47" s="32">
        <f t="shared" si="27"/>
        <v>4.4999999999999998E-2</v>
      </c>
      <c r="P47" s="32">
        <f t="shared" si="27"/>
        <v>0.05</v>
      </c>
      <c r="Q47" s="32">
        <f t="shared" si="27"/>
        <v>4.4999999999999998E-2</v>
      </c>
    </row>
    <row r="48" spans="1:21" ht="16" customHeight="1" outlineLevel="1" x14ac:dyDescent="0.25">
      <c r="B48" s="5" t="s">
        <v>62</v>
      </c>
      <c r="C48" s="17">
        <f t="shared" si="25"/>
        <v>3.3000000000000002E-2</v>
      </c>
      <c r="D48" s="32">
        <f t="shared" si="27"/>
        <v>2.7E-2</v>
      </c>
      <c r="E48" s="32">
        <f t="shared" si="27"/>
        <v>2.8500000000000001E-2</v>
      </c>
      <c r="F48" s="32">
        <f t="shared" si="27"/>
        <v>6.5000000000000002E-2</v>
      </c>
      <c r="G48" s="32">
        <f t="shared" si="27"/>
        <v>6.3E-2</v>
      </c>
      <c r="H48" s="32">
        <f t="shared" si="27"/>
        <v>5.7500000000000002E-2</v>
      </c>
      <c r="I48" s="32">
        <f t="shared" si="27"/>
        <v>0.06</v>
      </c>
      <c r="J48" s="32">
        <f t="shared" si="27"/>
        <v>7.0000000000000007E-2</v>
      </c>
      <c r="K48" s="32">
        <f t="shared" si="27"/>
        <v>6.5000000000000002E-2</v>
      </c>
      <c r="L48" s="32">
        <f t="shared" si="27"/>
        <v>0.05</v>
      </c>
      <c r="M48" s="32">
        <f t="shared" si="27"/>
        <v>0.04</v>
      </c>
      <c r="N48" s="32">
        <f t="shared" si="27"/>
        <v>4.4999999999999998E-2</v>
      </c>
      <c r="O48" s="32">
        <f t="shared" si="27"/>
        <v>0.05</v>
      </c>
      <c r="P48" s="32">
        <f t="shared" si="27"/>
        <v>4.4999999999999998E-2</v>
      </c>
      <c r="Q48" s="32">
        <f t="shared" si="27"/>
        <v>0.04</v>
      </c>
    </row>
    <row r="49" spans="2:17" ht="16" customHeight="1" outlineLevel="1" x14ac:dyDescent="0.25">
      <c r="B49" s="5" t="s">
        <v>63</v>
      </c>
      <c r="C49" s="17">
        <f t="shared" si="25"/>
        <v>2.7E-2</v>
      </c>
      <c r="D49" s="32">
        <f t="shared" si="27"/>
        <v>2.8500000000000001E-2</v>
      </c>
      <c r="E49" s="32">
        <f t="shared" si="27"/>
        <v>6.5000000000000002E-2</v>
      </c>
      <c r="F49" s="32">
        <f t="shared" si="27"/>
        <v>6.3E-2</v>
      </c>
      <c r="G49" s="32">
        <f t="shared" si="27"/>
        <v>5.7500000000000002E-2</v>
      </c>
      <c r="H49" s="32">
        <f t="shared" si="27"/>
        <v>0.06</v>
      </c>
      <c r="I49" s="32">
        <f t="shared" si="27"/>
        <v>7.0000000000000007E-2</v>
      </c>
      <c r="J49" s="32">
        <f t="shared" si="27"/>
        <v>6.5000000000000002E-2</v>
      </c>
      <c r="K49" s="32">
        <f t="shared" si="27"/>
        <v>0.05</v>
      </c>
      <c r="L49" s="32">
        <f t="shared" si="27"/>
        <v>0.04</v>
      </c>
      <c r="M49" s="32">
        <f t="shared" si="27"/>
        <v>4.4999999999999998E-2</v>
      </c>
      <c r="N49" s="32">
        <f t="shared" si="27"/>
        <v>0.05</v>
      </c>
      <c r="O49" s="32">
        <f t="shared" si="27"/>
        <v>4.4999999999999998E-2</v>
      </c>
      <c r="P49" s="32">
        <f t="shared" si="27"/>
        <v>0.04</v>
      </c>
      <c r="Q49" s="32">
        <f t="shared" si="27"/>
        <v>3.5000000000000003E-2</v>
      </c>
    </row>
    <row r="50" spans="2:17" ht="16" customHeight="1" outlineLevel="1" x14ac:dyDescent="0.25">
      <c r="B50" s="5" t="s">
        <v>64</v>
      </c>
      <c r="C50" s="17">
        <f t="shared" si="25"/>
        <v>2.8500000000000001E-2</v>
      </c>
      <c r="D50" s="32">
        <f t="shared" si="27"/>
        <v>6.5000000000000002E-2</v>
      </c>
      <c r="E50" s="32">
        <f t="shared" si="27"/>
        <v>6.3E-2</v>
      </c>
      <c r="F50" s="32">
        <f t="shared" si="27"/>
        <v>5.7500000000000002E-2</v>
      </c>
      <c r="G50" s="32">
        <f t="shared" si="27"/>
        <v>0.06</v>
      </c>
      <c r="H50" s="32">
        <f t="shared" si="27"/>
        <v>7.0000000000000007E-2</v>
      </c>
      <c r="I50" s="32">
        <f t="shared" si="27"/>
        <v>6.5000000000000002E-2</v>
      </c>
      <c r="J50" s="32">
        <f t="shared" si="27"/>
        <v>0.05</v>
      </c>
      <c r="K50" s="32">
        <f t="shared" si="27"/>
        <v>0.04</v>
      </c>
      <c r="L50" s="32">
        <f t="shared" si="27"/>
        <v>4.4999999999999998E-2</v>
      </c>
      <c r="M50" s="32">
        <f t="shared" si="27"/>
        <v>0.05</v>
      </c>
      <c r="N50" s="32">
        <f t="shared" si="27"/>
        <v>4.4999999999999998E-2</v>
      </c>
      <c r="O50" s="32">
        <f t="shared" si="27"/>
        <v>0.04</v>
      </c>
      <c r="P50" s="32">
        <f t="shared" si="27"/>
        <v>3.5000000000000003E-2</v>
      </c>
      <c r="Q50" s="32">
        <f t="shared" si="27"/>
        <v>0.03</v>
      </c>
    </row>
    <row r="51" spans="2:17" ht="16" customHeight="1" outlineLevel="1" x14ac:dyDescent="0.25">
      <c r="B51" s="5" t="s">
        <v>65</v>
      </c>
      <c r="C51" s="17">
        <f t="shared" si="25"/>
        <v>6.5000000000000002E-2</v>
      </c>
      <c r="D51" s="32">
        <f t="shared" si="27"/>
        <v>6.3E-2</v>
      </c>
      <c r="E51" s="32">
        <f t="shared" si="27"/>
        <v>5.7500000000000002E-2</v>
      </c>
      <c r="F51" s="32">
        <f t="shared" si="27"/>
        <v>0.06</v>
      </c>
      <c r="G51" s="32">
        <f t="shared" si="27"/>
        <v>7.0000000000000007E-2</v>
      </c>
      <c r="H51" s="32">
        <f t="shared" si="27"/>
        <v>6.5000000000000002E-2</v>
      </c>
      <c r="I51" s="32">
        <f t="shared" si="27"/>
        <v>0.05</v>
      </c>
      <c r="J51" s="32">
        <f t="shared" si="27"/>
        <v>0.04</v>
      </c>
      <c r="K51" s="32">
        <f t="shared" si="27"/>
        <v>4.4999999999999998E-2</v>
      </c>
      <c r="L51" s="32">
        <f t="shared" si="27"/>
        <v>0.05</v>
      </c>
      <c r="M51" s="32">
        <f t="shared" si="27"/>
        <v>4.4999999999999998E-2</v>
      </c>
      <c r="N51" s="32">
        <f t="shared" si="27"/>
        <v>0.04</v>
      </c>
      <c r="O51" s="32">
        <f t="shared" si="27"/>
        <v>3.5000000000000003E-2</v>
      </c>
      <c r="P51" s="32">
        <f t="shared" si="27"/>
        <v>0.03</v>
      </c>
      <c r="Q51" s="32">
        <f t="shared" si="27"/>
        <v>0.04</v>
      </c>
    </row>
    <row r="52" spans="2:17" ht="16" customHeight="1" outlineLevel="1" x14ac:dyDescent="0.25">
      <c r="B52" s="5" t="s">
        <v>66</v>
      </c>
      <c r="C52" s="17">
        <f t="shared" si="25"/>
        <v>6.3E-2</v>
      </c>
      <c r="D52" s="32">
        <f t="shared" si="27"/>
        <v>5.7500000000000002E-2</v>
      </c>
      <c r="E52" s="32">
        <f t="shared" si="27"/>
        <v>0.06</v>
      </c>
      <c r="F52" s="32">
        <f t="shared" si="27"/>
        <v>7.0000000000000007E-2</v>
      </c>
      <c r="G52" s="32">
        <f t="shared" si="27"/>
        <v>6.5000000000000002E-2</v>
      </c>
      <c r="H52" s="32">
        <f t="shared" si="27"/>
        <v>0.05</v>
      </c>
      <c r="I52" s="32">
        <f t="shared" si="27"/>
        <v>0.04</v>
      </c>
      <c r="J52" s="32">
        <f t="shared" si="27"/>
        <v>4.4999999999999998E-2</v>
      </c>
      <c r="K52" s="32">
        <f t="shared" si="27"/>
        <v>0.05</v>
      </c>
      <c r="L52" s="32">
        <f t="shared" si="27"/>
        <v>4.4999999999999998E-2</v>
      </c>
      <c r="M52" s="32">
        <f t="shared" si="27"/>
        <v>0.04</v>
      </c>
      <c r="N52" s="32">
        <f t="shared" si="27"/>
        <v>3.5000000000000003E-2</v>
      </c>
      <c r="O52" s="32">
        <f t="shared" si="27"/>
        <v>0.03</v>
      </c>
      <c r="P52" s="32">
        <f t="shared" si="27"/>
        <v>0.04</v>
      </c>
      <c r="Q52" s="32">
        <f t="shared" si="27"/>
        <v>0.05</v>
      </c>
    </row>
    <row r="53" spans="2:17" ht="16" customHeight="1" outlineLevel="1" x14ac:dyDescent="0.25">
      <c r="B53" s="5" t="s">
        <v>67</v>
      </c>
      <c r="C53" s="17">
        <f t="shared" si="25"/>
        <v>5.7500000000000002E-2</v>
      </c>
      <c r="D53" s="32">
        <f t="shared" si="27"/>
        <v>0.06</v>
      </c>
      <c r="E53" s="32">
        <f t="shared" si="27"/>
        <v>7.0000000000000007E-2</v>
      </c>
      <c r="F53" s="32">
        <f t="shared" si="27"/>
        <v>6.5000000000000002E-2</v>
      </c>
      <c r="G53" s="32">
        <f t="shared" si="27"/>
        <v>0.05</v>
      </c>
      <c r="H53" s="32">
        <f t="shared" si="27"/>
        <v>0.04</v>
      </c>
      <c r="I53" s="32">
        <f t="shared" si="27"/>
        <v>4.4999999999999998E-2</v>
      </c>
      <c r="J53" s="32">
        <f t="shared" si="27"/>
        <v>0.05</v>
      </c>
      <c r="K53" s="32">
        <f t="shared" si="27"/>
        <v>4.4999999999999998E-2</v>
      </c>
      <c r="L53" s="32">
        <f t="shared" si="27"/>
        <v>0.04</v>
      </c>
      <c r="M53" s="32">
        <f t="shared" si="27"/>
        <v>3.5000000000000003E-2</v>
      </c>
      <c r="N53" s="32">
        <f t="shared" si="27"/>
        <v>0.03</v>
      </c>
      <c r="O53" s="32">
        <f t="shared" si="27"/>
        <v>0.04</v>
      </c>
      <c r="P53" s="32">
        <f t="shared" si="27"/>
        <v>0.05</v>
      </c>
      <c r="Q53" s="32">
        <f t="shared" si="27"/>
        <v>5.5E-2</v>
      </c>
    </row>
    <row r="54" spans="2:17" ht="16" customHeight="1" outlineLevel="1" x14ac:dyDescent="0.25">
      <c r="B54" s="5" t="s">
        <v>68</v>
      </c>
      <c r="C54" s="17">
        <f>C5</f>
        <v>0.06</v>
      </c>
      <c r="D54" s="17">
        <f>D5</f>
        <v>7.0000000000000007E-2</v>
      </c>
      <c r="E54" s="17">
        <f t="shared" ref="E54:Q54" si="28">E5</f>
        <v>6.5000000000000002E-2</v>
      </c>
      <c r="F54" s="17">
        <f t="shared" si="28"/>
        <v>0.05</v>
      </c>
      <c r="G54" s="17">
        <f t="shared" si="28"/>
        <v>0.04</v>
      </c>
      <c r="H54" s="17">
        <f t="shared" si="28"/>
        <v>4.4999999999999998E-2</v>
      </c>
      <c r="I54" s="17">
        <f t="shared" si="28"/>
        <v>0.05</v>
      </c>
      <c r="J54" s="17">
        <f t="shared" si="28"/>
        <v>4.4999999999999998E-2</v>
      </c>
      <c r="K54" s="17">
        <f t="shared" si="28"/>
        <v>0.04</v>
      </c>
      <c r="L54" s="17">
        <f t="shared" si="28"/>
        <v>3.5000000000000003E-2</v>
      </c>
      <c r="M54" s="17">
        <f t="shared" si="28"/>
        <v>0.03</v>
      </c>
      <c r="N54" s="17">
        <f t="shared" si="28"/>
        <v>0.04</v>
      </c>
      <c r="O54" s="17">
        <f t="shared" si="28"/>
        <v>0.05</v>
      </c>
      <c r="P54" s="17">
        <f t="shared" si="28"/>
        <v>5.5E-2</v>
      </c>
      <c r="Q54" s="17">
        <f t="shared" si="28"/>
        <v>0.06</v>
      </c>
    </row>
    <row r="57" spans="2:17" ht="16" customHeight="1" x14ac:dyDescent="0.25">
      <c r="G57" s="52"/>
    </row>
    <row r="61" spans="2:17" ht="16" customHeight="1" x14ac:dyDescent="0.25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ht="16" customHeight="1" x14ac:dyDescent="0.25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</sheetData>
  <phoneticPr fontId="7" type="noConversion"/>
  <conditionalFormatting sqref="C8 H8 M8">
    <cfRule type="cellIs" dxfId="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3AA9-6B79-A443-B890-F60B0E0AB4AC}">
  <sheetPr>
    <pageSetUpPr fitToPage="1"/>
  </sheetPr>
  <dimension ref="A1:Q106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9" sqref="A9"/>
      <selection pane="bottomRight"/>
    </sheetView>
  </sheetViews>
  <sheetFormatPr defaultColWidth="11.453125" defaultRowHeight="16" customHeight="1" outlineLevelRow="1" x14ac:dyDescent="0.25"/>
  <cols>
    <col min="1" max="1" width="48.7265625" style="5" customWidth="1"/>
    <col min="2" max="2" width="12.7265625" style="5" customWidth="1"/>
    <col min="3" max="17" width="14.7265625" style="5" customWidth="1"/>
  </cols>
  <sheetData>
    <row r="1" spans="1:17" ht="22" customHeight="1" x14ac:dyDescent="0.35">
      <c r="A1" s="75" t="s">
        <v>79</v>
      </c>
    </row>
    <row r="3" spans="1:17" ht="16" customHeight="1" x14ac:dyDescent="0.3">
      <c r="C3" s="63" t="s">
        <v>55</v>
      </c>
      <c r="D3" s="64" t="s">
        <v>56</v>
      </c>
    </row>
    <row r="5" spans="1:17" ht="16" customHeight="1" x14ac:dyDescent="0.3">
      <c r="A5" s="11" t="s">
        <v>23</v>
      </c>
      <c r="B5" s="11"/>
      <c r="C5" s="31">
        <v>0.06</v>
      </c>
      <c r="D5" s="31">
        <v>7.0000000000000007E-2</v>
      </c>
      <c r="E5" s="31">
        <v>6.5000000000000002E-2</v>
      </c>
      <c r="F5" s="31">
        <v>0.05</v>
      </c>
      <c r="G5" s="31">
        <v>0.04</v>
      </c>
      <c r="H5" s="31">
        <v>4.4999999999999998E-2</v>
      </c>
      <c r="I5" s="31">
        <v>0.05</v>
      </c>
      <c r="J5" s="31">
        <v>4.4999999999999998E-2</v>
      </c>
      <c r="K5" s="31">
        <v>0.04</v>
      </c>
      <c r="L5" s="31">
        <v>3.5000000000000003E-2</v>
      </c>
      <c r="M5" s="31">
        <v>0.03</v>
      </c>
      <c r="N5" s="31">
        <v>0.04</v>
      </c>
      <c r="O5" s="31">
        <v>0.05</v>
      </c>
      <c r="P5" s="31">
        <v>5.5E-2</v>
      </c>
      <c r="Q5" s="31">
        <v>0.06</v>
      </c>
    </row>
    <row r="6" spans="1:17" ht="16" customHeight="1" x14ac:dyDescent="0.3">
      <c r="A6" s="13"/>
      <c r="B6" s="14"/>
      <c r="C6" s="33" t="s">
        <v>8</v>
      </c>
      <c r="D6" s="34" t="s">
        <v>9</v>
      </c>
      <c r="E6" s="34" t="s">
        <v>10</v>
      </c>
      <c r="F6" s="34" t="s">
        <v>11</v>
      </c>
      <c r="G6" s="34" t="s">
        <v>12</v>
      </c>
      <c r="H6" s="35" t="s">
        <v>13</v>
      </c>
      <c r="I6" s="35" t="s">
        <v>14</v>
      </c>
      <c r="J6" s="35" t="s">
        <v>15</v>
      </c>
      <c r="K6" s="35" t="s">
        <v>16</v>
      </c>
      <c r="L6" s="35" t="s">
        <v>17</v>
      </c>
      <c r="M6" s="34" t="s">
        <v>18</v>
      </c>
      <c r="N6" s="34" t="s">
        <v>19</v>
      </c>
      <c r="O6" s="34" t="s">
        <v>20</v>
      </c>
      <c r="P6" s="34" t="s">
        <v>21</v>
      </c>
      <c r="Q6" s="34" t="s">
        <v>22</v>
      </c>
    </row>
    <row r="7" spans="1:17" ht="20.149999999999999" customHeight="1" x14ac:dyDescent="0.3">
      <c r="A7" s="13" t="s">
        <v>25</v>
      </c>
      <c r="B7" s="15"/>
      <c r="C7" s="44">
        <v>1000</v>
      </c>
      <c r="D7" s="44">
        <v>1250</v>
      </c>
      <c r="E7" s="44">
        <v>1800</v>
      </c>
      <c r="F7" s="44">
        <v>2000</v>
      </c>
      <c r="G7" s="44">
        <v>2050</v>
      </c>
      <c r="H7" s="45">
        <f>H11</f>
        <v>2200</v>
      </c>
      <c r="I7" s="44">
        <v>2300</v>
      </c>
      <c r="J7" s="44">
        <v>2350</v>
      </c>
      <c r="K7" s="44">
        <v>3200</v>
      </c>
      <c r="L7" s="44">
        <v>3250</v>
      </c>
      <c r="M7" s="45">
        <f>M11</f>
        <v>3300</v>
      </c>
      <c r="N7" s="44">
        <v>3220</v>
      </c>
      <c r="O7" s="44">
        <v>3145</v>
      </c>
      <c r="P7" s="44">
        <v>3085</v>
      </c>
      <c r="Q7" s="44">
        <v>2985</v>
      </c>
    </row>
    <row r="8" spans="1:17" ht="16" customHeight="1" x14ac:dyDescent="0.3">
      <c r="A8" s="13" t="s">
        <v>27</v>
      </c>
      <c r="B8" s="15"/>
      <c r="C8" s="29"/>
      <c r="D8" s="51">
        <f>D7-C7</f>
        <v>250</v>
      </c>
      <c r="E8" s="51">
        <f t="shared" ref="E8:G8" si="0">E7-D7</f>
        <v>550</v>
      </c>
      <c r="F8" s="51">
        <f t="shared" si="0"/>
        <v>200</v>
      </c>
      <c r="G8" s="51">
        <f t="shared" si="0"/>
        <v>50</v>
      </c>
      <c r="H8" s="29"/>
      <c r="I8" s="51">
        <f t="shared" ref="I8:L8" si="1">I7-H7</f>
        <v>100</v>
      </c>
      <c r="J8" s="51">
        <f t="shared" si="1"/>
        <v>50</v>
      </c>
      <c r="K8" s="51">
        <f t="shared" si="1"/>
        <v>850</v>
      </c>
      <c r="L8" s="51">
        <f t="shared" si="1"/>
        <v>50</v>
      </c>
      <c r="M8" s="29"/>
      <c r="N8" s="51">
        <f>N7-M7</f>
        <v>-80</v>
      </c>
      <c r="O8" s="51">
        <f t="shared" ref="O8:Q8" si="2">O7-N7</f>
        <v>-75</v>
      </c>
      <c r="P8" s="51">
        <f t="shared" si="2"/>
        <v>-60</v>
      </c>
      <c r="Q8" s="51">
        <f t="shared" si="2"/>
        <v>-100</v>
      </c>
    </row>
    <row r="9" spans="1:17" ht="16" customHeight="1" x14ac:dyDescent="0.3">
      <c r="A9" s="13"/>
      <c r="B9" s="15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7" ht="16" customHeight="1" x14ac:dyDescent="0.3">
      <c r="A10" s="13"/>
      <c r="B10" s="1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16" customHeight="1" x14ac:dyDescent="0.3">
      <c r="A11" s="13" t="s">
        <v>26</v>
      </c>
      <c r="B11" s="15"/>
      <c r="C11" s="46">
        <f>C7</f>
        <v>1000</v>
      </c>
      <c r="D11" s="44">
        <v>1500</v>
      </c>
      <c r="E11" s="44">
        <v>1750</v>
      </c>
      <c r="F11" s="44">
        <v>2100</v>
      </c>
      <c r="G11" s="44">
        <v>2125</v>
      </c>
      <c r="H11" s="44">
        <v>2200</v>
      </c>
      <c r="I11" s="44">
        <v>2300</v>
      </c>
      <c r="J11" s="44">
        <v>2700</v>
      </c>
      <c r="K11" s="44">
        <v>2800</v>
      </c>
      <c r="L11" s="44">
        <v>3200</v>
      </c>
      <c r="M11" s="44">
        <v>3300</v>
      </c>
      <c r="N11" s="44">
        <v>3200</v>
      </c>
      <c r="O11" s="44">
        <v>3130</v>
      </c>
      <c r="P11" s="44">
        <v>3050</v>
      </c>
      <c r="Q11" s="44">
        <v>2985</v>
      </c>
    </row>
    <row r="12" spans="1:17" ht="16" customHeight="1" x14ac:dyDescent="0.3">
      <c r="A12" s="13" t="s">
        <v>28</v>
      </c>
      <c r="B12" s="15"/>
      <c r="C12" s="29"/>
      <c r="D12" s="51">
        <f>D11-C11</f>
        <v>500</v>
      </c>
      <c r="E12" s="51">
        <f t="shared" ref="E12:M12" si="3">E11-D11</f>
        <v>250</v>
      </c>
      <c r="F12" s="51">
        <f t="shared" si="3"/>
        <v>350</v>
      </c>
      <c r="G12" s="51">
        <f t="shared" si="3"/>
        <v>25</v>
      </c>
      <c r="H12" s="51">
        <f t="shared" si="3"/>
        <v>75</v>
      </c>
      <c r="I12" s="51">
        <f t="shared" si="3"/>
        <v>100</v>
      </c>
      <c r="J12" s="51">
        <f t="shared" si="3"/>
        <v>400</v>
      </c>
      <c r="K12" s="51">
        <f t="shared" si="3"/>
        <v>100</v>
      </c>
      <c r="L12" s="51">
        <f t="shared" si="3"/>
        <v>400</v>
      </c>
      <c r="M12" s="51">
        <f t="shared" si="3"/>
        <v>100</v>
      </c>
      <c r="N12" s="51">
        <f>N11-M11</f>
        <v>-100</v>
      </c>
      <c r="O12" s="51">
        <f t="shared" ref="O12:Q12" si="4">O11-N11</f>
        <v>-70</v>
      </c>
      <c r="P12" s="51">
        <f t="shared" si="4"/>
        <v>-80</v>
      </c>
      <c r="Q12" s="51">
        <f t="shared" si="4"/>
        <v>-65</v>
      </c>
    </row>
    <row r="13" spans="1:17" ht="16" customHeight="1" x14ac:dyDescent="0.3">
      <c r="A13" s="13"/>
      <c r="B13" s="15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6" customHeight="1" x14ac:dyDescent="0.3">
      <c r="A14" s="18"/>
    </row>
    <row r="15" spans="1:17" ht="16" customHeight="1" x14ac:dyDescent="0.3">
      <c r="A15" s="49" t="s">
        <v>42</v>
      </c>
      <c r="B15" s="72"/>
      <c r="C15" s="36">
        <f>SUMPRODUCT(C16:C25,C27:C36)/SUM(C27:C36)</f>
        <v>4.6950000000000006E-2</v>
      </c>
      <c r="D15" s="37">
        <f t="shared" ref="D15:Q15" si="5">SUMPRODUCT(D16:D25,D27:D36)/SUM(D27:D36)</f>
        <v>5.3479999999999993E-2</v>
      </c>
      <c r="E15" s="37">
        <f t="shared" si="5"/>
        <v>5.8069444444444458E-2</v>
      </c>
      <c r="F15" s="37">
        <f t="shared" si="5"/>
        <v>5.6850000000000012E-2</v>
      </c>
      <c r="G15" s="37">
        <f t="shared" si="5"/>
        <v>5.5646341463414635E-2</v>
      </c>
      <c r="H15" s="66">
        <f t="shared" si="5"/>
        <v>5.523295454545455E-2</v>
      </c>
      <c r="I15" s="37">
        <f t="shared" si="5"/>
        <v>5.5369565217391316E-2</v>
      </c>
      <c r="J15" s="37">
        <f t="shared" si="5"/>
        <v>5.3462765957446805E-2</v>
      </c>
      <c r="K15" s="37">
        <f t="shared" si="5"/>
        <v>4.8343750000000005E-2</v>
      </c>
      <c r="L15" s="37">
        <f t="shared" si="5"/>
        <v>4.6296153846153848E-2</v>
      </c>
      <c r="M15" s="66">
        <f t="shared" si="5"/>
        <v>4.3484848484848494E-2</v>
      </c>
      <c r="N15" s="37">
        <f t="shared" si="5"/>
        <v>4.1859472049689449E-2</v>
      </c>
      <c r="O15" s="37">
        <f t="shared" si="5"/>
        <v>4.1200317965023853E-2</v>
      </c>
      <c r="P15" s="37">
        <f t="shared" si="5"/>
        <v>4.1843598055105354E-2</v>
      </c>
      <c r="Q15" s="38">
        <f t="shared" si="5"/>
        <v>4.3433835845896149E-2</v>
      </c>
    </row>
    <row r="16" spans="1:17" ht="20.149999999999999" customHeight="1" outlineLevel="1" x14ac:dyDescent="0.3">
      <c r="B16" s="5" t="s">
        <v>59</v>
      </c>
      <c r="C16" s="31">
        <v>4.5999999999999999E-2</v>
      </c>
      <c r="D16" s="20">
        <f>(C17*C28+D$5*(D27-C28))/D27</f>
        <v>4.9599999999999998E-2</v>
      </c>
      <c r="E16" s="20">
        <f t="shared" ref="E16:G16" si="6">(D17*D28+E$5*(E27-D28))/E27</f>
        <v>5.4583333333333331E-2</v>
      </c>
      <c r="F16" s="20">
        <f t="shared" si="6"/>
        <v>4.8125000000000001E-2</v>
      </c>
      <c r="G16" s="20">
        <f t="shared" si="6"/>
        <v>4.4999999999999998E-2</v>
      </c>
      <c r="H16" s="60">
        <f>H39</f>
        <v>4.6193181818181814E-2</v>
      </c>
      <c r="I16" s="32">
        <f>(H17*H28+I$5*(I27-H28))/I27</f>
        <v>6.2228260869565226E-2</v>
      </c>
      <c r="J16" s="32">
        <f t="shared" ref="J16:L16" si="7">(I17*I28+J$5*(J27-I28))/J27</f>
        <v>6.1010638297872344E-2</v>
      </c>
      <c r="K16" s="32">
        <f t="shared" si="7"/>
        <v>5.37109375E-2</v>
      </c>
      <c r="L16" s="32">
        <f t="shared" si="7"/>
        <v>5.4192307692307692E-2</v>
      </c>
      <c r="M16" s="60">
        <f>M39</f>
        <v>5.6704545454545459E-2</v>
      </c>
      <c r="N16" s="20">
        <f>(M17*M28+N$5*(N27-M28))/N27</f>
        <v>5.4431818181818178E-2</v>
      </c>
      <c r="O16" s="20">
        <f t="shared" ref="O16:Q16" si="8">(N17*N28+O$5*(O27-N28))/O27</f>
        <v>4.6477272727272735E-2</v>
      </c>
      <c r="P16" s="20">
        <f t="shared" si="8"/>
        <v>4.0113636363636365E-2</v>
      </c>
      <c r="Q16" s="20">
        <f t="shared" si="8"/>
        <v>4.3333333333333335E-2</v>
      </c>
    </row>
    <row r="17" spans="1:17" ht="16" customHeight="1" outlineLevel="1" x14ac:dyDescent="0.3">
      <c r="A17" s="11"/>
      <c r="B17" s="5" t="s">
        <v>60</v>
      </c>
      <c r="C17" s="31">
        <v>4.4499999999999998E-2</v>
      </c>
      <c r="D17" s="20">
        <f t="shared" ref="D17:G24" si="9">(C18*C29+D$5*(D28-C29))/D28</f>
        <v>0.05</v>
      </c>
      <c r="E17" s="20">
        <f t="shared" si="9"/>
        <v>4.791666666666667E-2</v>
      </c>
      <c r="F17" s="20">
        <f t="shared" si="9"/>
        <v>4.5124999999999998E-2</v>
      </c>
      <c r="G17" s="20">
        <f t="shared" si="9"/>
        <v>4.573170731707317E-2</v>
      </c>
      <c r="H17" s="60">
        <f t="shared" ref="H17:H24" si="10">H40</f>
        <v>6.2784090909090914E-2</v>
      </c>
      <c r="I17" s="32">
        <f t="shared" ref="I17:L17" si="11">(H18*H29+I$5*(I28-H29))/I28</f>
        <v>6.1358695652173917E-2</v>
      </c>
      <c r="J17" s="32">
        <f t="shared" si="11"/>
        <v>5.8670212765957443E-2</v>
      </c>
      <c r="K17" s="32">
        <f t="shared" si="11"/>
        <v>5.4492187499999997E-2</v>
      </c>
      <c r="L17" s="32">
        <f t="shared" si="11"/>
        <v>5.7269230769230781E-2</v>
      </c>
      <c r="M17" s="60">
        <f t="shared" ref="M17:M25" si="12">M40</f>
        <v>5.4431818181818178E-2</v>
      </c>
      <c r="N17" s="20">
        <f t="shared" ref="N17:Q17" si="13">(M18*M29+N$5*(N28-M29))/N28</f>
        <v>4.6477272727272735E-2</v>
      </c>
      <c r="O17" s="20">
        <f t="shared" si="13"/>
        <v>4.0113636363636365E-2</v>
      </c>
      <c r="P17" s="20">
        <f t="shared" si="13"/>
        <v>4.3333333333333335E-2</v>
      </c>
      <c r="Q17" s="20">
        <f t="shared" si="13"/>
        <v>4.6666666666666676E-2</v>
      </c>
    </row>
    <row r="18" spans="1:17" ht="16" customHeight="1" outlineLevel="1" x14ac:dyDescent="0.3">
      <c r="A18" s="11"/>
      <c r="B18" s="5" t="s">
        <v>61</v>
      </c>
      <c r="C18" s="31">
        <v>4.4999999999999998E-2</v>
      </c>
      <c r="D18" s="20">
        <f t="shared" si="9"/>
        <v>4.0400000000000005E-2</v>
      </c>
      <c r="E18" s="20">
        <f t="shared" si="9"/>
        <v>4.4583333333333336E-2</v>
      </c>
      <c r="F18" s="20">
        <f t="shared" si="9"/>
        <v>4.5875000000000006E-2</v>
      </c>
      <c r="G18" s="20">
        <f t="shared" si="9"/>
        <v>6.3536585365853659E-2</v>
      </c>
      <c r="H18" s="60">
        <f t="shared" si="10"/>
        <v>6.1875000000000006E-2</v>
      </c>
      <c r="I18" s="32">
        <f t="shared" ref="I18:L18" si="14">(H19*H30+I$5*(I29-H30))/I29</f>
        <v>5.8967391304347826E-2</v>
      </c>
      <c r="J18" s="32">
        <f t="shared" si="14"/>
        <v>5.9734042553191487E-2</v>
      </c>
      <c r="K18" s="32">
        <f t="shared" si="14"/>
        <v>5.7617187500000014E-2</v>
      </c>
      <c r="L18" s="32">
        <f t="shared" si="14"/>
        <v>5.4961538461538464E-2</v>
      </c>
      <c r="M18" s="60">
        <f t="shared" si="12"/>
        <v>4.6477272727272735E-2</v>
      </c>
      <c r="N18" s="20">
        <f t="shared" ref="N18:Q18" si="15">(M19*M30+N$5*(N29-M30))/N29</f>
        <v>4.0113636363636365E-2</v>
      </c>
      <c r="O18" s="20">
        <f t="shared" si="15"/>
        <v>4.3333333333333335E-2</v>
      </c>
      <c r="P18" s="20">
        <f t="shared" si="15"/>
        <v>4.6666666666666676E-2</v>
      </c>
      <c r="Q18" s="20">
        <f t="shared" si="15"/>
        <v>4.3181818181818182E-2</v>
      </c>
    </row>
    <row r="19" spans="1:17" ht="16" customHeight="1" outlineLevel="1" x14ac:dyDescent="0.3">
      <c r="A19" s="11"/>
      <c r="B19" s="5" t="s">
        <v>62</v>
      </c>
      <c r="C19" s="31">
        <v>3.3000000000000002E-2</v>
      </c>
      <c r="D19" s="20">
        <f t="shared" si="9"/>
        <v>3.56E-2</v>
      </c>
      <c r="E19" s="20">
        <f t="shared" si="9"/>
        <v>4.5416666666666668E-2</v>
      </c>
      <c r="F19" s="20">
        <f t="shared" si="9"/>
        <v>6.4125000000000001E-2</v>
      </c>
      <c r="G19" s="20">
        <f t="shared" si="9"/>
        <v>6.2560975609756111E-2</v>
      </c>
      <c r="H19" s="60">
        <f t="shared" si="10"/>
        <v>5.9374999999999997E-2</v>
      </c>
      <c r="I19" s="32">
        <f t="shared" ref="I19:L19" si="16">(H20*H31+I$5*(I30-H31))/I30</f>
        <v>6.0054347826086957E-2</v>
      </c>
      <c r="J19" s="32">
        <f t="shared" si="16"/>
        <v>6.398936170212767E-2</v>
      </c>
      <c r="K19" s="32">
        <f t="shared" si="16"/>
        <v>5.5273437500000001E-2</v>
      </c>
      <c r="L19" s="32">
        <f t="shared" si="16"/>
        <v>4.6884615384615386E-2</v>
      </c>
      <c r="M19" s="60">
        <f t="shared" si="12"/>
        <v>4.0113636363636365E-2</v>
      </c>
      <c r="N19" s="20">
        <f t="shared" ref="N19:Q19" si="17">(M20*M31+N$5*(N30-M31))/N30</f>
        <v>4.3333333333333335E-2</v>
      </c>
      <c r="O19" s="20">
        <f t="shared" si="17"/>
        <v>4.6666666666666676E-2</v>
      </c>
      <c r="P19" s="20">
        <f t="shared" si="17"/>
        <v>4.3181818181818182E-2</v>
      </c>
      <c r="Q19" s="20">
        <f t="shared" si="17"/>
        <v>3.90909090909091E-2</v>
      </c>
    </row>
    <row r="20" spans="1:17" ht="16" customHeight="1" outlineLevel="1" x14ac:dyDescent="0.3">
      <c r="A20" s="11"/>
      <c r="B20" s="5" t="s">
        <v>63</v>
      </c>
      <c r="C20" s="31">
        <v>2.7E-2</v>
      </c>
      <c r="D20" s="20">
        <f t="shared" si="9"/>
        <v>3.6800000000000006E-2</v>
      </c>
      <c r="E20" s="20">
        <f t="shared" si="9"/>
        <v>6.5694444444444444E-2</v>
      </c>
      <c r="F20" s="20">
        <f t="shared" si="9"/>
        <v>6.3125000000000014E-2</v>
      </c>
      <c r="G20" s="20">
        <f t="shared" si="9"/>
        <v>5.9878048780487796E-2</v>
      </c>
      <c r="H20" s="60">
        <f t="shared" si="10"/>
        <v>6.0511363636363634E-2</v>
      </c>
      <c r="I20" s="32">
        <f t="shared" ref="I20:L20" si="18">(H21*H32+I$5*(I31-H32))/I31</f>
        <v>6.4402173913043495E-2</v>
      </c>
      <c r="J20" s="32">
        <f t="shared" si="18"/>
        <v>6.0797872340425531E-2</v>
      </c>
      <c r="K20" s="32">
        <f t="shared" si="18"/>
        <v>4.7070312500000003E-2</v>
      </c>
      <c r="L20" s="32">
        <f t="shared" si="18"/>
        <v>4.042307692307693E-2</v>
      </c>
      <c r="M20" s="60">
        <f t="shared" si="12"/>
        <v>4.3333333333333335E-2</v>
      </c>
      <c r="N20" s="20">
        <f t="shared" ref="N20:Q20" si="19">(M21*M32+N$5*(N31-M32))/N31</f>
        <v>4.6666666666666676E-2</v>
      </c>
      <c r="O20" s="20">
        <f t="shared" si="19"/>
        <v>4.3181818181818182E-2</v>
      </c>
      <c r="P20" s="20">
        <f t="shared" si="19"/>
        <v>3.90909090909091E-2</v>
      </c>
      <c r="Q20" s="20">
        <f t="shared" si="19"/>
        <v>3.4848484848484851E-2</v>
      </c>
    </row>
    <row r="21" spans="1:17" ht="16" customHeight="1" outlineLevel="1" x14ac:dyDescent="0.3">
      <c r="A21" s="11"/>
      <c r="B21" s="5" t="s">
        <v>64</v>
      </c>
      <c r="C21" s="31">
        <v>2.8500000000000001E-2</v>
      </c>
      <c r="D21" s="20">
        <f t="shared" si="9"/>
        <v>6.6000000000000003E-2</v>
      </c>
      <c r="E21" s="20">
        <f t="shared" si="9"/>
        <v>6.458333333333334E-2</v>
      </c>
      <c r="F21" s="20">
        <f t="shared" si="9"/>
        <v>6.0374999999999998E-2</v>
      </c>
      <c r="G21" s="20">
        <f t="shared" si="9"/>
        <v>6.1097560975609748E-2</v>
      </c>
      <c r="H21" s="60">
        <f t="shared" si="10"/>
        <v>6.5056818181818202E-2</v>
      </c>
      <c r="I21" s="32">
        <f t="shared" ref="I21:L21" si="20">(H22*H33+I$5*(I32-H33))/I32</f>
        <v>6.1141304347826088E-2</v>
      </c>
      <c r="J21" s="32">
        <f t="shared" si="20"/>
        <v>4.9627659574468082E-2</v>
      </c>
      <c r="K21" s="32">
        <f t="shared" si="20"/>
        <v>4.0507812500000004E-2</v>
      </c>
      <c r="L21" s="32">
        <f t="shared" si="20"/>
        <v>4.3692307692307697E-2</v>
      </c>
      <c r="M21" s="60">
        <f t="shared" si="12"/>
        <v>4.6666666666666676E-2</v>
      </c>
      <c r="N21" s="20">
        <f t="shared" ref="N21:Q21" si="21">(M22*M33+N$5*(N32-M33))/N32</f>
        <v>4.3181818181818182E-2</v>
      </c>
      <c r="O21" s="20">
        <f t="shared" si="21"/>
        <v>3.90909090909091E-2</v>
      </c>
      <c r="P21" s="20">
        <f t="shared" si="21"/>
        <v>3.4848484848484851E-2</v>
      </c>
      <c r="Q21" s="20">
        <f t="shared" si="21"/>
        <v>3.0000000000000002E-2</v>
      </c>
    </row>
    <row r="22" spans="1:17" ht="16" customHeight="1" outlineLevel="1" x14ac:dyDescent="0.3">
      <c r="A22" s="11"/>
      <c r="B22" s="5" t="s">
        <v>65</v>
      </c>
      <c r="C22" s="31">
        <v>6.5000000000000002E-2</v>
      </c>
      <c r="D22" s="20">
        <f t="shared" si="9"/>
        <v>6.4399999999999999E-2</v>
      </c>
      <c r="E22" s="20">
        <f t="shared" si="9"/>
        <v>6.1527777777777772E-2</v>
      </c>
      <c r="F22" s="20">
        <f t="shared" si="9"/>
        <v>6.1624999999999999E-2</v>
      </c>
      <c r="G22" s="20">
        <f t="shared" si="9"/>
        <v>6.597560975609755E-2</v>
      </c>
      <c r="H22" s="60">
        <f t="shared" si="10"/>
        <v>6.1647727272727271E-2</v>
      </c>
      <c r="I22" s="32">
        <f t="shared" ref="I22:L22" si="22">(H23*H34+I$5*(I33-H34))/I33</f>
        <v>4.9728260869565215E-2</v>
      </c>
      <c r="J22" s="32">
        <f t="shared" si="22"/>
        <v>4.0691489361702131E-2</v>
      </c>
      <c r="K22" s="32">
        <f t="shared" si="22"/>
        <v>4.3828125000000002E-2</v>
      </c>
      <c r="L22" s="32">
        <f t="shared" si="22"/>
        <v>4.7076923076923079E-2</v>
      </c>
      <c r="M22" s="60">
        <f t="shared" si="12"/>
        <v>4.3181818181818182E-2</v>
      </c>
      <c r="N22" s="20">
        <f t="shared" ref="N22:Q22" si="23">(M23*M34+N$5*(N33-M34))/N33</f>
        <v>3.90909090909091E-2</v>
      </c>
      <c r="O22" s="20">
        <f t="shared" si="23"/>
        <v>3.4848484848484851E-2</v>
      </c>
      <c r="P22" s="20">
        <f t="shared" si="23"/>
        <v>3.0000000000000002E-2</v>
      </c>
      <c r="Q22" s="20">
        <f t="shared" si="23"/>
        <v>0.04</v>
      </c>
    </row>
    <row r="23" spans="1:17" ht="16" customHeight="1" outlineLevel="1" x14ac:dyDescent="0.3">
      <c r="A23" s="11"/>
      <c r="B23" s="5" t="s">
        <v>66</v>
      </c>
      <c r="C23" s="31">
        <v>6.3E-2</v>
      </c>
      <c r="D23" s="20">
        <f t="shared" si="9"/>
        <v>0.06</v>
      </c>
      <c r="E23" s="20">
        <f t="shared" si="9"/>
        <v>6.2916666666666662E-2</v>
      </c>
      <c r="F23" s="20">
        <f t="shared" si="9"/>
        <v>6.662499999999999E-2</v>
      </c>
      <c r="G23" s="20">
        <f t="shared" si="9"/>
        <v>6.2926829268292669E-2</v>
      </c>
      <c r="H23" s="60">
        <f t="shared" si="10"/>
        <v>4.9715909090909088E-2</v>
      </c>
      <c r="I23" s="32">
        <f t="shared" ref="I23:L23" si="24">(H24*H35+I$5*(I34-H35))/I34</f>
        <v>4.0597826086956522E-2</v>
      </c>
      <c r="J23" s="32">
        <f t="shared" si="24"/>
        <v>4.5212765957446811E-2</v>
      </c>
      <c r="K23" s="32">
        <f t="shared" si="24"/>
        <v>4.7265624999999999E-2</v>
      </c>
      <c r="L23" s="32">
        <f t="shared" si="24"/>
        <v>4.353846153846154E-2</v>
      </c>
      <c r="M23" s="60">
        <f t="shared" si="12"/>
        <v>3.90909090909091E-2</v>
      </c>
      <c r="N23" s="20">
        <f t="shared" ref="N23:Q23" si="25">(M24*M35+N$5*(N34-M35))/N34</f>
        <v>3.4848484848484851E-2</v>
      </c>
      <c r="O23" s="20">
        <f t="shared" si="25"/>
        <v>3.0000000000000002E-2</v>
      </c>
      <c r="P23" s="20">
        <f t="shared" si="25"/>
        <v>0.04</v>
      </c>
      <c r="Q23" s="20">
        <f t="shared" si="25"/>
        <v>0.05</v>
      </c>
    </row>
    <row r="24" spans="1:17" ht="16" customHeight="1" outlineLevel="1" x14ac:dyDescent="0.3">
      <c r="A24" s="11"/>
      <c r="B24" s="5" t="s">
        <v>67</v>
      </c>
      <c r="C24" s="31">
        <v>5.7500000000000002E-2</v>
      </c>
      <c r="D24" s="20">
        <f t="shared" si="9"/>
        <v>6.2E-2</v>
      </c>
      <c r="E24" s="20">
        <f t="shared" si="9"/>
        <v>6.8472222222222212E-2</v>
      </c>
      <c r="F24" s="20">
        <f t="shared" si="9"/>
        <v>6.3500000000000001E-2</v>
      </c>
      <c r="G24" s="20">
        <f t="shared" si="9"/>
        <v>4.9756097560975605E-2</v>
      </c>
      <c r="H24" s="60">
        <f t="shared" si="10"/>
        <v>4.0170454545454544E-2</v>
      </c>
      <c r="I24" s="32">
        <f t="shared" ref="I24:L24" si="26">(H25*H36+I$5*(I35-H36))/I35</f>
        <v>4.5217391304347827E-2</v>
      </c>
      <c r="J24" s="32">
        <f t="shared" si="26"/>
        <v>4.9893617021276593E-2</v>
      </c>
      <c r="K24" s="32">
        <f t="shared" si="26"/>
        <v>4.3671874999999999E-2</v>
      </c>
      <c r="L24" s="32">
        <f t="shared" si="26"/>
        <v>3.9923076923076929E-2</v>
      </c>
      <c r="M24" s="60">
        <f t="shared" si="12"/>
        <v>3.4848484848484851E-2</v>
      </c>
      <c r="N24" s="20">
        <f t="shared" ref="N24:Q24" si="27">(M25*M36+N$5*(N35-M36))/N35</f>
        <v>3.0000000000000002E-2</v>
      </c>
      <c r="O24" s="20">
        <f t="shared" si="27"/>
        <v>0.04</v>
      </c>
      <c r="P24" s="20">
        <f t="shared" si="27"/>
        <v>0.05</v>
      </c>
      <c r="Q24" s="20">
        <f t="shared" si="27"/>
        <v>5.5E-2</v>
      </c>
    </row>
    <row r="25" spans="1:17" ht="16" customHeight="1" outlineLevel="1" x14ac:dyDescent="0.3">
      <c r="A25" s="11"/>
      <c r="B25" s="5" t="s">
        <v>68</v>
      </c>
      <c r="C25" s="17">
        <f>C5</f>
        <v>0.06</v>
      </c>
      <c r="D25" s="20">
        <f>D5</f>
        <v>7.0000000000000007E-2</v>
      </c>
      <c r="E25" s="20">
        <f>E5</f>
        <v>6.5000000000000002E-2</v>
      </c>
      <c r="F25" s="20">
        <f>F5</f>
        <v>0.05</v>
      </c>
      <c r="G25" s="20">
        <f>G5</f>
        <v>0.04</v>
      </c>
      <c r="H25" s="65">
        <f>H48</f>
        <v>4.4999999999999998E-2</v>
      </c>
      <c r="I25" s="32">
        <f>I5</f>
        <v>0.05</v>
      </c>
      <c r="J25" s="32">
        <f>J5</f>
        <v>4.4999999999999998E-2</v>
      </c>
      <c r="K25" s="32">
        <f>K5</f>
        <v>0.04</v>
      </c>
      <c r="L25" s="32">
        <f>L5</f>
        <v>3.5000000000000003E-2</v>
      </c>
      <c r="M25" s="65">
        <f t="shared" si="12"/>
        <v>0.03</v>
      </c>
      <c r="N25" s="20">
        <f>N5</f>
        <v>0.04</v>
      </c>
      <c r="O25" s="20">
        <f>O5</f>
        <v>0.05</v>
      </c>
      <c r="P25" s="20">
        <f>P5</f>
        <v>5.5E-2</v>
      </c>
      <c r="Q25" s="20">
        <f>Q5</f>
        <v>0.06</v>
      </c>
    </row>
    <row r="26" spans="1:17" ht="16" customHeight="1" outlineLevel="1" x14ac:dyDescent="0.3">
      <c r="A26" s="11"/>
      <c r="B26" s="19"/>
      <c r="C26" s="17"/>
      <c r="D26" s="20"/>
      <c r="E26" s="20"/>
      <c r="F26" s="20"/>
      <c r="G26" s="20"/>
      <c r="H26" s="65"/>
      <c r="I26" s="32"/>
      <c r="J26" s="32"/>
      <c r="K26" s="32"/>
      <c r="L26" s="32"/>
      <c r="M26" s="65"/>
      <c r="N26" s="20"/>
      <c r="O26" s="20"/>
      <c r="P26" s="20"/>
      <c r="Q26" s="20"/>
    </row>
    <row r="27" spans="1:17" ht="16" customHeight="1" outlineLevel="1" x14ac:dyDescent="0.3">
      <c r="A27" s="11" t="s">
        <v>34</v>
      </c>
      <c r="B27" s="5" t="s">
        <v>69</v>
      </c>
      <c r="C27" s="28">
        <f>C$7/10</f>
        <v>100</v>
      </c>
      <c r="D27" s="28">
        <f>IF(D$8&lt;0,C28,C28+D$8/10)</f>
        <v>125</v>
      </c>
      <c r="E27" s="28">
        <f>IF(E$8&lt;0,D28,D28+E$8/10)</f>
        <v>180</v>
      </c>
      <c r="F27" s="28">
        <f t="shared" ref="F27:G27" si="28">IF(F$8&lt;0,E28,E28+F$8/10)</f>
        <v>200</v>
      </c>
      <c r="G27" s="28">
        <f t="shared" si="28"/>
        <v>205</v>
      </c>
      <c r="H27" s="53">
        <f>H50</f>
        <v>220</v>
      </c>
      <c r="I27" s="28">
        <f>IF(I$8&lt;0,H28,H28+I$8/10)</f>
        <v>230</v>
      </c>
      <c r="J27" s="28">
        <f t="shared" ref="J27:Q27" si="29">IF(J$8&lt;0,I28,I28+J$8/10)</f>
        <v>235</v>
      </c>
      <c r="K27" s="28">
        <f t="shared" si="29"/>
        <v>320</v>
      </c>
      <c r="L27" s="28">
        <f t="shared" si="29"/>
        <v>325</v>
      </c>
      <c r="M27" s="53">
        <f>M50</f>
        <v>330</v>
      </c>
      <c r="N27" s="28">
        <f t="shared" si="29"/>
        <v>330</v>
      </c>
      <c r="O27" s="28">
        <f t="shared" si="29"/>
        <v>330</v>
      </c>
      <c r="P27" s="28">
        <f t="shared" si="29"/>
        <v>330</v>
      </c>
      <c r="Q27" s="28">
        <f t="shared" si="29"/>
        <v>330</v>
      </c>
    </row>
    <row r="28" spans="1:17" ht="16" customHeight="1" outlineLevel="1" x14ac:dyDescent="0.3">
      <c r="A28" s="11"/>
      <c r="B28" s="5" t="s">
        <v>70</v>
      </c>
      <c r="C28" s="28">
        <f t="shared" ref="C28:C36" si="30">C$7/10</f>
        <v>100</v>
      </c>
      <c r="D28" s="28">
        <f t="shared" ref="D28:G35" si="31">IF(D$8&lt;0,C29,C29+D$8/10)</f>
        <v>125</v>
      </c>
      <c r="E28" s="28">
        <f t="shared" si="31"/>
        <v>180</v>
      </c>
      <c r="F28" s="28">
        <f t="shared" si="31"/>
        <v>200</v>
      </c>
      <c r="G28" s="28">
        <f t="shared" si="31"/>
        <v>205</v>
      </c>
      <c r="H28" s="53">
        <f t="shared" ref="H28:H36" si="32">H51</f>
        <v>220</v>
      </c>
      <c r="I28" s="28">
        <f t="shared" ref="I28:Q35" si="33">IF(I$8&lt;0,H29,H29+I$8/10)</f>
        <v>230</v>
      </c>
      <c r="J28" s="28">
        <f t="shared" si="33"/>
        <v>235</v>
      </c>
      <c r="K28" s="28">
        <f t="shared" si="33"/>
        <v>320</v>
      </c>
      <c r="L28" s="28">
        <f t="shared" si="33"/>
        <v>325</v>
      </c>
      <c r="M28" s="53">
        <f t="shared" ref="M28:M36" si="34">M51</f>
        <v>330</v>
      </c>
      <c r="N28" s="28">
        <f t="shared" si="33"/>
        <v>330</v>
      </c>
      <c r="O28" s="28">
        <f t="shared" si="33"/>
        <v>330</v>
      </c>
      <c r="P28" s="28">
        <f t="shared" si="33"/>
        <v>330</v>
      </c>
      <c r="Q28" s="28">
        <f t="shared" si="33"/>
        <v>330</v>
      </c>
    </row>
    <row r="29" spans="1:17" ht="16" customHeight="1" outlineLevel="1" x14ac:dyDescent="0.3">
      <c r="A29" s="11"/>
      <c r="B29" s="5" t="s">
        <v>71</v>
      </c>
      <c r="C29" s="28">
        <f t="shared" si="30"/>
        <v>100</v>
      </c>
      <c r="D29" s="28">
        <f t="shared" si="31"/>
        <v>125</v>
      </c>
      <c r="E29" s="28">
        <f t="shared" si="31"/>
        <v>180</v>
      </c>
      <c r="F29" s="28">
        <f t="shared" si="31"/>
        <v>200</v>
      </c>
      <c r="G29" s="28">
        <f t="shared" si="31"/>
        <v>205</v>
      </c>
      <c r="H29" s="53">
        <f t="shared" si="32"/>
        <v>220</v>
      </c>
      <c r="I29" s="28">
        <f t="shared" si="33"/>
        <v>230</v>
      </c>
      <c r="J29" s="28">
        <f t="shared" si="33"/>
        <v>235</v>
      </c>
      <c r="K29" s="28">
        <f t="shared" si="33"/>
        <v>320</v>
      </c>
      <c r="L29" s="28">
        <f t="shared" si="33"/>
        <v>325</v>
      </c>
      <c r="M29" s="53">
        <f t="shared" si="34"/>
        <v>330</v>
      </c>
      <c r="N29" s="28">
        <f t="shared" si="33"/>
        <v>330</v>
      </c>
      <c r="O29" s="28">
        <f t="shared" si="33"/>
        <v>330</v>
      </c>
      <c r="P29" s="28">
        <f t="shared" si="33"/>
        <v>330</v>
      </c>
      <c r="Q29" s="28">
        <f t="shared" si="33"/>
        <v>330</v>
      </c>
    </row>
    <row r="30" spans="1:17" ht="16" customHeight="1" outlineLevel="1" x14ac:dyDescent="0.3">
      <c r="A30" s="11"/>
      <c r="B30" s="5" t="s">
        <v>72</v>
      </c>
      <c r="C30" s="28">
        <f t="shared" si="30"/>
        <v>100</v>
      </c>
      <c r="D30" s="28">
        <f t="shared" si="31"/>
        <v>125</v>
      </c>
      <c r="E30" s="28">
        <f t="shared" si="31"/>
        <v>180</v>
      </c>
      <c r="F30" s="28">
        <f t="shared" si="31"/>
        <v>200</v>
      </c>
      <c r="G30" s="28">
        <f t="shared" si="31"/>
        <v>205</v>
      </c>
      <c r="H30" s="53">
        <f t="shared" si="32"/>
        <v>220</v>
      </c>
      <c r="I30" s="28">
        <f t="shared" si="33"/>
        <v>230</v>
      </c>
      <c r="J30" s="28">
        <f t="shared" si="33"/>
        <v>235</v>
      </c>
      <c r="K30" s="28">
        <f t="shared" si="33"/>
        <v>320</v>
      </c>
      <c r="L30" s="28">
        <f t="shared" si="33"/>
        <v>325</v>
      </c>
      <c r="M30" s="53">
        <f t="shared" si="34"/>
        <v>330</v>
      </c>
      <c r="N30" s="28">
        <f t="shared" si="33"/>
        <v>330</v>
      </c>
      <c r="O30" s="28">
        <f t="shared" si="33"/>
        <v>330</v>
      </c>
      <c r="P30" s="28">
        <f t="shared" si="33"/>
        <v>330</v>
      </c>
      <c r="Q30" s="28">
        <f t="shared" si="33"/>
        <v>330</v>
      </c>
    </row>
    <row r="31" spans="1:17" ht="16" customHeight="1" outlineLevel="1" x14ac:dyDescent="0.3">
      <c r="A31" s="11"/>
      <c r="B31" s="5" t="s">
        <v>73</v>
      </c>
      <c r="C31" s="28">
        <f t="shared" si="30"/>
        <v>100</v>
      </c>
      <c r="D31" s="28">
        <f t="shared" si="31"/>
        <v>125</v>
      </c>
      <c r="E31" s="28">
        <f t="shared" si="31"/>
        <v>180</v>
      </c>
      <c r="F31" s="28">
        <f t="shared" si="31"/>
        <v>200</v>
      </c>
      <c r="G31" s="28">
        <f t="shared" si="31"/>
        <v>205</v>
      </c>
      <c r="H31" s="53">
        <f t="shared" si="32"/>
        <v>220</v>
      </c>
      <c r="I31" s="28">
        <f t="shared" si="33"/>
        <v>230</v>
      </c>
      <c r="J31" s="28">
        <f t="shared" si="33"/>
        <v>235</v>
      </c>
      <c r="K31" s="28">
        <f t="shared" si="33"/>
        <v>320</v>
      </c>
      <c r="L31" s="28">
        <f t="shared" si="33"/>
        <v>325</v>
      </c>
      <c r="M31" s="53">
        <f t="shared" si="34"/>
        <v>330</v>
      </c>
      <c r="N31" s="28">
        <f t="shared" si="33"/>
        <v>330</v>
      </c>
      <c r="O31" s="28">
        <f t="shared" si="33"/>
        <v>330</v>
      </c>
      <c r="P31" s="28">
        <f t="shared" si="33"/>
        <v>330</v>
      </c>
      <c r="Q31" s="28">
        <f t="shared" si="33"/>
        <v>330</v>
      </c>
    </row>
    <row r="32" spans="1:17" ht="16" customHeight="1" outlineLevel="1" x14ac:dyDescent="0.3">
      <c r="A32" s="11"/>
      <c r="B32" s="5" t="s">
        <v>74</v>
      </c>
      <c r="C32" s="28">
        <f t="shared" si="30"/>
        <v>100</v>
      </c>
      <c r="D32" s="28">
        <f t="shared" si="31"/>
        <v>125</v>
      </c>
      <c r="E32" s="28">
        <f t="shared" si="31"/>
        <v>180</v>
      </c>
      <c r="F32" s="28">
        <f t="shared" si="31"/>
        <v>200</v>
      </c>
      <c r="G32" s="28">
        <f t="shared" si="31"/>
        <v>205</v>
      </c>
      <c r="H32" s="53">
        <f t="shared" si="32"/>
        <v>220</v>
      </c>
      <c r="I32" s="28">
        <f t="shared" si="33"/>
        <v>230</v>
      </c>
      <c r="J32" s="28">
        <f t="shared" si="33"/>
        <v>235</v>
      </c>
      <c r="K32" s="28">
        <f t="shared" si="33"/>
        <v>320</v>
      </c>
      <c r="L32" s="28">
        <f t="shared" si="33"/>
        <v>325</v>
      </c>
      <c r="M32" s="53">
        <f t="shared" si="34"/>
        <v>330</v>
      </c>
      <c r="N32" s="28">
        <f t="shared" si="33"/>
        <v>330</v>
      </c>
      <c r="O32" s="28">
        <f t="shared" si="33"/>
        <v>330</v>
      </c>
      <c r="P32" s="28">
        <f t="shared" si="33"/>
        <v>330</v>
      </c>
      <c r="Q32" s="28">
        <f t="shared" si="33"/>
        <v>330</v>
      </c>
    </row>
    <row r="33" spans="1:17" ht="16" customHeight="1" outlineLevel="1" x14ac:dyDescent="0.3">
      <c r="A33" s="11"/>
      <c r="B33" s="5" t="s">
        <v>75</v>
      </c>
      <c r="C33" s="28">
        <f t="shared" si="30"/>
        <v>100</v>
      </c>
      <c r="D33" s="28">
        <f t="shared" si="31"/>
        <v>125</v>
      </c>
      <c r="E33" s="28">
        <f t="shared" si="31"/>
        <v>180</v>
      </c>
      <c r="F33" s="28">
        <f t="shared" si="31"/>
        <v>200</v>
      </c>
      <c r="G33" s="28">
        <f t="shared" si="31"/>
        <v>205</v>
      </c>
      <c r="H33" s="53">
        <f t="shared" si="32"/>
        <v>220</v>
      </c>
      <c r="I33" s="28">
        <f t="shared" si="33"/>
        <v>230</v>
      </c>
      <c r="J33" s="28">
        <f t="shared" si="33"/>
        <v>235</v>
      </c>
      <c r="K33" s="28">
        <f t="shared" si="33"/>
        <v>320</v>
      </c>
      <c r="L33" s="28">
        <f t="shared" si="33"/>
        <v>325</v>
      </c>
      <c r="M33" s="53">
        <f t="shared" si="34"/>
        <v>330</v>
      </c>
      <c r="N33" s="28">
        <f t="shared" si="33"/>
        <v>330</v>
      </c>
      <c r="O33" s="28">
        <f t="shared" si="33"/>
        <v>330</v>
      </c>
      <c r="P33" s="28">
        <f t="shared" si="33"/>
        <v>330</v>
      </c>
      <c r="Q33" s="28">
        <f t="shared" si="33"/>
        <v>250</v>
      </c>
    </row>
    <row r="34" spans="1:17" ht="16" customHeight="1" outlineLevel="1" x14ac:dyDescent="0.3">
      <c r="A34" s="11"/>
      <c r="B34" s="5" t="s">
        <v>76</v>
      </c>
      <c r="C34" s="28">
        <f t="shared" si="30"/>
        <v>100</v>
      </c>
      <c r="D34" s="28">
        <f t="shared" si="31"/>
        <v>125</v>
      </c>
      <c r="E34" s="28">
        <f t="shared" si="31"/>
        <v>180</v>
      </c>
      <c r="F34" s="28">
        <f t="shared" si="31"/>
        <v>200</v>
      </c>
      <c r="G34" s="28">
        <f t="shared" si="31"/>
        <v>205</v>
      </c>
      <c r="H34" s="53">
        <f t="shared" si="32"/>
        <v>220</v>
      </c>
      <c r="I34" s="28">
        <f t="shared" si="33"/>
        <v>230</v>
      </c>
      <c r="J34" s="28">
        <f t="shared" si="33"/>
        <v>235</v>
      </c>
      <c r="K34" s="28">
        <f t="shared" si="33"/>
        <v>320</v>
      </c>
      <c r="L34" s="28">
        <f t="shared" si="33"/>
        <v>325</v>
      </c>
      <c r="M34" s="53">
        <f t="shared" si="34"/>
        <v>330</v>
      </c>
      <c r="N34" s="28">
        <f t="shared" si="33"/>
        <v>330</v>
      </c>
      <c r="O34" s="28">
        <f t="shared" si="33"/>
        <v>330</v>
      </c>
      <c r="P34" s="28">
        <f t="shared" si="33"/>
        <v>250</v>
      </c>
      <c r="Q34" s="28">
        <f t="shared" si="33"/>
        <v>255</v>
      </c>
    </row>
    <row r="35" spans="1:17" ht="16" customHeight="1" outlineLevel="1" x14ac:dyDescent="0.3">
      <c r="A35" s="11"/>
      <c r="B35" s="5" t="s">
        <v>77</v>
      </c>
      <c r="C35" s="28">
        <f t="shared" si="30"/>
        <v>100</v>
      </c>
      <c r="D35" s="28">
        <f t="shared" si="31"/>
        <v>125</v>
      </c>
      <c r="E35" s="28">
        <f t="shared" si="31"/>
        <v>180</v>
      </c>
      <c r="F35" s="28">
        <f t="shared" si="31"/>
        <v>200</v>
      </c>
      <c r="G35" s="28">
        <f t="shared" si="31"/>
        <v>205</v>
      </c>
      <c r="H35" s="53">
        <f t="shared" si="32"/>
        <v>220</v>
      </c>
      <c r="I35" s="28">
        <f t="shared" si="33"/>
        <v>230</v>
      </c>
      <c r="J35" s="28">
        <f t="shared" si="33"/>
        <v>235</v>
      </c>
      <c r="K35" s="28">
        <f t="shared" si="33"/>
        <v>320</v>
      </c>
      <c r="L35" s="28">
        <f t="shared" si="33"/>
        <v>325</v>
      </c>
      <c r="M35" s="53">
        <f t="shared" si="34"/>
        <v>330</v>
      </c>
      <c r="N35" s="28">
        <f t="shared" si="33"/>
        <v>330</v>
      </c>
      <c r="O35" s="28">
        <f t="shared" si="33"/>
        <v>250</v>
      </c>
      <c r="P35" s="28">
        <f t="shared" si="33"/>
        <v>255</v>
      </c>
      <c r="Q35" s="28">
        <f t="shared" si="33"/>
        <v>270</v>
      </c>
    </row>
    <row r="36" spans="1:17" ht="16" customHeight="1" outlineLevel="1" x14ac:dyDescent="0.3">
      <c r="A36" s="11"/>
      <c r="B36" s="5" t="s">
        <v>78</v>
      </c>
      <c r="C36" s="28">
        <f t="shared" si="30"/>
        <v>100</v>
      </c>
      <c r="D36" s="28">
        <f>IF(D$8&lt;0,C27+D$8,C27+D$8/10)</f>
        <v>125</v>
      </c>
      <c r="E36" s="28">
        <f t="shared" ref="E36:I36" si="35">IF(E$8&lt;0,D27+E$8,D27+E$8/10)</f>
        <v>180</v>
      </c>
      <c r="F36" s="28">
        <f t="shared" si="35"/>
        <v>200</v>
      </c>
      <c r="G36" s="28">
        <f t="shared" si="35"/>
        <v>205</v>
      </c>
      <c r="H36" s="53">
        <f t="shared" si="32"/>
        <v>220</v>
      </c>
      <c r="I36" s="28">
        <f t="shared" si="35"/>
        <v>230</v>
      </c>
      <c r="J36" s="28">
        <f t="shared" ref="J36:L36" si="36">IF(J$8&lt;0,I27+J$8,I27+J$8/10)</f>
        <v>235</v>
      </c>
      <c r="K36" s="28">
        <f t="shared" si="36"/>
        <v>320</v>
      </c>
      <c r="L36" s="28">
        <f t="shared" si="36"/>
        <v>325</v>
      </c>
      <c r="M36" s="53">
        <f t="shared" si="34"/>
        <v>330</v>
      </c>
      <c r="N36" s="28">
        <f t="shared" ref="N36:Q36" si="37">IF(N$8&lt;0,M27+N$8,M27+N$8/10)</f>
        <v>250</v>
      </c>
      <c r="O36" s="28">
        <f t="shared" si="37"/>
        <v>255</v>
      </c>
      <c r="P36" s="28">
        <f t="shared" si="37"/>
        <v>270</v>
      </c>
      <c r="Q36" s="28">
        <f t="shared" si="37"/>
        <v>230</v>
      </c>
    </row>
    <row r="37" spans="1:17" ht="16" customHeight="1" x14ac:dyDescent="0.3">
      <c r="A37" s="13"/>
      <c r="B37" s="13"/>
      <c r="H37" s="21"/>
      <c r="M37" s="21"/>
    </row>
    <row r="38" spans="1:17" ht="16" customHeight="1" x14ac:dyDescent="0.3">
      <c r="A38" s="49" t="s">
        <v>43</v>
      </c>
      <c r="B38" s="73"/>
      <c r="C38" s="36">
        <f>SUMPRODUCT(C39:C48,C50:C59)/SUM(C50:C59)</f>
        <v>4.6950000000000006E-2</v>
      </c>
      <c r="D38" s="37">
        <f t="shared" ref="D38:Q38" si="38">SUMPRODUCT(D39:D48,D50:D59)/SUM(D50:D59)</f>
        <v>5.6233333333333337E-2</v>
      </c>
      <c r="E38" s="37">
        <f t="shared" si="38"/>
        <v>5.851428571428572E-2</v>
      </c>
      <c r="F38" s="37">
        <f t="shared" si="38"/>
        <v>5.6678571428571432E-2</v>
      </c>
      <c r="G38" s="37">
        <f t="shared" si="38"/>
        <v>5.5647058823529411E-2</v>
      </c>
      <c r="H38" s="66">
        <f t="shared" si="38"/>
        <v>5.523295454545455E-2</v>
      </c>
      <c r="I38" s="37">
        <f t="shared" si="38"/>
        <v>5.5369565217391316E-2</v>
      </c>
      <c r="J38" s="37">
        <f t="shared" si="38"/>
        <v>5.2365740740740747E-2</v>
      </c>
      <c r="K38" s="37">
        <f t="shared" si="38"/>
        <v>5.0098214285714281E-2</v>
      </c>
      <c r="L38" s="37">
        <f t="shared" si="38"/>
        <v>4.6347656250000001E-2</v>
      </c>
      <c r="M38" s="66">
        <f t="shared" si="38"/>
        <v>4.3484848484848494E-2</v>
      </c>
      <c r="N38" s="37">
        <f t="shared" si="38"/>
        <v>4.1871093750000005E-2</v>
      </c>
      <c r="O38" s="37">
        <f t="shared" si="38"/>
        <v>4.1222044728434513E-2</v>
      </c>
      <c r="P38" s="37">
        <f t="shared" si="38"/>
        <v>4.1782786885245907E-2</v>
      </c>
      <c r="Q38" s="38">
        <f t="shared" si="38"/>
        <v>4.3584589614740377E-2</v>
      </c>
    </row>
    <row r="39" spans="1:17" ht="20.149999999999999" customHeight="1" outlineLevel="1" x14ac:dyDescent="0.3">
      <c r="B39" s="5" t="s">
        <v>59</v>
      </c>
      <c r="C39" s="17">
        <f t="shared" ref="C39:C47" si="39">C16</f>
        <v>4.5999999999999999E-2</v>
      </c>
      <c r="D39" s="20">
        <f>(C40*C51+D$5*(D50-C51))/D50</f>
        <v>5.3000000000000005E-2</v>
      </c>
      <c r="E39" s="20">
        <f t="shared" ref="E39:G39" si="40">(D40*D51+E$5*(E50-D51))/E50</f>
        <v>5.5E-2</v>
      </c>
      <c r="F39" s="20">
        <f t="shared" si="40"/>
        <v>4.8452380952380955E-2</v>
      </c>
      <c r="G39" s="20">
        <f t="shared" si="40"/>
        <v>4.5529411764705888E-2</v>
      </c>
      <c r="H39" s="60">
        <f t="shared" ref="H39:M39" si="41">(G40*G51+(H50-G51)*H$5)/H50</f>
        <v>4.6193181818181814E-2</v>
      </c>
      <c r="I39" s="32">
        <f>(H40*H51+I$5*(I50-H51))/I50</f>
        <v>6.2228260869565226E-2</v>
      </c>
      <c r="J39" s="32">
        <f t="shared" ref="J39:L39" si="42">(I40*I51+J$5*(J50-I51))/J50</f>
        <v>5.8935185185185188E-2</v>
      </c>
      <c r="K39" s="32">
        <f t="shared" si="42"/>
        <v>5.6294642857142863E-2</v>
      </c>
      <c r="L39" s="32">
        <f t="shared" si="42"/>
        <v>5.4414062499999992E-2</v>
      </c>
      <c r="M39" s="60">
        <f t="shared" si="41"/>
        <v>5.6704545454545459E-2</v>
      </c>
      <c r="N39" s="20">
        <f>(M40*M51+N$5*(N50-M51))/N50</f>
        <v>5.4431818181818178E-2</v>
      </c>
      <c r="O39" s="20">
        <f t="shared" ref="O39:Q39" si="43">(N40*N51+O$5*(O50-N51))/O50</f>
        <v>4.6477272727272735E-2</v>
      </c>
      <c r="P39" s="20">
        <f t="shared" si="43"/>
        <v>4.0113636363636365E-2</v>
      </c>
      <c r="Q39" s="20">
        <f t="shared" si="43"/>
        <v>4.3333333333333335E-2</v>
      </c>
    </row>
    <row r="40" spans="1:17" ht="16" customHeight="1" outlineLevel="1" x14ac:dyDescent="0.3">
      <c r="A40" s="18"/>
      <c r="B40" s="5" t="s">
        <v>60</v>
      </c>
      <c r="C40" s="17">
        <f t="shared" si="39"/>
        <v>4.4499999999999998E-2</v>
      </c>
      <c r="D40" s="20">
        <f t="shared" ref="D40:G47" si="44">(C41*C52+D$5*(D51-C52))/D51</f>
        <v>5.3333333333333337E-2</v>
      </c>
      <c r="E40" s="20">
        <f t="shared" si="44"/>
        <v>4.8142857142857147E-2</v>
      </c>
      <c r="F40" s="20">
        <f t="shared" si="44"/>
        <v>4.5595238095238098E-2</v>
      </c>
      <c r="G40" s="20">
        <f t="shared" si="44"/>
        <v>4.6235294117647055E-2</v>
      </c>
      <c r="H40" s="60">
        <f t="shared" ref="H40:M40" si="45">(G41*G52+(H51-G52)*H$5)/H51</f>
        <v>6.2784090909090914E-2</v>
      </c>
      <c r="I40" s="32">
        <f t="shared" ref="I40:L40" si="46">(H41*H52+I$5*(I51-H52))/I51</f>
        <v>6.1358695652173917E-2</v>
      </c>
      <c r="J40" s="32">
        <f t="shared" si="46"/>
        <v>5.6898148148148149E-2</v>
      </c>
      <c r="K40" s="32">
        <f t="shared" si="46"/>
        <v>5.7187499999999995E-2</v>
      </c>
      <c r="L40" s="32">
        <f t="shared" si="46"/>
        <v>5.7539062500000002E-2</v>
      </c>
      <c r="M40" s="60">
        <f t="shared" si="45"/>
        <v>5.4431818181818178E-2</v>
      </c>
      <c r="N40" s="20">
        <f t="shared" ref="N40:Q40" si="47">(M41*M52+N$5*(N51-M52))/N51</f>
        <v>4.6477272727272735E-2</v>
      </c>
      <c r="O40" s="20">
        <f t="shared" si="47"/>
        <v>4.0113636363636365E-2</v>
      </c>
      <c r="P40" s="20">
        <f t="shared" si="47"/>
        <v>4.3333333333333335E-2</v>
      </c>
      <c r="Q40" s="20">
        <f t="shared" si="47"/>
        <v>4.6666666666666676E-2</v>
      </c>
    </row>
    <row r="41" spans="1:17" ht="16" customHeight="1" outlineLevel="1" x14ac:dyDescent="0.3">
      <c r="A41" s="18"/>
      <c r="B41" s="5" t="s">
        <v>61</v>
      </c>
      <c r="C41" s="17">
        <f t="shared" si="39"/>
        <v>4.4999999999999998E-2</v>
      </c>
      <c r="D41" s="20">
        <f t="shared" si="44"/>
        <v>4.5333333333333337E-2</v>
      </c>
      <c r="E41" s="20">
        <f t="shared" si="44"/>
        <v>4.471428571428572E-2</v>
      </c>
      <c r="F41" s="20">
        <f t="shared" si="44"/>
        <v>4.6309523809523807E-2</v>
      </c>
      <c r="G41" s="20">
        <f t="shared" si="44"/>
        <v>6.3411764705882362E-2</v>
      </c>
      <c r="H41" s="60">
        <f t="shared" ref="H41:M41" si="48">(G42*G53+(H52-G53)*H$5)/H52</f>
        <v>6.1875000000000006E-2</v>
      </c>
      <c r="I41" s="32">
        <f t="shared" ref="I41:L41" si="49">(H42*H53+I$5*(I52-H53))/I52</f>
        <v>5.8967391304347826E-2</v>
      </c>
      <c r="J41" s="32">
        <f t="shared" si="49"/>
        <v>5.7824074074074076E-2</v>
      </c>
      <c r="K41" s="32">
        <f t="shared" si="49"/>
        <v>6.0758928571428582E-2</v>
      </c>
      <c r="L41" s="32">
        <f t="shared" si="49"/>
        <v>5.5195312499999996E-2</v>
      </c>
      <c r="M41" s="60">
        <f t="shared" si="48"/>
        <v>4.6477272727272735E-2</v>
      </c>
      <c r="N41" s="20">
        <f t="shared" ref="N41:Q41" si="50">(M42*M53+N$5*(N52-M53))/N52</f>
        <v>4.0113636363636365E-2</v>
      </c>
      <c r="O41" s="20">
        <f t="shared" si="50"/>
        <v>4.3333333333333335E-2</v>
      </c>
      <c r="P41" s="20">
        <f t="shared" si="50"/>
        <v>4.6666666666666676E-2</v>
      </c>
      <c r="Q41" s="20">
        <f t="shared" si="50"/>
        <v>4.3181818181818182E-2</v>
      </c>
    </row>
    <row r="42" spans="1:17" ht="16" customHeight="1" outlineLevel="1" x14ac:dyDescent="0.3">
      <c r="A42" s="18"/>
      <c r="B42" s="5" t="s">
        <v>62</v>
      </c>
      <c r="C42" s="17">
        <f t="shared" si="39"/>
        <v>3.3000000000000002E-2</v>
      </c>
      <c r="D42" s="20">
        <f t="shared" si="44"/>
        <v>4.133333333333334E-2</v>
      </c>
      <c r="E42" s="20">
        <f t="shared" si="44"/>
        <v>4.5571428571428568E-2</v>
      </c>
      <c r="F42" s="20">
        <f t="shared" si="44"/>
        <v>6.36904761904762E-2</v>
      </c>
      <c r="G42" s="20">
        <f t="shared" si="44"/>
        <v>6.2470588235294118E-2</v>
      </c>
      <c r="H42" s="60">
        <f t="shared" ref="H42:M42" si="51">(G43*G54+(H53-G54)*H$5)/H53</f>
        <v>5.9374999999999997E-2</v>
      </c>
      <c r="I42" s="32">
        <f t="shared" ref="I42:L42" si="52">(H43*H54+I$5*(I53-H54))/I53</f>
        <v>6.0054347826086957E-2</v>
      </c>
      <c r="J42" s="32">
        <f t="shared" si="52"/>
        <v>6.1527777777777792E-2</v>
      </c>
      <c r="K42" s="32">
        <f t="shared" si="52"/>
        <v>5.8080357142857142E-2</v>
      </c>
      <c r="L42" s="32">
        <f t="shared" si="52"/>
        <v>4.6992187500000004E-2</v>
      </c>
      <c r="M42" s="60">
        <f t="shared" si="51"/>
        <v>4.0113636363636365E-2</v>
      </c>
      <c r="N42" s="20">
        <f t="shared" ref="N42:Q42" si="53">(M43*M54+N$5*(N53-M54))/N53</f>
        <v>4.3333333333333335E-2</v>
      </c>
      <c r="O42" s="20">
        <f t="shared" si="53"/>
        <v>4.6666666666666676E-2</v>
      </c>
      <c r="P42" s="20">
        <f t="shared" si="53"/>
        <v>4.3181818181818182E-2</v>
      </c>
      <c r="Q42" s="20">
        <f t="shared" si="53"/>
        <v>3.90909090909091E-2</v>
      </c>
    </row>
    <row r="43" spans="1:17" ht="16" customHeight="1" outlineLevel="1" x14ac:dyDescent="0.3">
      <c r="A43" s="18"/>
      <c r="B43" s="5" t="s">
        <v>63</v>
      </c>
      <c r="C43" s="17">
        <f t="shared" si="39"/>
        <v>2.7E-2</v>
      </c>
      <c r="D43" s="20">
        <f t="shared" si="44"/>
        <v>4.2333333333333334E-2</v>
      </c>
      <c r="E43" s="20">
        <f t="shared" si="44"/>
        <v>6.6428571428571434E-2</v>
      </c>
      <c r="F43" s="20">
        <f t="shared" si="44"/>
        <v>6.2738095238095246E-2</v>
      </c>
      <c r="G43" s="20">
        <f t="shared" si="44"/>
        <v>5.988235294117647E-2</v>
      </c>
      <c r="H43" s="60">
        <f t="shared" ref="H43:M43" si="54">(G44*G55+(H54-G55)*H$5)/H54</f>
        <v>6.0511363636363634E-2</v>
      </c>
      <c r="I43" s="32">
        <f t="shared" ref="I43:L43" si="55">(H44*H55+I$5*(I54-H55))/I54</f>
        <v>6.4402173913043495E-2</v>
      </c>
      <c r="J43" s="32">
        <f t="shared" si="55"/>
        <v>5.8750000000000004E-2</v>
      </c>
      <c r="K43" s="32">
        <f t="shared" si="55"/>
        <v>4.8705357142857147E-2</v>
      </c>
      <c r="L43" s="32">
        <f t="shared" si="55"/>
        <v>4.0429687499999999E-2</v>
      </c>
      <c r="M43" s="60">
        <f t="shared" si="54"/>
        <v>4.3333333333333335E-2</v>
      </c>
      <c r="N43" s="20">
        <f t="shared" ref="N43:Q43" si="56">(M44*M55+N$5*(N54-M55))/N54</f>
        <v>4.6666666666666676E-2</v>
      </c>
      <c r="O43" s="20">
        <f t="shared" si="56"/>
        <v>4.3181818181818182E-2</v>
      </c>
      <c r="P43" s="20">
        <f t="shared" si="56"/>
        <v>3.90909090909091E-2</v>
      </c>
      <c r="Q43" s="20">
        <f t="shared" si="56"/>
        <v>3.4848484848484851E-2</v>
      </c>
    </row>
    <row r="44" spans="1:17" ht="16" customHeight="1" outlineLevel="1" x14ac:dyDescent="0.3">
      <c r="A44" s="18"/>
      <c r="B44" s="5" t="s">
        <v>64</v>
      </c>
      <c r="C44" s="17">
        <f t="shared" si="39"/>
        <v>2.8500000000000001E-2</v>
      </c>
      <c r="D44" s="20">
        <f t="shared" si="44"/>
        <v>6.6666666666666666E-2</v>
      </c>
      <c r="E44" s="20">
        <f t="shared" si="44"/>
        <v>6.5285714285714294E-2</v>
      </c>
      <c r="F44" s="20">
        <f t="shared" si="44"/>
        <v>6.0119047619047621E-2</v>
      </c>
      <c r="G44" s="20">
        <f t="shared" si="44"/>
        <v>6.1058823529411763E-2</v>
      </c>
      <c r="H44" s="60">
        <f t="shared" ref="H44:M44" si="57">(G45*G56+(H55-G56)*H$5)/H55</f>
        <v>6.5056818181818202E-2</v>
      </c>
      <c r="I44" s="32">
        <f t="shared" ref="I44:L44" si="58">(H45*H56+I$5*(I55-H56))/I55</f>
        <v>6.1141304347826088E-2</v>
      </c>
      <c r="J44" s="32">
        <f t="shared" si="58"/>
        <v>4.9027777777777781E-2</v>
      </c>
      <c r="K44" s="32">
        <f t="shared" si="58"/>
        <v>4.1205357142857141E-2</v>
      </c>
      <c r="L44" s="32">
        <f t="shared" si="58"/>
        <v>4.3749999999999997E-2</v>
      </c>
      <c r="M44" s="60">
        <f t="shared" si="57"/>
        <v>4.6666666666666676E-2</v>
      </c>
      <c r="N44" s="20">
        <f t="shared" ref="N44:Q44" si="59">(M45*M56+N$5*(N55-M56))/N55</f>
        <v>4.3181818181818182E-2</v>
      </c>
      <c r="O44" s="20">
        <f t="shared" si="59"/>
        <v>3.90909090909091E-2</v>
      </c>
      <c r="P44" s="20">
        <f t="shared" si="59"/>
        <v>3.4848484848484851E-2</v>
      </c>
      <c r="Q44" s="20">
        <f t="shared" si="59"/>
        <v>3.0000000000000002E-2</v>
      </c>
    </row>
    <row r="45" spans="1:17" ht="16" customHeight="1" outlineLevel="1" x14ac:dyDescent="0.3">
      <c r="A45" s="18"/>
      <c r="B45" s="5" t="s">
        <v>65</v>
      </c>
      <c r="C45" s="17">
        <f t="shared" si="39"/>
        <v>6.5000000000000002E-2</v>
      </c>
      <c r="D45" s="20">
        <f t="shared" si="44"/>
        <v>6.533333333333334E-2</v>
      </c>
      <c r="E45" s="20">
        <f t="shared" si="44"/>
        <v>6.2142857142857146E-2</v>
      </c>
      <c r="F45" s="20">
        <f t="shared" si="44"/>
        <v>6.1309523809523807E-2</v>
      </c>
      <c r="G45" s="20">
        <f t="shared" si="44"/>
        <v>6.5764705882352961E-2</v>
      </c>
      <c r="H45" s="60">
        <f t="shared" ref="H45:M45" si="60">(G46*G57+(H56-G57)*H$5)/H56</f>
        <v>6.1647727272727271E-2</v>
      </c>
      <c r="I45" s="32">
        <f t="shared" ref="I45:L45" si="61">(H46*H57+I$5*(I56-H57))/I56</f>
        <v>4.9728260869565215E-2</v>
      </c>
      <c r="J45" s="32">
        <f t="shared" si="61"/>
        <v>4.1249999999999995E-2</v>
      </c>
      <c r="K45" s="32">
        <f t="shared" si="61"/>
        <v>4.4999999999999998E-2</v>
      </c>
      <c r="L45" s="32">
        <f t="shared" si="61"/>
        <v>4.7187500000000007E-2</v>
      </c>
      <c r="M45" s="60">
        <f t="shared" si="60"/>
        <v>4.3181818181818182E-2</v>
      </c>
      <c r="N45" s="20">
        <f t="shared" ref="N45:Q45" si="62">(M46*M57+N$5*(N56-M57))/N56</f>
        <v>3.90909090909091E-2</v>
      </c>
      <c r="O45" s="20">
        <f t="shared" si="62"/>
        <v>3.4848484848484851E-2</v>
      </c>
      <c r="P45" s="20">
        <f t="shared" si="62"/>
        <v>3.0000000000000002E-2</v>
      </c>
      <c r="Q45" s="20">
        <f t="shared" si="62"/>
        <v>4.0000000000000008E-2</v>
      </c>
    </row>
    <row r="46" spans="1:17" ht="16" customHeight="1" outlineLevel="1" x14ac:dyDescent="0.3">
      <c r="A46" s="18"/>
      <c r="B46" s="5" t="s">
        <v>66</v>
      </c>
      <c r="C46" s="17">
        <f t="shared" si="39"/>
        <v>6.3E-2</v>
      </c>
      <c r="D46" s="20">
        <f t="shared" si="44"/>
        <v>6.1666666666666668E-2</v>
      </c>
      <c r="E46" s="20">
        <f t="shared" si="44"/>
        <v>6.357142857142857E-2</v>
      </c>
      <c r="F46" s="20">
        <f t="shared" si="44"/>
        <v>6.6071428571428586E-2</v>
      </c>
      <c r="G46" s="20">
        <f t="shared" si="44"/>
        <v>6.2235294117647055E-2</v>
      </c>
      <c r="H46" s="60">
        <f t="shared" ref="H46:M46" si="63">(G47*G58+(H57-G58)*H$5)/H57</f>
        <v>4.9715909090909088E-2</v>
      </c>
      <c r="I46" s="32">
        <f t="shared" ref="I46:L46" si="64">(H47*H58+I$5*(I57-H58))/I57</f>
        <v>4.0597826086956522E-2</v>
      </c>
      <c r="J46" s="32">
        <f t="shared" si="64"/>
        <v>4.5185185185185182E-2</v>
      </c>
      <c r="K46" s="32">
        <f t="shared" si="64"/>
        <v>4.8928571428571432E-2</v>
      </c>
      <c r="L46" s="32">
        <f t="shared" si="64"/>
        <v>4.3593750000000001E-2</v>
      </c>
      <c r="M46" s="60">
        <f t="shared" si="63"/>
        <v>3.90909090909091E-2</v>
      </c>
      <c r="N46" s="20">
        <f t="shared" ref="N46:Q46" si="65">(M47*M58+N$5*(N57-M58))/N57</f>
        <v>3.4848484848484851E-2</v>
      </c>
      <c r="O46" s="20">
        <f t="shared" si="65"/>
        <v>3.0000000000000002E-2</v>
      </c>
      <c r="P46" s="20">
        <f t="shared" si="65"/>
        <v>4.0000000000000008E-2</v>
      </c>
      <c r="Q46" s="20">
        <f t="shared" si="65"/>
        <v>0.05</v>
      </c>
    </row>
    <row r="47" spans="1:17" ht="16" customHeight="1" outlineLevel="1" x14ac:dyDescent="0.3">
      <c r="A47" s="18"/>
      <c r="B47" s="5" t="s">
        <v>67</v>
      </c>
      <c r="C47" s="17">
        <f t="shared" si="39"/>
        <v>5.7500000000000002E-2</v>
      </c>
      <c r="D47" s="20">
        <f t="shared" si="44"/>
        <v>6.3333333333333339E-2</v>
      </c>
      <c r="E47" s="20">
        <f t="shared" si="44"/>
        <v>6.9285714285714298E-2</v>
      </c>
      <c r="F47" s="20">
        <f t="shared" si="44"/>
        <v>6.25E-2</v>
      </c>
      <c r="G47" s="20">
        <f t="shared" si="44"/>
        <v>4.9882352941176468E-2</v>
      </c>
      <c r="H47" s="60">
        <f t="shared" ref="H47:M47" si="66">(G48*G59+(H58-G59)*H$5)/H58</f>
        <v>4.0170454545454544E-2</v>
      </c>
      <c r="I47" s="32">
        <f t="shared" ref="I47:L47" si="67">(H48*H59+I$5*(I58-H59))/I58</f>
        <v>4.5217391304347827E-2</v>
      </c>
      <c r="J47" s="32">
        <f t="shared" si="67"/>
        <v>4.925925925925926E-2</v>
      </c>
      <c r="K47" s="32">
        <f t="shared" si="67"/>
        <v>4.4821428571428575E-2</v>
      </c>
      <c r="L47" s="32">
        <f t="shared" si="67"/>
        <v>3.9375000000000007E-2</v>
      </c>
      <c r="M47" s="60">
        <f t="shared" si="66"/>
        <v>3.4848484848484851E-2</v>
      </c>
      <c r="N47" s="20">
        <f t="shared" ref="N47:Q47" si="68">(M48*M59+N$5*(N58-M59))/N58</f>
        <v>3.0000000000000002E-2</v>
      </c>
      <c r="O47" s="20">
        <f t="shared" si="68"/>
        <v>4.0000000000000008E-2</v>
      </c>
      <c r="P47" s="20">
        <f t="shared" si="68"/>
        <v>0.05</v>
      </c>
      <c r="Q47" s="20">
        <f t="shared" si="68"/>
        <v>5.5E-2</v>
      </c>
    </row>
    <row r="48" spans="1:17" ht="16" customHeight="1" outlineLevel="1" x14ac:dyDescent="0.3">
      <c r="A48" s="18"/>
      <c r="B48" s="5" t="s">
        <v>68</v>
      </c>
      <c r="C48" s="17">
        <f t="shared" ref="C48:Q48" si="69">C5</f>
        <v>0.06</v>
      </c>
      <c r="D48" s="20">
        <f t="shared" si="69"/>
        <v>7.0000000000000007E-2</v>
      </c>
      <c r="E48" s="20">
        <f t="shared" si="69"/>
        <v>6.5000000000000002E-2</v>
      </c>
      <c r="F48" s="20">
        <f t="shared" si="69"/>
        <v>0.05</v>
      </c>
      <c r="G48" s="20">
        <f t="shared" si="69"/>
        <v>0.04</v>
      </c>
      <c r="H48" s="60">
        <f t="shared" si="69"/>
        <v>4.4999999999999998E-2</v>
      </c>
      <c r="I48" s="32">
        <f t="shared" si="69"/>
        <v>0.05</v>
      </c>
      <c r="J48" s="32">
        <f t="shared" si="69"/>
        <v>4.4999999999999998E-2</v>
      </c>
      <c r="K48" s="32">
        <f t="shared" si="69"/>
        <v>0.04</v>
      </c>
      <c r="L48" s="32">
        <f t="shared" si="69"/>
        <v>3.5000000000000003E-2</v>
      </c>
      <c r="M48" s="60">
        <f t="shared" si="69"/>
        <v>0.03</v>
      </c>
      <c r="N48" s="20">
        <f t="shared" si="69"/>
        <v>0.04</v>
      </c>
      <c r="O48" s="20">
        <f t="shared" si="69"/>
        <v>0.05</v>
      </c>
      <c r="P48" s="20">
        <f t="shared" si="69"/>
        <v>5.5E-2</v>
      </c>
      <c r="Q48" s="20">
        <f t="shared" si="69"/>
        <v>0.06</v>
      </c>
    </row>
    <row r="49" spans="1:17" ht="16" customHeight="1" outlineLevel="1" x14ac:dyDescent="0.3">
      <c r="A49" s="18"/>
      <c r="H49" s="21"/>
      <c r="M49" s="21"/>
    </row>
    <row r="50" spans="1:17" ht="16" customHeight="1" outlineLevel="1" x14ac:dyDescent="0.3">
      <c r="A50" s="11" t="s">
        <v>35</v>
      </c>
      <c r="B50" s="5" t="s">
        <v>69</v>
      </c>
      <c r="C50" s="28">
        <f>C$11/10</f>
        <v>100</v>
      </c>
      <c r="D50" s="28">
        <f>IF(D$12&lt;0,C51,C51+D$12/10)</f>
        <v>150</v>
      </c>
      <c r="E50" s="28">
        <f t="shared" ref="E50:Q50" si="70">IF(E$12&lt;0,D51,D51+E$12/10)</f>
        <v>175</v>
      </c>
      <c r="F50" s="28">
        <f t="shared" si="70"/>
        <v>210</v>
      </c>
      <c r="G50" s="28">
        <f t="shared" si="70"/>
        <v>212.5</v>
      </c>
      <c r="H50" s="53">
        <f t="shared" si="70"/>
        <v>220</v>
      </c>
      <c r="I50" s="28">
        <f t="shared" si="70"/>
        <v>230</v>
      </c>
      <c r="J50" s="28">
        <f t="shared" si="70"/>
        <v>270</v>
      </c>
      <c r="K50" s="28">
        <f t="shared" si="70"/>
        <v>280</v>
      </c>
      <c r="L50" s="28">
        <f t="shared" si="70"/>
        <v>320</v>
      </c>
      <c r="M50" s="53">
        <f t="shared" si="70"/>
        <v>330</v>
      </c>
      <c r="N50" s="28">
        <f t="shared" si="70"/>
        <v>330</v>
      </c>
      <c r="O50" s="28">
        <f t="shared" si="70"/>
        <v>330</v>
      </c>
      <c r="P50" s="28">
        <f t="shared" si="70"/>
        <v>330</v>
      </c>
      <c r="Q50" s="28">
        <f t="shared" si="70"/>
        <v>330</v>
      </c>
    </row>
    <row r="51" spans="1:17" ht="16" customHeight="1" outlineLevel="1" x14ac:dyDescent="0.3">
      <c r="A51" s="18"/>
      <c r="B51" s="5" t="s">
        <v>70</v>
      </c>
      <c r="C51" s="28">
        <f t="shared" ref="C51:C59" si="71">C$11/10</f>
        <v>100</v>
      </c>
      <c r="D51" s="28">
        <f t="shared" ref="D51:Q58" si="72">IF(D$12&lt;0,C52,C52+D$12/10)</f>
        <v>150</v>
      </c>
      <c r="E51" s="28">
        <f t="shared" si="72"/>
        <v>175</v>
      </c>
      <c r="F51" s="28">
        <f t="shared" si="72"/>
        <v>210</v>
      </c>
      <c r="G51" s="28">
        <f t="shared" si="72"/>
        <v>212.5</v>
      </c>
      <c r="H51" s="53">
        <f t="shared" si="72"/>
        <v>220</v>
      </c>
      <c r="I51" s="28">
        <f t="shared" si="72"/>
        <v>230</v>
      </c>
      <c r="J51" s="28">
        <f t="shared" si="72"/>
        <v>270</v>
      </c>
      <c r="K51" s="28">
        <f t="shared" si="72"/>
        <v>280</v>
      </c>
      <c r="L51" s="28">
        <f t="shared" si="72"/>
        <v>320</v>
      </c>
      <c r="M51" s="53">
        <f t="shared" si="72"/>
        <v>330</v>
      </c>
      <c r="N51" s="28">
        <f t="shared" si="72"/>
        <v>330</v>
      </c>
      <c r="O51" s="28">
        <f t="shared" si="72"/>
        <v>330</v>
      </c>
      <c r="P51" s="28">
        <f t="shared" si="72"/>
        <v>330</v>
      </c>
      <c r="Q51" s="28">
        <f t="shared" si="72"/>
        <v>330</v>
      </c>
    </row>
    <row r="52" spans="1:17" ht="16" customHeight="1" outlineLevel="1" x14ac:dyDescent="0.3">
      <c r="A52" s="18"/>
      <c r="B52" s="5" t="s">
        <v>71</v>
      </c>
      <c r="C52" s="28">
        <f t="shared" si="71"/>
        <v>100</v>
      </c>
      <c r="D52" s="28">
        <f t="shared" si="72"/>
        <v>150</v>
      </c>
      <c r="E52" s="28">
        <f t="shared" si="72"/>
        <v>175</v>
      </c>
      <c r="F52" s="28">
        <f t="shared" si="72"/>
        <v>210</v>
      </c>
      <c r="G52" s="28">
        <f t="shared" si="72"/>
        <v>212.5</v>
      </c>
      <c r="H52" s="53">
        <f t="shared" si="72"/>
        <v>220</v>
      </c>
      <c r="I52" s="28">
        <f t="shared" si="72"/>
        <v>230</v>
      </c>
      <c r="J52" s="28">
        <f t="shared" si="72"/>
        <v>270</v>
      </c>
      <c r="K52" s="28">
        <f t="shared" si="72"/>
        <v>280</v>
      </c>
      <c r="L52" s="28">
        <f t="shared" si="72"/>
        <v>320</v>
      </c>
      <c r="M52" s="53">
        <f t="shared" si="72"/>
        <v>330</v>
      </c>
      <c r="N52" s="28">
        <f t="shared" si="72"/>
        <v>330</v>
      </c>
      <c r="O52" s="28">
        <f t="shared" si="72"/>
        <v>330</v>
      </c>
      <c r="P52" s="28">
        <f t="shared" si="72"/>
        <v>330</v>
      </c>
      <c r="Q52" s="28">
        <f t="shared" si="72"/>
        <v>330</v>
      </c>
    </row>
    <row r="53" spans="1:17" ht="16" customHeight="1" outlineLevel="1" x14ac:dyDescent="0.3">
      <c r="A53" s="18"/>
      <c r="B53" s="5" t="s">
        <v>72</v>
      </c>
      <c r="C53" s="28">
        <f t="shared" si="71"/>
        <v>100</v>
      </c>
      <c r="D53" s="28">
        <f t="shared" si="72"/>
        <v>150</v>
      </c>
      <c r="E53" s="28">
        <f t="shared" si="72"/>
        <v>175</v>
      </c>
      <c r="F53" s="28">
        <f t="shared" si="72"/>
        <v>210</v>
      </c>
      <c r="G53" s="28">
        <f t="shared" si="72"/>
        <v>212.5</v>
      </c>
      <c r="H53" s="53">
        <f t="shared" si="72"/>
        <v>220</v>
      </c>
      <c r="I53" s="28">
        <f t="shared" si="72"/>
        <v>230</v>
      </c>
      <c r="J53" s="28">
        <f t="shared" si="72"/>
        <v>270</v>
      </c>
      <c r="K53" s="28">
        <f t="shared" si="72"/>
        <v>280</v>
      </c>
      <c r="L53" s="28">
        <f t="shared" si="72"/>
        <v>320</v>
      </c>
      <c r="M53" s="53">
        <f t="shared" si="72"/>
        <v>330</v>
      </c>
      <c r="N53" s="28">
        <f t="shared" si="72"/>
        <v>330</v>
      </c>
      <c r="O53" s="28">
        <f t="shared" si="72"/>
        <v>330</v>
      </c>
      <c r="P53" s="28">
        <f t="shared" si="72"/>
        <v>330</v>
      </c>
      <c r="Q53" s="28">
        <f t="shared" si="72"/>
        <v>330</v>
      </c>
    </row>
    <row r="54" spans="1:17" ht="16" customHeight="1" outlineLevel="1" x14ac:dyDescent="0.3">
      <c r="A54" s="18"/>
      <c r="B54" s="5" t="s">
        <v>73</v>
      </c>
      <c r="C54" s="28">
        <f t="shared" si="71"/>
        <v>100</v>
      </c>
      <c r="D54" s="28">
        <f t="shared" si="72"/>
        <v>150</v>
      </c>
      <c r="E54" s="28">
        <f t="shared" si="72"/>
        <v>175</v>
      </c>
      <c r="F54" s="28">
        <f t="shared" si="72"/>
        <v>210</v>
      </c>
      <c r="G54" s="28">
        <f t="shared" si="72"/>
        <v>212.5</v>
      </c>
      <c r="H54" s="53">
        <f t="shared" si="72"/>
        <v>220</v>
      </c>
      <c r="I54" s="28">
        <f t="shared" si="72"/>
        <v>230</v>
      </c>
      <c r="J54" s="28">
        <f t="shared" si="72"/>
        <v>270</v>
      </c>
      <c r="K54" s="28">
        <f t="shared" si="72"/>
        <v>280</v>
      </c>
      <c r="L54" s="28">
        <f t="shared" si="72"/>
        <v>320</v>
      </c>
      <c r="M54" s="53">
        <f t="shared" si="72"/>
        <v>330</v>
      </c>
      <c r="N54" s="28">
        <f t="shared" si="72"/>
        <v>330</v>
      </c>
      <c r="O54" s="28">
        <f t="shared" si="72"/>
        <v>330</v>
      </c>
      <c r="P54" s="28">
        <f t="shared" si="72"/>
        <v>330</v>
      </c>
      <c r="Q54" s="28">
        <f t="shared" si="72"/>
        <v>330</v>
      </c>
    </row>
    <row r="55" spans="1:17" ht="16" customHeight="1" outlineLevel="1" x14ac:dyDescent="0.3">
      <c r="A55" s="18"/>
      <c r="B55" s="5" t="s">
        <v>74</v>
      </c>
      <c r="C55" s="28">
        <f t="shared" si="71"/>
        <v>100</v>
      </c>
      <c r="D55" s="28">
        <f t="shared" si="72"/>
        <v>150</v>
      </c>
      <c r="E55" s="28">
        <f t="shared" si="72"/>
        <v>175</v>
      </c>
      <c r="F55" s="28">
        <f t="shared" si="72"/>
        <v>210</v>
      </c>
      <c r="G55" s="28">
        <f t="shared" si="72"/>
        <v>212.5</v>
      </c>
      <c r="H55" s="53">
        <f t="shared" si="72"/>
        <v>220</v>
      </c>
      <c r="I55" s="28">
        <f t="shared" si="72"/>
        <v>230</v>
      </c>
      <c r="J55" s="28">
        <f t="shared" si="72"/>
        <v>270</v>
      </c>
      <c r="K55" s="28">
        <f t="shared" si="72"/>
        <v>280</v>
      </c>
      <c r="L55" s="28">
        <f t="shared" si="72"/>
        <v>320</v>
      </c>
      <c r="M55" s="53">
        <f t="shared" si="72"/>
        <v>330</v>
      </c>
      <c r="N55" s="28">
        <f t="shared" si="72"/>
        <v>330</v>
      </c>
      <c r="O55" s="28">
        <f t="shared" si="72"/>
        <v>330</v>
      </c>
      <c r="P55" s="28">
        <f t="shared" si="72"/>
        <v>330</v>
      </c>
      <c r="Q55" s="28">
        <f t="shared" si="72"/>
        <v>330</v>
      </c>
    </row>
    <row r="56" spans="1:17" ht="16" customHeight="1" outlineLevel="1" x14ac:dyDescent="0.3">
      <c r="A56" s="18"/>
      <c r="B56" s="5" t="s">
        <v>75</v>
      </c>
      <c r="C56" s="28">
        <f t="shared" si="71"/>
        <v>100</v>
      </c>
      <c r="D56" s="28">
        <f t="shared" si="72"/>
        <v>150</v>
      </c>
      <c r="E56" s="28">
        <f t="shared" si="72"/>
        <v>175</v>
      </c>
      <c r="F56" s="28">
        <f t="shared" si="72"/>
        <v>210</v>
      </c>
      <c r="G56" s="28">
        <f t="shared" si="72"/>
        <v>212.5</v>
      </c>
      <c r="H56" s="53">
        <f t="shared" si="72"/>
        <v>220</v>
      </c>
      <c r="I56" s="28">
        <f t="shared" si="72"/>
        <v>230</v>
      </c>
      <c r="J56" s="28">
        <f t="shared" si="72"/>
        <v>270</v>
      </c>
      <c r="K56" s="28">
        <f t="shared" si="72"/>
        <v>280</v>
      </c>
      <c r="L56" s="28">
        <f t="shared" si="72"/>
        <v>320</v>
      </c>
      <c r="M56" s="53">
        <f t="shared" si="72"/>
        <v>330</v>
      </c>
      <c r="N56" s="28">
        <f t="shared" si="72"/>
        <v>330</v>
      </c>
      <c r="O56" s="28">
        <f t="shared" si="72"/>
        <v>330</v>
      </c>
      <c r="P56" s="28">
        <f t="shared" si="72"/>
        <v>330</v>
      </c>
      <c r="Q56" s="28">
        <f t="shared" si="72"/>
        <v>230</v>
      </c>
    </row>
    <row r="57" spans="1:17" ht="16" customHeight="1" outlineLevel="1" x14ac:dyDescent="0.3">
      <c r="A57" s="18"/>
      <c r="B57" s="5" t="s">
        <v>76</v>
      </c>
      <c r="C57" s="28">
        <f t="shared" si="71"/>
        <v>100</v>
      </c>
      <c r="D57" s="28">
        <f t="shared" si="72"/>
        <v>150</v>
      </c>
      <c r="E57" s="28">
        <f t="shared" si="72"/>
        <v>175</v>
      </c>
      <c r="F57" s="28">
        <f t="shared" si="72"/>
        <v>210</v>
      </c>
      <c r="G57" s="28">
        <f t="shared" si="72"/>
        <v>212.5</v>
      </c>
      <c r="H57" s="53">
        <f t="shared" si="72"/>
        <v>220</v>
      </c>
      <c r="I57" s="28">
        <f t="shared" si="72"/>
        <v>230</v>
      </c>
      <c r="J57" s="28">
        <f t="shared" si="72"/>
        <v>270</v>
      </c>
      <c r="K57" s="28">
        <f t="shared" si="72"/>
        <v>280</v>
      </c>
      <c r="L57" s="28">
        <f t="shared" si="72"/>
        <v>320</v>
      </c>
      <c r="M57" s="53">
        <f t="shared" si="72"/>
        <v>330</v>
      </c>
      <c r="N57" s="28">
        <f t="shared" si="72"/>
        <v>330</v>
      </c>
      <c r="O57" s="28">
        <f t="shared" si="72"/>
        <v>330</v>
      </c>
      <c r="P57" s="28">
        <f t="shared" si="72"/>
        <v>230</v>
      </c>
      <c r="Q57" s="28">
        <f t="shared" si="72"/>
        <v>260</v>
      </c>
    </row>
    <row r="58" spans="1:17" ht="16" customHeight="1" outlineLevel="1" x14ac:dyDescent="0.3">
      <c r="A58" s="18"/>
      <c r="B58" s="5" t="s">
        <v>77</v>
      </c>
      <c r="C58" s="28">
        <f t="shared" si="71"/>
        <v>100</v>
      </c>
      <c r="D58" s="28">
        <f t="shared" si="72"/>
        <v>150</v>
      </c>
      <c r="E58" s="28">
        <f t="shared" si="72"/>
        <v>175</v>
      </c>
      <c r="F58" s="28">
        <f t="shared" si="72"/>
        <v>210</v>
      </c>
      <c r="G58" s="28">
        <f t="shared" si="72"/>
        <v>212.5</v>
      </c>
      <c r="H58" s="53">
        <f t="shared" si="72"/>
        <v>220</v>
      </c>
      <c r="I58" s="28">
        <f t="shared" si="72"/>
        <v>230</v>
      </c>
      <c r="J58" s="28">
        <f t="shared" si="72"/>
        <v>270</v>
      </c>
      <c r="K58" s="28">
        <f t="shared" si="72"/>
        <v>280</v>
      </c>
      <c r="L58" s="28">
        <f t="shared" si="72"/>
        <v>320</v>
      </c>
      <c r="M58" s="53">
        <f t="shared" si="72"/>
        <v>330</v>
      </c>
      <c r="N58" s="28">
        <f t="shared" si="72"/>
        <v>330</v>
      </c>
      <c r="O58" s="28">
        <f t="shared" si="72"/>
        <v>230</v>
      </c>
      <c r="P58" s="28">
        <f t="shared" si="72"/>
        <v>260</v>
      </c>
      <c r="Q58" s="28">
        <f t="shared" si="72"/>
        <v>250</v>
      </c>
    </row>
    <row r="59" spans="1:17" s="54" customFormat="1" ht="16" customHeight="1" outlineLevel="1" x14ac:dyDescent="0.3">
      <c r="A59" s="55"/>
      <c r="B59" s="5" t="s">
        <v>78</v>
      </c>
      <c r="C59" s="28">
        <f t="shared" si="71"/>
        <v>100</v>
      </c>
      <c r="D59" s="28">
        <f>IF(D$12&lt;0,C50+D$12,C50+D$12/10)</f>
        <v>150</v>
      </c>
      <c r="E59" s="28">
        <f t="shared" ref="E59:Q59" si="73">IF(E$12&lt;0,D50+E$12,D50+E$12/10)</f>
        <v>175</v>
      </c>
      <c r="F59" s="28">
        <f t="shared" si="73"/>
        <v>210</v>
      </c>
      <c r="G59" s="28">
        <f t="shared" si="73"/>
        <v>212.5</v>
      </c>
      <c r="H59" s="53">
        <f t="shared" si="73"/>
        <v>220</v>
      </c>
      <c r="I59" s="28">
        <f t="shared" si="73"/>
        <v>230</v>
      </c>
      <c r="J59" s="28">
        <f t="shared" si="73"/>
        <v>270</v>
      </c>
      <c r="K59" s="28">
        <f t="shared" si="73"/>
        <v>280</v>
      </c>
      <c r="L59" s="28">
        <f t="shared" si="73"/>
        <v>320</v>
      </c>
      <c r="M59" s="53">
        <f t="shared" si="73"/>
        <v>330</v>
      </c>
      <c r="N59" s="28">
        <f t="shared" si="73"/>
        <v>230</v>
      </c>
      <c r="O59" s="28">
        <f t="shared" si="73"/>
        <v>260</v>
      </c>
      <c r="P59" s="28">
        <f t="shared" si="73"/>
        <v>250</v>
      </c>
      <c r="Q59" s="28">
        <f t="shared" si="73"/>
        <v>265</v>
      </c>
    </row>
    <row r="60" spans="1:17" ht="12" customHeight="1" x14ac:dyDescent="0.3">
      <c r="A60" s="1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ht="16" customHeight="1" x14ac:dyDescent="0.3">
      <c r="A61" s="11" t="s">
        <v>49</v>
      </c>
      <c r="C61" s="12">
        <f>C38-C15</f>
        <v>0</v>
      </c>
      <c r="D61" s="12">
        <f t="shared" ref="D61:Q61" si="74">D38-D15</f>
        <v>2.7533333333333437E-3</v>
      </c>
      <c r="E61" s="12">
        <f t="shared" si="74"/>
        <v>4.4484126984126182E-4</v>
      </c>
      <c r="F61" s="12">
        <f t="shared" si="74"/>
        <v>-1.7142857142857931E-4</v>
      </c>
      <c r="G61" s="12">
        <f t="shared" si="74"/>
        <v>7.1736011477557815E-7</v>
      </c>
      <c r="H61" s="12">
        <f t="shared" si="74"/>
        <v>0</v>
      </c>
      <c r="I61" s="12">
        <f t="shared" si="74"/>
        <v>0</v>
      </c>
      <c r="J61" s="12">
        <f t="shared" si="74"/>
        <v>-1.0970252167060573E-3</v>
      </c>
      <c r="K61" s="12">
        <f t="shared" si="74"/>
        <v>1.7544642857142759E-3</v>
      </c>
      <c r="L61" s="12">
        <f t="shared" si="74"/>
        <v>5.1502403846152844E-5</v>
      </c>
      <c r="M61" s="12">
        <f t="shared" si="74"/>
        <v>0</v>
      </c>
      <c r="N61" s="12">
        <f t="shared" si="74"/>
        <v>1.1621700310555927E-5</v>
      </c>
      <c r="O61" s="12">
        <f t="shared" si="74"/>
        <v>2.1726763410660765E-5</v>
      </c>
      <c r="P61" s="12">
        <f t="shared" si="74"/>
        <v>-6.0811169859446845E-5</v>
      </c>
      <c r="Q61" s="12">
        <f t="shared" si="74"/>
        <v>1.5075376884422786E-4</v>
      </c>
    </row>
    <row r="62" spans="1:17" ht="16" customHeight="1" x14ac:dyDescent="0.3">
      <c r="A62" s="11" t="s">
        <v>50</v>
      </c>
      <c r="B62" s="13"/>
      <c r="C62" s="47">
        <f>C7*C61</f>
        <v>0</v>
      </c>
      <c r="D62" s="47">
        <f t="shared" ref="D62:Q62" si="75">D7*D61</f>
        <v>3.4416666666666798</v>
      </c>
      <c r="E62" s="47">
        <f t="shared" si="75"/>
        <v>0.80071428571427128</v>
      </c>
      <c r="F62" s="47">
        <f t="shared" si="75"/>
        <v>-0.34285714285715863</v>
      </c>
      <c r="G62" s="47">
        <f t="shared" si="75"/>
        <v>1.4705882352899352E-3</v>
      </c>
      <c r="H62" s="47">
        <f t="shared" si="75"/>
        <v>0</v>
      </c>
      <c r="I62" s="47">
        <f t="shared" si="75"/>
        <v>0</v>
      </c>
      <c r="J62" s="47">
        <f t="shared" si="75"/>
        <v>-2.5780092592592347</v>
      </c>
      <c r="K62" s="47">
        <f t="shared" si="75"/>
        <v>5.6142857142856828</v>
      </c>
      <c r="L62" s="47">
        <f t="shared" si="75"/>
        <v>0.16738281249999676</v>
      </c>
      <c r="M62" s="47">
        <f t="shared" si="75"/>
        <v>0</v>
      </c>
      <c r="N62" s="47">
        <f t="shared" si="75"/>
        <v>3.7421874999990085E-2</v>
      </c>
      <c r="O62" s="47">
        <f t="shared" si="75"/>
        <v>6.8330670926528114E-2</v>
      </c>
      <c r="P62" s="47">
        <f t="shared" si="75"/>
        <v>-0.18760245901639352</v>
      </c>
      <c r="Q62" s="47">
        <f t="shared" si="75"/>
        <v>0.45000000000002016</v>
      </c>
    </row>
    <row r="63" spans="1:17" s="54" customFormat="1" ht="16" customHeight="1" x14ac:dyDescent="0.3">
      <c r="A63" s="11" t="s">
        <v>51</v>
      </c>
      <c r="B63" s="56"/>
      <c r="C63" s="57"/>
      <c r="D63" s="57"/>
      <c r="E63" s="57"/>
      <c r="F63" s="57"/>
      <c r="G63" s="67">
        <f>C62*(1+C64)^4.5+D62*(1+D64)^3.5+E62*(1+E64)^2.5+F62*(1+F64)^1.5+G62*(1+G64)^0.5</f>
        <v>4.852283269113232</v>
      </c>
      <c r="H63" s="57"/>
      <c r="I63" s="57"/>
      <c r="J63" s="57"/>
      <c r="K63" s="57"/>
      <c r="L63" s="67">
        <f>H62*(1+H64)^4.5+I62*(1+I64)^3.5+J62*(1+J64)^2.5+K62*(1+K64)^1.5+L62*(1+L64)^0.5</f>
        <v>3.3256388198315383</v>
      </c>
      <c r="M63" s="57"/>
      <c r="N63" s="57"/>
      <c r="O63" s="57"/>
      <c r="P63" s="57"/>
      <c r="Q63" s="67">
        <f>M62*(1+M64)^4.5+N62*(1+N64)^3.5+O62*(1+O64)^2.5+P62*(1+P64)^1.5+Q62*(1+Q64)^0.5</f>
        <v>0.38483824331117955</v>
      </c>
    </row>
    <row r="64" spans="1:17" ht="16" customHeight="1" x14ac:dyDescent="0.3">
      <c r="A64" s="13" t="s">
        <v>31</v>
      </c>
      <c r="B64" s="13"/>
      <c r="C64" s="31">
        <v>6.5000000000000002E-2</v>
      </c>
      <c r="D64" s="31">
        <v>6.5000000000000002E-2</v>
      </c>
      <c r="E64" s="31">
        <v>6.5000000000000002E-2</v>
      </c>
      <c r="F64" s="31">
        <v>6.5000000000000002E-2</v>
      </c>
      <c r="G64" s="31">
        <v>6.5000000000000002E-2</v>
      </c>
      <c r="H64" s="31">
        <v>6.5000000000000002E-2</v>
      </c>
      <c r="I64" s="31">
        <v>6.5000000000000002E-2</v>
      </c>
      <c r="J64" s="31">
        <v>6.5000000000000002E-2</v>
      </c>
      <c r="K64" s="31">
        <v>6.5000000000000002E-2</v>
      </c>
      <c r="L64" s="31">
        <v>6.5000000000000002E-2</v>
      </c>
      <c r="M64" s="31">
        <v>6.5000000000000002E-2</v>
      </c>
      <c r="N64" s="31">
        <v>6.5000000000000002E-2</v>
      </c>
      <c r="O64" s="31">
        <v>6.5000000000000002E-2</v>
      </c>
      <c r="P64" s="31">
        <v>6.5000000000000002E-2</v>
      </c>
      <c r="Q64" s="31">
        <v>6.5000000000000002E-2</v>
      </c>
    </row>
    <row r="65" spans="1:17" ht="16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ht="16" customHeight="1" x14ac:dyDescent="0.3">
      <c r="A66" s="48" t="s">
        <v>29</v>
      </c>
      <c r="B66" s="74"/>
      <c r="C66" s="36">
        <f t="shared" ref="C66:Q66" si="76">AVERAGE(C67:C76)</f>
        <v>4.6950000000000006E-2</v>
      </c>
      <c r="D66" s="37">
        <f t="shared" si="76"/>
        <v>4.9349999999999998E-2</v>
      </c>
      <c r="E66" s="37">
        <f t="shared" si="76"/>
        <v>5.1400000000000001E-2</v>
      </c>
      <c r="F66" s="37">
        <f t="shared" si="76"/>
        <v>5.1900000000000002E-2</v>
      </c>
      <c r="G66" s="37">
        <f t="shared" si="76"/>
        <v>5.2600000000000001E-2</v>
      </c>
      <c r="H66" s="37">
        <f t="shared" si="76"/>
        <v>5.4400000000000004E-2</v>
      </c>
      <c r="I66" s="37">
        <f t="shared" si="76"/>
        <v>5.6550000000000003E-2</v>
      </c>
      <c r="J66" s="37">
        <f t="shared" si="76"/>
        <v>5.4550000000000001E-2</v>
      </c>
      <c r="K66" s="37">
        <f t="shared" si="76"/>
        <v>5.2249999999999998E-2</v>
      </c>
      <c r="L66" s="37">
        <f t="shared" si="76"/>
        <v>4.9999999999999989E-2</v>
      </c>
      <c r="M66" s="37">
        <f t="shared" si="76"/>
        <v>4.7E-2</v>
      </c>
      <c r="N66" s="37">
        <f t="shared" si="76"/>
        <v>4.3999999999999997E-2</v>
      </c>
      <c r="O66" s="37">
        <f t="shared" si="76"/>
        <v>4.2499999999999996E-2</v>
      </c>
      <c r="P66" s="37">
        <f t="shared" si="76"/>
        <v>4.2999999999999997E-2</v>
      </c>
      <c r="Q66" s="38">
        <f t="shared" si="76"/>
        <v>4.4999999999999998E-2</v>
      </c>
    </row>
    <row r="67" spans="1:17" ht="20.149999999999999" customHeight="1" outlineLevel="1" x14ac:dyDescent="0.25">
      <c r="B67" s="19">
        <v>1</v>
      </c>
      <c r="C67" s="17">
        <f t="shared" ref="C67:C75" si="77">C16</f>
        <v>4.5999999999999999E-2</v>
      </c>
      <c r="D67" s="32">
        <f>C68</f>
        <v>4.4499999999999998E-2</v>
      </c>
      <c r="E67" s="32">
        <f t="shared" ref="E67:Q67" si="78">D68</f>
        <v>4.4999999999999998E-2</v>
      </c>
      <c r="F67" s="32">
        <f t="shared" si="78"/>
        <v>3.3000000000000002E-2</v>
      </c>
      <c r="G67" s="32">
        <f t="shared" si="78"/>
        <v>2.7E-2</v>
      </c>
      <c r="H67" s="32">
        <f t="shared" si="78"/>
        <v>2.8500000000000001E-2</v>
      </c>
      <c r="I67" s="32">
        <f t="shared" si="78"/>
        <v>6.5000000000000002E-2</v>
      </c>
      <c r="J67" s="32">
        <f t="shared" si="78"/>
        <v>6.3E-2</v>
      </c>
      <c r="K67" s="32">
        <f t="shared" si="78"/>
        <v>5.7500000000000002E-2</v>
      </c>
      <c r="L67" s="32">
        <f t="shared" si="78"/>
        <v>0.06</v>
      </c>
      <c r="M67" s="32">
        <f t="shared" si="78"/>
        <v>7.0000000000000007E-2</v>
      </c>
      <c r="N67" s="32">
        <f t="shared" si="78"/>
        <v>6.5000000000000002E-2</v>
      </c>
      <c r="O67" s="32">
        <f t="shared" si="78"/>
        <v>0.05</v>
      </c>
      <c r="P67" s="32">
        <f t="shared" si="78"/>
        <v>0.04</v>
      </c>
      <c r="Q67" s="32">
        <f t="shared" si="78"/>
        <v>4.4999999999999998E-2</v>
      </c>
    </row>
    <row r="68" spans="1:17" ht="16" customHeight="1" outlineLevel="1" x14ac:dyDescent="0.25">
      <c r="B68" s="19">
        <v>2</v>
      </c>
      <c r="C68" s="17">
        <f t="shared" si="77"/>
        <v>4.4499999999999998E-2</v>
      </c>
      <c r="D68" s="32">
        <f t="shared" ref="D68:Q75" si="79">C69</f>
        <v>4.4999999999999998E-2</v>
      </c>
      <c r="E68" s="32">
        <f t="shared" si="79"/>
        <v>3.3000000000000002E-2</v>
      </c>
      <c r="F68" s="32">
        <f t="shared" si="79"/>
        <v>2.7E-2</v>
      </c>
      <c r="G68" s="32">
        <f t="shared" si="79"/>
        <v>2.8500000000000001E-2</v>
      </c>
      <c r="H68" s="32">
        <f t="shared" si="79"/>
        <v>6.5000000000000002E-2</v>
      </c>
      <c r="I68" s="32">
        <f t="shared" si="79"/>
        <v>6.3E-2</v>
      </c>
      <c r="J68" s="32">
        <f t="shared" si="79"/>
        <v>5.7500000000000002E-2</v>
      </c>
      <c r="K68" s="32">
        <f t="shared" si="79"/>
        <v>0.06</v>
      </c>
      <c r="L68" s="32">
        <f t="shared" si="79"/>
        <v>7.0000000000000007E-2</v>
      </c>
      <c r="M68" s="32">
        <f t="shared" si="79"/>
        <v>6.5000000000000002E-2</v>
      </c>
      <c r="N68" s="32">
        <f t="shared" si="79"/>
        <v>0.05</v>
      </c>
      <c r="O68" s="32">
        <f t="shared" si="79"/>
        <v>0.04</v>
      </c>
      <c r="P68" s="32">
        <f t="shared" si="79"/>
        <v>4.4999999999999998E-2</v>
      </c>
      <c r="Q68" s="32">
        <f t="shared" si="79"/>
        <v>0.05</v>
      </c>
    </row>
    <row r="69" spans="1:17" ht="16" customHeight="1" outlineLevel="1" x14ac:dyDescent="0.25">
      <c r="B69" s="19">
        <v>3</v>
      </c>
      <c r="C69" s="17">
        <f t="shared" si="77"/>
        <v>4.4999999999999998E-2</v>
      </c>
      <c r="D69" s="32">
        <f t="shared" si="79"/>
        <v>3.3000000000000002E-2</v>
      </c>
      <c r="E69" s="32">
        <f t="shared" si="79"/>
        <v>2.7E-2</v>
      </c>
      <c r="F69" s="32">
        <f t="shared" si="79"/>
        <v>2.8500000000000001E-2</v>
      </c>
      <c r="G69" s="32">
        <f t="shared" si="79"/>
        <v>6.5000000000000002E-2</v>
      </c>
      <c r="H69" s="32">
        <f t="shared" si="79"/>
        <v>6.3E-2</v>
      </c>
      <c r="I69" s="32">
        <f t="shared" si="79"/>
        <v>5.7500000000000002E-2</v>
      </c>
      <c r="J69" s="32">
        <f t="shared" si="79"/>
        <v>0.06</v>
      </c>
      <c r="K69" s="32">
        <f t="shared" si="79"/>
        <v>7.0000000000000007E-2</v>
      </c>
      <c r="L69" s="32">
        <f t="shared" si="79"/>
        <v>6.5000000000000002E-2</v>
      </c>
      <c r="M69" s="32">
        <f t="shared" si="79"/>
        <v>0.05</v>
      </c>
      <c r="N69" s="32">
        <f t="shared" si="79"/>
        <v>0.04</v>
      </c>
      <c r="O69" s="32">
        <f t="shared" si="79"/>
        <v>4.4999999999999998E-2</v>
      </c>
      <c r="P69" s="32">
        <f t="shared" si="79"/>
        <v>0.05</v>
      </c>
      <c r="Q69" s="32">
        <f t="shared" si="79"/>
        <v>4.4999999999999998E-2</v>
      </c>
    </row>
    <row r="70" spans="1:17" ht="16" customHeight="1" outlineLevel="1" x14ac:dyDescent="0.25">
      <c r="B70" s="19">
        <v>4</v>
      </c>
      <c r="C70" s="17">
        <f t="shared" si="77"/>
        <v>3.3000000000000002E-2</v>
      </c>
      <c r="D70" s="32">
        <f t="shared" si="79"/>
        <v>2.7E-2</v>
      </c>
      <c r="E70" s="32">
        <f t="shared" si="79"/>
        <v>2.8500000000000001E-2</v>
      </c>
      <c r="F70" s="32">
        <f t="shared" si="79"/>
        <v>6.5000000000000002E-2</v>
      </c>
      <c r="G70" s="32">
        <f t="shared" si="79"/>
        <v>6.3E-2</v>
      </c>
      <c r="H70" s="32">
        <f t="shared" si="79"/>
        <v>5.7500000000000002E-2</v>
      </c>
      <c r="I70" s="32">
        <f t="shared" si="79"/>
        <v>0.06</v>
      </c>
      <c r="J70" s="32">
        <f t="shared" si="79"/>
        <v>7.0000000000000007E-2</v>
      </c>
      <c r="K70" s="32">
        <f t="shared" si="79"/>
        <v>6.5000000000000002E-2</v>
      </c>
      <c r="L70" s="32">
        <f t="shared" si="79"/>
        <v>0.05</v>
      </c>
      <c r="M70" s="32">
        <f t="shared" si="79"/>
        <v>0.04</v>
      </c>
      <c r="N70" s="32">
        <f t="shared" si="79"/>
        <v>4.4999999999999998E-2</v>
      </c>
      <c r="O70" s="32">
        <f t="shared" si="79"/>
        <v>0.05</v>
      </c>
      <c r="P70" s="32">
        <f t="shared" si="79"/>
        <v>4.4999999999999998E-2</v>
      </c>
      <c r="Q70" s="32">
        <f t="shared" si="79"/>
        <v>0.04</v>
      </c>
    </row>
    <row r="71" spans="1:17" ht="16" customHeight="1" outlineLevel="1" x14ac:dyDescent="0.25">
      <c r="B71" s="19">
        <v>5</v>
      </c>
      <c r="C71" s="17">
        <f t="shared" si="77"/>
        <v>2.7E-2</v>
      </c>
      <c r="D71" s="32">
        <f t="shared" si="79"/>
        <v>2.8500000000000001E-2</v>
      </c>
      <c r="E71" s="32">
        <f t="shared" si="79"/>
        <v>6.5000000000000002E-2</v>
      </c>
      <c r="F71" s="32">
        <f t="shared" si="79"/>
        <v>6.3E-2</v>
      </c>
      <c r="G71" s="32">
        <f t="shared" si="79"/>
        <v>5.7500000000000002E-2</v>
      </c>
      <c r="H71" s="32">
        <f t="shared" si="79"/>
        <v>0.06</v>
      </c>
      <c r="I71" s="32">
        <f t="shared" si="79"/>
        <v>7.0000000000000007E-2</v>
      </c>
      <c r="J71" s="32">
        <f t="shared" si="79"/>
        <v>6.5000000000000002E-2</v>
      </c>
      <c r="K71" s="32">
        <f t="shared" si="79"/>
        <v>0.05</v>
      </c>
      <c r="L71" s="32">
        <f t="shared" si="79"/>
        <v>0.04</v>
      </c>
      <c r="M71" s="32">
        <f t="shared" si="79"/>
        <v>4.4999999999999998E-2</v>
      </c>
      <c r="N71" s="32">
        <f t="shared" si="79"/>
        <v>0.05</v>
      </c>
      <c r="O71" s="32">
        <f t="shared" si="79"/>
        <v>4.4999999999999998E-2</v>
      </c>
      <c r="P71" s="32">
        <f t="shared" si="79"/>
        <v>0.04</v>
      </c>
      <c r="Q71" s="32">
        <f t="shared" si="79"/>
        <v>3.5000000000000003E-2</v>
      </c>
    </row>
    <row r="72" spans="1:17" ht="16" customHeight="1" outlineLevel="1" x14ac:dyDescent="0.25">
      <c r="B72" s="19">
        <v>6</v>
      </c>
      <c r="C72" s="17">
        <f t="shared" si="77"/>
        <v>2.8500000000000001E-2</v>
      </c>
      <c r="D72" s="32">
        <f t="shared" si="79"/>
        <v>6.5000000000000002E-2</v>
      </c>
      <c r="E72" s="32">
        <f t="shared" si="79"/>
        <v>6.3E-2</v>
      </c>
      <c r="F72" s="32">
        <f t="shared" si="79"/>
        <v>5.7500000000000002E-2</v>
      </c>
      <c r="G72" s="32">
        <f t="shared" si="79"/>
        <v>0.06</v>
      </c>
      <c r="H72" s="32">
        <f t="shared" si="79"/>
        <v>7.0000000000000007E-2</v>
      </c>
      <c r="I72" s="32">
        <f t="shared" si="79"/>
        <v>6.5000000000000002E-2</v>
      </c>
      <c r="J72" s="32">
        <f t="shared" si="79"/>
        <v>0.05</v>
      </c>
      <c r="K72" s="32">
        <f t="shared" si="79"/>
        <v>0.04</v>
      </c>
      <c r="L72" s="32">
        <f t="shared" si="79"/>
        <v>4.4999999999999998E-2</v>
      </c>
      <c r="M72" s="32">
        <f t="shared" si="79"/>
        <v>0.05</v>
      </c>
      <c r="N72" s="32">
        <f t="shared" si="79"/>
        <v>4.4999999999999998E-2</v>
      </c>
      <c r="O72" s="32">
        <f t="shared" si="79"/>
        <v>0.04</v>
      </c>
      <c r="P72" s="32">
        <f t="shared" si="79"/>
        <v>3.5000000000000003E-2</v>
      </c>
      <c r="Q72" s="32">
        <f t="shared" si="79"/>
        <v>0.03</v>
      </c>
    </row>
    <row r="73" spans="1:17" ht="16" customHeight="1" outlineLevel="1" x14ac:dyDescent="0.25">
      <c r="B73" s="19">
        <v>7</v>
      </c>
      <c r="C73" s="17">
        <f t="shared" si="77"/>
        <v>6.5000000000000002E-2</v>
      </c>
      <c r="D73" s="32">
        <f t="shared" si="79"/>
        <v>6.3E-2</v>
      </c>
      <c r="E73" s="32">
        <f t="shared" si="79"/>
        <v>5.7500000000000002E-2</v>
      </c>
      <c r="F73" s="32">
        <f t="shared" si="79"/>
        <v>0.06</v>
      </c>
      <c r="G73" s="32">
        <f t="shared" si="79"/>
        <v>7.0000000000000007E-2</v>
      </c>
      <c r="H73" s="32">
        <f t="shared" si="79"/>
        <v>6.5000000000000002E-2</v>
      </c>
      <c r="I73" s="32">
        <f t="shared" si="79"/>
        <v>0.05</v>
      </c>
      <c r="J73" s="32">
        <f t="shared" si="79"/>
        <v>0.04</v>
      </c>
      <c r="K73" s="32">
        <f t="shared" si="79"/>
        <v>4.4999999999999998E-2</v>
      </c>
      <c r="L73" s="32">
        <f t="shared" si="79"/>
        <v>0.05</v>
      </c>
      <c r="M73" s="32">
        <f t="shared" si="79"/>
        <v>4.4999999999999998E-2</v>
      </c>
      <c r="N73" s="32">
        <f t="shared" si="79"/>
        <v>0.04</v>
      </c>
      <c r="O73" s="32">
        <f t="shared" si="79"/>
        <v>3.5000000000000003E-2</v>
      </c>
      <c r="P73" s="32">
        <f t="shared" si="79"/>
        <v>0.03</v>
      </c>
      <c r="Q73" s="32">
        <f t="shared" si="79"/>
        <v>0.04</v>
      </c>
    </row>
    <row r="74" spans="1:17" ht="16" customHeight="1" outlineLevel="1" x14ac:dyDescent="0.25">
      <c r="B74" s="19">
        <v>8</v>
      </c>
      <c r="C74" s="17">
        <f t="shared" si="77"/>
        <v>6.3E-2</v>
      </c>
      <c r="D74" s="32">
        <f t="shared" si="79"/>
        <v>5.7500000000000002E-2</v>
      </c>
      <c r="E74" s="32">
        <f t="shared" si="79"/>
        <v>0.06</v>
      </c>
      <c r="F74" s="32">
        <f t="shared" si="79"/>
        <v>7.0000000000000007E-2</v>
      </c>
      <c r="G74" s="32">
        <f t="shared" si="79"/>
        <v>6.5000000000000002E-2</v>
      </c>
      <c r="H74" s="32">
        <f t="shared" si="79"/>
        <v>0.05</v>
      </c>
      <c r="I74" s="32">
        <f t="shared" si="79"/>
        <v>0.04</v>
      </c>
      <c r="J74" s="32">
        <f t="shared" si="79"/>
        <v>4.4999999999999998E-2</v>
      </c>
      <c r="K74" s="32">
        <f t="shared" si="79"/>
        <v>0.05</v>
      </c>
      <c r="L74" s="32">
        <f t="shared" si="79"/>
        <v>4.4999999999999998E-2</v>
      </c>
      <c r="M74" s="32">
        <f t="shared" si="79"/>
        <v>0.04</v>
      </c>
      <c r="N74" s="32">
        <f t="shared" si="79"/>
        <v>3.5000000000000003E-2</v>
      </c>
      <c r="O74" s="32">
        <f t="shared" si="79"/>
        <v>0.03</v>
      </c>
      <c r="P74" s="32">
        <f t="shared" si="79"/>
        <v>0.04</v>
      </c>
      <c r="Q74" s="32">
        <f t="shared" si="79"/>
        <v>0.05</v>
      </c>
    </row>
    <row r="75" spans="1:17" ht="16" customHeight="1" outlineLevel="1" x14ac:dyDescent="0.25">
      <c r="B75" s="19">
        <v>9</v>
      </c>
      <c r="C75" s="17">
        <f t="shared" si="77"/>
        <v>5.7500000000000002E-2</v>
      </c>
      <c r="D75" s="32">
        <f t="shared" si="79"/>
        <v>0.06</v>
      </c>
      <c r="E75" s="32">
        <f t="shared" si="79"/>
        <v>7.0000000000000007E-2</v>
      </c>
      <c r="F75" s="32">
        <f t="shared" si="79"/>
        <v>6.5000000000000002E-2</v>
      </c>
      <c r="G75" s="32">
        <f t="shared" si="79"/>
        <v>0.05</v>
      </c>
      <c r="H75" s="32">
        <f t="shared" si="79"/>
        <v>0.04</v>
      </c>
      <c r="I75" s="32">
        <f t="shared" si="79"/>
        <v>4.4999999999999998E-2</v>
      </c>
      <c r="J75" s="32">
        <f t="shared" si="79"/>
        <v>0.05</v>
      </c>
      <c r="K75" s="32">
        <f t="shared" si="79"/>
        <v>4.4999999999999998E-2</v>
      </c>
      <c r="L75" s="32">
        <f t="shared" si="79"/>
        <v>0.04</v>
      </c>
      <c r="M75" s="32">
        <f t="shared" si="79"/>
        <v>3.5000000000000003E-2</v>
      </c>
      <c r="N75" s="32">
        <f t="shared" si="79"/>
        <v>0.03</v>
      </c>
      <c r="O75" s="32">
        <f t="shared" si="79"/>
        <v>0.04</v>
      </c>
      <c r="P75" s="32">
        <f t="shared" si="79"/>
        <v>0.05</v>
      </c>
      <c r="Q75" s="32">
        <f t="shared" si="79"/>
        <v>5.5E-2</v>
      </c>
    </row>
    <row r="76" spans="1:17" ht="16" customHeight="1" outlineLevel="1" x14ac:dyDescent="0.25">
      <c r="B76" s="19">
        <v>10</v>
      </c>
      <c r="C76" s="17">
        <f t="shared" ref="C76:Q76" si="80">C5</f>
        <v>0.06</v>
      </c>
      <c r="D76" s="17">
        <f t="shared" si="80"/>
        <v>7.0000000000000007E-2</v>
      </c>
      <c r="E76" s="17">
        <f t="shared" si="80"/>
        <v>6.5000000000000002E-2</v>
      </c>
      <c r="F76" s="17">
        <f t="shared" si="80"/>
        <v>0.05</v>
      </c>
      <c r="G76" s="17">
        <f t="shared" si="80"/>
        <v>0.04</v>
      </c>
      <c r="H76" s="17">
        <f t="shared" si="80"/>
        <v>4.4999999999999998E-2</v>
      </c>
      <c r="I76" s="17">
        <f t="shared" si="80"/>
        <v>0.05</v>
      </c>
      <c r="J76" s="17">
        <f t="shared" si="80"/>
        <v>4.4999999999999998E-2</v>
      </c>
      <c r="K76" s="17">
        <f t="shared" si="80"/>
        <v>0.04</v>
      </c>
      <c r="L76" s="17">
        <f t="shared" si="80"/>
        <v>3.5000000000000003E-2</v>
      </c>
      <c r="M76" s="17">
        <f t="shared" si="80"/>
        <v>0.03</v>
      </c>
      <c r="N76" s="17">
        <f t="shared" si="80"/>
        <v>0.04</v>
      </c>
      <c r="O76" s="17">
        <f t="shared" si="80"/>
        <v>0.05</v>
      </c>
      <c r="P76" s="17">
        <f t="shared" si="80"/>
        <v>5.5E-2</v>
      </c>
      <c r="Q76" s="17">
        <f t="shared" si="80"/>
        <v>0.06</v>
      </c>
    </row>
    <row r="78" spans="1:17" ht="16" customHeight="1" outlineLevel="1" x14ac:dyDescent="0.3">
      <c r="A78" s="11" t="s">
        <v>32</v>
      </c>
    </row>
    <row r="79" spans="1:17" ht="16" customHeight="1" outlineLevel="1" x14ac:dyDescent="0.25">
      <c r="B79" s="5" t="s">
        <v>69</v>
      </c>
      <c r="C79" s="69">
        <f>C27/SUM(C$27:C$36)</f>
        <v>0.1</v>
      </c>
      <c r="D79" s="69">
        <f t="shared" ref="D79:Q79" si="81">D27/SUM(D$27:D$36)</f>
        <v>0.1</v>
      </c>
      <c r="E79" s="69">
        <f t="shared" si="81"/>
        <v>0.1</v>
      </c>
      <c r="F79" s="69">
        <f t="shared" si="81"/>
        <v>0.1</v>
      </c>
      <c r="G79" s="69">
        <f t="shared" si="81"/>
        <v>0.1</v>
      </c>
      <c r="H79" s="69">
        <f t="shared" si="81"/>
        <v>0.1</v>
      </c>
      <c r="I79" s="69">
        <f t="shared" si="81"/>
        <v>0.1</v>
      </c>
      <c r="J79" s="69">
        <f t="shared" si="81"/>
        <v>0.1</v>
      </c>
      <c r="K79" s="69">
        <f t="shared" si="81"/>
        <v>0.1</v>
      </c>
      <c r="L79" s="69">
        <f t="shared" si="81"/>
        <v>0.1</v>
      </c>
      <c r="M79" s="69">
        <f t="shared" si="81"/>
        <v>0.1</v>
      </c>
      <c r="N79" s="69">
        <f t="shared" si="81"/>
        <v>0.10248447204968944</v>
      </c>
      <c r="O79" s="69">
        <f t="shared" si="81"/>
        <v>0.10492845786963434</v>
      </c>
      <c r="P79" s="69">
        <f t="shared" si="81"/>
        <v>0.10696920583468396</v>
      </c>
      <c r="Q79" s="69">
        <f t="shared" si="81"/>
        <v>0.11055276381909548</v>
      </c>
    </row>
    <row r="80" spans="1:17" ht="16" customHeight="1" outlineLevel="1" x14ac:dyDescent="0.25">
      <c r="B80" s="5" t="s">
        <v>70</v>
      </c>
      <c r="C80" s="69">
        <f t="shared" ref="C80:Q88" si="82">C28/SUM(C$27:C$36)</f>
        <v>0.1</v>
      </c>
      <c r="D80" s="69">
        <f t="shared" si="82"/>
        <v>0.1</v>
      </c>
      <c r="E80" s="69">
        <f t="shared" si="82"/>
        <v>0.1</v>
      </c>
      <c r="F80" s="69">
        <f t="shared" si="82"/>
        <v>0.1</v>
      </c>
      <c r="G80" s="69">
        <f t="shared" si="82"/>
        <v>0.1</v>
      </c>
      <c r="H80" s="69">
        <f t="shared" si="82"/>
        <v>0.1</v>
      </c>
      <c r="I80" s="69">
        <f t="shared" si="82"/>
        <v>0.1</v>
      </c>
      <c r="J80" s="69">
        <f t="shared" si="82"/>
        <v>0.1</v>
      </c>
      <c r="K80" s="69">
        <f t="shared" si="82"/>
        <v>0.1</v>
      </c>
      <c r="L80" s="69">
        <f t="shared" si="82"/>
        <v>0.1</v>
      </c>
      <c r="M80" s="69">
        <f t="shared" si="82"/>
        <v>0.1</v>
      </c>
      <c r="N80" s="69">
        <f t="shared" si="82"/>
        <v>0.10248447204968944</v>
      </c>
      <c r="O80" s="69">
        <f t="shared" si="82"/>
        <v>0.10492845786963434</v>
      </c>
      <c r="P80" s="69">
        <f t="shared" si="82"/>
        <v>0.10696920583468396</v>
      </c>
      <c r="Q80" s="69">
        <f t="shared" si="82"/>
        <v>0.11055276381909548</v>
      </c>
    </row>
    <row r="81" spans="1:17" ht="16" customHeight="1" outlineLevel="1" x14ac:dyDescent="0.25">
      <c r="B81" s="5" t="s">
        <v>71</v>
      </c>
      <c r="C81" s="69">
        <f t="shared" si="82"/>
        <v>0.1</v>
      </c>
      <c r="D81" s="69">
        <f t="shared" si="82"/>
        <v>0.1</v>
      </c>
      <c r="E81" s="69">
        <f t="shared" si="82"/>
        <v>0.1</v>
      </c>
      <c r="F81" s="69">
        <f t="shared" si="82"/>
        <v>0.1</v>
      </c>
      <c r="G81" s="69">
        <f t="shared" si="82"/>
        <v>0.1</v>
      </c>
      <c r="H81" s="69">
        <f t="shared" si="82"/>
        <v>0.1</v>
      </c>
      <c r="I81" s="69">
        <f t="shared" si="82"/>
        <v>0.1</v>
      </c>
      <c r="J81" s="69">
        <f t="shared" si="82"/>
        <v>0.1</v>
      </c>
      <c r="K81" s="69">
        <f t="shared" si="82"/>
        <v>0.1</v>
      </c>
      <c r="L81" s="69">
        <f t="shared" si="82"/>
        <v>0.1</v>
      </c>
      <c r="M81" s="69">
        <f t="shared" si="82"/>
        <v>0.1</v>
      </c>
      <c r="N81" s="69">
        <f t="shared" si="82"/>
        <v>0.10248447204968944</v>
      </c>
      <c r="O81" s="69">
        <f t="shared" si="82"/>
        <v>0.10492845786963434</v>
      </c>
      <c r="P81" s="69">
        <f t="shared" si="82"/>
        <v>0.10696920583468396</v>
      </c>
      <c r="Q81" s="69">
        <f t="shared" si="82"/>
        <v>0.11055276381909548</v>
      </c>
    </row>
    <row r="82" spans="1:17" ht="16" customHeight="1" outlineLevel="1" x14ac:dyDescent="0.25">
      <c r="B82" s="5" t="s">
        <v>72</v>
      </c>
      <c r="C82" s="69">
        <f t="shared" si="82"/>
        <v>0.1</v>
      </c>
      <c r="D82" s="69">
        <f t="shared" si="82"/>
        <v>0.1</v>
      </c>
      <c r="E82" s="69">
        <f t="shared" si="82"/>
        <v>0.1</v>
      </c>
      <c r="F82" s="69">
        <f t="shared" si="82"/>
        <v>0.1</v>
      </c>
      <c r="G82" s="69">
        <f t="shared" si="82"/>
        <v>0.1</v>
      </c>
      <c r="H82" s="69">
        <f t="shared" si="82"/>
        <v>0.1</v>
      </c>
      <c r="I82" s="69">
        <f t="shared" si="82"/>
        <v>0.1</v>
      </c>
      <c r="J82" s="69">
        <f t="shared" si="82"/>
        <v>0.1</v>
      </c>
      <c r="K82" s="69">
        <f t="shared" si="82"/>
        <v>0.1</v>
      </c>
      <c r="L82" s="69">
        <f t="shared" si="82"/>
        <v>0.1</v>
      </c>
      <c r="M82" s="69">
        <f t="shared" si="82"/>
        <v>0.1</v>
      </c>
      <c r="N82" s="69">
        <f t="shared" si="82"/>
        <v>0.10248447204968944</v>
      </c>
      <c r="O82" s="69">
        <f t="shared" si="82"/>
        <v>0.10492845786963434</v>
      </c>
      <c r="P82" s="69">
        <f t="shared" si="82"/>
        <v>0.10696920583468396</v>
      </c>
      <c r="Q82" s="69">
        <f t="shared" si="82"/>
        <v>0.11055276381909548</v>
      </c>
    </row>
    <row r="83" spans="1:17" ht="16" customHeight="1" outlineLevel="1" x14ac:dyDescent="0.25">
      <c r="B83" s="5" t="s">
        <v>73</v>
      </c>
      <c r="C83" s="69">
        <f t="shared" si="82"/>
        <v>0.1</v>
      </c>
      <c r="D83" s="69">
        <f t="shared" si="82"/>
        <v>0.1</v>
      </c>
      <c r="E83" s="69">
        <f t="shared" si="82"/>
        <v>0.1</v>
      </c>
      <c r="F83" s="69">
        <f t="shared" si="82"/>
        <v>0.1</v>
      </c>
      <c r="G83" s="69">
        <f t="shared" si="82"/>
        <v>0.1</v>
      </c>
      <c r="H83" s="69">
        <f t="shared" si="82"/>
        <v>0.1</v>
      </c>
      <c r="I83" s="69">
        <f t="shared" si="82"/>
        <v>0.1</v>
      </c>
      <c r="J83" s="69">
        <f t="shared" si="82"/>
        <v>0.1</v>
      </c>
      <c r="K83" s="69">
        <f t="shared" si="82"/>
        <v>0.1</v>
      </c>
      <c r="L83" s="69">
        <f t="shared" si="82"/>
        <v>0.1</v>
      </c>
      <c r="M83" s="69">
        <f t="shared" si="82"/>
        <v>0.1</v>
      </c>
      <c r="N83" s="69">
        <f t="shared" si="82"/>
        <v>0.10248447204968944</v>
      </c>
      <c r="O83" s="69">
        <f t="shared" si="82"/>
        <v>0.10492845786963434</v>
      </c>
      <c r="P83" s="69">
        <f t="shared" si="82"/>
        <v>0.10696920583468396</v>
      </c>
      <c r="Q83" s="69">
        <f t="shared" si="82"/>
        <v>0.11055276381909548</v>
      </c>
    </row>
    <row r="84" spans="1:17" ht="16" customHeight="1" outlineLevel="1" x14ac:dyDescent="0.25">
      <c r="B84" s="5" t="s">
        <v>74</v>
      </c>
      <c r="C84" s="69">
        <f t="shared" si="82"/>
        <v>0.1</v>
      </c>
      <c r="D84" s="69">
        <f t="shared" si="82"/>
        <v>0.1</v>
      </c>
      <c r="E84" s="69">
        <f t="shared" si="82"/>
        <v>0.1</v>
      </c>
      <c r="F84" s="69">
        <f t="shared" si="82"/>
        <v>0.1</v>
      </c>
      <c r="G84" s="69">
        <f t="shared" si="82"/>
        <v>0.1</v>
      </c>
      <c r="H84" s="69">
        <f t="shared" si="82"/>
        <v>0.1</v>
      </c>
      <c r="I84" s="69">
        <f t="shared" si="82"/>
        <v>0.1</v>
      </c>
      <c r="J84" s="69">
        <f t="shared" si="82"/>
        <v>0.1</v>
      </c>
      <c r="K84" s="69">
        <f t="shared" si="82"/>
        <v>0.1</v>
      </c>
      <c r="L84" s="69">
        <f t="shared" si="82"/>
        <v>0.1</v>
      </c>
      <c r="M84" s="69">
        <f t="shared" si="82"/>
        <v>0.1</v>
      </c>
      <c r="N84" s="69">
        <f t="shared" si="82"/>
        <v>0.10248447204968944</v>
      </c>
      <c r="O84" s="69">
        <f t="shared" si="82"/>
        <v>0.10492845786963434</v>
      </c>
      <c r="P84" s="69">
        <f t="shared" si="82"/>
        <v>0.10696920583468396</v>
      </c>
      <c r="Q84" s="69">
        <f t="shared" si="82"/>
        <v>0.11055276381909548</v>
      </c>
    </row>
    <row r="85" spans="1:17" ht="16" customHeight="1" outlineLevel="1" x14ac:dyDescent="0.25">
      <c r="B85" s="5" t="s">
        <v>75</v>
      </c>
      <c r="C85" s="69">
        <f t="shared" si="82"/>
        <v>0.1</v>
      </c>
      <c r="D85" s="69">
        <f t="shared" si="82"/>
        <v>0.1</v>
      </c>
      <c r="E85" s="69">
        <f t="shared" si="82"/>
        <v>0.1</v>
      </c>
      <c r="F85" s="69">
        <f t="shared" si="82"/>
        <v>0.1</v>
      </c>
      <c r="G85" s="69">
        <f t="shared" si="82"/>
        <v>0.1</v>
      </c>
      <c r="H85" s="69">
        <f t="shared" si="82"/>
        <v>0.1</v>
      </c>
      <c r="I85" s="69">
        <f t="shared" si="82"/>
        <v>0.1</v>
      </c>
      <c r="J85" s="69">
        <f t="shared" si="82"/>
        <v>0.1</v>
      </c>
      <c r="K85" s="69">
        <f t="shared" si="82"/>
        <v>0.1</v>
      </c>
      <c r="L85" s="69">
        <f t="shared" si="82"/>
        <v>0.1</v>
      </c>
      <c r="M85" s="69">
        <f t="shared" si="82"/>
        <v>0.1</v>
      </c>
      <c r="N85" s="69">
        <f t="shared" si="82"/>
        <v>0.10248447204968944</v>
      </c>
      <c r="O85" s="69">
        <f t="shared" si="82"/>
        <v>0.10492845786963434</v>
      </c>
      <c r="P85" s="69">
        <f t="shared" si="82"/>
        <v>0.10696920583468396</v>
      </c>
      <c r="Q85" s="69">
        <f t="shared" si="82"/>
        <v>8.3752093802345065E-2</v>
      </c>
    </row>
    <row r="86" spans="1:17" ht="16" customHeight="1" outlineLevel="1" x14ac:dyDescent="0.25">
      <c r="B86" s="5" t="s">
        <v>76</v>
      </c>
      <c r="C86" s="69">
        <f t="shared" si="82"/>
        <v>0.1</v>
      </c>
      <c r="D86" s="69">
        <f t="shared" si="82"/>
        <v>0.1</v>
      </c>
      <c r="E86" s="69">
        <f t="shared" si="82"/>
        <v>0.1</v>
      </c>
      <c r="F86" s="69">
        <f t="shared" si="82"/>
        <v>0.1</v>
      </c>
      <c r="G86" s="69">
        <f t="shared" si="82"/>
        <v>0.1</v>
      </c>
      <c r="H86" s="69">
        <f t="shared" si="82"/>
        <v>0.1</v>
      </c>
      <c r="I86" s="69">
        <f t="shared" si="82"/>
        <v>0.1</v>
      </c>
      <c r="J86" s="69">
        <f t="shared" si="82"/>
        <v>0.1</v>
      </c>
      <c r="K86" s="69">
        <f t="shared" si="82"/>
        <v>0.1</v>
      </c>
      <c r="L86" s="69">
        <f t="shared" si="82"/>
        <v>0.1</v>
      </c>
      <c r="M86" s="69">
        <f t="shared" si="82"/>
        <v>0.1</v>
      </c>
      <c r="N86" s="69">
        <f t="shared" si="82"/>
        <v>0.10248447204968944</v>
      </c>
      <c r="O86" s="69">
        <f t="shared" si="82"/>
        <v>0.10492845786963434</v>
      </c>
      <c r="P86" s="69">
        <f t="shared" si="82"/>
        <v>8.1037277147487846E-2</v>
      </c>
      <c r="Q86" s="69">
        <f t="shared" si="82"/>
        <v>8.5427135678391955E-2</v>
      </c>
    </row>
    <row r="87" spans="1:17" ht="16" customHeight="1" outlineLevel="1" x14ac:dyDescent="0.25">
      <c r="B87" s="5" t="s">
        <v>77</v>
      </c>
      <c r="C87" s="69">
        <f t="shared" si="82"/>
        <v>0.1</v>
      </c>
      <c r="D87" s="69">
        <f t="shared" si="82"/>
        <v>0.1</v>
      </c>
      <c r="E87" s="69">
        <f t="shared" si="82"/>
        <v>0.1</v>
      </c>
      <c r="F87" s="69">
        <f t="shared" si="82"/>
        <v>0.1</v>
      </c>
      <c r="G87" s="69">
        <f t="shared" si="82"/>
        <v>0.1</v>
      </c>
      <c r="H87" s="69">
        <f t="shared" si="82"/>
        <v>0.1</v>
      </c>
      <c r="I87" s="69">
        <f t="shared" si="82"/>
        <v>0.1</v>
      </c>
      <c r="J87" s="69">
        <f t="shared" si="82"/>
        <v>0.1</v>
      </c>
      <c r="K87" s="69">
        <f t="shared" si="82"/>
        <v>0.1</v>
      </c>
      <c r="L87" s="69">
        <f t="shared" si="82"/>
        <v>0.1</v>
      </c>
      <c r="M87" s="69">
        <f t="shared" si="82"/>
        <v>0.1</v>
      </c>
      <c r="N87" s="69">
        <f t="shared" si="82"/>
        <v>0.10248447204968944</v>
      </c>
      <c r="O87" s="69">
        <f t="shared" si="82"/>
        <v>7.9491255961844198E-2</v>
      </c>
      <c r="P87" s="69">
        <f t="shared" si="82"/>
        <v>8.2658022690437608E-2</v>
      </c>
      <c r="Q87" s="69">
        <f t="shared" si="82"/>
        <v>9.0452261306532666E-2</v>
      </c>
    </row>
    <row r="88" spans="1:17" ht="16" customHeight="1" outlineLevel="1" x14ac:dyDescent="0.25">
      <c r="B88" s="5" t="s">
        <v>78</v>
      </c>
      <c r="C88" s="69">
        <f t="shared" si="82"/>
        <v>0.1</v>
      </c>
      <c r="D88" s="69">
        <f t="shared" si="82"/>
        <v>0.1</v>
      </c>
      <c r="E88" s="69">
        <f t="shared" si="82"/>
        <v>0.1</v>
      </c>
      <c r="F88" s="69">
        <f t="shared" si="82"/>
        <v>0.1</v>
      </c>
      <c r="G88" s="69">
        <f t="shared" si="82"/>
        <v>0.1</v>
      </c>
      <c r="H88" s="69">
        <f t="shared" si="82"/>
        <v>0.1</v>
      </c>
      <c r="I88" s="69">
        <f t="shared" si="82"/>
        <v>0.1</v>
      </c>
      <c r="J88" s="69">
        <f t="shared" si="82"/>
        <v>0.1</v>
      </c>
      <c r="K88" s="69">
        <f t="shared" si="82"/>
        <v>0.1</v>
      </c>
      <c r="L88" s="69">
        <f t="shared" si="82"/>
        <v>0.1</v>
      </c>
      <c r="M88" s="69">
        <f t="shared" si="82"/>
        <v>0.1</v>
      </c>
      <c r="N88" s="69">
        <f t="shared" si="82"/>
        <v>7.7639751552795025E-2</v>
      </c>
      <c r="O88" s="69">
        <f t="shared" si="82"/>
        <v>8.1081081081081086E-2</v>
      </c>
      <c r="P88" s="69">
        <f t="shared" si="82"/>
        <v>8.7520259319286878E-2</v>
      </c>
      <c r="Q88" s="69">
        <f t="shared" si="82"/>
        <v>7.705192629815745E-2</v>
      </c>
    </row>
    <row r="89" spans="1:17" ht="16" customHeight="1" outlineLevel="1" x14ac:dyDescent="0.3">
      <c r="B89" s="18" t="s">
        <v>58</v>
      </c>
      <c r="C89" s="70">
        <f>SUM(C79:C88)</f>
        <v>0.99999999999999989</v>
      </c>
      <c r="D89" s="70">
        <f t="shared" ref="D89:Q89" si="83">SUM(D79:D88)</f>
        <v>0.99999999999999989</v>
      </c>
      <c r="E89" s="70">
        <f t="shared" si="83"/>
        <v>0.99999999999999989</v>
      </c>
      <c r="F89" s="70">
        <f t="shared" si="83"/>
        <v>0.99999999999999989</v>
      </c>
      <c r="G89" s="70">
        <f t="shared" si="83"/>
        <v>0.99999999999999989</v>
      </c>
      <c r="H89" s="70">
        <f t="shared" si="83"/>
        <v>0.99999999999999989</v>
      </c>
      <c r="I89" s="70">
        <f t="shared" si="83"/>
        <v>0.99999999999999989</v>
      </c>
      <c r="J89" s="70">
        <f t="shared" si="83"/>
        <v>0.99999999999999989</v>
      </c>
      <c r="K89" s="70">
        <f t="shared" si="83"/>
        <v>0.99999999999999989</v>
      </c>
      <c r="L89" s="70">
        <f t="shared" si="83"/>
        <v>0.99999999999999989</v>
      </c>
      <c r="M89" s="70">
        <f t="shared" si="83"/>
        <v>0.99999999999999989</v>
      </c>
      <c r="N89" s="70">
        <f t="shared" si="83"/>
        <v>1.0000000000000002</v>
      </c>
      <c r="O89" s="70">
        <f t="shared" si="83"/>
        <v>1</v>
      </c>
      <c r="P89" s="70">
        <f t="shared" si="83"/>
        <v>1.0000000000000002</v>
      </c>
      <c r="Q89" s="70">
        <f t="shared" si="83"/>
        <v>1.0000000000000002</v>
      </c>
    </row>
    <row r="90" spans="1:17" ht="16" customHeight="1" outlineLevel="1" x14ac:dyDescent="0.3">
      <c r="A90" s="11" t="s">
        <v>33</v>
      </c>
    </row>
    <row r="91" spans="1:17" ht="16" customHeight="1" outlineLevel="1" x14ac:dyDescent="0.25">
      <c r="B91" s="5" t="s">
        <v>69</v>
      </c>
      <c r="C91" s="69">
        <f>C50/SUM(C$50:C$59)</f>
        <v>0.1</v>
      </c>
      <c r="D91" s="69">
        <f t="shared" ref="D91:Q91" si="84">D50/SUM(D$50:D$59)</f>
        <v>0.1</v>
      </c>
      <c r="E91" s="69">
        <f t="shared" si="84"/>
        <v>0.1</v>
      </c>
      <c r="F91" s="69">
        <f t="shared" si="84"/>
        <v>0.1</v>
      </c>
      <c r="G91" s="69">
        <f t="shared" si="84"/>
        <v>0.1</v>
      </c>
      <c r="H91" s="69">
        <f t="shared" si="84"/>
        <v>0.1</v>
      </c>
      <c r="I91" s="69">
        <f t="shared" si="84"/>
        <v>0.1</v>
      </c>
      <c r="J91" s="69">
        <f t="shared" si="84"/>
        <v>0.1</v>
      </c>
      <c r="K91" s="69">
        <f t="shared" si="84"/>
        <v>0.1</v>
      </c>
      <c r="L91" s="69">
        <f t="shared" si="84"/>
        <v>0.1</v>
      </c>
      <c r="M91" s="69">
        <f t="shared" si="84"/>
        <v>0.1</v>
      </c>
      <c r="N91" s="69">
        <f t="shared" si="84"/>
        <v>0.10312499999999999</v>
      </c>
      <c r="O91" s="69">
        <f t="shared" si="84"/>
        <v>0.10543130990415335</v>
      </c>
      <c r="P91" s="69">
        <f t="shared" si="84"/>
        <v>0.10819672131147541</v>
      </c>
      <c r="Q91" s="69">
        <f t="shared" si="84"/>
        <v>0.11055276381909548</v>
      </c>
    </row>
    <row r="92" spans="1:17" ht="16" customHeight="1" outlineLevel="1" x14ac:dyDescent="0.25">
      <c r="B92" s="5" t="s">
        <v>70</v>
      </c>
      <c r="C92" s="69">
        <f t="shared" ref="C92:Q100" si="85">C51/SUM(C$50:C$59)</f>
        <v>0.1</v>
      </c>
      <c r="D92" s="69">
        <f t="shared" si="85"/>
        <v>0.1</v>
      </c>
      <c r="E92" s="69">
        <f t="shared" si="85"/>
        <v>0.1</v>
      </c>
      <c r="F92" s="69">
        <f t="shared" si="85"/>
        <v>0.1</v>
      </c>
      <c r="G92" s="69">
        <f t="shared" si="85"/>
        <v>0.1</v>
      </c>
      <c r="H92" s="69">
        <f t="shared" si="85"/>
        <v>0.1</v>
      </c>
      <c r="I92" s="69">
        <f t="shared" si="85"/>
        <v>0.1</v>
      </c>
      <c r="J92" s="69">
        <f t="shared" si="85"/>
        <v>0.1</v>
      </c>
      <c r="K92" s="69">
        <f t="shared" si="85"/>
        <v>0.1</v>
      </c>
      <c r="L92" s="69">
        <f t="shared" si="85"/>
        <v>0.1</v>
      </c>
      <c r="M92" s="69">
        <f t="shared" si="85"/>
        <v>0.1</v>
      </c>
      <c r="N92" s="69">
        <f t="shared" si="85"/>
        <v>0.10312499999999999</v>
      </c>
      <c r="O92" s="69">
        <f t="shared" si="85"/>
        <v>0.10543130990415335</v>
      </c>
      <c r="P92" s="69">
        <f t="shared" si="85"/>
        <v>0.10819672131147541</v>
      </c>
      <c r="Q92" s="69">
        <f t="shared" si="85"/>
        <v>0.11055276381909548</v>
      </c>
    </row>
    <row r="93" spans="1:17" ht="16" customHeight="1" outlineLevel="1" x14ac:dyDescent="0.25">
      <c r="B93" s="5" t="s">
        <v>71</v>
      </c>
      <c r="C93" s="69">
        <f t="shared" si="85"/>
        <v>0.1</v>
      </c>
      <c r="D93" s="69">
        <f t="shared" si="85"/>
        <v>0.1</v>
      </c>
      <c r="E93" s="69">
        <f t="shared" si="85"/>
        <v>0.1</v>
      </c>
      <c r="F93" s="69">
        <f t="shared" si="85"/>
        <v>0.1</v>
      </c>
      <c r="G93" s="69">
        <f t="shared" si="85"/>
        <v>0.1</v>
      </c>
      <c r="H93" s="69">
        <f t="shared" si="85"/>
        <v>0.1</v>
      </c>
      <c r="I93" s="69">
        <f t="shared" si="85"/>
        <v>0.1</v>
      </c>
      <c r="J93" s="69">
        <f t="shared" si="85"/>
        <v>0.1</v>
      </c>
      <c r="K93" s="69">
        <f t="shared" si="85"/>
        <v>0.1</v>
      </c>
      <c r="L93" s="69">
        <f t="shared" si="85"/>
        <v>0.1</v>
      </c>
      <c r="M93" s="69">
        <f t="shared" si="85"/>
        <v>0.1</v>
      </c>
      <c r="N93" s="69">
        <f t="shared" si="85"/>
        <v>0.10312499999999999</v>
      </c>
      <c r="O93" s="69">
        <f t="shared" si="85"/>
        <v>0.10543130990415335</v>
      </c>
      <c r="P93" s="69">
        <f t="shared" si="85"/>
        <v>0.10819672131147541</v>
      </c>
      <c r="Q93" s="69">
        <f t="shared" si="85"/>
        <v>0.11055276381909548</v>
      </c>
    </row>
    <row r="94" spans="1:17" ht="16" customHeight="1" outlineLevel="1" x14ac:dyDescent="0.25">
      <c r="B94" s="5" t="s">
        <v>72</v>
      </c>
      <c r="C94" s="69">
        <f t="shared" si="85"/>
        <v>0.1</v>
      </c>
      <c r="D94" s="69">
        <f t="shared" si="85"/>
        <v>0.1</v>
      </c>
      <c r="E94" s="69">
        <f t="shared" si="85"/>
        <v>0.1</v>
      </c>
      <c r="F94" s="69">
        <f t="shared" si="85"/>
        <v>0.1</v>
      </c>
      <c r="G94" s="69">
        <f t="shared" si="85"/>
        <v>0.1</v>
      </c>
      <c r="H94" s="69">
        <f t="shared" si="85"/>
        <v>0.1</v>
      </c>
      <c r="I94" s="69">
        <f t="shared" si="85"/>
        <v>0.1</v>
      </c>
      <c r="J94" s="69">
        <f t="shared" si="85"/>
        <v>0.1</v>
      </c>
      <c r="K94" s="69">
        <f t="shared" si="85"/>
        <v>0.1</v>
      </c>
      <c r="L94" s="69">
        <f t="shared" si="85"/>
        <v>0.1</v>
      </c>
      <c r="M94" s="69">
        <f t="shared" si="85"/>
        <v>0.1</v>
      </c>
      <c r="N94" s="69">
        <f t="shared" si="85"/>
        <v>0.10312499999999999</v>
      </c>
      <c r="O94" s="69">
        <f t="shared" si="85"/>
        <v>0.10543130990415335</v>
      </c>
      <c r="P94" s="69">
        <f t="shared" si="85"/>
        <v>0.10819672131147541</v>
      </c>
      <c r="Q94" s="69">
        <f t="shared" si="85"/>
        <v>0.11055276381909548</v>
      </c>
    </row>
    <row r="95" spans="1:17" ht="16" customHeight="1" outlineLevel="1" x14ac:dyDescent="0.25">
      <c r="B95" s="5" t="s">
        <v>73</v>
      </c>
      <c r="C95" s="69">
        <f t="shared" si="85"/>
        <v>0.1</v>
      </c>
      <c r="D95" s="69">
        <f t="shared" si="85"/>
        <v>0.1</v>
      </c>
      <c r="E95" s="69">
        <f t="shared" si="85"/>
        <v>0.1</v>
      </c>
      <c r="F95" s="69">
        <f t="shared" si="85"/>
        <v>0.1</v>
      </c>
      <c r="G95" s="69">
        <f t="shared" si="85"/>
        <v>0.1</v>
      </c>
      <c r="H95" s="69">
        <f t="shared" si="85"/>
        <v>0.1</v>
      </c>
      <c r="I95" s="69">
        <f t="shared" si="85"/>
        <v>0.1</v>
      </c>
      <c r="J95" s="69">
        <f t="shared" si="85"/>
        <v>0.1</v>
      </c>
      <c r="K95" s="69">
        <f t="shared" si="85"/>
        <v>0.1</v>
      </c>
      <c r="L95" s="69">
        <f t="shared" si="85"/>
        <v>0.1</v>
      </c>
      <c r="M95" s="69">
        <f t="shared" si="85"/>
        <v>0.1</v>
      </c>
      <c r="N95" s="69">
        <f t="shared" si="85"/>
        <v>0.10312499999999999</v>
      </c>
      <c r="O95" s="69">
        <f t="shared" si="85"/>
        <v>0.10543130990415335</v>
      </c>
      <c r="P95" s="69">
        <f t="shared" si="85"/>
        <v>0.10819672131147541</v>
      </c>
      <c r="Q95" s="69">
        <f t="shared" si="85"/>
        <v>0.11055276381909548</v>
      </c>
    </row>
    <row r="96" spans="1:17" ht="16" customHeight="1" outlineLevel="1" x14ac:dyDescent="0.25">
      <c r="B96" s="5" t="s">
        <v>74</v>
      </c>
      <c r="C96" s="69">
        <f t="shared" si="85"/>
        <v>0.1</v>
      </c>
      <c r="D96" s="69">
        <f t="shared" si="85"/>
        <v>0.1</v>
      </c>
      <c r="E96" s="69">
        <f t="shared" si="85"/>
        <v>0.1</v>
      </c>
      <c r="F96" s="69">
        <f t="shared" si="85"/>
        <v>0.1</v>
      </c>
      <c r="G96" s="69">
        <f t="shared" si="85"/>
        <v>0.1</v>
      </c>
      <c r="H96" s="69">
        <f t="shared" si="85"/>
        <v>0.1</v>
      </c>
      <c r="I96" s="69">
        <f t="shared" si="85"/>
        <v>0.1</v>
      </c>
      <c r="J96" s="69">
        <f t="shared" si="85"/>
        <v>0.1</v>
      </c>
      <c r="K96" s="69">
        <f t="shared" si="85"/>
        <v>0.1</v>
      </c>
      <c r="L96" s="69">
        <f t="shared" si="85"/>
        <v>0.1</v>
      </c>
      <c r="M96" s="69">
        <f t="shared" si="85"/>
        <v>0.1</v>
      </c>
      <c r="N96" s="69">
        <f t="shared" si="85"/>
        <v>0.10312499999999999</v>
      </c>
      <c r="O96" s="69">
        <f t="shared" si="85"/>
        <v>0.10543130990415335</v>
      </c>
      <c r="P96" s="69">
        <f t="shared" si="85"/>
        <v>0.10819672131147541</v>
      </c>
      <c r="Q96" s="69">
        <f t="shared" si="85"/>
        <v>0.11055276381909548</v>
      </c>
    </row>
    <row r="97" spans="2:17" ht="16" customHeight="1" outlineLevel="1" x14ac:dyDescent="0.25">
      <c r="B97" s="5" t="s">
        <v>75</v>
      </c>
      <c r="C97" s="69">
        <f t="shared" si="85"/>
        <v>0.1</v>
      </c>
      <c r="D97" s="69">
        <f t="shared" si="85"/>
        <v>0.1</v>
      </c>
      <c r="E97" s="69">
        <f t="shared" si="85"/>
        <v>0.1</v>
      </c>
      <c r="F97" s="69">
        <f t="shared" si="85"/>
        <v>0.1</v>
      </c>
      <c r="G97" s="69">
        <f t="shared" si="85"/>
        <v>0.1</v>
      </c>
      <c r="H97" s="69">
        <f t="shared" si="85"/>
        <v>0.1</v>
      </c>
      <c r="I97" s="69">
        <f t="shared" si="85"/>
        <v>0.1</v>
      </c>
      <c r="J97" s="69">
        <f t="shared" si="85"/>
        <v>0.1</v>
      </c>
      <c r="K97" s="69">
        <f t="shared" si="85"/>
        <v>0.1</v>
      </c>
      <c r="L97" s="69">
        <f t="shared" si="85"/>
        <v>0.1</v>
      </c>
      <c r="M97" s="69">
        <f t="shared" si="85"/>
        <v>0.1</v>
      </c>
      <c r="N97" s="69">
        <f t="shared" si="85"/>
        <v>0.10312499999999999</v>
      </c>
      <c r="O97" s="69">
        <f t="shared" si="85"/>
        <v>0.10543130990415335</v>
      </c>
      <c r="P97" s="69">
        <f t="shared" si="85"/>
        <v>0.10819672131147541</v>
      </c>
      <c r="Q97" s="69">
        <f t="shared" si="85"/>
        <v>7.705192629815745E-2</v>
      </c>
    </row>
    <row r="98" spans="2:17" ht="16" customHeight="1" outlineLevel="1" x14ac:dyDescent="0.25">
      <c r="B98" s="5" t="s">
        <v>76</v>
      </c>
      <c r="C98" s="69">
        <f t="shared" si="85"/>
        <v>0.1</v>
      </c>
      <c r="D98" s="69">
        <f t="shared" si="85"/>
        <v>0.1</v>
      </c>
      <c r="E98" s="69">
        <f t="shared" si="85"/>
        <v>0.1</v>
      </c>
      <c r="F98" s="69">
        <f t="shared" si="85"/>
        <v>0.1</v>
      </c>
      <c r="G98" s="69">
        <f t="shared" si="85"/>
        <v>0.1</v>
      </c>
      <c r="H98" s="69">
        <f t="shared" si="85"/>
        <v>0.1</v>
      </c>
      <c r="I98" s="69">
        <f t="shared" si="85"/>
        <v>0.1</v>
      </c>
      <c r="J98" s="69">
        <f t="shared" si="85"/>
        <v>0.1</v>
      </c>
      <c r="K98" s="69">
        <f t="shared" si="85"/>
        <v>0.1</v>
      </c>
      <c r="L98" s="69">
        <f t="shared" si="85"/>
        <v>0.1</v>
      </c>
      <c r="M98" s="69">
        <f t="shared" si="85"/>
        <v>0.1</v>
      </c>
      <c r="N98" s="69">
        <f t="shared" si="85"/>
        <v>0.10312499999999999</v>
      </c>
      <c r="O98" s="69">
        <f t="shared" si="85"/>
        <v>0.10543130990415335</v>
      </c>
      <c r="P98" s="69">
        <f t="shared" si="85"/>
        <v>7.5409836065573776E-2</v>
      </c>
      <c r="Q98" s="69">
        <f t="shared" si="85"/>
        <v>8.7102177554438859E-2</v>
      </c>
    </row>
    <row r="99" spans="2:17" ht="16" customHeight="1" outlineLevel="1" x14ac:dyDescent="0.25">
      <c r="B99" s="5" t="s">
        <v>77</v>
      </c>
      <c r="C99" s="69">
        <f t="shared" si="85"/>
        <v>0.1</v>
      </c>
      <c r="D99" s="69">
        <f t="shared" si="85"/>
        <v>0.1</v>
      </c>
      <c r="E99" s="69">
        <f t="shared" si="85"/>
        <v>0.1</v>
      </c>
      <c r="F99" s="69">
        <f t="shared" si="85"/>
        <v>0.1</v>
      </c>
      <c r="G99" s="69">
        <f t="shared" si="85"/>
        <v>0.1</v>
      </c>
      <c r="H99" s="69">
        <f t="shared" si="85"/>
        <v>0.1</v>
      </c>
      <c r="I99" s="69">
        <f t="shared" si="85"/>
        <v>0.1</v>
      </c>
      <c r="J99" s="69">
        <f t="shared" si="85"/>
        <v>0.1</v>
      </c>
      <c r="K99" s="69">
        <f t="shared" si="85"/>
        <v>0.1</v>
      </c>
      <c r="L99" s="69">
        <f t="shared" si="85"/>
        <v>0.1</v>
      </c>
      <c r="M99" s="69">
        <f t="shared" si="85"/>
        <v>0.1</v>
      </c>
      <c r="N99" s="69">
        <f t="shared" si="85"/>
        <v>0.10312499999999999</v>
      </c>
      <c r="O99" s="69">
        <f t="shared" si="85"/>
        <v>7.3482428115015971E-2</v>
      </c>
      <c r="P99" s="69">
        <f t="shared" si="85"/>
        <v>8.5245901639344257E-2</v>
      </c>
      <c r="Q99" s="69">
        <f t="shared" si="85"/>
        <v>8.3752093802345065E-2</v>
      </c>
    </row>
    <row r="100" spans="2:17" ht="16" customHeight="1" outlineLevel="1" x14ac:dyDescent="0.25">
      <c r="B100" s="5" t="s">
        <v>78</v>
      </c>
      <c r="C100" s="69">
        <f t="shared" si="85"/>
        <v>0.1</v>
      </c>
      <c r="D100" s="69">
        <f t="shared" si="85"/>
        <v>0.1</v>
      </c>
      <c r="E100" s="69">
        <f t="shared" si="85"/>
        <v>0.1</v>
      </c>
      <c r="F100" s="69">
        <f t="shared" si="85"/>
        <v>0.1</v>
      </c>
      <c r="G100" s="69">
        <f t="shared" si="85"/>
        <v>0.1</v>
      </c>
      <c r="H100" s="69">
        <f t="shared" si="85"/>
        <v>0.1</v>
      </c>
      <c r="I100" s="69">
        <f t="shared" si="85"/>
        <v>0.1</v>
      </c>
      <c r="J100" s="69">
        <f t="shared" si="85"/>
        <v>0.1</v>
      </c>
      <c r="K100" s="69">
        <f t="shared" si="85"/>
        <v>0.1</v>
      </c>
      <c r="L100" s="69">
        <f t="shared" si="85"/>
        <v>0.1</v>
      </c>
      <c r="M100" s="69">
        <f t="shared" si="85"/>
        <v>0.1</v>
      </c>
      <c r="N100" s="69">
        <f t="shared" si="85"/>
        <v>7.1874999999999994E-2</v>
      </c>
      <c r="O100" s="69">
        <f t="shared" si="85"/>
        <v>8.3067092651757185E-2</v>
      </c>
      <c r="P100" s="69">
        <f t="shared" si="85"/>
        <v>8.1967213114754092E-2</v>
      </c>
      <c r="Q100" s="69">
        <f t="shared" si="85"/>
        <v>8.8777219430485763E-2</v>
      </c>
    </row>
    <row r="101" spans="2:17" ht="16" customHeight="1" outlineLevel="1" x14ac:dyDescent="0.3">
      <c r="B101" s="18" t="s">
        <v>58</v>
      </c>
      <c r="C101" s="70">
        <f>SUM(C91:C100)</f>
        <v>0.99999999999999989</v>
      </c>
      <c r="D101" s="70">
        <f t="shared" ref="D101" si="86">SUM(D91:D100)</f>
        <v>0.99999999999999989</v>
      </c>
      <c r="E101" s="70">
        <f t="shared" ref="E101" si="87">SUM(E91:E100)</f>
        <v>0.99999999999999989</v>
      </c>
      <c r="F101" s="70">
        <f t="shared" ref="F101" si="88">SUM(F91:F100)</f>
        <v>0.99999999999999989</v>
      </c>
      <c r="G101" s="70">
        <f t="shared" ref="G101" si="89">SUM(G91:G100)</f>
        <v>0.99999999999999989</v>
      </c>
      <c r="H101" s="70">
        <f t="shared" ref="H101" si="90">SUM(H91:H100)</f>
        <v>0.99999999999999989</v>
      </c>
      <c r="I101" s="70">
        <f t="shared" ref="I101" si="91">SUM(I91:I100)</f>
        <v>0.99999999999999989</v>
      </c>
      <c r="J101" s="70">
        <f t="shared" ref="J101" si="92">SUM(J91:J100)</f>
        <v>0.99999999999999989</v>
      </c>
      <c r="K101" s="70">
        <f t="shared" ref="K101" si="93">SUM(K91:K100)</f>
        <v>0.99999999999999989</v>
      </c>
      <c r="L101" s="70">
        <f t="shared" ref="L101" si="94">SUM(L91:L100)</f>
        <v>0.99999999999999989</v>
      </c>
      <c r="M101" s="70">
        <f t="shared" ref="M101" si="95">SUM(M91:M100)</f>
        <v>0.99999999999999989</v>
      </c>
      <c r="N101" s="70">
        <f t="shared" ref="N101" si="96">SUM(N91:N100)</f>
        <v>1</v>
      </c>
      <c r="O101" s="70">
        <f t="shared" ref="O101" si="97">SUM(O91:O100)</f>
        <v>1</v>
      </c>
      <c r="P101" s="70">
        <f t="shared" ref="P101" si="98">SUM(P91:P100)</f>
        <v>1.0000000000000002</v>
      </c>
      <c r="Q101" s="70">
        <f t="shared" ref="Q101" si="99">SUM(Q91:Q100)</f>
        <v>1</v>
      </c>
    </row>
    <row r="102" spans="2:17" ht="16" customHeight="1" x14ac:dyDescent="0.25">
      <c r="C102" s="42"/>
    </row>
    <row r="103" spans="2:17" ht="16" customHeight="1" x14ac:dyDescent="0.25">
      <c r="C103" s="42"/>
    </row>
    <row r="105" spans="2:17" ht="16" customHeight="1" x14ac:dyDescent="0.25"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 ht="16" customHeight="1" x14ac:dyDescent="0.25"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</sheetData>
  <phoneticPr fontId="7" type="noConversion"/>
  <conditionalFormatting sqref="C27:Q36">
    <cfRule type="cellIs" dxfId="1" priority="4" operator="lessThan">
      <formula>0</formula>
    </cfRule>
  </conditionalFormatting>
  <conditionalFormatting sqref="C50:Q59">
    <cfRule type="cellIs" dxfId="0" priority="3" operator="lessThan">
      <formula>0</formula>
    </cfRule>
  </conditionalFormatting>
  <pageMargins left="0.7" right="0.7" top="0.75" bottom="0.75" header="0.3" footer="0.3"/>
  <pageSetup paperSize="9"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30A5-ED87-468D-B277-093B82E8DCD1}">
  <sheetPr>
    <pageSetUpPr fitToPage="1"/>
  </sheetPr>
  <dimension ref="A1:Q100"/>
  <sheetViews>
    <sheetView showGridLines="0" zoomScale="90" zoomScaleNormal="90"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ColWidth="8.81640625" defaultRowHeight="16" customHeight="1" x14ac:dyDescent="0.25"/>
  <cols>
    <col min="1" max="1" width="48.7265625" customWidth="1"/>
    <col min="2" max="6" width="14.7265625" customWidth="1"/>
    <col min="7" max="7" width="8" customWidth="1"/>
    <col min="8" max="132" width="14.7265625" customWidth="1"/>
  </cols>
  <sheetData>
    <row r="1" spans="1:17" ht="22" customHeight="1" x14ac:dyDescent="0.35">
      <c r="A1" s="75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3" spans="1:17" ht="16" customHeight="1" x14ac:dyDescent="0.3">
      <c r="B3" s="63" t="s">
        <v>55</v>
      </c>
    </row>
    <row r="5" spans="1:17" ht="16" customHeight="1" x14ac:dyDescent="0.3">
      <c r="A5" s="4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</row>
    <row r="6" spans="1:17" ht="16" customHeight="1" x14ac:dyDescent="0.3">
      <c r="A6" s="3" t="s">
        <v>5</v>
      </c>
      <c r="B6" s="44">
        <f>'QTC WTA V1'!C7</f>
        <v>1000</v>
      </c>
      <c r="C6" s="7">
        <f>$B$6</f>
        <v>1000</v>
      </c>
      <c r="D6" s="7">
        <f>$B$6</f>
        <v>1000</v>
      </c>
      <c r="E6" s="7">
        <f>$B$6</f>
        <v>1000</v>
      </c>
      <c r="F6" s="7">
        <f>$B$6</f>
        <v>1000</v>
      </c>
    </row>
    <row r="7" spans="1:17" ht="16" customHeight="1" x14ac:dyDescent="0.3">
      <c r="A7" s="3" t="s">
        <v>36</v>
      </c>
      <c r="B7" s="26"/>
      <c r="C7" s="44">
        <f>'QTC WTA V1'!D8</f>
        <v>250</v>
      </c>
      <c r="D7" s="7">
        <f>$C$7</f>
        <v>250</v>
      </c>
      <c r="E7" s="7">
        <f>$C$7</f>
        <v>250</v>
      </c>
      <c r="F7" s="7">
        <f>$C$7</f>
        <v>250</v>
      </c>
    </row>
    <row r="8" spans="1:17" ht="16" customHeight="1" x14ac:dyDescent="0.3">
      <c r="A8" s="3" t="s">
        <v>37</v>
      </c>
      <c r="B8" s="26"/>
      <c r="C8" s="26"/>
      <c r="D8" s="44">
        <f>'QTC WTA V1'!E8</f>
        <v>550</v>
      </c>
      <c r="E8" s="7">
        <f>$D$8</f>
        <v>550</v>
      </c>
      <c r="F8" s="7">
        <f>$D$8</f>
        <v>550</v>
      </c>
    </row>
    <row r="9" spans="1:17" ht="16" customHeight="1" x14ac:dyDescent="0.3">
      <c r="A9" s="3" t="s">
        <v>38</v>
      </c>
      <c r="B9" s="26"/>
      <c r="C9" s="26"/>
      <c r="D9" s="26"/>
      <c r="E9" s="44">
        <f>'QTC WTA V1'!F8</f>
        <v>200</v>
      </c>
      <c r="F9" s="7">
        <f>$E$9</f>
        <v>200</v>
      </c>
    </row>
    <row r="10" spans="1:17" ht="16" customHeight="1" x14ac:dyDescent="0.3">
      <c r="A10" s="3" t="s">
        <v>39</v>
      </c>
      <c r="B10" s="26"/>
      <c r="C10" s="26"/>
      <c r="D10" s="26"/>
      <c r="E10" s="26"/>
      <c r="F10" s="44">
        <f>'QTC WTA V1'!G8</f>
        <v>50</v>
      </c>
    </row>
    <row r="11" spans="1:17" ht="16" customHeight="1" x14ac:dyDescent="0.3">
      <c r="A11" s="3" t="s">
        <v>30</v>
      </c>
      <c r="B11" s="7">
        <f>SUM(B6:B10)</f>
        <v>1000</v>
      </c>
      <c r="C11" s="7">
        <f t="shared" ref="C11:F11" si="0">SUM(C6:C10)</f>
        <v>1250</v>
      </c>
      <c r="D11" s="7">
        <f t="shared" si="0"/>
        <v>1800</v>
      </c>
      <c r="E11" s="7">
        <f t="shared" si="0"/>
        <v>2000</v>
      </c>
      <c r="F11" s="7">
        <f t="shared" si="0"/>
        <v>2050</v>
      </c>
    </row>
    <row r="12" spans="1:17" ht="16" customHeight="1" x14ac:dyDescent="0.3">
      <c r="A12" s="3" t="s">
        <v>6</v>
      </c>
      <c r="B12" s="76">
        <f>'QTC WTA V1'!C5</f>
        <v>0.06</v>
      </c>
      <c r="C12" s="31">
        <v>7.0000000000000007E-2</v>
      </c>
      <c r="D12" s="31">
        <v>6.5000000000000002E-2</v>
      </c>
      <c r="E12" s="31">
        <v>0.05</v>
      </c>
      <c r="F12" s="31">
        <v>0.04</v>
      </c>
    </row>
    <row r="13" spans="1:17" ht="16" customHeight="1" x14ac:dyDescent="0.25">
      <c r="B13" s="8"/>
      <c r="C13" s="8"/>
      <c r="D13" s="8"/>
      <c r="E13" s="8"/>
      <c r="F13" s="8"/>
    </row>
    <row r="14" spans="1:17" ht="16" customHeight="1" x14ac:dyDescent="0.3">
      <c r="A14" s="25" t="s">
        <v>80</v>
      </c>
      <c r="B14" s="39">
        <f>AVERAGE(B15:B24)</f>
        <v>4.6950000000000006E-2</v>
      </c>
      <c r="C14" s="39">
        <f t="shared" ref="C14:F14" si="1">AVERAGE(C15:C24)</f>
        <v>4.9349999999999998E-2</v>
      </c>
      <c r="D14" s="39">
        <f t="shared" si="1"/>
        <v>5.1400000000000001E-2</v>
      </c>
      <c r="E14" s="39">
        <f t="shared" si="1"/>
        <v>5.1900000000000002E-2</v>
      </c>
      <c r="F14" s="39">
        <f t="shared" si="1"/>
        <v>5.2600000000000001E-2</v>
      </c>
    </row>
    <row r="15" spans="1:17" ht="18" customHeight="1" x14ac:dyDescent="0.3">
      <c r="A15" s="71" t="s">
        <v>59</v>
      </c>
      <c r="B15" s="59">
        <f>'QTC WTA V1'!C16</f>
        <v>4.5999999999999999E-2</v>
      </c>
      <c r="C15" s="9">
        <f>B16</f>
        <v>4.4499999999999998E-2</v>
      </c>
      <c r="D15" s="9">
        <f t="shared" ref="D15:F23" si="2">C16</f>
        <v>4.4999999999999998E-2</v>
      </c>
      <c r="E15" s="9">
        <f t="shared" si="2"/>
        <v>3.3000000000000002E-2</v>
      </c>
      <c r="F15" s="9">
        <f t="shared" si="2"/>
        <v>2.7E-2</v>
      </c>
    </row>
    <row r="16" spans="1:17" ht="16" customHeight="1" x14ac:dyDescent="0.3">
      <c r="A16" s="71" t="s">
        <v>60</v>
      </c>
      <c r="B16" s="59">
        <f>'QTC WTA V1'!C17</f>
        <v>4.4499999999999998E-2</v>
      </c>
      <c r="C16" s="9">
        <f t="shared" ref="C16:F23" si="3">B17</f>
        <v>4.4999999999999998E-2</v>
      </c>
      <c r="D16" s="9">
        <f t="shared" si="3"/>
        <v>3.3000000000000002E-2</v>
      </c>
      <c r="E16" s="9">
        <f t="shared" si="3"/>
        <v>2.7E-2</v>
      </c>
      <c r="F16" s="9">
        <f t="shared" si="3"/>
        <v>2.8500000000000001E-2</v>
      </c>
    </row>
    <row r="17" spans="1:6" ht="16" customHeight="1" x14ac:dyDescent="0.3">
      <c r="A17" s="71" t="s">
        <v>61</v>
      </c>
      <c r="B17" s="59">
        <f>'QTC WTA V1'!C18</f>
        <v>4.4999999999999998E-2</v>
      </c>
      <c r="C17" s="9">
        <f t="shared" si="3"/>
        <v>3.3000000000000002E-2</v>
      </c>
      <c r="D17" s="9">
        <f t="shared" si="2"/>
        <v>2.7E-2</v>
      </c>
      <c r="E17" s="9">
        <f t="shared" si="2"/>
        <v>2.8500000000000001E-2</v>
      </c>
      <c r="F17" s="9">
        <f t="shared" si="2"/>
        <v>6.5000000000000002E-2</v>
      </c>
    </row>
    <row r="18" spans="1:6" ht="16" customHeight="1" x14ac:dyDescent="0.3">
      <c r="A18" s="71" t="s">
        <v>62</v>
      </c>
      <c r="B18" s="59">
        <f>'QTC WTA V1'!C19</f>
        <v>3.3000000000000002E-2</v>
      </c>
      <c r="C18" s="9">
        <f t="shared" si="3"/>
        <v>2.7E-2</v>
      </c>
      <c r="D18" s="9">
        <f t="shared" si="2"/>
        <v>2.8500000000000001E-2</v>
      </c>
      <c r="E18" s="9">
        <f t="shared" si="2"/>
        <v>6.5000000000000002E-2</v>
      </c>
      <c r="F18" s="9">
        <f t="shared" si="2"/>
        <v>6.3E-2</v>
      </c>
    </row>
    <row r="19" spans="1:6" ht="16" customHeight="1" x14ac:dyDescent="0.3">
      <c r="A19" s="71" t="s">
        <v>63</v>
      </c>
      <c r="B19" s="59">
        <f>'QTC WTA V1'!C20</f>
        <v>2.7E-2</v>
      </c>
      <c r="C19" s="9">
        <f t="shared" si="3"/>
        <v>2.8500000000000001E-2</v>
      </c>
      <c r="D19" s="9">
        <f t="shared" si="2"/>
        <v>6.5000000000000002E-2</v>
      </c>
      <c r="E19" s="9">
        <f t="shared" si="2"/>
        <v>6.3E-2</v>
      </c>
      <c r="F19" s="9">
        <f t="shared" si="2"/>
        <v>5.7500000000000002E-2</v>
      </c>
    </row>
    <row r="20" spans="1:6" ht="16" customHeight="1" x14ac:dyDescent="0.3">
      <c r="A20" s="71" t="s">
        <v>64</v>
      </c>
      <c r="B20" s="59">
        <f>'QTC WTA V1'!C21</f>
        <v>2.8500000000000001E-2</v>
      </c>
      <c r="C20" s="9">
        <f t="shared" si="3"/>
        <v>6.5000000000000002E-2</v>
      </c>
      <c r="D20" s="9">
        <f t="shared" si="2"/>
        <v>6.3E-2</v>
      </c>
      <c r="E20" s="9">
        <f t="shared" si="2"/>
        <v>5.7500000000000002E-2</v>
      </c>
      <c r="F20" s="9">
        <f t="shared" si="2"/>
        <v>0.06</v>
      </c>
    </row>
    <row r="21" spans="1:6" ht="16" customHeight="1" x14ac:dyDescent="0.3">
      <c r="A21" s="71" t="s">
        <v>65</v>
      </c>
      <c r="B21" s="59">
        <f>'QTC WTA V1'!C22</f>
        <v>6.5000000000000002E-2</v>
      </c>
      <c r="C21" s="9">
        <f t="shared" si="3"/>
        <v>6.3E-2</v>
      </c>
      <c r="D21" s="9">
        <f t="shared" si="2"/>
        <v>5.7500000000000002E-2</v>
      </c>
      <c r="E21" s="9">
        <f t="shared" si="2"/>
        <v>0.06</v>
      </c>
      <c r="F21" s="9">
        <f t="shared" si="2"/>
        <v>7.0000000000000007E-2</v>
      </c>
    </row>
    <row r="22" spans="1:6" ht="16" customHeight="1" x14ac:dyDescent="0.3">
      <c r="A22" s="71" t="s">
        <v>66</v>
      </c>
      <c r="B22" s="59">
        <f>'QTC WTA V1'!C23</f>
        <v>6.3E-2</v>
      </c>
      <c r="C22" s="9">
        <f t="shared" si="3"/>
        <v>5.7500000000000002E-2</v>
      </c>
      <c r="D22" s="9">
        <f t="shared" si="2"/>
        <v>0.06</v>
      </c>
      <c r="E22" s="9">
        <f t="shared" si="2"/>
        <v>7.0000000000000007E-2</v>
      </c>
      <c r="F22" s="9">
        <f t="shared" si="2"/>
        <v>6.5000000000000002E-2</v>
      </c>
    </row>
    <row r="23" spans="1:6" ht="16" customHeight="1" x14ac:dyDescent="0.3">
      <c r="A23" s="71" t="s">
        <v>67</v>
      </c>
      <c r="B23" s="59">
        <f>'QTC WTA V1'!C24</f>
        <v>5.7500000000000002E-2</v>
      </c>
      <c r="C23" s="9">
        <f t="shared" si="3"/>
        <v>0.06</v>
      </c>
      <c r="D23" s="9">
        <f t="shared" si="2"/>
        <v>7.0000000000000007E-2</v>
      </c>
      <c r="E23" s="9">
        <f t="shared" si="2"/>
        <v>6.5000000000000002E-2</v>
      </c>
      <c r="F23" s="9">
        <f t="shared" si="2"/>
        <v>0.05</v>
      </c>
    </row>
    <row r="24" spans="1:6" ht="16" customHeight="1" x14ac:dyDescent="0.25">
      <c r="A24" s="71" t="s">
        <v>68</v>
      </c>
      <c r="B24" s="9">
        <f>B12</f>
        <v>0.06</v>
      </c>
      <c r="C24" s="9">
        <f>C12</f>
        <v>7.0000000000000007E-2</v>
      </c>
      <c r="D24" s="9">
        <f>D12</f>
        <v>6.5000000000000002E-2</v>
      </c>
      <c r="E24" s="9">
        <f>E12</f>
        <v>0.05</v>
      </c>
      <c r="F24" s="9">
        <f>F12</f>
        <v>0.04</v>
      </c>
    </row>
    <row r="26" spans="1:6" ht="16" customHeight="1" x14ac:dyDescent="0.3">
      <c r="A26" s="25" t="s">
        <v>44</v>
      </c>
      <c r="B26" s="40"/>
      <c r="C26" s="39">
        <f>AVERAGE(C27:C36)</f>
        <v>7.0000000000000021E-2</v>
      </c>
      <c r="D26" s="39">
        <f t="shared" ref="D26:F26" si="4">AVERAGE(D27:D36)</f>
        <v>6.9500000000000006E-2</v>
      </c>
      <c r="E26" s="39">
        <f t="shared" si="4"/>
        <v>6.7500000000000004E-2</v>
      </c>
      <c r="F26" s="39">
        <f t="shared" si="4"/>
        <v>6.4500000000000016E-2</v>
      </c>
    </row>
    <row r="27" spans="1:6" ht="18" customHeight="1" x14ac:dyDescent="0.25">
      <c r="A27" s="71" t="s">
        <v>59</v>
      </c>
      <c r="C27" s="9">
        <f t="shared" ref="C27:C35" si="5">$C$12</f>
        <v>7.0000000000000007E-2</v>
      </c>
      <c r="D27" s="9">
        <f>C28</f>
        <v>7.0000000000000007E-2</v>
      </c>
      <c r="E27" s="9">
        <f t="shared" ref="E27:F27" si="6">D28</f>
        <v>7.0000000000000007E-2</v>
      </c>
      <c r="F27" s="9">
        <f t="shared" si="6"/>
        <v>7.0000000000000007E-2</v>
      </c>
    </row>
    <row r="28" spans="1:6" ht="16" customHeight="1" x14ac:dyDescent="0.25">
      <c r="A28" s="71" t="s">
        <v>60</v>
      </c>
      <c r="C28" s="9">
        <f t="shared" si="5"/>
        <v>7.0000000000000007E-2</v>
      </c>
      <c r="D28" s="9">
        <f t="shared" ref="D28:F35" si="7">C29</f>
        <v>7.0000000000000007E-2</v>
      </c>
      <c r="E28" s="9">
        <f t="shared" si="7"/>
        <v>7.0000000000000007E-2</v>
      </c>
      <c r="F28" s="9">
        <f t="shared" si="7"/>
        <v>7.0000000000000007E-2</v>
      </c>
    </row>
    <row r="29" spans="1:6" ht="16" customHeight="1" x14ac:dyDescent="0.25">
      <c r="A29" s="71" t="s">
        <v>61</v>
      </c>
      <c r="C29" s="9">
        <f t="shared" si="5"/>
        <v>7.0000000000000007E-2</v>
      </c>
      <c r="D29" s="9">
        <f t="shared" si="7"/>
        <v>7.0000000000000007E-2</v>
      </c>
      <c r="E29" s="9">
        <f t="shared" si="7"/>
        <v>7.0000000000000007E-2</v>
      </c>
      <c r="F29" s="9">
        <f t="shared" si="7"/>
        <v>7.0000000000000007E-2</v>
      </c>
    </row>
    <row r="30" spans="1:6" ht="16" customHeight="1" x14ac:dyDescent="0.25">
      <c r="A30" s="71" t="s">
        <v>62</v>
      </c>
      <c r="C30" s="9">
        <f t="shared" si="5"/>
        <v>7.0000000000000007E-2</v>
      </c>
      <c r="D30" s="9">
        <f t="shared" si="7"/>
        <v>7.0000000000000007E-2</v>
      </c>
      <c r="E30" s="9">
        <f t="shared" si="7"/>
        <v>7.0000000000000007E-2</v>
      </c>
      <c r="F30" s="9">
        <f t="shared" si="7"/>
        <v>7.0000000000000007E-2</v>
      </c>
    </row>
    <row r="31" spans="1:6" ht="16" customHeight="1" x14ac:dyDescent="0.25">
      <c r="A31" s="71" t="s">
        <v>63</v>
      </c>
      <c r="C31" s="9">
        <f t="shared" si="5"/>
        <v>7.0000000000000007E-2</v>
      </c>
      <c r="D31" s="9">
        <f t="shared" si="7"/>
        <v>7.0000000000000007E-2</v>
      </c>
      <c r="E31" s="9">
        <f t="shared" si="7"/>
        <v>7.0000000000000007E-2</v>
      </c>
      <c r="F31" s="9">
        <f t="shared" si="7"/>
        <v>7.0000000000000007E-2</v>
      </c>
    </row>
    <row r="32" spans="1:6" ht="16" customHeight="1" x14ac:dyDescent="0.25">
      <c r="A32" s="71" t="s">
        <v>64</v>
      </c>
      <c r="C32" s="9">
        <f t="shared" si="5"/>
        <v>7.0000000000000007E-2</v>
      </c>
      <c r="D32" s="9">
        <f t="shared" si="7"/>
        <v>7.0000000000000007E-2</v>
      </c>
      <c r="E32" s="9">
        <f t="shared" si="7"/>
        <v>7.0000000000000007E-2</v>
      </c>
      <c r="F32" s="9">
        <f t="shared" si="7"/>
        <v>7.0000000000000007E-2</v>
      </c>
    </row>
    <row r="33" spans="1:6" ht="16" customHeight="1" x14ac:dyDescent="0.25">
      <c r="A33" s="71" t="s">
        <v>65</v>
      </c>
      <c r="C33" s="9">
        <f t="shared" si="5"/>
        <v>7.0000000000000007E-2</v>
      </c>
      <c r="D33" s="9">
        <f t="shared" si="7"/>
        <v>7.0000000000000007E-2</v>
      </c>
      <c r="E33" s="9">
        <f t="shared" si="7"/>
        <v>7.0000000000000007E-2</v>
      </c>
      <c r="F33" s="9">
        <f t="shared" si="7"/>
        <v>7.0000000000000007E-2</v>
      </c>
    </row>
    <row r="34" spans="1:6" ht="16" customHeight="1" x14ac:dyDescent="0.25">
      <c r="A34" s="71" t="s">
        <v>66</v>
      </c>
      <c r="C34" s="9">
        <f t="shared" si="5"/>
        <v>7.0000000000000007E-2</v>
      </c>
      <c r="D34" s="9">
        <f t="shared" si="7"/>
        <v>7.0000000000000007E-2</v>
      </c>
      <c r="E34" s="9">
        <f t="shared" si="7"/>
        <v>7.0000000000000007E-2</v>
      </c>
      <c r="F34" s="9">
        <f t="shared" si="7"/>
        <v>6.5000000000000002E-2</v>
      </c>
    </row>
    <row r="35" spans="1:6" ht="16" customHeight="1" x14ac:dyDescent="0.25">
      <c r="A35" s="71" t="s">
        <v>67</v>
      </c>
      <c r="C35" s="9">
        <f t="shared" si="5"/>
        <v>7.0000000000000007E-2</v>
      </c>
      <c r="D35" s="9">
        <f t="shared" si="7"/>
        <v>7.0000000000000007E-2</v>
      </c>
      <c r="E35" s="9">
        <f t="shared" si="7"/>
        <v>6.5000000000000002E-2</v>
      </c>
      <c r="F35" s="9">
        <f t="shared" si="7"/>
        <v>0.05</v>
      </c>
    </row>
    <row r="36" spans="1:6" ht="16" customHeight="1" x14ac:dyDescent="0.25">
      <c r="A36" s="71" t="s">
        <v>68</v>
      </c>
      <c r="C36" s="9">
        <f>C12</f>
        <v>7.0000000000000007E-2</v>
      </c>
      <c r="D36" s="9">
        <f>D12</f>
        <v>6.5000000000000002E-2</v>
      </c>
      <c r="E36" s="9">
        <f>E12</f>
        <v>0.05</v>
      </c>
      <c r="F36" s="9">
        <f>F12</f>
        <v>0.04</v>
      </c>
    </row>
    <row r="38" spans="1:6" ht="16" customHeight="1" x14ac:dyDescent="0.3">
      <c r="A38" s="25" t="s">
        <v>45</v>
      </c>
      <c r="B38" s="40"/>
      <c r="C38" s="40"/>
      <c r="D38" s="39">
        <f>AVERAGE(D39:D48)</f>
        <v>6.4999999999999988E-2</v>
      </c>
      <c r="E38" s="39">
        <f t="shared" ref="E38:F38" si="8">AVERAGE(E39:E48)</f>
        <v>6.3500000000000001E-2</v>
      </c>
      <c r="F38" s="39">
        <f t="shared" si="8"/>
        <v>6.1000000000000013E-2</v>
      </c>
    </row>
    <row r="39" spans="1:6" ht="18" customHeight="1" x14ac:dyDescent="0.25">
      <c r="A39" s="71" t="s">
        <v>59</v>
      </c>
      <c r="B39" s="8"/>
      <c r="C39" s="8"/>
      <c r="D39" s="9">
        <f t="shared" ref="D39:D47" si="9">$D$12</f>
        <v>6.5000000000000002E-2</v>
      </c>
      <c r="E39" s="9">
        <f>D40</f>
        <v>6.5000000000000002E-2</v>
      </c>
      <c r="F39" s="9">
        <f t="shared" ref="F39" si="10">E40</f>
        <v>6.5000000000000002E-2</v>
      </c>
    </row>
    <row r="40" spans="1:6" ht="16" customHeight="1" x14ac:dyDescent="0.25">
      <c r="A40" s="71" t="s">
        <v>60</v>
      </c>
      <c r="B40" s="1"/>
      <c r="C40" s="1"/>
      <c r="D40" s="9">
        <f t="shared" si="9"/>
        <v>6.5000000000000002E-2</v>
      </c>
      <c r="E40" s="9">
        <f t="shared" ref="E40:F47" si="11">D41</f>
        <v>6.5000000000000002E-2</v>
      </c>
      <c r="F40" s="9">
        <f t="shared" si="11"/>
        <v>6.5000000000000002E-2</v>
      </c>
    </row>
    <row r="41" spans="1:6" ht="16" customHeight="1" x14ac:dyDescent="0.25">
      <c r="A41" s="71" t="s">
        <v>61</v>
      </c>
      <c r="D41" s="9">
        <f t="shared" si="9"/>
        <v>6.5000000000000002E-2</v>
      </c>
      <c r="E41" s="9">
        <f t="shared" si="11"/>
        <v>6.5000000000000002E-2</v>
      </c>
      <c r="F41" s="9">
        <f t="shared" si="11"/>
        <v>6.5000000000000002E-2</v>
      </c>
    </row>
    <row r="42" spans="1:6" ht="16" customHeight="1" x14ac:dyDescent="0.25">
      <c r="A42" s="71" t="s">
        <v>62</v>
      </c>
      <c r="B42" s="8"/>
      <c r="C42" s="8"/>
      <c r="D42" s="9">
        <f t="shared" si="9"/>
        <v>6.5000000000000002E-2</v>
      </c>
      <c r="E42" s="9">
        <f t="shared" si="11"/>
        <v>6.5000000000000002E-2</v>
      </c>
      <c r="F42" s="9">
        <f t="shared" si="11"/>
        <v>6.5000000000000002E-2</v>
      </c>
    </row>
    <row r="43" spans="1:6" ht="16" customHeight="1" x14ac:dyDescent="0.25">
      <c r="A43" s="71" t="s">
        <v>63</v>
      </c>
      <c r="C43" s="2"/>
      <c r="D43" s="9">
        <f t="shared" si="9"/>
        <v>6.5000000000000002E-2</v>
      </c>
      <c r="E43" s="9">
        <f t="shared" si="11"/>
        <v>6.5000000000000002E-2</v>
      </c>
      <c r="F43" s="9">
        <f t="shared" si="11"/>
        <v>6.5000000000000002E-2</v>
      </c>
    </row>
    <row r="44" spans="1:6" ht="16" customHeight="1" x14ac:dyDescent="0.25">
      <c r="A44" s="71" t="s">
        <v>64</v>
      </c>
      <c r="C44" s="2"/>
      <c r="D44" s="9">
        <f t="shared" si="9"/>
        <v>6.5000000000000002E-2</v>
      </c>
      <c r="E44" s="9">
        <f t="shared" si="11"/>
        <v>6.5000000000000002E-2</v>
      </c>
      <c r="F44" s="9">
        <f t="shared" si="11"/>
        <v>6.5000000000000002E-2</v>
      </c>
    </row>
    <row r="45" spans="1:6" ht="16" customHeight="1" x14ac:dyDescent="0.25">
      <c r="A45" s="71" t="s">
        <v>65</v>
      </c>
      <c r="D45" s="9">
        <f t="shared" si="9"/>
        <v>6.5000000000000002E-2</v>
      </c>
      <c r="E45" s="9">
        <f t="shared" si="11"/>
        <v>6.5000000000000002E-2</v>
      </c>
      <c r="F45" s="9">
        <f t="shared" si="11"/>
        <v>6.5000000000000002E-2</v>
      </c>
    </row>
    <row r="46" spans="1:6" ht="16" customHeight="1" x14ac:dyDescent="0.25">
      <c r="A46" s="71" t="s">
        <v>66</v>
      </c>
      <c r="B46" s="1"/>
      <c r="C46" s="1"/>
      <c r="D46" s="9">
        <f t="shared" si="9"/>
        <v>6.5000000000000002E-2</v>
      </c>
      <c r="E46" s="9">
        <f t="shared" si="11"/>
        <v>6.5000000000000002E-2</v>
      </c>
      <c r="F46" s="9">
        <f t="shared" si="11"/>
        <v>6.5000000000000002E-2</v>
      </c>
    </row>
    <row r="47" spans="1:6" ht="16" customHeight="1" x14ac:dyDescent="0.25">
      <c r="A47" s="71" t="s">
        <v>67</v>
      </c>
      <c r="B47" s="1"/>
      <c r="C47" s="1"/>
      <c r="D47" s="9">
        <f t="shared" si="9"/>
        <v>6.5000000000000002E-2</v>
      </c>
      <c r="E47" s="9">
        <f t="shared" si="11"/>
        <v>6.5000000000000002E-2</v>
      </c>
      <c r="F47" s="9">
        <f t="shared" si="11"/>
        <v>0.05</v>
      </c>
    </row>
    <row r="48" spans="1:6" ht="16" customHeight="1" x14ac:dyDescent="0.25">
      <c r="A48" s="71" t="s">
        <v>68</v>
      </c>
      <c r="B48" s="1"/>
      <c r="C48" s="1"/>
      <c r="D48" s="9">
        <f>D12</f>
        <v>6.5000000000000002E-2</v>
      </c>
      <c r="E48" s="9">
        <f>E12</f>
        <v>0.05</v>
      </c>
      <c r="F48" s="9">
        <f>F12</f>
        <v>0.04</v>
      </c>
    </row>
    <row r="49" spans="1:6" ht="16" customHeight="1" x14ac:dyDescent="0.3">
      <c r="B49" s="10"/>
      <c r="C49" s="10"/>
      <c r="D49" s="10"/>
      <c r="E49" s="10"/>
      <c r="F49" s="10"/>
    </row>
    <row r="50" spans="1:6" ht="16" customHeight="1" x14ac:dyDescent="0.3">
      <c r="A50" s="25" t="s">
        <v>46</v>
      </c>
      <c r="B50" s="41"/>
      <c r="C50" s="41"/>
      <c r="D50" s="41"/>
      <c r="E50" s="39">
        <f>AVERAGE(E51:E60)</f>
        <v>4.9999999999999996E-2</v>
      </c>
      <c r="F50" s="39">
        <f>AVERAGE(F51:F60)</f>
        <v>4.8999999999999995E-2</v>
      </c>
    </row>
    <row r="51" spans="1:6" ht="18" customHeight="1" x14ac:dyDescent="0.3">
      <c r="A51" s="71" t="s">
        <v>59</v>
      </c>
      <c r="B51" s="10"/>
      <c r="C51" s="10"/>
      <c r="D51" s="10"/>
      <c r="E51" s="9">
        <f t="shared" ref="E51:E59" si="12">$E$12</f>
        <v>0.05</v>
      </c>
      <c r="F51" s="9">
        <f>E52</f>
        <v>0.05</v>
      </c>
    </row>
    <row r="52" spans="1:6" ht="16" customHeight="1" x14ac:dyDescent="0.3">
      <c r="A52" s="71" t="s">
        <v>60</v>
      </c>
      <c r="B52" s="10"/>
      <c r="C52" s="10"/>
      <c r="D52" s="10"/>
      <c r="E52" s="9">
        <f t="shared" si="12"/>
        <v>0.05</v>
      </c>
      <c r="F52" s="9">
        <f t="shared" ref="F52:F59" si="13">E53</f>
        <v>0.05</v>
      </c>
    </row>
    <row r="53" spans="1:6" ht="16" customHeight="1" x14ac:dyDescent="0.3">
      <c r="A53" s="71" t="s">
        <v>61</v>
      </c>
      <c r="B53" s="10"/>
      <c r="C53" s="10"/>
      <c r="D53" s="10"/>
      <c r="E53" s="9">
        <f t="shared" si="12"/>
        <v>0.05</v>
      </c>
      <c r="F53" s="9">
        <f t="shared" si="13"/>
        <v>0.05</v>
      </c>
    </row>
    <row r="54" spans="1:6" ht="16" customHeight="1" x14ac:dyDescent="0.3">
      <c r="A54" s="71" t="s">
        <v>62</v>
      </c>
      <c r="B54" s="10"/>
      <c r="C54" s="10"/>
      <c r="D54" s="10"/>
      <c r="E54" s="9">
        <f t="shared" si="12"/>
        <v>0.05</v>
      </c>
      <c r="F54" s="9">
        <f t="shared" si="13"/>
        <v>0.05</v>
      </c>
    </row>
    <row r="55" spans="1:6" ht="16" customHeight="1" x14ac:dyDescent="0.3">
      <c r="A55" s="71" t="s">
        <v>63</v>
      </c>
      <c r="B55" s="10"/>
      <c r="C55" s="10"/>
      <c r="D55" s="10"/>
      <c r="E55" s="9">
        <f t="shared" si="12"/>
        <v>0.05</v>
      </c>
      <c r="F55" s="9">
        <f t="shared" si="13"/>
        <v>0.05</v>
      </c>
    </row>
    <row r="56" spans="1:6" ht="16" customHeight="1" x14ac:dyDescent="0.3">
      <c r="A56" s="71" t="s">
        <v>64</v>
      </c>
      <c r="B56" s="10"/>
      <c r="C56" s="10"/>
      <c r="D56" s="10"/>
      <c r="E56" s="9">
        <f t="shared" si="12"/>
        <v>0.05</v>
      </c>
      <c r="F56" s="9">
        <f t="shared" si="13"/>
        <v>0.05</v>
      </c>
    </row>
    <row r="57" spans="1:6" ht="16" customHeight="1" x14ac:dyDescent="0.3">
      <c r="A57" s="71" t="s">
        <v>65</v>
      </c>
      <c r="B57" s="10"/>
      <c r="C57" s="10"/>
      <c r="D57" s="10"/>
      <c r="E57" s="9">
        <f t="shared" si="12"/>
        <v>0.05</v>
      </c>
      <c r="F57" s="9">
        <f t="shared" si="13"/>
        <v>0.05</v>
      </c>
    </row>
    <row r="58" spans="1:6" ht="16" customHeight="1" x14ac:dyDescent="0.3">
      <c r="A58" s="71" t="s">
        <v>66</v>
      </c>
      <c r="B58" s="10"/>
      <c r="C58" s="10"/>
      <c r="D58" s="10"/>
      <c r="E58" s="9">
        <f t="shared" si="12"/>
        <v>0.05</v>
      </c>
      <c r="F58" s="9">
        <f t="shared" si="13"/>
        <v>0.05</v>
      </c>
    </row>
    <row r="59" spans="1:6" ht="16" customHeight="1" x14ac:dyDescent="0.3">
      <c r="A59" s="71" t="s">
        <v>67</v>
      </c>
      <c r="B59" s="10"/>
      <c r="C59" s="10"/>
      <c r="D59" s="10"/>
      <c r="E59" s="9">
        <f t="shared" si="12"/>
        <v>0.05</v>
      </c>
      <c r="F59" s="9">
        <f t="shared" si="13"/>
        <v>0.05</v>
      </c>
    </row>
    <row r="60" spans="1:6" ht="16" customHeight="1" x14ac:dyDescent="0.3">
      <c r="A60" s="71" t="s">
        <v>68</v>
      </c>
      <c r="B60" s="10"/>
      <c r="C60" s="10"/>
      <c r="D60" s="10"/>
      <c r="E60" s="9">
        <f>E12</f>
        <v>0.05</v>
      </c>
      <c r="F60" s="9">
        <f>F12</f>
        <v>0.04</v>
      </c>
    </row>
    <row r="61" spans="1:6" ht="16" customHeight="1" x14ac:dyDescent="0.3">
      <c r="A61" s="3"/>
      <c r="B61" s="10"/>
      <c r="C61" s="10"/>
      <c r="D61" s="10"/>
      <c r="E61" s="10"/>
      <c r="F61" s="10"/>
    </row>
    <row r="62" spans="1:6" ht="16" customHeight="1" x14ac:dyDescent="0.3">
      <c r="A62" s="25" t="s">
        <v>47</v>
      </c>
      <c r="B62" s="41"/>
      <c r="C62" s="41"/>
      <c r="D62" s="41"/>
      <c r="E62" s="41"/>
      <c r="F62" s="41">
        <f>AVERAGE(F63:F72)</f>
        <v>3.9999999999999994E-2</v>
      </c>
    </row>
    <row r="63" spans="1:6" ht="18" customHeight="1" x14ac:dyDescent="0.3">
      <c r="A63" s="71" t="s">
        <v>59</v>
      </c>
      <c r="B63" s="10"/>
      <c r="C63" s="10"/>
      <c r="D63" s="10"/>
      <c r="E63" s="10"/>
      <c r="F63" s="9">
        <f t="shared" ref="F63:F71" si="14">$F$12</f>
        <v>0.04</v>
      </c>
    </row>
    <row r="64" spans="1:6" ht="16" customHeight="1" x14ac:dyDescent="0.3">
      <c r="A64" s="71" t="s">
        <v>60</v>
      </c>
      <c r="B64" s="10"/>
      <c r="C64" s="10"/>
      <c r="D64" s="10"/>
      <c r="E64" s="10"/>
      <c r="F64" s="9">
        <f t="shared" si="14"/>
        <v>0.04</v>
      </c>
    </row>
    <row r="65" spans="1:6" ht="16" customHeight="1" x14ac:dyDescent="0.3">
      <c r="A65" s="71" t="s">
        <v>61</v>
      </c>
      <c r="B65" s="10"/>
      <c r="C65" s="10"/>
      <c r="D65" s="10"/>
      <c r="E65" s="10"/>
      <c r="F65" s="9">
        <f t="shared" si="14"/>
        <v>0.04</v>
      </c>
    </row>
    <row r="66" spans="1:6" ht="16" customHeight="1" x14ac:dyDescent="0.3">
      <c r="A66" s="71" t="s">
        <v>62</v>
      </c>
      <c r="B66" s="10"/>
      <c r="C66" s="10"/>
      <c r="D66" s="10"/>
      <c r="E66" s="10"/>
      <c r="F66" s="9">
        <f t="shared" si="14"/>
        <v>0.04</v>
      </c>
    </row>
    <row r="67" spans="1:6" ht="16" customHeight="1" x14ac:dyDescent="0.3">
      <c r="A67" s="71" t="s">
        <v>63</v>
      </c>
      <c r="B67" s="10"/>
      <c r="C67" s="10"/>
      <c r="D67" s="10"/>
      <c r="E67" s="10"/>
      <c r="F67" s="9">
        <f t="shared" si="14"/>
        <v>0.04</v>
      </c>
    </row>
    <row r="68" spans="1:6" ht="16" customHeight="1" x14ac:dyDescent="0.3">
      <c r="A68" s="71" t="s">
        <v>64</v>
      </c>
      <c r="B68" s="10"/>
      <c r="C68" s="10"/>
      <c r="D68" s="10"/>
      <c r="E68" s="10"/>
      <c r="F68" s="9">
        <f t="shared" si="14"/>
        <v>0.04</v>
      </c>
    </row>
    <row r="69" spans="1:6" ht="16" customHeight="1" x14ac:dyDescent="0.3">
      <c r="A69" s="71" t="s">
        <v>65</v>
      </c>
      <c r="B69" s="10"/>
      <c r="C69" s="10"/>
      <c r="D69" s="10"/>
      <c r="E69" s="10"/>
      <c r="F69" s="9">
        <f t="shared" si="14"/>
        <v>0.04</v>
      </c>
    </row>
    <row r="70" spans="1:6" ht="16" customHeight="1" x14ac:dyDescent="0.3">
      <c r="A70" s="71" t="s">
        <v>66</v>
      </c>
      <c r="B70" s="10"/>
      <c r="C70" s="10"/>
      <c r="D70" s="10"/>
      <c r="E70" s="10"/>
      <c r="F70" s="9">
        <f t="shared" si="14"/>
        <v>0.04</v>
      </c>
    </row>
    <row r="71" spans="1:6" ht="16" customHeight="1" x14ac:dyDescent="0.3">
      <c r="A71" s="71" t="s">
        <v>67</v>
      </c>
      <c r="B71" s="10"/>
      <c r="C71" s="10"/>
      <c r="D71" s="10"/>
      <c r="E71" s="10"/>
      <c r="F71" s="9">
        <f t="shared" si="14"/>
        <v>0.04</v>
      </c>
    </row>
    <row r="72" spans="1:6" ht="16" customHeight="1" x14ac:dyDescent="0.3">
      <c r="A72" s="71" t="s">
        <v>68</v>
      </c>
      <c r="B72" s="10"/>
      <c r="C72" s="10"/>
      <c r="D72" s="10"/>
      <c r="E72" s="10"/>
      <c r="F72" s="9">
        <f>F12</f>
        <v>0.04</v>
      </c>
    </row>
    <row r="73" spans="1:6" ht="16" customHeight="1" x14ac:dyDescent="0.3">
      <c r="A73" s="3"/>
      <c r="B73" s="24"/>
      <c r="C73" s="24"/>
      <c r="D73" s="24"/>
      <c r="E73" s="24"/>
      <c r="F73" s="24"/>
    </row>
    <row r="74" spans="1:6" ht="16" customHeight="1" x14ac:dyDescent="0.3">
      <c r="A74" s="3" t="s">
        <v>48</v>
      </c>
      <c r="B74" s="24">
        <f>(B6*B14+B7*B26+B8*B38+B9*B50+B10*B62)</f>
        <v>46.95</v>
      </c>
      <c r="C74" s="24">
        <f>(C6*C14+C7*C26+C8*C38+C9*C50+C10*C62)</f>
        <v>66.850000000000009</v>
      </c>
      <c r="D74" s="24">
        <f>(D6*D14+D7*D26+D8*D38+D9*D50+D10*D62)</f>
        <v>104.52500000000001</v>
      </c>
      <c r="E74" s="24">
        <f>(E6*E14+E7*E26+E8*E38+E9*E50+E10*E62)</f>
        <v>113.7</v>
      </c>
      <c r="F74" s="24">
        <f>(F6*F14+F7*F26+F8*F38+F9*F50+F10*F62)</f>
        <v>114.075</v>
      </c>
    </row>
    <row r="75" spans="1:6" ht="16" customHeight="1" x14ac:dyDescent="0.3">
      <c r="A75" s="3" t="s">
        <v>30</v>
      </c>
      <c r="B75" s="27">
        <f>B11</f>
        <v>1000</v>
      </c>
      <c r="C75" s="27">
        <f>C11</f>
        <v>1250</v>
      </c>
      <c r="D75" s="27">
        <f>D11</f>
        <v>1800</v>
      </c>
      <c r="E75" s="27">
        <f>E11</f>
        <v>2000</v>
      </c>
      <c r="F75" s="27">
        <f>F11</f>
        <v>2050</v>
      </c>
    </row>
    <row r="76" spans="1:6" ht="16" customHeight="1" x14ac:dyDescent="0.3">
      <c r="A76" s="3" t="s">
        <v>54</v>
      </c>
      <c r="B76" s="23">
        <f>B74/B75</f>
        <v>4.6950000000000006E-2</v>
      </c>
      <c r="C76" s="23">
        <f t="shared" ref="C76:F76" si="15">C74/C75</f>
        <v>5.3480000000000007E-2</v>
      </c>
      <c r="D76" s="23">
        <f t="shared" si="15"/>
        <v>5.8069444444444444E-2</v>
      </c>
      <c r="E76" s="23">
        <f t="shared" si="15"/>
        <v>5.6850000000000005E-2</v>
      </c>
      <c r="F76" s="23">
        <f t="shared" si="15"/>
        <v>5.5646341463414635E-2</v>
      </c>
    </row>
    <row r="77" spans="1:6" ht="16" customHeight="1" x14ac:dyDescent="0.25">
      <c r="B77" s="1"/>
      <c r="C77" s="1"/>
      <c r="D77" s="1"/>
      <c r="E77" s="1"/>
      <c r="F77" s="1"/>
    </row>
    <row r="78" spans="1:6" ht="16" customHeight="1" x14ac:dyDescent="0.3">
      <c r="B78" s="77" t="s">
        <v>7</v>
      </c>
      <c r="C78" s="78"/>
      <c r="D78" s="78"/>
      <c r="E78" s="78"/>
      <c r="F78" s="79"/>
    </row>
    <row r="79" spans="1:6" ht="16" customHeight="1" x14ac:dyDescent="0.3">
      <c r="B79" s="6" t="s">
        <v>0</v>
      </c>
      <c r="C79" s="6" t="s">
        <v>1</v>
      </c>
      <c r="D79" s="6" t="s">
        <v>2</v>
      </c>
      <c r="E79" s="6" t="s">
        <v>3</v>
      </c>
      <c r="F79" s="6" t="s">
        <v>4</v>
      </c>
    </row>
    <row r="80" spans="1:6" ht="16" customHeight="1" x14ac:dyDescent="0.3">
      <c r="A80" s="3" t="s">
        <v>5</v>
      </c>
      <c r="B80" s="7">
        <f>B11</f>
        <v>1000</v>
      </c>
      <c r="C80" s="7">
        <f>C11</f>
        <v>1250</v>
      </c>
      <c r="D80" s="7">
        <f>D11</f>
        <v>1800</v>
      </c>
      <c r="E80" s="7">
        <f>E11</f>
        <v>2000</v>
      </c>
      <c r="F80" s="7">
        <f>F11</f>
        <v>2050</v>
      </c>
    </row>
    <row r="81" spans="1:6" ht="16" customHeight="1" x14ac:dyDescent="0.3">
      <c r="A81" s="3" t="s">
        <v>52</v>
      </c>
      <c r="B81" s="7"/>
      <c r="C81" s="7">
        <f>C80-B80</f>
        <v>250</v>
      </c>
      <c r="D81" s="7">
        <f t="shared" ref="D81:F81" si="16">D80-C80</f>
        <v>550</v>
      </c>
      <c r="E81" s="7">
        <f t="shared" si="16"/>
        <v>200</v>
      </c>
      <c r="F81" s="7">
        <f t="shared" si="16"/>
        <v>50</v>
      </c>
    </row>
    <row r="82" spans="1:6" ht="16" customHeight="1" x14ac:dyDescent="0.3">
      <c r="A82" s="3" t="s">
        <v>53</v>
      </c>
      <c r="B82" s="7"/>
      <c r="C82" s="2">
        <f>MAX(0,C81/C80)</f>
        <v>0.2</v>
      </c>
      <c r="D82" s="2">
        <f t="shared" ref="D82:F82" si="17">MAX(0,D81/D80)</f>
        <v>0.30555555555555558</v>
      </c>
      <c r="E82" s="2">
        <f t="shared" si="17"/>
        <v>0.1</v>
      </c>
      <c r="F82" s="2">
        <f t="shared" si="17"/>
        <v>2.4390243902439025E-2</v>
      </c>
    </row>
    <row r="83" spans="1:6" ht="16" customHeight="1" x14ac:dyDescent="0.25">
      <c r="B83" s="1"/>
      <c r="C83" s="1"/>
      <c r="D83" s="1"/>
      <c r="E83" s="1"/>
      <c r="F83" s="1"/>
    </row>
    <row r="84" spans="1:6" ht="16" customHeight="1" x14ac:dyDescent="0.25">
      <c r="A84">
        <v>1</v>
      </c>
      <c r="B84" s="9">
        <f>B15</f>
        <v>4.5999999999999999E-2</v>
      </c>
      <c r="C84" s="9">
        <f t="shared" ref="C84:F92" si="18">C$12*C$82+B85*(1-C$82)</f>
        <v>4.9600000000000005E-2</v>
      </c>
      <c r="D84" s="9">
        <f t="shared" si="18"/>
        <v>5.4583333333333338E-2</v>
      </c>
      <c r="E84" s="9">
        <f t="shared" si="18"/>
        <v>4.8125000000000015E-2</v>
      </c>
      <c r="F84" s="9">
        <f t="shared" si="18"/>
        <v>4.4999999999999998E-2</v>
      </c>
    </row>
    <row r="85" spans="1:6" ht="16" customHeight="1" x14ac:dyDescent="0.25">
      <c r="A85">
        <f>A84+1</f>
        <v>2</v>
      </c>
      <c r="B85" s="9">
        <f t="shared" ref="B85:B93" si="19">B16</f>
        <v>4.4499999999999998E-2</v>
      </c>
      <c r="C85" s="9">
        <f t="shared" si="18"/>
        <v>0.05</v>
      </c>
      <c r="D85" s="9">
        <f t="shared" si="18"/>
        <v>4.7916666666666677E-2</v>
      </c>
      <c r="E85" s="9">
        <f t="shared" si="18"/>
        <v>4.5124999999999998E-2</v>
      </c>
      <c r="F85" s="9">
        <f t="shared" si="18"/>
        <v>4.573170731707317E-2</v>
      </c>
    </row>
    <row r="86" spans="1:6" ht="16" customHeight="1" x14ac:dyDescent="0.25">
      <c r="A86">
        <f t="shared" ref="A86:A93" si="20">A85+1</f>
        <v>3</v>
      </c>
      <c r="B86" s="9">
        <f t="shared" si="19"/>
        <v>4.4999999999999998E-2</v>
      </c>
      <c r="C86" s="9">
        <f t="shared" si="18"/>
        <v>4.0400000000000005E-2</v>
      </c>
      <c r="D86" s="9">
        <f t="shared" si="18"/>
        <v>4.4583333333333336E-2</v>
      </c>
      <c r="E86" s="9">
        <f t="shared" si="18"/>
        <v>4.5874999999999999E-2</v>
      </c>
      <c r="F86" s="9">
        <f t="shared" si="18"/>
        <v>6.3536585365853659E-2</v>
      </c>
    </row>
    <row r="87" spans="1:6" ht="16" customHeight="1" x14ac:dyDescent="0.25">
      <c r="A87">
        <f t="shared" si="20"/>
        <v>4</v>
      </c>
      <c r="B87" s="9">
        <f t="shared" si="19"/>
        <v>3.3000000000000002E-2</v>
      </c>
      <c r="C87" s="9">
        <f t="shared" si="18"/>
        <v>3.5600000000000007E-2</v>
      </c>
      <c r="D87" s="9">
        <f t="shared" si="18"/>
        <v>4.5416666666666668E-2</v>
      </c>
      <c r="E87" s="9">
        <f t="shared" si="18"/>
        <v>6.4125000000000001E-2</v>
      </c>
      <c r="F87" s="9">
        <f t="shared" si="18"/>
        <v>6.2560975609756098E-2</v>
      </c>
    </row>
    <row r="88" spans="1:6" ht="16" customHeight="1" x14ac:dyDescent="0.25">
      <c r="A88">
        <f t="shared" si="20"/>
        <v>5</v>
      </c>
      <c r="B88" s="9">
        <f t="shared" si="19"/>
        <v>2.7E-2</v>
      </c>
      <c r="C88" s="9">
        <f t="shared" si="18"/>
        <v>3.6799999999999999E-2</v>
      </c>
      <c r="D88" s="9">
        <f t="shared" si="18"/>
        <v>6.5694444444444444E-2</v>
      </c>
      <c r="E88" s="9">
        <f t="shared" si="18"/>
        <v>6.3125000000000001E-2</v>
      </c>
      <c r="F88" s="9">
        <f t="shared" si="18"/>
        <v>5.9878048780487816E-2</v>
      </c>
    </row>
    <row r="89" spans="1:6" ht="16" customHeight="1" x14ac:dyDescent="0.25">
      <c r="A89">
        <f t="shared" si="20"/>
        <v>6</v>
      </c>
      <c r="B89" s="9">
        <f t="shared" si="19"/>
        <v>2.8500000000000001E-2</v>
      </c>
      <c r="C89" s="9">
        <f t="shared" si="18"/>
        <v>6.6000000000000003E-2</v>
      </c>
      <c r="D89" s="9">
        <f t="shared" si="18"/>
        <v>6.4583333333333326E-2</v>
      </c>
      <c r="E89" s="9">
        <f t="shared" si="18"/>
        <v>6.0375000000000012E-2</v>
      </c>
      <c r="F89" s="9">
        <f t="shared" si="18"/>
        <v>6.1097560975609769E-2</v>
      </c>
    </row>
    <row r="90" spans="1:6" ht="16" customHeight="1" x14ac:dyDescent="0.25">
      <c r="A90">
        <f t="shared" si="20"/>
        <v>7</v>
      </c>
      <c r="B90" s="9">
        <f t="shared" si="19"/>
        <v>6.5000000000000002E-2</v>
      </c>
      <c r="C90" s="9">
        <f t="shared" si="18"/>
        <v>6.4399999999999999E-2</v>
      </c>
      <c r="D90" s="9">
        <f t="shared" si="18"/>
        <v>6.1527777777777785E-2</v>
      </c>
      <c r="E90" s="9">
        <f t="shared" si="18"/>
        <v>6.1625000000000013E-2</v>
      </c>
      <c r="F90" s="9">
        <f t="shared" si="18"/>
        <v>6.5975609756097564E-2</v>
      </c>
    </row>
    <row r="91" spans="1:6" ht="16" customHeight="1" x14ac:dyDescent="0.25">
      <c r="A91">
        <f t="shared" si="20"/>
        <v>8</v>
      </c>
      <c r="B91" s="9">
        <f t="shared" si="19"/>
        <v>6.3E-2</v>
      </c>
      <c r="C91" s="9">
        <f t="shared" si="18"/>
        <v>6.0000000000000012E-2</v>
      </c>
      <c r="D91" s="9">
        <f t="shared" si="18"/>
        <v>6.2916666666666676E-2</v>
      </c>
      <c r="E91" s="9">
        <f t="shared" si="18"/>
        <v>6.6625000000000004E-2</v>
      </c>
      <c r="F91" s="9">
        <f t="shared" si="18"/>
        <v>6.2926829268292683E-2</v>
      </c>
    </row>
    <row r="92" spans="1:6" ht="16" customHeight="1" x14ac:dyDescent="0.25">
      <c r="A92">
        <f t="shared" si="20"/>
        <v>9</v>
      </c>
      <c r="B92" s="9">
        <f t="shared" si="19"/>
        <v>5.7500000000000002E-2</v>
      </c>
      <c r="C92" s="9">
        <f t="shared" si="18"/>
        <v>6.2E-2</v>
      </c>
      <c r="D92" s="9">
        <f t="shared" si="18"/>
        <v>6.8472222222222226E-2</v>
      </c>
      <c r="E92" s="9">
        <f t="shared" si="18"/>
        <v>6.3500000000000001E-2</v>
      </c>
      <c r="F92" s="9">
        <f t="shared" si="18"/>
        <v>4.9756097560975612E-2</v>
      </c>
    </row>
    <row r="93" spans="1:6" ht="16" customHeight="1" x14ac:dyDescent="0.25">
      <c r="A93">
        <f t="shared" si="20"/>
        <v>10</v>
      </c>
      <c r="B93" s="9">
        <f t="shared" si="19"/>
        <v>0.06</v>
      </c>
      <c r="C93" s="9">
        <f>C$12*C$82+C12*(1-C$82)</f>
        <v>7.0000000000000007E-2</v>
      </c>
      <c r="D93" s="9">
        <f>D$12*D$82+D12*(1-D$82)</f>
        <v>6.5000000000000002E-2</v>
      </c>
      <c r="E93" s="9">
        <f>E$12*E$82+E12*(1-E$82)</f>
        <v>0.05</v>
      </c>
      <c r="F93" s="9">
        <f>F$12*F$82+F12*(1-F$82)</f>
        <v>0.04</v>
      </c>
    </row>
    <row r="94" spans="1:6" ht="16" customHeight="1" x14ac:dyDescent="0.25">
      <c r="B94" s="9"/>
      <c r="C94" s="9"/>
      <c r="D94" s="9"/>
      <c r="E94" s="9"/>
      <c r="F94" s="9"/>
    </row>
    <row r="95" spans="1:6" ht="16" customHeight="1" x14ac:dyDescent="0.3">
      <c r="A95" s="3" t="s">
        <v>57</v>
      </c>
      <c r="B95" s="50">
        <f t="shared" ref="B95:F95" si="21">AVERAGE(B84:B93)</f>
        <v>4.6950000000000006E-2</v>
      </c>
      <c r="C95" s="50">
        <f t="shared" si="21"/>
        <v>5.3480000000000007E-2</v>
      </c>
      <c r="D95" s="50">
        <f t="shared" si="21"/>
        <v>5.8069444444444437E-2</v>
      </c>
      <c r="E95" s="50">
        <f t="shared" si="21"/>
        <v>5.6849999999999998E-2</v>
      </c>
      <c r="F95" s="50">
        <f t="shared" si="21"/>
        <v>5.5646341463414642E-2</v>
      </c>
    </row>
    <row r="96" spans="1:6" ht="16" customHeight="1" x14ac:dyDescent="0.3">
      <c r="A96" s="3" t="s">
        <v>54</v>
      </c>
      <c r="B96" s="23">
        <f>B76</f>
        <v>4.6950000000000006E-2</v>
      </c>
      <c r="C96" s="23">
        <f>C76</f>
        <v>5.3480000000000007E-2</v>
      </c>
      <c r="D96" s="23">
        <f>D76</f>
        <v>5.8069444444444444E-2</v>
      </c>
      <c r="E96" s="23">
        <f>E76</f>
        <v>5.6850000000000005E-2</v>
      </c>
      <c r="F96" s="23">
        <f>F76</f>
        <v>5.5646341463414635E-2</v>
      </c>
    </row>
    <row r="97" spans="1:6" ht="16" customHeight="1" x14ac:dyDescent="0.3">
      <c r="A97" s="3" t="s">
        <v>24</v>
      </c>
      <c r="B97" s="30">
        <f>B96-B95</f>
        <v>0</v>
      </c>
      <c r="C97" s="30">
        <f t="shared" ref="C97:F97" si="22">C96-C95</f>
        <v>0</v>
      </c>
      <c r="D97" s="30">
        <f t="shared" si="22"/>
        <v>0</v>
      </c>
      <c r="E97" s="30">
        <f t="shared" si="22"/>
        <v>0</v>
      </c>
      <c r="F97" s="30">
        <f t="shared" si="22"/>
        <v>0</v>
      </c>
    </row>
    <row r="100" spans="1:6" ht="16" customHeight="1" x14ac:dyDescent="0.25">
      <c r="B100" s="30"/>
      <c r="C100" s="30"/>
      <c r="D100" s="30"/>
      <c r="E100" s="30"/>
      <c r="F100" s="30"/>
    </row>
  </sheetData>
  <mergeCells count="1">
    <mergeCell ref="B78:F78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 A C C C a n d A E R ! 3 0 8 8 8 8 5 7 . 1 < / d o c u m e n t i d >  
     < s e n d e r i d > S J O V A < / s e n d e r i d >  
     < s e n d e r e m a i l > S L A V K O . J O V A N O S K I @ A E R . G O V . A U < / s e n d e r e m a i l >  
     < l a s t m o d i f i e d > 2 0 2 5 - 1 1 - 0 3 T 1 1 : 0 5 : 4 1 . 0 0 0 0 0 0 0 + 1 1 : 0 0 < / l a s t m o d i f i e d >  
     < d a t a b a s e > A C C C a n d A E R < / d a t a b a s e >  
 < / p r o p e r t i e s > 
</file>

<file path=docMetadata/LabelInfo.xml><?xml version="1.0" encoding="utf-8"?>
<clbl:labelList xmlns:clbl="http://schemas.microsoft.com/office/2020/mipLabelMetadata">
  <clbl:label id="{d9f380a9-c126-4aea-9d95-a9d63a3058a6}" enabled="1" method="Standard" siteId="{43fdeb41-087e-4554-acaf-539bd47b4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QTC WTA V1</vt:lpstr>
      <vt:lpstr>QTC WTA V2</vt:lpstr>
      <vt:lpstr>AER OTD transition</vt:lpstr>
      <vt:lpstr>'AER OTD transition'!Print_Area</vt:lpstr>
      <vt:lpstr>'QTC WTA V1'!Print_Area</vt:lpstr>
      <vt:lpstr>'QTC WTA V2'!Print_Area</vt:lpstr>
    </vt:vector>
  </TitlesOfParts>
  <Manager/>
  <Company>Queensland Treasury Corportation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Johnston</dc:creator>
  <cp:keywords/>
  <dc:description/>
  <cp:lastModifiedBy>Slavko Jovanoski</cp:lastModifiedBy>
  <cp:revision/>
  <cp:lastPrinted>2025-10-22T00:15:13Z</cp:lastPrinted>
  <dcterms:created xsi:type="dcterms:W3CDTF">2015-05-19T02:58:36Z</dcterms:created>
  <dcterms:modified xsi:type="dcterms:W3CDTF">2025-11-03T00:05:41Z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f380a9-c126-4aea-9d95-a9d63a3058a6_Enabled">
    <vt:lpwstr>true</vt:lpwstr>
  </property>
  <property fmtid="{D5CDD505-2E9C-101B-9397-08002B2CF9AE}" pid="3" name="MSIP_Label_d9f380a9-c126-4aea-9d95-a9d63a3058a6_SetDate">
    <vt:lpwstr>2021-07-21T03:07:00Z</vt:lpwstr>
  </property>
  <property fmtid="{D5CDD505-2E9C-101B-9397-08002B2CF9AE}" pid="4" name="MSIP_Label_d9f380a9-c126-4aea-9d95-a9d63a3058a6_Method">
    <vt:lpwstr>Standard</vt:lpwstr>
  </property>
  <property fmtid="{D5CDD505-2E9C-101B-9397-08002B2CF9AE}" pid="5" name="MSIP_Label_d9f380a9-c126-4aea-9d95-a9d63a3058a6_Name">
    <vt:lpwstr>d9f380a9-c126-4aea-9d95-a9d63a3058a6</vt:lpwstr>
  </property>
  <property fmtid="{D5CDD505-2E9C-101B-9397-08002B2CF9AE}" pid="6" name="MSIP_Label_d9f380a9-c126-4aea-9d95-a9d63a3058a6_SiteId">
    <vt:lpwstr>43fdeb41-087e-4554-acaf-539bd47b4341</vt:lpwstr>
  </property>
  <property fmtid="{D5CDD505-2E9C-101B-9397-08002B2CF9AE}" pid="7" name="MSIP_Label_d9f380a9-c126-4aea-9d95-a9d63a3058a6_ActionId">
    <vt:lpwstr>952cf5f2-b5d9-4705-83a6-7429c693bd92</vt:lpwstr>
  </property>
  <property fmtid="{D5CDD505-2E9C-101B-9397-08002B2CF9AE}" pid="8" name="MSIP_Label_d9f380a9-c126-4aea-9d95-a9d63a3058a6_ContentBits">
    <vt:lpwstr>0</vt:lpwstr>
  </property>
  <property fmtid="{D5CDD505-2E9C-101B-9397-08002B2CF9AE}" pid="9" name="MSIP_Label_6844ac06-3200-4f59-b7f9-0a214224f433_Enabled">
    <vt:lpwstr>true</vt:lpwstr>
  </property>
  <property fmtid="{D5CDD505-2E9C-101B-9397-08002B2CF9AE}" pid="10" name="MSIP_Label_6844ac06-3200-4f59-b7f9-0a214224f433_SetDate">
    <vt:lpwstr>2025-11-03T00:05:21Z</vt:lpwstr>
  </property>
  <property fmtid="{D5CDD505-2E9C-101B-9397-08002B2CF9AE}" pid="11" name="MSIP_Label_6844ac06-3200-4f59-b7f9-0a214224f433_Method">
    <vt:lpwstr>Privileged</vt:lpwstr>
  </property>
  <property fmtid="{D5CDD505-2E9C-101B-9397-08002B2CF9AE}" pid="12" name="MSIP_Label_6844ac06-3200-4f59-b7f9-0a214224f433_Name">
    <vt:lpwstr>UNOFFICIAL</vt:lpwstr>
  </property>
  <property fmtid="{D5CDD505-2E9C-101B-9397-08002B2CF9AE}" pid="13" name="MSIP_Label_6844ac06-3200-4f59-b7f9-0a214224f433_SiteId">
    <vt:lpwstr>b33e9e1a-e443-4edd-9789-24bed26d38d6</vt:lpwstr>
  </property>
  <property fmtid="{D5CDD505-2E9C-101B-9397-08002B2CF9AE}" pid="14" name="MSIP_Label_6844ac06-3200-4f59-b7f9-0a214224f433_ActionId">
    <vt:lpwstr>ced1e57e-ecf7-4cc2-8c6a-f17b0f9a7970</vt:lpwstr>
  </property>
  <property fmtid="{D5CDD505-2E9C-101B-9397-08002B2CF9AE}" pid="15" name="MSIP_Label_6844ac06-3200-4f59-b7f9-0a214224f433_ContentBits">
    <vt:lpwstr>0</vt:lpwstr>
  </property>
  <property fmtid="{D5CDD505-2E9C-101B-9397-08002B2CF9AE}" pid="16" name="MSIP_Label_6844ac06-3200-4f59-b7f9-0a214224f433_Tag">
    <vt:lpwstr>10, 0, 1, 1</vt:lpwstr>
  </property>
</Properties>
</file>