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705" yWindow="-15" windowWidth="12540" windowHeight="12330" tabRatio="776"/>
  </bookViews>
  <sheets>
    <sheet name="Cover" sheetId="11" r:id="rId1"/>
    <sheet name="Contents" sheetId="4" r:id="rId2"/>
    <sheet name="1. Income" sheetId="45" r:id="rId3"/>
    <sheet name="5. Capex" sheetId="36" r:id="rId4"/>
    <sheet name="7. Capex for tax dep'n" sheetId="40" r:id="rId5"/>
    <sheet name="8. Maintenance" sheetId="22" r:id="rId6"/>
    <sheet name="10. Operating costs" sheetId="24" r:id="rId7"/>
    <sheet name="16. Avoided cost payments" sheetId="50" r:id="rId8"/>
    <sheet name="17. Altern Ctl &amp; other" sheetId="51" r:id="rId9"/>
    <sheet name="18. EBSS" sheetId="53" r:id="rId10"/>
    <sheet name="19. Juris Scheme" sheetId="54" r:id="rId11"/>
    <sheet name="20. DMIS -DMIA" sheetId="55" r:id="rId12"/>
    <sheet name="21. Self insurance" sheetId="56" r:id="rId13"/>
    <sheet name="22. CHAP" sheetId="57" r:id="rId14"/>
    <sheet name="Amendments" sheetId="5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bc" localSheetId="1">#REF!</definedName>
    <definedName name="abc">#REF!</definedName>
    <definedName name="Asset1" localSheetId="2">'[1]4. RAB'!#REF!</definedName>
    <definedName name="Asset1" localSheetId="1">'[2]4. RAB'!#REF!</definedName>
    <definedName name="Asset1" localSheetId="0">#REF!</definedName>
    <definedName name="Asset1">#REF!</definedName>
    <definedName name="Asset10" localSheetId="2">'[1]4. RAB'!#REF!</definedName>
    <definedName name="Asset10" localSheetId="1">'[2]4. RAB'!#REF!</definedName>
    <definedName name="Asset10" localSheetId="0">#REF!</definedName>
    <definedName name="Asset10">#REF!</definedName>
    <definedName name="Asset11" localSheetId="2">'[1]4. RAB'!#REF!</definedName>
    <definedName name="Asset11" localSheetId="1">'[2]4. RAB'!#REF!</definedName>
    <definedName name="Asset11" localSheetId="0">#REF!</definedName>
    <definedName name="Asset11">#REF!</definedName>
    <definedName name="asset11a" localSheetId="1">#REF!</definedName>
    <definedName name="asset11a" localSheetId="0">#REF!</definedName>
    <definedName name="asset11a">#REF!</definedName>
    <definedName name="Asset12" localSheetId="2">'[1]4. RAB'!#REF!</definedName>
    <definedName name="Asset12" localSheetId="1">'[2]4. RAB'!#REF!</definedName>
    <definedName name="Asset12" localSheetId="0">#REF!</definedName>
    <definedName name="Asset12">#REF!</definedName>
    <definedName name="Asset13" localSheetId="2">'[1]4. RAB'!#REF!</definedName>
    <definedName name="Asset13" localSheetId="1">'[2]4. RAB'!#REF!</definedName>
    <definedName name="Asset13" localSheetId="0">#REF!</definedName>
    <definedName name="Asset13">#REF!</definedName>
    <definedName name="Asset14" localSheetId="2">'[1]4. RAB'!#REF!</definedName>
    <definedName name="Asset14" localSheetId="1">'[2]4. RAB'!#REF!</definedName>
    <definedName name="Asset14" localSheetId="0">#REF!</definedName>
    <definedName name="Asset14">#REF!</definedName>
    <definedName name="Asset15" localSheetId="2">'[1]4. RAB'!#REF!</definedName>
    <definedName name="Asset15" localSheetId="1">'[2]4. RAB'!#REF!</definedName>
    <definedName name="Asset15" localSheetId="0">#REF!</definedName>
    <definedName name="Asset15">#REF!</definedName>
    <definedName name="Asset16" localSheetId="2">'[1]4. RAB'!#REF!</definedName>
    <definedName name="Asset16" localSheetId="1">'[2]4. RAB'!#REF!</definedName>
    <definedName name="Asset16" localSheetId="0">#REF!</definedName>
    <definedName name="Asset16">#REF!</definedName>
    <definedName name="Asset17" localSheetId="2">'[1]4. RAB'!#REF!</definedName>
    <definedName name="Asset17" localSheetId="1">'[2]4. RAB'!#REF!</definedName>
    <definedName name="Asset17" localSheetId="0">#REF!</definedName>
    <definedName name="Asset17">#REF!</definedName>
    <definedName name="Asset18" localSheetId="2">'[1]4. RAB'!#REF!</definedName>
    <definedName name="Asset18" localSheetId="1">'[2]4. RAB'!#REF!</definedName>
    <definedName name="Asset18" localSheetId="0">#REF!</definedName>
    <definedName name="Asset18">#REF!</definedName>
    <definedName name="Asset19" localSheetId="2">'[1]4. RAB'!#REF!</definedName>
    <definedName name="Asset19" localSheetId="1">'[2]4. RAB'!#REF!</definedName>
    <definedName name="Asset19" localSheetId="0">#REF!</definedName>
    <definedName name="Asset19">#REF!</definedName>
    <definedName name="Asset2" localSheetId="2">'[1]4. RAB'!#REF!</definedName>
    <definedName name="Asset2" localSheetId="1">'[2]4. RAB'!#REF!</definedName>
    <definedName name="Asset2" localSheetId="0">#REF!</definedName>
    <definedName name="Asset2">#REF!</definedName>
    <definedName name="Asset20" localSheetId="2">'[1]4. RAB'!#REF!</definedName>
    <definedName name="Asset20" localSheetId="1">'[2]4. RAB'!#REF!</definedName>
    <definedName name="Asset20" localSheetId="0">#REF!</definedName>
    <definedName name="Asset20">#REF!</definedName>
    <definedName name="Asset3" localSheetId="2">'[1]4. RAB'!#REF!</definedName>
    <definedName name="Asset3" localSheetId="1">'[2]4. RAB'!#REF!</definedName>
    <definedName name="Asset3" localSheetId="0">#REF!</definedName>
    <definedName name="Asset3">#REF!</definedName>
    <definedName name="Asset4" localSheetId="2">'[1]4. RAB'!#REF!</definedName>
    <definedName name="Asset4" localSheetId="1">'[2]4. RAB'!#REF!</definedName>
    <definedName name="Asset4" localSheetId="0">#REF!</definedName>
    <definedName name="Asset4">#REF!</definedName>
    <definedName name="Asset5" localSheetId="2">'[1]4. RAB'!#REF!</definedName>
    <definedName name="Asset5" localSheetId="1">'[2]4. RAB'!#REF!</definedName>
    <definedName name="Asset5" localSheetId="0">#REF!</definedName>
    <definedName name="Asset5">#REF!</definedName>
    <definedName name="Asset6" localSheetId="2">'[1]4. RAB'!#REF!</definedName>
    <definedName name="Asset6" localSheetId="1">'[2]4. RAB'!#REF!</definedName>
    <definedName name="Asset6" localSheetId="0">#REF!</definedName>
    <definedName name="Asset6">#REF!</definedName>
    <definedName name="Asset7" localSheetId="2">'[1]4. RAB'!#REF!</definedName>
    <definedName name="Asset7" localSheetId="1">'[2]4. RAB'!#REF!</definedName>
    <definedName name="Asset7" localSheetId="0">#REF!</definedName>
    <definedName name="Asset7">#REF!</definedName>
    <definedName name="Asset8" localSheetId="2">'[1]4. RAB'!#REF!</definedName>
    <definedName name="Asset8" localSheetId="1">'[2]4. RAB'!#REF!</definedName>
    <definedName name="Asset8" localSheetId="0">#REF!</definedName>
    <definedName name="Asset8">#REF!</definedName>
    <definedName name="Asset9" localSheetId="2">'[1]4. RAB'!#REF!</definedName>
    <definedName name="Asset9" localSheetId="1">'[2]4. RAB'!#REF!</definedName>
    <definedName name="Asset9" localSheetId="0">#REF!</definedName>
    <definedName name="Asset9">#REF!</definedName>
    <definedName name="DNSP">[3]Outcomes!$B$2</definedName>
    <definedName name="_xlnm.Print_Area" localSheetId="2">'1. Income'!$B$1:$J$57</definedName>
    <definedName name="_xlnm.Print_Area" localSheetId="6">'10. Operating costs'!$B$1:$L$132</definedName>
    <definedName name="_xlnm.Print_Area" localSheetId="7">'16. Avoided cost payments'!$B$1:$D$21</definedName>
    <definedName name="_xlnm.Print_Area" localSheetId="8">'17. Altern Ctl &amp; other'!$B$1:$I$22</definedName>
    <definedName name="_xlnm.Print_Area" localSheetId="9">'18. EBSS'!$B$1:$K$40</definedName>
    <definedName name="_xlnm.Print_Area" localSheetId="10">'19. Juris Scheme'!$B$1:$C$16</definedName>
    <definedName name="_xlnm.Print_Area" localSheetId="11">'20. DMIS -DMIA'!$B$1:$G$43</definedName>
    <definedName name="_xlnm.Print_Area" localSheetId="12">'21. Self insurance'!$B$1:$M$37</definedName>
    <definedName name="_xlnm.Print_Area" localSheetId="13">'22. CHAP'!$B$1:$I$32</definedName>
    <definedName name="_xlnm.Print_Area" localSheetId="3">'5. Capex'!$B$1:$G$257</definedName>
    <definedName name="_xlnm.Print_Area" localSheetId="4">'7. Capex for tax dep''n'!$B$1:$G$37</definedName>
    <definedName name="_xlnm.Print_Area" localSheetId="5">'8. Maintenance'!$B$1:$L$81</definedName>
    <definedName name="_xlnm.Print_Area" localSheetId="1">Contents!$A$1:$G$16</definedName>
    <definedName name="_xlnm.Print_Area" localSheetId="0">Cover!$A$1:$H$44</definedName>
    <definedName name="YEAR">[3]Outcomes!$B$3</definedName>
  </definedNames>
  <calcPr calcId="125725"/>
</workbook>
</file>

<file path=xl/calcChain.xml><?xml version="1.0" encoding="utf-8"?>
<calcChain xmlns="http://schemas.openxmlformats.org/spreadsheetml/2006/main">
  <c r="E56" i="45"/>
  <c r="G52"/>
  <c r="E51"/>
  <c r="J50"/>
  <c r="I50"/>
  <c r="H50"/>
  <c r="G50"/>
  <c r="E50"/>
  <c r="J49"/>
  <c r="I49"/>
  <c r="H49"/>
  <c r="G49"/>
  <c r="E49"/>
  <c r="I48"/>
  <c r="H48"/>
  <c r="G48"/>
  <c r="G46"/>
  <c r="J44"/>
  <c r="E44"/>
  <c r="E43"/>
  <c r="I42"/>
  <c r="G39"/>
  <c r="I38"/>
  <c r="H38"/>
  <c r="G38"/>
  <c r="E20" i="55"/>
  <c r="E21"/>
  <c r="E22"/>
  <c r="C26"/>
  <c r="D26"/>
  <c r="D130" i="36"/>
  <c r="E26" i="55" l="1"/>
  <c r="B1" i="57"/>
  <c r="B1" i="56"/>
  <c r="H23"/>
  <c r="J23" s="1"/>
  <c r="H22"/>
  <c r="J22" s="1"/>
  <c r="H21"/>
  <c r="J21" s="1"/>
  <c r="H20"/>
  <c r="J20" s="1"/>
  <c r="H19"/>
  <c r="J19" s="1"/>
  <c r="C20" i="53"/>
  <c r="C23"/>
  <c r="C22"/>
  <c r="C19"/>
  <c r="C17"/>
  <c r="G21" i="51"/>
  <c r="G22" s="1"/>
  <c r="F20"/>
  <c r="E20"/>
  <c r="D20"/>
  <c r="F19"/>
  <c r="F21" s="1"/>
  <c r="E19"/>
  <c r="D19"/>
  <c r="F17"/>
  <c r="F22" s="1"/>
  <c r="E17"/>
  <c r="D17"/>
  <c r="H95" i="24"/>
  <c r="F95" s="1"/>
  <c r="D95" s="1"/>
  <c r="E95"/>
  <c r="F82"/>
  <c r="D82" s="1"/>
  <c r="J56"/>
  <c r="L55"/>
  <c r="L56" s="1"/>
  <c r="K55"/>
  <c r="K56" s="1"/>
  <c r="H55"/>
  <c r="C16" i="53" s="1"/>
  <c r="G55" i="24"/>
  <c r="G56" s="1"/>
  <c r="L52"/>
  <c r="E52" s="1"/>
  <c r="K52"/>
  <c r="J52"/>
  <c r="H52"/>
  <c r="G52"/>
  <c r="L51"/>
  <c r="E51" s="1"/>
  <c r="K51"/>
  <c r="K117" s="1"/>
  <c r="J51"/>
  <c r="J117" s="1"/>
  <c r="H51"/>
  <c r="H117" s="1"/>
  <c r="G51"/>
  <c r="L50"/>
  <c r="E50" s="1"/>
  <c r="K50"/>
  <c r="K116" s="1"/>
  <c r="J50"/>
  <c r="J116" s="1"/>
  <c r="H50"/>
  <c r="G50"/>
  <c r="L49"/>
  <c r="E49" s="1"/>
  <c r="K49"/>
  <c r="J49"/>
  <c r="H49"/>
  <c r="G49"/>
  <c r="L48"/>
  <c r="E48" s="1"/>
  <c r="K48"/>
  <c r="J48"/>
  <c r="H48"/>
  <c r="G48"/>
  <c r="L47"/>
  <c r="E47" s="1"/>
  <c r="K47"/>
  <c r="J47"/>
  <c r="H47"/>
  <c r="G47"/>
  <c r="L46"/>
  <c r="E46" s="1"/>
  <c r="K46"/>
  <c r="K115" s="1"/>
  <c r="J46"/>
  <c r="J115" s="1"/>
  <c r="H46"/>
  <c r="H115" s="1"/>
  <c r="G46"/>
  <c r="L45"/>
  <c r="K45"/>
  <c r="J45"/>
  <c r="H45"/>
  <c r="G45"/>
  <c r="L44"/>
  <c r="K44"/>
  <c r="J44"/>
  <c r="H44"/>
  <c r="G44"/>
  <c r="L42"/>
  <c r="E42"/>
  <c r="K41"/>
  <c r="J41"/>
  <c r="H41"/>
  <c r="G41"/>
  <c r="H40"/>
  <c r="G40"/>
  <c r="H39"/>
  <c r="G39"/>
  <c r="K38"/>
  <c r="J38"/>
  <c r="I38"/>
  <c r="L36"/>
  <c r="K36"/>
  <c r="J36"/>
  <c r="E36"/>
  <c r="I35"/>
  <c r="F35"/>
  <c r="D35"/>
  <c r="H34"/>
  <c r="G34"/>
  <c r="H33"/>
  <c r="G33"/>
  <c r="H32"/>
  <c r="G32"/>
  <c r="H31"/>
  <c r="G31"/>
  <c r="H30"/>
  <c r="G30"/>
  <c r="H29"/>
  <c r="G29"/>
  <c r="K42" l="1"/>
  <c r="I47"/>
  <c r="I33"/>
  <c r="I50"/>
  <c r="H20" i="51"/>
  <c r="D21"/>
  <c r="D22" s="1"/>
  <c r="E21"/>
  <c r="E22" s="1"/>
  <c r="H19"/>
  <c r="H21" s="1"/>
  <c r="H17"/>
  <c r="F117" i="24"/>
  <c r="F115"/>
  <c r="I115"/>
  <c r="L115"/>
  <c r="E115" s="1"/>
  <c r="H116"/>
  <c r="L117"/>
  <c r="E117" s="1"/>
  <c r="L116"/>
  <c r="E116" s="1"/>
  <c r="I117"/>
  <c r="I31"/>
  <c r="F33"/>
  <c r="D33" s="1"/>
  <c r="H53"/>
  <c r="I95"/>
  <c r="I30"/>
  <c r="G42"/>
  <c r="I40"/>
  <c r="J53"/>
  <c r="I46"/>
  <c r="I49"/>
  <c r="I52"/>
  <c r="I55"/>
  <c r="H36"/>
  <c r="I32"/>
  <c r="I34"/>
  <c r="H42"/>
  <c r="G53"/>
  <c r="K53"/>
  <c r="I45"/>
  <c r="I48"/>
  <c r="I51"/>
  <c r="E55"/>
  <c r="E56" s="1"/>
  <c r="G36"/>
  <c r="J42"/>
  <c r="I41"/>
  <c r="F30"/>
  <c r="D30" s="1"/>
  <c r="F39"/>
  <c r="D39" s="1"/>
  <c r="I39"/>
  <c r="F44"/>
  <c r="I44"/>
  <c r="L53"/>
  <c r="L57" s="1"/>
  <c r="F29"/>
  <c r="I29"/>
  <c r="F32"/>
  <c r="D32" s="1"/>
  <c r="F38"/>
  <c r="F41"/>
  <c r="D41" s="1"/>
  <c r="H56"/>
  <c r="I56" s="1"/>
  <c r="F31"/>
  <c r="D31" s="1"/>
  <c r="F34"/>
  <c r="D34" s="1"/>
  <c r="F40"/>
  <c r="D40" s="1"/>
  <c r="E44"/>
  <c r="F45"/>
  <c r="D45" s="1"/>
  <c r="F46"/>
  <c r="D46" s="1"/>
  <c r="F47"/>
  <c r="D47" s="1"/>
  <c r="F48"/>
  <c r="D48" s="1"/>
  <c r="F49"/>
  <c r="D49" s="1"/>
  <c r="F50"/>
  <c r="D50" s="1"/>
  <c r="F51"/>
  <c r="D51" s="1"/>
  <c r="F52"/>
  <c r="D52" s="1"/>
  <c r="F55"/>
  <c r="L39" i="22"/>
  <c r="I38"/>
  <c r="F38"/>
  <c r="D38" s="1"/>
  <c r="H37"/>
  <c r="C18" i="53" s="1"/>
  <c r="G37" i="22"/>
  <c r="H36"/>
  <c r="G36"/>
  <c r="H35"/>
  <c r="C21" i="53" s="1"/>
  <c r="G35" i="22"/>
  <c r="H34"/>
  <c r="G34"/>
  <c r="H33"/>
  <c r="G33"/>
  <c r="H32"/>
  <c r="F32" s="1"/>
  <c r="D32" s="1"/>
  <c r="G32"/>
  <c r="H31"/>
  <c r="G31"/>
  <c r="E31"/>
  <c r="K30"/>
  <c r="K39" s="1"/>
  <c r="J30"/>
  <c r="J39" s="1"/>
  <c r="H30"/>
  <c r="G30"/>
  <c r="H29"/>
  <c r="F29" s="1"/>
  <c r="D29" s="1"/>
  <c r="G29"/>
  <c r="D250" i="36"/>
  <c r="D256" s="1"/>
  <c r="C250"/>
  <c r="C256" s="1"/>
  <c r="D244"/>
  <c r="C244"/>
  <c r="C179"/>
  <c r="C178"/>
  <c r="C177"/>
  <c r="D165"/>
  <c r="C165"/>
  <c r="C149"/>
  <c r="E149" s="1"/>
  <c r="D148"/>
  <c r="C148"/>
  <c r="C147"/>
  <c r="E147" s="1"/>
  <c r="D146"/>
  <c r="C146"/>
  <c r="D145"/>
  <c r="C145"/>
  <c r="D144"/>
  <c r="C144"/>
  <c r="D143"/>
  <c r="C143"/>
  <c r="D142"/>
  <c r="C142"/>
  <c r="D141"/>
  <c r="C141"/>
  <c r="D137"/>
  <c r="C137"/>
  <c r="D136"/>
  <c r="C136"/>
  <c r="D135"/>
  <c r="C135"/>
  <c r="D134"/>
  <c r="C134"/>
  <c r="D133"/>
  <c r="C133"/>
  <c r="D132"/>
  <c r="C132"/>
  <c r="D131"/>
  <c r="C131"/>
  <c r="C130"/>
  <c r="K57" i="24" l="1"/>
  <c r="I42"/>
  <c r="I53"/>
  <c r="E130" i="36"/>
  <c r="C257"/>
  <c r="H22" i="51"/>
  <c r="D115" i="24"/>
  <c r="J57"/>
  <c r="D117"/>
  <c r="I116"/>
  <c r="F116"/>
  <c r="D116" s="1"/>
  <c r="G57"/>
  <c r="H57"/>
  <c r="I36"/>
  <c r="F53"/>
  <c r="D55"/>
  <c r="D56" s="1"/>
  <c r="F56"/>
  <c r="E53"/>
  <c r="E57" s="1"/>
  <c r="D44"/>
  <c r="D53" s="1"/>
  <c r="F42"/>
  <c r="D38"/>
  <c r="D42" s="1"/>
  <c r="F36"/>
  <c r="D29"/>
  <c r="D36" s="1"/>
  <c r="I33" i="22"/>
  <c r="I36"/>
  <c r="G39"/>
  <c r="I30"/>
  <c r="I31"/>
  <c r="I34"/>
  <c r="F36"/>
  <c r="D36" s="1"/>
  <c r="H39"/>
  <c r="F31"/>
  <c r="D31" s="1"/>
  <c r="I32"/>
  <c r="I35"/>
  <c r="I37"/>
  <c r="I29"/>
  <c r="F37"/>
  <c r="D37" s="1"/>
  <c r="F30"/>
  <c r="D30" s="1"/>
  <c r="F33"/>
  <c r="D33" s="1"/>
  <c r="F34"/>
  <c r="F35"/>
  <c r="E35" s="1"/>
  <c r="D257" i="36"/>
  <c r="E165"/>
  <c r="E133"/>
  <c r="E142"/>
  <c r="C139"/>
  <c r="E143"/>
  <c r="E136"/>
  <c r="E145"/>
  <c r="E131"/>
  <c r="E134"/>
  <c r="E137"/>
  <c r="E146"/>
  <c r="E148"/>
  <c r="E132"/>
  <c r="E135"/>
  <c r="E141"/>
  <c r="E144"/>
  <c r="C151"/>
  <c r="D88"/>
  <c r="C88"/>
  <c r="D87"/>
  <c r="C87"/>
  <c r="D86"/>
  <c r="C86"/>
  <c r="D85"/>
  <c r="C85"/>
  <c r="D84"/>
  <c r="C84"/>
  <c r="D83"/>
  <c r="C83"/>
  <c r="D82"/>
  <c r="C82"/>
  <c r="D78"/>
  <c r="D79" s="1"/>
  <c r="C78"/>
  <c r="C79" s="1"/>
  <c r="C44" s="1"/>
  <c r="D75"/>
  <c r="C75"/>
  <c r="D74"/>
  <c r="C74"/>
  <c r="D73"/>
  <c r="C73"/>
  <c r="D70"/>
  <c r="C70"/>
  <c r="D69"/>
  <c r="C69"/>
  <c r="D66"/>
  <c r="C66"/>
  <c r="D65"/>
  <c r="C65"/>
  <c r="D64"/>
  <c r="C64"/>
  <c r="D61"/>
  <c r="D62" s="1"/>
  <c r="D40" s="1"/>
  <c r="C61"/>
  <c r="C62" s="1"/>
  <c r="C40" s="1"/>
  <c r="F56" i="45"/>
  <c r="D56"/>
  <c r="F54"/>
  <c r="D54"/>
  <c r="F53"/>
  <c r="D53" s="1"/>
  <c r="F52"/>
  <c r="D52" s="1"/>
  <c r="F51"/>
  <c r="D51"/>
  <c r="F47"/>
  <c r="D47" s="1"/>
  <c r="F46"/>
  <c r="D46" s="1"/>
  <c r="J45"/>
  <c r="F44"/>
  <c r="D44"/>
  <c r="F43"/>
  <c r="F42"/>
  <c r="D42" s="1"/>
  <c r="F41"/>
  <c r="D41"/>
  <c r="F40"/>
  <c r="D40" s="1"/>
  <c r="F39"/>
  <c r="D39" s="1"/>
  <c r="H45"/>
  <c r="F38" l="1"/>
  <c r="D38" s="1"/>
  <c r="I45"/>
  <c r="I55" s="1"/>
  <c r="I57" s="1"/>
  <c r="J55"/>
  <c r="J57" s="1"/>
  <c r="I20" i="51"/>
  <c r="I39" i="22"/>
  <c r="H55" i="45"/>
  <c r="H57" s="1"/>
  <c r="I17" i="51"/>
  <c r="F48" i="45"/>
  <c r="D48" s="1"/>
  <c r="F50"/>
  <c r="D50" s="1"/>
  <c r="F57" i="24"/>
  <c r="I57"/>
  <c r="D57"/>
  <c r="E34" i="22"/>
  <c r="D35"/>
  <c r="F39"/>
  <c r="E65" i="36"/>
  <c r="C71"/>
  <c r="C42" s="1"/>
  <c r="E70"/>
  <c r="E75"/>
  <c r="E83"/>
  <c r="C152"/>
  <c r="E40"/>
  <c r="E86"/>
  <c r="D67"/>
  <c r="D41" s="1"/>
  <c r="D71"/>
  <c r="D42" s="1"/>
  <c r="C76"/>
  <c r="C43" s="1"/>
  <c r="E74"/>
  <c r="D89"/>
  <c r="E85"/>
  <c r="E88"/>
  <c r="C67"/>
  <c r="C41" s="1"/>
  <c r="C89"/>
  <c r="C47" s="1"/>
  <c r="E66"/>
  <c r="D76"/>
  <c r="E79"/>
  <c r="E84"/>
  <c r="E87"/>
  <c r="D44"/>
  <c r="E44" s="1"/>
  <c r="E62"/>
  <c r="E61"/>
  <c r="E64"/>
  <c r="E69"/>
  <c r="E73"/>
  <c r="E78"/>
  <c r="E82"/>
  <c r="F45" i="45"/>
  <c r="E45"/>
  <c r="E55" s="1"/>
  <c r="E57" s="1"/>
  <c r="F49"/>
  <c r="D49" s="1"/>
  <c r="G45"/>
  <c r="G55" s="1"/>
  <c r="G57" s="1"/>
  <c r="D43"/>
  <c r="F32" i="40"/>
  <c r="B35"/>
  <c r="F16"/>
  <c r="F17"/>
  <c r="F18"/>
  <c r="F19"/>
  <c r="F20"/>
  <c r="F21"/>
  <c r="F22"/>
  <c r="F15"/>
  <c r="F27"/>
  <c r="F28"/>
  <c r="F29"/>
  <c r="F30"/>
  <c r="F31"/>
  <c r="F33"/>
  <c r="F34"/>
  <c r="F26"/>
  <c r="B3" i="57"/>
  <c r="B3" i="56"/>
  <c r="B3" i="55"/>
  <c r="C18" s="1"/>
  <c r="B3" i="54"/>
  <c r="B3" i="53"/>
  <c r="B3" i="51"/>
  <c r="B3" i="50"/>
  <c r="B3" i="45"/>
  <c r="B1" i="55"/>
  <c r="B1" i="54"/>
  <c r="B1" i="53"/>
  <c r="B1" i="51"/>
  <c r="B1" i="50"/>
  <c r="E18" i="57"/>
  <c r="E19"/>
  <c r="E20"/>
  <c r="E22"/>
  <c r="E23"/>
  <c r="E24"/>
  <c r="H27" i="56"/>
  <c r="D37" s="1"/>
  <c r="I27"/>
  <c r="J27"/>
  <c r="K27"/>
  <c r="L27"/>
  <c r="G37" i="55"/>
  <c r="G38"/>
  <c r="G39"/>
  <c r="G40"/>
  <c r="G41"/>
  <c r="G42"/>
  <c r="C16" i="54"/>
  <c r="C40" i="53"/>
  <c r="C24" s="1"/>
  <c r="C25" s="1"/>
  <c r="D21" i="50"/>
  <c r="B1" i="36"/>
  <c r="B1" i="45"/>
  <c r="B32" i="40"/>
  <c r="B33"/>
  <c r="B34"/>
  <c r="B31"/>
  <c r="B30"/>
  <c r="B29"/>
  <c r="B28"/>
  <c r="B27"/>
  <c r="B26"/>
  <c r="B16"/>
  <c r="B17"/>
  <c r="B18"/>
  <c r="B19"/>
  <c r="B20"/>
  <c r="B21"/>
  <c r="B22"/>
  <c r="B23"/>
  <c r="D220" i="36"/>
  <c r="D208"/>
  <c r="C208"/>
  <c r="C220"/>
  <c r="B14" i="40"/>
  <c r="B15"/>
  <c r="B24"/>
  <c r="B25"/>
  <c r="B36"/>
  <c r="B37"/>
  <c r="I100" i="24"/>
  <c r="I99"/>
  <c r="I98"/>
  <c r="I97"/>
  <c r="I96"/>
  <c r="I120"/>
  <c r="I119"/>
  <c r="I118"/>
  <c r="B3" i="40"/>
  <c r="B3" i="36"/>
  <c r="B1" i="40"/>
  <c r="G192" i="36"/>
  <c r="B3" i="24"/>
  <c r="B3" i="22"/>
  <c r="B1" i="24"/>
  <c r="B1" i="22"/>
  <c r="G81"/>
  <c r="C15" i="53"/>
  <c r="G43" i="55" l="1"/>
  <c r="I19" i="51"/>
  <c r="I21" s="1"/>
  <c r="I22" s="1"/>
  <c r="E42" i="36"/>
  <c r="D47"/>
  <c r="E47" s="1"/>
  <c r="D150"/>
  <c r="D45" i="45"/>
  <c r="D55" s="1"/>
  <c r="D57" s="1"/>
  <c r="C26" i="53"/>
  <c r="D34" i="22"/>
  <c r="D39" s="1"/>
  <c r="E39"/>
  <c r="E71" i="36"/>
  <c r="E41"/>
  <c r="D221"/>
  <c r="D80"/>
  <c r="D90" s="1"/>
  <c r="E67"/>
  <c r="C45"/>
  <c r="C48" s="1"/>
  <c r="E76"/>
  <c r="D43"/>
  <c r="C221"/>
  <c r="E89"/>
  <c r="C80"/>
  <c r="C90" s="1"/>
  <c r="F55" i="45"/>
  <c r="F57" s="1"/>
  <c r="D151" i="36" l="1"/>
  <c r="E151" s="1"/>
  <c r="F35" i="40"/>
  <c r="F36" s="1"/>
  <c r="E150" i="36"/>
  <c r="D138"/>
  <c r="E90"/>
  <c r="E43"/>
  <c r="D45"/>
  <c r="E80"/>
  <c r="F23" i="40" l="1"/>
  <c r="F24" s="1"/>
  <c r="F37" s="1"/>
  <c r="E138" i="36"/>
  <c r="D139"/>
  <c r="D48"/>
  <c r="E48" s="1"/>
  <c r="E45"/>
  <c r="E139" l="1"/>
  <c r="D152"/>
  <c r="E152" s="1"/>
</calcChain>
</file>

<file path=xl/sharedStrings.xml><?xml version="1.0" encoding="utf-8"?>
<sst xmlns="http://schemas.openxmlformats.org/spreadsheetml/2006/main" count="879" uniqueCount="531">
  <si>
    <t>Category</t>
  </si>
  <si>
    <t>Explanation</t>
  </si>
  <si>
    <t>Capex for tax depreciation</t>
  </si>
  <si>
    <t>Asset class</t>
  </si>
  <si>
    <t>Forecast</t>
  </si>
  <si>
    <t>Actual</t>
  </si>
  <si>
    <t>Substations</t>
  </si>
  <si>
    <t xml:space="preserve">Sub-total </t>
  </si>
  <si>
    <t>Buildings</t>
  </si>
  <si>
    <t>Equity raising costs</t>
  </si>
  <si>
    <t>Actuals</t>
  </si>
  <si>
    <t>System assets</t>
  </si>
  <si>
    <t>Asset renewal/replacement</t>
  </si>
  <si>
    <t>Growth (demand related)</t>
  </si>
  <si>
    <t>Reliability and quality of service enhancements</t>
  </si>
  <si>
    <t>Environmental, safety, statutory obligations</t>
  </si>
  <si>
    <t>Non-system assets</t>
  </si>
  <si>
    <t xml:space="preserve">Related Party </t>
  </si>
  <si>
    <t>Total related party transaction costs</t>
  </si>
  <si>
    <t>Distribution transformers</t>
  </si>
  <si>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</si>
  <si>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</si>
  <si>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</si>
  <si>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</si>
  <si>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</si>
  <si>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</si>
  <si>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</si>
  <si>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</si>
  <si>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</si>
  <si>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</si>
  <si>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</si>
  <si>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</si>
  <si>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</si>
  <si>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</si>
  <si>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</si>
  <si>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</si>
  <si>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</si>
  <si>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</si>
  <si>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</si>
  <si>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Cover sheet</t>
  </si>
  <si>
    <t>Statutory Account code or reference to account code</t>
  </si>
  <si>
    <t>Description</t>
  </si>
  <si>
    <t>Audited statutory accounts</t>
  </si>
  <si>
    <t>Adjustments</t>
  </si>
  <si>
    <t>Unregulated Services</t>
  </si>
  <si>
    <t>$'000 nominal</t>
  </si>
  <si>
    <t>Other</t>
  </si>
  <si>
    <t>Statutory account code or reference to account code</t>
  </si>
  <si>
    <t>Distribution business</t>
  </si>
  <si>
    <t>Negotiated services</t>
  </si>
  <si>
    <t>Unregulated services</t>
  </si>
  <si>
    <t>Total</t>
  </si>
  <si>
    <t xml:space="preserve">Total </t>
  </si>
  <si>
    <t>Standard control services</t>
  </si>
  <si>
    <t>Alternative control services</t>
  </si>
  <si>
    <t>Network maintenance (NM) costs</t>
  </si>
  <si>
    <t>Inspection</t>
  </si>
  <si>
    <t>Related party</t>
  </si>
  <si>
    <t>Description of related party transaction</t>
  </si>
  <si>
    <t>Total maintenance expenditure attributable to related party transaction</t>
  </si>
  <si>
    <t>Total related party transactions maintenance expenditure</t>
  </si>
  <si>
    <t>Table 1: Operating expenditure - network operation costs</t>
  </si>
  <si>
    <t>Network Operating Costs</t>
  </si>
  <si>
    <t>Related Party</t>
  </si>
  <si>
    <t>Name of project</t>
  </si>
  <si>
    <t>Aims/goals of project</t>
  </si>
  <si>
    <t>Impact on demand (MW)</t>
  </si>
  <si>
    <t>Maintenance &amp; repair</t>
  </si>
  <si>
    <t>Substation property maintenance</t>
  </si>
  <si>
    <t>Vegetation management</t>
  </si>
  <si>
    <t>Emergency response</t>
  </si>
  <si>
    <t>Demand management</t>
  </si>
  <si>
    <t>Demand Management Innovation Fund</t>
  </si>
  <si>
    <t>Guaranteed Service Level Payments</t>
  </si>
  <si>
    <t>Network insurance</t>
  </si>
  <si>
    <t>Distribution licence fee</t>
  </si>
  <si>
    <t>Network access, monitoring and control</t>
  </si>
  <si>
    <t>Network asset management</t>
  </si>
  <si>
    <t>Network asset systems and information</t>
  </si>
  <si>
    <t>Network telephony</t>
  </si>
  <si>
    <t>Regulatory compliance</t>
  </si>
  <si>
    <t>Customer Services</t>
  </si>
  <si>
    <t>Meter reading</t>
  </si>
  <si>
    <t>Call centre</t>
  </si>
  <si>
    <t>Full retail contestability</t>
  </si>
  <si>
    <t>Allocated costs</t>
  </si>
  <si>
    <t>Communications</t>
  </si>
  <si>
    <t>Regulation and company secretary</t>
  </si>
  <si>
    <t>Finance</t>
  </si>
  <si>
    <t>HR and training</t>
  </si>
  <si>
    <t>Property</t>
  </si>
  <si>
    <t>Information systems</t>
  </si>
  <si>
    <t>Risk management</t>
  </si>
  <si>
    <t>Table 1:  Network maintenance expenditure by category</t>
  </si>
  <si>
    <t>Metering</t>
  </si>
  <si>
    <t>Sub-transmission lines</t>
  </si>
  <si>
    <t>Distribution lines</t>
  </si>
  <si>
    <t>LVS</t>
  </si>
  <si>
    <t>Capital Contributions</t>
  </si>
  <si>
    <t>Land</t>
  </si>
  <si>
    <t>Substation Land</t>
  </si>
  <si>
    <t xml:space="preserve">Easements </t>
  </si>
  <si>
    <t>Work in Progress (net)</t>
  </si>
  <si>
    <t>Non-System Assets</t>
  </si>
  <si>
    <t>Heavy vehicles</t>
  </si>
  <si>
    <t>Light vehicles</t>
  </si>
  <si>
    <t>IT</t>
  </si>
  <si>
    <t>Office equipment</t>
  </si>
  <si>
    <t>Plant &amp; tools/office furniture</t>
  </si>
  <si>
    <t>Reliability and quality of service enhancement</t>
  </si>
  <si>
    <t>Other (please explain purpose)</t>
  </si>
  <si>
    <t>Total (system and non system assets)</t>
  </si>
  <si>
    <t>Difference</t>
  </si>
  <si>
    <t>CEO, planning &amp; audit</t>
  </si>
  <si>
    <t>Sub-total</t>
  </si>
  <si>
    <t>Total (system and non system)</t>
  </si>
  <si>
    <t>1. Income statement</t>
  </si>
  <si>
    <t>2. Balance sheet</t>
  </si>
  <si>
    <t>Table 2:  Explanation of material difference</t>
  </si>
  <si>
    <t>Table 4: Related party transactions</t>
  </si>
  <si>
    <t>Table 5: Operating expenditure - non-recurrent network operating costs</t>
  </si>
  <si>
    <t>Table 2: Material Difference Explanation</t>
  </si>
  <si>
    <t>Table 6: Related Party Transactions</t>
  </si>
  <si>
    <t>Tax standard lives</t>
  </si>
  <si>
    <t>Capex additions</t>
  </si>
  <si>
    <t>Table 6:  Non–network alternatives (demand management) operating costs that are not captured by the DMIS ($ nominal)</t>
  </si>
  <si>
    <r>
      <t>Note:</t>
    </r>
    <r>
      <rPr>
        <sz val="10"/>
        <rFont val="Arial"/>
        <family val="2"/>
      </rPr>
      <t xml:space="preserve"> all material differences identified in table 1 are to be explained in table 2.</t>
    </r>
  </si>
  <si>
    <t>Current year impact</t>
  </si>
  <si>
    <t>Whole of project life  impact</t>
  </si>
  <si>
    <t>Table 4: Alternative Control Services - Metering</t>
  </si>
  <si>
    <t>Table 5: Other</t>
  </si>
  <si>
    <t>Distribution</t>
  </si>
  <si>
    <t xml:space="preserve">Forecast </t>
  </si>
  <si>
    <t>Table 1: Standard Control Service by Reason</t>
  </si>
  <si>
    <t>Deferred capital costs from DM project
($ 000s nominal)</t>
  </si>
  <si>
    <t>Table 7: Capital Contributions by Asset Class</t>
  </si>
  <si>
    <t>Table 8: Disposals by Asset Class</t>
  </si>
  <si>
    <t>Table 3: Capex by Asset Class</t>
  </si>
  <si>
    <t>Table 1: Tax standard lives and capex additions - Standard Control Services</t>
  </si>
  <si>
    <t>Table 3: Other network maintenance overhead costs</t>
  </si>
  <si>
    <t>Other network maintenance costs (itemise in table 3)</t>
  </si>
  <si>
    <t>Other network operating costs (itemise in table 3 below)</t>
  </si>
  <si>
    <t>Other customer services (itemise in table 3 below)</t>
  </si>
  <si>
    <t>Other Allocated Costs  (itemise in table 3 below)</t>
  </si>
  <si>
    <t>Other network operation costs (itemise in table 3 below)</t>
  </si>
  <si>
    <t>Table 3: Other network operation overhead costs</t>
  </si>
  <si>
    <t>Profit after tax</t>
  </si>
  <si>
    <t>Income tax expenses /(Benefit)</t>
  </si>
  <si>
    <t>Profit before tax (PBT)</t>
  </si>
  <si>
    <t xml:space="preserve">Other </t>
  </si>
  <si>
    <t>Impairment losses (nature of the impairment loss)</t>
  </si>
  <si>
    <t>Loss from sale of fixed assets</t>
  </si>
  <si>
    <t>Finance charges</t>
  </si>
  <si>
    <t xml:space="preserve">Depreciation </t>
  </si>
  <si>
    <t>Operating expenses</t>
  </si>
  <si>
    <t>Maintenance</t>
  </si>
  <si>
    <t>Cross boundary charges</t>
  </si>
  <si>
    <t>TUOS costs</t>
  </si>
  <si>
    <t>Total revenue</t>
  </si>
  <si>
    <t xml:space="preserve">Other revenue </t>
  </si>
  <si>
    <t>Interest income</t>
  </si>
  <si>
    <t>Customer contributions</t>
  </si>
  <si>
    <t>Profit from sale of fixed assets</t>
  </si>
  <si>
    <t>Cross boundary revenue</t>
  </si>
  <si>
    <t>TUOS revenue</t>
  </si>
  <si>
    <t>Distribution revenue</t>
  </si>
  <si>
    <t xml:space="preserve"> Distribution business</t>
  </si>
  <si>
    <t>Table 1:  Income statement</t>
  </si>
  <si>
    <t>Income Statement</t>
  </si>
  <si>
    <t>Balance Sheet</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</si>
  <si>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</si>
  <si>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</si>
  <si>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This information will be used to allow the roll forward of the regulated asset base. </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</si>
  <si>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</si>
  <si>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</si>
  <si>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Negotiated Services - Public Lighting</t>
  </si>
  <si>
    <t>Negotiated Services - Other</t>
  </si>
  <si>
    <t>SA Power Networks</t>
  </si>
  <si>
    <r>
      <t>Note</t>
    </r>
    <r>
      <rPr>
        <sz val="10"/>
        <rFont val="Arial"/>
        <family val="2"/>
      </rPr>
      <t>: 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</si>
  <si>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operating costs</t>
    </r>
  </si>
  <si>
    <t>Electricity DNSP Annual Reporting Template</t>
  </si>
  <si>
    <t>Avoided TUOS</t>
  </si>
  <si>
    <t>Embedded generators</t>
  </si>
  <si>
    <t>Avoided cost payment
($'000 nominal)</t>
  </si>
  <si>
    <t>Table 1:  Avoided cost payments</t>
  </si>
  <si>
    <t>Avoided Cost Payments</t>
  </si>
  <si>
    <t>TOTAL</t>
  </si>
  <si>
    <t>Total unregulated</t>
  </si>
  <si>
    <t>Other Activites - Unregulated</t>
  </si>
  <si>
    <t>Exceptional large customer metering services</t>
  </si>
  <si>
    <t>‘Variable’ ‘standard’ ‘small’ customer metering services</t>
  </si>
  <si>
    <t>Revenue</t>
  </si>
  <si>
    <t>Total expenditure</t>
  </si>
  <si>
    <t>Indirect capex</t>
  </si>
  <si>
    <t>Direct capex</t>
  </si>
  <si>
    <t>Indirect O&amp;M costs</t>
  </si>
  <si>
    <t xml:space="preserve">Direct O&amp;M Costs </t>
  </si>
  <si>
    <t>Table 1:  Alternative control and other services</t>
  </si>
  <si>
    <t>Alternative Control and Other Services</t>
  </si>
  <si>
    <t xml:space="preserve"> Impact of capitalisation changes on opex forecasts ($'000 nominal)</t>
  </si>
  <si>
    <t>Capitalisation policy change</t>
  </si>
  <si>
    <t>Note: this should include a description of any items that have previously been considered as opex items, but are now being considered capex items.</t>
  </si>
  <si>
    <t>Table 2: Explanation of Capitalisation Policy Changes</t>
  </si>
  <si>
    <t>Total opex for EBSS purposes</t>
  </si>
  <si>
    <t>Total opex adjustment for EBSS purposes</t>
  </si>
  <si>
    <t>Capitalisation policy changes</t>
  </si>
  <si>
    <t>Pass through event costs</t>
  </si>
  <si>
    <t>Other specific uncontrollable costs</t>
  </si>
  <si>
    <t>DMIA costs</t>
  </si>
  <si>
    <t>Non network alternatives costs</t>
  </si>
  <si>
    <t>Superannuation defined benefit retirement schemes</t>
  </si>
  <si>
    <t>Self insurance</t>
  </si>
  <si>
    <t>Debt raising costs</t>
  </si>
  <si>
    <t>Total actual opex</t>
  </si>
  <si>
    <t>Table 1: Opex for EBSS purposes</t>
  </si>
  <si>
    <t>Efficiency benefit sharing scheme</t>
  </si>
  <si>
    <t xml:space="preserve">Jurisdictional Scheme Payments </t>
  </si>
  <si>
    <t>Jurisdictional scheme name</t>
  </si>
  <si>
    <t>[Project 6]</t>
  </si>
  <si>
    <t>[Project 5]</t>
  </si>
  <si>
    <t>[Project 4]</t>
  </si>
  <si>
    <t>[Project 3]</t>
  </si>
  <si>
    <t>[Project 2]</t>
  </si>
  <si>
    <t>[Project 1]</t>
  </si>
  <si>
    <t>Foregone revenue</t>
  </si>
  <si>
    <t xml:space="preserve">Price </t>
  </si>
  <si>
    <t>Foregone quantity</t>
  </si>
  <si>
    <t>Actual quantity</t>
  </si>
  <si>
    <t xml:space="preserve">Forecast quantity </t>
  </si>
  <si>
    <t>Table 2:  Forgone revenue</t>
  </si>
  <si>
    <t>Total expenditure 
($'000 nominal)</t>
  </si>
  <si>
    <t>Capital expenditure
 ($'000 nominal)</t>
  </si>
  <si>
    <t>Operating expenditure 
($'000 nominal)</t>
  </si>
  <si>
    <t xml:space="preserve">Total amount of the DMIA spent </t>
  </si>
  <si>
    <t>Table 1:  DMIA projects submitted for approval</t>
  </si>
  <si>
    <t>Part A – DMIA annual report</t>
  </si>
  <si>
    <t xml:space="preserve">Demand Management Incentive Scheme </t>
  </si>
  <si>
    <t>Total self insurance</t>
  </si>
  <si>
    <t>Table 3: Total self insurance costs that relate to standard control services</t>
  </si>
  <si>
    <t>Costs that do not relate to standard control services</t>
  </si>
  <si>
    <t>Costs covered by external funding</t>
  </si>
  <si>
    <t>Costs of the events that relate to standard control services</t>
  </si>
  <si>
    <t>Number of events</t>
  </si>
  <si>
    <t xml:space="preserve">Table 2: Self insurance events with an incurred cost of less than $100 000 per event </t>
  </si>
  <si>
    <t>Total actual cost of self insurance</t>
  </si>
  <si>
    <t>Is information held that verifies the event?</t>
  </si>
  <si>
    <t>Costs recovered via a pass through mechanism</t>
  </si>
  <si>
    <t>Total cost of self insurance event</t>
  </si>
  <si>
    <t>Other costs (eg costs related to unregulated services)</t>
  </si>
  <si>
    <t>Cost of the event that relates to standard control services</t>
  </si>
  <si>
    <t>Description of event</t>
  </si>
  <si>
    <t>Date of event</t>
  </si>
  <si>
    <t>Type of self insurance event</t>
  </si>
  <si>
    <t xml:space="preserve">Table 1: Self insurance events with an incurred cost of greater than $100 000 per event. </t>
  </si>
  <si>
    <t>&lt;Item&gt;</t>
  </si>
  <si>
    <t>Items impacted</t>
  </si>
  <si>
    <t>Reason for the change of accounting policy</t>
  </si>
  <si>
    <t>Description of change</t>
  </si>
  <si>
    <t>Table 2: Reason for the change in accounting policy</t>
  </si>
  <si>
    <t>($'000 nominal)</t>
  </si>
  <si>
    <t>Restated</t>
  </si>
  <si>
    <t>Adjustment</t>
  </si>
  <si>
    <t>Previously stated</t>
  </si>
  <si>
    <t>ETSA Utilities category</t>
  </si>
  <si>
    <t>Table 1: Aggregate effect of the change in accounting policy on the balance sheet and income statements</t>
  </si>
  <si>
    <r>
      <rPr>
        <b/>
        <sz val="10"/>
        <rFont val="Arial"/>
        <family val="2"/>
      </rPr>
      <t>Note:</t>
    </r>
    <r>
      <rPr>
        <sz val="10"/>
        <rFont val="Arial"/>
        <family val="2"/>
      </rPr>
      <t xml:space="preserve"> 
a) Only list those items where the adjustment amount for the item meets the materiality threshold applied in ETSA Utilities' statutory financial accounts
b) Tables 1 and 2 capture both the changes in the application of accounting standards and changes in the accounting standards themselves.</t>
    </r>
  </si>
  <si>
    <t>Change of Accounting Policy</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</si>
  <si>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</si>
  <si>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</si>
  <si>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</si>
  <si>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Note: a) Only superannuation costs related to defined benefit schemes are to be reported
   b) Only self insurance cost categories approved in the AER's determination are to be reported</t>
  </si>
  <si>
    <r>
      <t xml:space="preserve">Note: </t>
    </r>
    <r>
      <rPr>
        <sz val="10"/>
        <rFont val="Arial"/>
        <family val="2"/>
      </rPr>
      <t>SA Power Networks is only required to complete this worksheet for each approved Jurisdictional Scheme.</t>
    </r>
  </si>
  <si>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</si>
  <si>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</si>
  <si>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</si>
  <si>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All dollar amounts are to be in nominal terms.</t>
  </si>
  <si>
    <r>
      <t>Note</t>
    </r>
    <r>
      <rPr>
        <sz val="10"/>
        <rFont val="Arial"/>
        <family val="2"/>
      </rPr>
      <t>: list items which are more than 5 per cent of the total standard control or alternative control capex, respectively.</t>
    </r>
  </si>
  <si>
    <t>Table 1:  Jurisdictional Scheme Amounts</t>
  </si>
  <si>
    <t>Total jurisdictional scheme amounts</t>
  </si>
  <si>
    <t>Network Insurance</t>
  </si>
  <si>
    <t>8. Maintenance</t>
  </si>
  <si>
    <t>16. Avoided cost payments</t>
  </si>
  <si>
    <t>17. Alternative control &amp; other</t>
  </si>
  <si>
    <t>10. Operating costs</t>
  </si>
  <si>
    <t>18. EBSS</t>
  </si>
  <si>
    <t>19. Jurisdictional scheme</t>
  </si>
  <si>
    <t>12. Cost categories</t>
  </si>
  <si>
    <t>20. DMIS _ DMIA</t>
  </si>
  <si>
    <t>5. Capex</t>
  </si>
  <si>
    <t>21. Self insurance</t>
  </si>
  <si>
    <t>14. Provisions</t>
  </si>
  <si>
    <t>22. Change in accounting policy</t>
  </si>
  <si>
    <t>7. Capex for tax depreciation</t>
  </si>
  <si>
    <t>15. Overheads allocation</t>
  </si>
  <si>
    <t>Jurisdictional scheme information is used by the AER to monitor approved Jurisdictional schemes throughout the regulatory control period.</t>
  </si>
  <si>
    <r>
      <t xml:space="preserve">Jurisdictional Scheme Amounts 
</t>
    </r>
    <r>
      <rPr>
        <sz val="10"/>
        <color indexed="9"/>
        <rFont val="Arial"/>
        <family val="2"/>
      </rPr>
      <t xml:space="preserve"> ($'000 nominal)</t>
    </r>
  </si>
  <si>
    <r>
      <t xml:space="preserve">Total capex attributable to related party transaction
</t>
    </r>
    <r>
      <rPr>
        <sz val="10"/>
        <color indexed="9"/>
        <rFont val="Arial"/>
        <family val="2"/>
      </rPr>
      <t>$'000 nominal</t>
    </r>
  </si>
  <si>
    <t>Alternative Control Services - Metering</t>
  </si>
  <si>
    <t>Yellow - Input cells</t>
  </si>
  <si>
    <t>Grey - No inputs required</t>
  </si>
  <si>
    <t xml:space="preserve"> Dark blue - Headings</t>
  </si>
  <si>
    <t>Amendments - RIN rationalisation</t>
  </si>
  <si>
    <t>Information no longer required from Annual Reporting RIN</t>
  </si>
  <si>
    <t>Reasoning</t>
  </si>
  <si>
    <t>(workbook/worksheet/table/row-column-cell)</t>
  </si>
  <si>
    <t>Financial information templates</t>
  </si>
  <si>
    <t>Entire worksheet</t>
  </si>
  <si>
    <t xml:space="preserve">Redundant Information </t>
  </si>
  <si>
    <t>3. Cash flow statement</t>
  </si>
  <si>
    <t>4. Changes in Equity</t>
  </si>
  <si>
    <t>6. Capex Overheads</t>
  </si>
  <si>
    <t>Information in Category analysis RIN  Worksheet 2.10</t>
  </si>
  <si>
    <t>9. Maintenance Overheads</t>
  </si>
  <si>
    <t>11. Operating Overheads</t>
  </si>
  <si>
    <t>Information in Category analysis RIN  Worksheet 2.12</t>
  </si>
  <si>
    <t>13. Opex step changes</t>
  </si>
  <si>
    <t>Information covered in 2012 RIN - Sheets 8 Maintenance, 10 Operating costs via explanation of material differences</t>
  </si>
  <si>
    <t>Information in Benchmarking RIN Table 3.3</t>
  </si>
  <si>
    <t>Click here for details.</t>
  </si>
  <si>
    <t>2. Balance sheet (deleted)</t>
  </si>
  <si>
    <t>3. Cashflows statement (deleted)</t>
  </si>
  <si>
    <t>4. Changes in equity (deleted)</t>
  </si>
  <si>
    <t>6. Capex overheads (deleted)</t>
  </si>
  <si>
    <t>9. Maintenance overheads (deleted)</t>
  </si>
  <si>
    <t>11. Operating overheads (deleted)</t>
  </si>
  <si>
    <t>12. Cost categories (deleted)</t>
  </si>
  <si>
    <t>13. Opex step change (deleted)</t>
  </si>
  <si>
    <t>14. Provisions (deleted)</t>
  </si>
  <si>
    <t>15. Overheads allocation (deleted)</t>
  </si>
  <si>
    <t>Amendments made on 6 August 2014.</t>
  </si>
  <si>
    <t>Capex - including overheads</t>
  </si>
  <si>
    <t>Network maintenance (including overheads)</t>
  </si>
  <si>
    <t>Network operating (costs including overheads)</t>
  </si>
  <si>
    <t>SA Power Networks' comments in relation to Table 1</t>
  </si>
  <si>
    <t xml:space="preserve">SA Power Networks' regulatory reporting year (July to June) differs from its financial reporting year (January to December).  Consequently, the statutory account numbers are derived </t>
  </si>
  <si>
    <t xml:space="preserve">based on the financial reports for the SA Power Networks Partnership for the year 1 January 2013 to 31 December 2013, the half year 1 January 2013 to 30 June 2013 and the half year </t>
  </si>
  <si>
    <t>1 January 2014 to 30 June 2014.</t>
  </si>
  <si>
    <t xml:space="preserve">Revenue and expenditure has been disaggregated between service categories in accordance with the definitions of standard control services, alternative control services, negotiated </t>
  </si>
  <si>
    <t>distribution services, unregulated services and unallocated items as set out in the RIN and the AER's Distribution Determination.</t>
  </si>
  <si>
    <t>As defined in the AER's RIN, the Distribution business column represents the total of standard control services, alternative control services and negotiated distribution services.</t>
  </si>
  <si>
    <t xml:space="preserve">The Adjustments column represents the exclusion of unregulated services and unallocated items from the Audited statutory accounts totals in order to derive the totals for the </t>
  </si>
  <si>
    <t>Distribution business.</t>
  </si>
  <si>
    <t>All values in this statement represent statutory accounting values (Statutory P&amp;L), i.e. Income statement before any regulatory adjustments.</t>
  </si>
  <si>
    <t xml:space="preserve">It is important to note that SA Power Networks perform a number of regulatory adjustments each year in order to produce a regulatory income statement (Regulatory P&amp;L).  </t>
  </si>
  <si>
    <t xml:space="preserve">Due to the materiality of these regulatory adjustments (which result in a $195 million increase in total operating costs relating to the Distribution Business), the Regulatory P&amp;L results in </t>
  </si>
  <si>
    <t>a much lower and more accurate profit result for the regulated business service categories than is reported under the Statutory P&amp;L.</t>
  </si>
  <si>
    <t xml:space="preserve">An example of one of the regulatory adjustments is an adjustment to negotiated distribution services costs of $98 million, reflecting the cost of deriving customer contribution revenue, </t>
  </si>
  <si>
    <t xml:space="preserve">which is considered an operating cost for regulatory purposes, but is capitalised for statutory accounting.   </t>
  </si>
  <si>
    <t xml:space="preserve">SA Power Networks' Cost Allocation Method (which forms the basis for operating expenditure forecasts and actual costs in Template 8 and Template 10 are constructed on a </t>
  </si>
  <si>
    <t xml:space="preserve">post-regulatory adjustment basis in order to factor the impact of the regulatory adjustments.  </t>
  </si>
  <si>
    <t>It is therefore misleading and inappropriate to use the information in Table 1 for any type of regulatory benchmarking purposes.</t>
  </si>
  <si>
    <t>2013-14</t>
  </si>
  <si>
    <t>13 332 330 749</t>
  </si>
  <si>
    <t>1 Anzac Highway</t>
  </si>
  <si>
    <t>Keswick</t>
  </si>
  <si>
    <t>SA</t>
  </si>
  <si>
    <t>GPO Box 77</t>
  </si>
  <si>
    <t>Adelaide</t>
  </si>
  <si>
    <t>Wayne Lissner</t>
  </si>
  <si>
    <t>(08) 8404 5391</t>
  </si>
  <si>
    <t>Wayne.Lissner@sapowernetworks.com.au</t>
  </si>
  <si>
    <t xml:space="preserve">Capital expenditure has been allocated to the standard control services in accordance with SA Power Networks' </t>
  </si>
  <si>
    <t>Cost Allocation Method.</t>
  </si>
  <si>
    <t>Costs reported in the table are on an "as incurred" basis.</t>
  </si>
  <si>
    <t xml:space="preserve">Forecast values have been escalated to nominal by a CPI adjustment of 10.71%, reflecting the change in the index for the 4-year </t>
  </si>
  <si>
    <t>period ended 31 March 2014.</t>
  </si>
  <si>
    <t>Forecast and actual values in the table are both reported net of Capital Contributions.</t>
  </si>
  <si>
    <t xml:space="preserve">The forecast value relating to Superannuation in the AER's Final Determination has been re-allocated based on pro-rata forecast </t>
  </si>
  <si>
    <t xml:space="preserve">labour by expenditure category.  This is in an attempt to replicate the actual distribution of these superannuation costs by </t>
  </si>
  <si>
    <t xml:space="preserve">expenditure category.  </t>
  </si>
  <si>
    <t xml:space="preserve">Note there is an offsetting difference in the reported forecast values for system and non-system assets of $10.325 million between </t>
  </si>
  <si>
    <t>Table 1: Standard Control Service by Reason and Table 3: Capex by Asset Class expenditure by purpose.  This is due to an</t>
  </si>
  <si>
    <t xml:space="preserve">inconsistent classification of assets which made up the Other system assets category in the forecast submission.  In Table 1: </t>
  </si>
  <si>
    <t xml:space="preserve">Standard Control Service by Reason, the forecast costs for these assets were allocated between system asset categories based </t>
  </si>
  <si>
    <t xml:space="preserve">on the primary expenditure purpose for these costs (being the Reliability and quality of service enhancement, and the Environmental, </t>
  </si>
  <si>
    <t xml:space="preserve">safety, statutory obligations categories), while in Table 3: Capex by Asset Class, these assets were allocated between non-system </t>
  </si>
  <si>
    <t xml:space="preserve">asset categories based on the nature of the forecast costs (being the Buildings, IT, and Plant &amp; Tools/Office furniture categories).  </t>
  </si>
  <si>
    <t xml:space="preserve">The actual value against Other in System Assets represents the Superannuation adjustment to System assets capital as per the </t>
  </si>
  <si>
    <t xml:space="preserve">Cost Allocation Method.  A Superannuation adjustment of -$1.187M has also been included as part of the reported total for </t>
  </si>
  <si>
    <t xml:space="preserve">Non-system assets capital. </t>
  </si>
  <si>
    <t>Table 1: Summary View</t>
  </si>
  <si>
    <t xml:space="preserve">In order to provide greater clarity around the underlying drivers for the Capex variances reported in Table 1: Summary View (above), </t>
  </si>
  <si>
    <t xml:space="preserve">SA Power Networks have inserted a new table below (Table 1: Detailed View) that provides a more detailed breakdown of the </t>
  </si>
  <si>
    <t xml:space="preserve">summarised categories.  In providing material difference explanations in Table 2 for the variances reported in Table 1: Summary View, </t>
  </si>
  <si>
    <t>we are then able to point to relevant categories in Table 1: Detailed View to further support the explanations.</t>
  </si>
  <si>
    <t>Table 1: Detailed View</t>
  </si>
  <si>
    <t>Asset replacement and refurbishment</t>
  </si>
  <si>
    <t>Capacity - reinforcements and upgrades</t>
  </si>
  <si>
    <t>Customer connections (gross)</t>
  </si>
  <si>
    <t>Capital contributions</t>
  </si>
  <si>
    <t>Reliability</t>
  </si>
  <si>
    <t>Security of supply</t>
  </si>
  <si>
    <t>Environmental</t>
  </si>
  <si>
    <t>Safety</t>
  </si>
  <si>
    <t>Network other - PLEC</t>
  </si>
  <si>
    <t>Superannuation</t>
  </si>
  <si>
    <t>Sub-total System assets</t>
  </si>
  <si>
    <t>Information technology</t>
  </si>
  <si>
    <t>Property (includes Easements)</t>
  </si>
  <si>
    <t>Fleet</t>
  </si>
  <si>
    <t>Plant and tools</t>
  </si>
  <si>
    <t>Non-network other</t>
  </si>
  <si>
    <t>Sub-total Non-system assets</t>
  </si>
  <si>
    <t>SA Power Networks' comments in relation to Table 3</t>
  </si>
  <si>
    <t xml:space="preserve">Costs reported against individual asset categories in the table are on an "as commissioned" basis.  Information is reported on an </t>
  </si>
  <si>
    <t xml:space="preserve">as commissioned basis because SA Power Networks' asset accounting system (SAP) does not assign work in progress by asset </t>
  </si>
  <si>
    <t>category until the works are completed and settled against an asset.  The Work in Progress (Net) categories under System assets</t>
  </si>
  <si>
    <t>and Non-system assets therefore reports the change in WIP balance for the regulatory year in order to reconcile net capital additions</t>
  </si>
  <si>
    <t>with the total incurred additions as reported in Table 1.</t>
  </si>
  <si>
    <t xml:space="preserve">The forecast value relating to Other system assets in the AER's Final Determination has been allocated by asset class based on </t>
  </si>
  <si>
    <t>expenditure purpose.  This has had the effect of increasing the forecast values for IT, Buildings, and Plant &amp; Tools/Office furniture.</t>
  </si>
  <si>
    <t xml:space="preserve">Actual Equity raising costs have been reported to be the same value as the forecast as these costs are not incurred at the Partner  </t>
  </si>
  <si>
    <t>level.</t>
  </si>
  <si>
    <t>SA Power Networks' comments in relation to Table 4</t>
  </si>
  <si>
    <t xml:space="preserve">Capital expenditure has been allocated to alternative control services in accordance with SA Power Networks' </t>
  </si>
  <si>
    <t xml:space="preserve">The forecast value has been escalated to nominal by a CPI adjustment of 10.71%, reflecting the change in the index for the 4-year </t>
  </si>
  <si>
    <t>SA Power Networks' comments in relation to Table 5</t>
  </si>
  <si>
    <t xml:space="preserve">Capital expenditure has been allocated to negotiated services and unregulated services in accordance with SA Power Networks' </t>
  </si>
  <si>
    <t>The reported values are inclusive of the change in WIP balance, but excluding Capital Contributions.</t>
  </si>
  <si>
    <t>SA Power Networks' comment in relation to Table 6</t>
  </si>
  <si>
    <t xml:space="preserve">There are no capital related party transactions disclosed, as there are no items meeting the 5% materiality threshold. </t>
  </si>
  <si>
    <t>SA Power Networks' comments in relation to Table 8</t>
  </si>
  <si>
    <t xml:space="preserve">The Disposals value reflects gross proceeds income from the sale of assets, consistent with the methodology adopted in </t>
  </si>
  <si>
    <t xml:space="preserve">SA Power Networks' regulatory submission forecasts.  </t>
  </si>
  <si>
    <t>SA Power Networks' comment in relation to Table 1</t>
  </si>
  <si>
    <t xml:space="preserve">The Tax standard lives in the table are those contained in the file tiled "ETSA Utilities PTRM </t>
  </si>
  <si>
    <t>revocation and substitution - February 2012", which is accessible via the AER's website.</t>
  </si>
  <si>
    <t>N/A</t>
  </si>
  <si>
    <t xml:space="preserve">Network maintenance expenditure has been allocated to the standard control services, alternative control services, negotiated distribution services and unregulated services  </t>
  </si>
  <si>
    <t>in accordance with SA Power Networks' Cost Allocation Method.</t>
  </si>
  <si>
    <t>Forecast values have been escalated to nominal by a CPI adjustment of 10.71%, reflecting the change in the index for the 4-year period ended 31 March 2014.</t>
  </si>
  <si>
    <t xml:space="preserve">The forecast for Vegetation management has been amended to include the AER's approved 'Vegetation clearance pass through - July 2013'.  The adjustment amount was </t>
  </si>
  <si>
    <t>$11.4M (including CPI adjustment).</t>
  </si>
  <si>
    <t xml:space="preserve">The forecast value relating to Superannuation in the AER's Final Determination has been re-allocated based on pro-rata forecast labour by expenditure category.  </t>
  </si>
  <si>
    <t>This is in an attempt to replicate the actual distribution of these superannuation costs by expenditure category.</t>
  </si>
  <si>
    <t xml:space="preserve">The Adjustments column represents the exclusion of unregulated services from the Audited statutory accounts totals and includes regulatory adjustments in order to derive the </t>
  </si>
  <si>
    <t>totals for the Distribution business.</t>
  </si>
  <si>
    <t xml:space="preserve">The total of the Audited statutory accounts column reconciles to the Maintenance total in the Income Statement (Template 1). </t>
  </si>
  <si>
    <t>SA Power Networks' comment in relation to Table 3</t>
  </si>
  <si>
    <t>Not applicable.  There is a nil value reported against this item in Table 1.</t>
  </si>
  <si>
    <t>SA Power Networks' comment in relation to Table 4</t>
  </si>
  <si>
    <t xml:space="preserve">There are no network maintenance related party transactions disclosed, as there are no items meeting the 5% materiality </t>
  </si>
  <si>
    <t>threshold.</t>
  </si>
  <si>
    <t xml:space="preserve">Network operating expenditure has been allocated to the standard control services, alternative control services, negotiated distribution services and unregulated services   </t>
  </si>
  <si>
    <t>Self insurance forecast and actual values (included in the Other Allocated Costs line) are reported in accordance with the AER's definition of self insurance events.</t>
  </si>
  <si>
    <t xml:space="preserve">The total of the Audited statutory accounts column reconciles to the Operating  expenses total in the Income Statement (Template 1). </t>
  </si>
  <si>
    <t>Other Allocated Costs</t>
  </si>
  <si>
    <t>Other customer services</t>
  </si>
  <si>
    <t xml:space="preserve">Customer relations </t>
  </si>
  <si>
    <t>CKI/HEI Electricity Distribution Holdings (Australia) Pty Ltd</t>
  </si>
  <si>
    <t>SA Power Networks' comment in relation to Table 5</t>
  </si>
  <si>
    <t xml:space="preserve">The items reported in the table meet the AER's materiality threshold for change in operating costs from the prior year (adjusted for 2.93% CPI).  The Regulation and Company Secretary and </t>
  </si>
  <si>
    <t xml:space="preserve">Information Systems categories incurred an increment greater than 10% to standard control operating costs from the prior year, while the Risk management category incurred a decrement of </t>
  </si>
  <si>
    <t>more than 10% to standard control operating costs from the prior year.  While SA Power Networks are uncertain as to whether the changes in costs satisfy the AER's definition of</t>
  </si>
  <si>
    <t>non-recurrent network operating costs (given the nature of the changes in costs and the difficulty in gauging the likelihood of recurrence), it was nonetheles deemed prudent to report them.</t>
  </si>
  <si>
    <t>Not applicable.  There are no non-network alternative projects outside of the DMIS to report for the 2013-14 regulatory year.</t>
  </si>
  <si>
    <t>SA Power Networks' comments in relation to Table 1:</t>
  </si>
  <si>
    <t xml:space="preserve">In an email dated 17/9/13, the AER advised that the definition of Avoided Cost Payments in </t>
  </si>
  <si>
    <t xml:space="preserve">the RIN was inappropriate for what they require to be reported.  The AER advised that the </t>
  </si>
  <si>
    <t>correct definition is "Payments made in accordance with clause 5.5(h) of the NER."</t>
  </si>
  <si>
    <t xml:space="preserve">SA Power Networks reports that there were no payments made in the current year under </t>
  </si>
  <si>
    <t>clause 5.5(h) of the NER..</t>
  </si>
  <si>
    <t>SA Power Networks' comment in relation to Table 1:</t>
  </si>
  <si>
    <t xml:space="preserve">SA Power Networks systems do not capture financial Metering information split in accordance with the requested categories.  </t>
  </si>
  <si>
    <t>The values shown in the Total line for Metering relate to all Metering classified as an Alternative Control Service.</t>
  </si>
  <si>
    <t>All values relate to standard control services.  Please refer to the reference notes to the right of Table 1.</t>
  </si>
  <si>
    <t>References</t>
  </si>
  <si>
    <t>Total opex as per Template 8 Table 1 and Template 10 Table 1.</t>
  </si>
  <si>
    <t>Represents amount reported as Other network operation costs in Template 10 Table 1.</t>
  </si>
  <si>
    <t>Payments for Self Insurance events in accordance with the AER's definition.</t>
  </si>
  <si>
    <t>As per Template 8 Table 1.</t>
  </si>
  <si>
    <t>Superannuation contributions to defined benefit schemes.</t>
  </si>
  <si>
    <t>As per Template 10 Table 6 = nil.</t>
  </si>
  <si>
    <t>DM innovation fund as per Template 8 Table 1.</t>
  </si>
  <si>
    <t>Adjustment for Opex ECM carryover - per AER Determination Table 13.1.</t>
  </si>
  <si>
    <t>Vegetation clearance pass through - July 2013.</t>
  </si>
  <si>
    <t>As per Table 2 = nil.</t>
  </si>
  <si>
    <t>SA Power Networks' comment in relation to Table 2:</t>
  </si>
  <si>
    <t>Not applicable.  There have been no changes to SA Power Networks' Capitalisation Policy in the current year.</t>
  </si>
  <si>
    <t xml:space="preserve">The costs for the self insurance events in this table are reported on a cash payments basis.  This is in accordance with the treatment of self insurance costs in SA Power Networks' Cost Allocation </t>
  </si>
  <si>
    <t xml:space="preserve">Method - September 2012 (Refer Section 6.3 Allocated Costs), and is also consistent with the methodology employed in the AER's self insurance forecast determination. </t>
  </si>
  <si>
    <t xml:space="preserve">The self insurance events reports in this table are those where the incurred cost for the regulatory year exceeded $100,000 per event.  </t>
  </si>
  <si>
    <t>Both the alleged crop loss event and the Gladstone conductor fire event are discosed due to increases in the respective provisions for those events, meaning the incurred cost for each event</t>
  </si>
  <si>
    <t>was greater than $100,000.</t>
  </si>
  <si>
    <t>Bushfire</t>
  </si>
  <si>
    <t>Alleged that transformer sparked fire at Port Lincoln</t>
  </si>
  <si>
    <t>Yes</t>
  </si>
  <si>
    <t>Crop Loss</t>
  </si>
  <si>
    <t>Alleged transformer fault affecting irrigation</t>
  </si>
  <si>
    <t>Fire</t>
  </si>
  <si>
    <t>Conductor sparked fire at Gladstone</t>
  </si>
  <si>
    <t>Appliance Damage</t>
  </si>
  <si>
    <t>Transformer neutral fault</t>
  </si>
  <si>
    <t>SA Power Networks' comments in relation to Tables 1 and 2:</t>
  </si>
  <si>
    <t>In the current year, the SA Power Networks Partnership has adopted all of the new and revised Standards and Interpretations issued by the Australian Accounting</t>
  </si>
  <si>
    <t xml:space="preserve">Standards Board (the AASB) that are relevant to its operations and effective for the current regulatory reporting year.  The adoption of these new and revised </t>
  </si>
  <si>
    <t>Standards and Interpretations has resulted in no significant changes to SA Power Networks' accounting policies.</t>
  </si>
  <si>
    <t xml:space="preserve">For further information in relation to these projects, please refer to the 2013-14 DMIA Report provided as  Attachment 6.1(a) to </t>
  </si>
  <si>
    <t>SA Power Networks' RIN response document.</t>
  </si>
  <si>
    <t>DM - Smart Grid Tariff Trial (North Adelaide)</t>
  </si>
  <si>
    <t>DSP Trial 2 (UMR)</t>
  </si>
  <si>
    <t>DSP Trial 3 (Residential Load Profiles)</t>
  </si>
  <si>
    <t>SA Power Networks' comment in relation to Table 2</t>
  </si>
  <si>
    <t>Not applicable.  There has not been any revenue foregone to date as a result of SA Power Networks' demand management</t>
  </si>
  <si>
    <t>initiatives, including those projects sought under the Demand Management Incentive Allowance for 2013-14 (refer Table 1 above).</t>
  </si>
  <si>
    <t>Therefore, a calculation of forgone revenue is not required.</t>
  </si>
  <si>
    <t>PV Feed In Tariff Paid - 44 cent and 16 cent Schemes</t>
  </si>
  <si>
    <t>less PV FiT Recovered</t>
  </si>
  <si>
    <t>(over-recovered)</t>
  </si>
  <si>
    <t>Total expenditure is as per the Demand Management Innovation Fund category reported in Template 8 Table 1.</t>
  </si>
  <si>
    <t>Higher expenditure for the year is consistent with the increase in Security of Supply Strategic capital expenditure and reflects SA Power Networks' strategic focus on maintaining the condition of our substation properties.</t>
  </si>
  <si>
    <t>The Distribution licence fee has remained constant in nominal dollars over the regulatory period, whereas the forecasts assumed an annual CPI increase.</t>
  </si>
  <si>
    <t>Although there has been a significant ramp-up of work in this area, the additional resources and associated expenditure are generally being assigned directly to capital projects requiring that information (e.g. the SCADA / DMS project), such that operating expenditure has been lower than was anticipated at the time of our regulatory proposal.</t>
  </si>
  <si>
    <t>Actual costs have continued to increase in this area year on year, however not at the levels anticipated in the forecast, largely due to the achievement of substantial contract savings through the regulatory period to date.</t>
  </si>
  <si>
    <t xml:space="preserve">Higher than forecast expenditure in the current year is predominantly due to higher than anticipated external audit fees in order to meet the AER's additional reporting requirements. </t>
  </si>
  <si>
    <t>Delays in acquiring some new properties continues to have an associated flow-on effect resulting in delays to anticipated operational costs associated with those properties.</t>
  </si>
  <si>
    <t xml:space="preserve">Non-system assets expenditure was below forecast due to reduced Property (-$7 million) and Plant and tools (-$5 million) expenditure.  Property expenditure is below forecast levels, mainly attributable to an operating lease arrangement entered into for a new industrial property due to difficulties in sourcing a suitable site together with a delay in the construction of a new depot at Seaford.  The lower than forecast spend in Plant and tools is also related to the delays in property acquisition, as a large component of the forecast relates to building fit-outs of newly acquired properties. </t>
  </si>
  <si>
    <t xml:space="preserve">There has been a substantial ramp-up in costs in the current year reflecting the changing regulatory framework and the implementation of more onerous reporting requirements.  </t>
  </si>
  <si>
    <t xml:space="preserve">Expenditure remains below forecast due primarily to insurance policy outcomes to date having been more favourable during the period than had been anticipated in our regulatory determination.  Lower than anticipated external legal fees were also reported in the current year. </t>
  </si>
  <si>
    <t xml:space="preserve">Expenditure is higher than forecast due to the availability of significant funding carried over from the prior regulatory period relating to the ESCOSA demand management program (which is not included in the forecast value).  The expenditure relating to the ESCOSA program has now been substantively expended.  </t>
  </si>
  <si>
    <t>Expenditure is higher than forecast due to timing.  As per the explanation above, with the substantive completion of the ESCOSA demand management program, focus has shifted to the specific project trials earmarked for the total $3.1 million of funding available under the AER's DMIS.  It is anticipated that the remaining allowance will be expended in the 2014-15 regulatory year.</t>
  </si>
  <si>
    <t>Expenditure continues to be higher than that allowed by the AER, resulting from the need to invest additional amounts to maintain the safety and reliability of the network.  The work undertaken in the current regulatory control period has primarily been limited to high priority risk assets associated with an increasing volume of identified asset defects (which will continue to be the focus for the remainder of the current regulatory period).  There will need to be additional works undertaken in the next regulatory period to manage our risk in accordance with our Safety, Reliability and Maintenance Technical Management Plan.</t>
  </si>
  <si>
    <t xml:space="preserve">Expenditure is above forecast due to higher than forecast spending in the Security of Supply category (+$7 million) offset slightly by reduced spending in Reliability (-$2 million).  Increased expenditure in the Security of Supply area primarily represents timing differences resulting from the profiling of projects over the regulatory period.  Significant expenditure was incurred during the year on SCADA / ADMS systems and other strategic projects (e.g. substation property enhancements). </t>
  </si>
  <si>
    <t>Reflects the regulatory adjustment for the difference between superannuation cash contributions and the accounting expense.  As per SA Power Networks' approved Cost Allocation Method, superannuation is reported on a cash payments basis for regulatory reporting.  Actual expenditure represents the portion of the regulatory adjustment pertaining to system assets.  The forecast value is nil because the superannuation forecast from the AER's Final Determination has been re-allocated across expenditure categories based on pro-rata forecast labour by expenditure category in an attempt to replicate the distribution of actual superannuation cost.</t>
  </si>
  <si>
    <t>Expenditure is higher than for prior years, although it remains below forecast levels.  Expenditure levels have been impacted by delays in scheduling remediation works arising from high inspection workloads, and further constrained by the redirection of some resources to asset replacement capital works.</t>
  </si>
  <si>
    <t>GSL payments were once again significantly above the forecast level of $1 million, which is far below the level needed to cover payments incurred in an average year.  Expenditure for the year was primarily the result of duration GSL payments for outages caused by major weather events, in particular a severe wind storm in February which resulted in 90,000 customers being without power for more than 12 hours.  It should be noted that SA Power Networks is required to make GSL payments on MED days, unlike other jurisdictions.</t>
  </si>
  <si>
    <t>Expenditure was above forecast due to an increase in resources deployed to the Regulation group to continue preparations for the upcoming 2015-20 Price Reset (including stakeholder engagement), and to meet increasing regulatory information requirements resulting from AER rule changes.</t>
  </si>
  <si>
    <t>This line item represents forecast and actual data for Self Insurance and the actual regulatory adjustment for Superannuation.  In accordance with SA Power Networks' approved Cost Allocation Method, both Self Insurance and Superannuation are reported on the basis of cash payments rather than the accounting expense.  Due to the difficulty associated with forecasting cash payments for these items in any given year, it is not unexpected that the actual expenditure will vary from forecast.</t>
  </si>
  <si>
    <t xml:space="preserve">Growth expenditure was lower than forecast due to capacity related expenditure (-$68 million) and net customer connections (-$4 million) being below forecast.  Capacity expenditure was below expectations due to a continuation of lower load growth than anticipated since 2011, primarily as a result of uncontrollable external factors such as economic downturn and the continued take up of embedded PV generation, which has resulted in the efficient deferral of projects.  Where possible, more efficient solutions have also been implemented to reduce costs.  Constrained economic conditions have also continued to result in lower customer connection activity than forecast in customer funded works and consequently lower capital contributions. </t>
  </si>
  <si>
    <t>Expenditure is below forecast due to lower than forecast spend in the Safety (-$15 million) and Environmental (-$2 million) categories.  Safety expenditure is below forecast levels due to the timing of a number of projects, together with difficulties in obtaining access to our CBD network.  These difficulties have resulted in the deferral of CBD substation upgrades including Synagogue Place, as well as CBD fault level management projects and substation disconnector replacement projects.  Similarly, delays arose in switchgear ground level projects and the Mobile Radio Network upgrade, the latter due to the investigation of a more efficient solution.  Environmental expenditure is lower than forecast primarily largely due to timing and classification of expenditure.  Part of the environmental forecasts relate to an average expected expenditure on remediation works, which may not be incurred in any individual year.  Further, environmental works are also often undertaken as part of larger asset replacement, customer or augmentation projects (such as firewalls), consequently some costs may appear in other expenditure categories.</t>
  </si>
  <si>
    <t>Lower than forecast expenditure in the current year is primarily due to lower than anticipated external service costs, e.g. consultancies and labour contracts.</t>
  </si>
</sst>
</file>

<file path=xl/styles.xml><?xml version="1.0" encoding="utf-8"?>
<styleSheet xmlns="http://schemas.openxmlformats.org/spreadsheetml/2006/main">
  <numFmts count="21">
    <numFmt numFmtId="44" formatCode="_-&quot;$&quot;* #,##0.00_-;\-&quot;$&quot;* #,##0.00_-;_-&quot;$&quot;* &quot;-&quot;??_-;_-@_-"/>
    <numFmt numFmtId="43" formatCode="_-* #,##0.00_-;\-* #,##0.00_-;_-* &quot;-&quot;??_-;_-@_-"/>
    <numFmt numFmtId="164" formatCode="_(* #,##0_);_(* \(#,##0\);_(* &quot;-&quot;_);_(@_)"/>
    <numFmt numFmtId="165" formatCode="_(* #,##0.00_);_(* \(#,##0.00\);_(* &quot;-&quot;??_);_(@_)"/>
    <numFmt numFmtId="166" formatCode="_(* #,##0_);_(* \(#,##0\);_(* &quot;-&quot;?_);_(@_)"/>
    <numFmt numFmtId="167" formatCode="0.0"/>
    <numFmt numFmtId="168" formatCode="0.0000"/>
    <numFmt numFmtId="169" formatCode="#,##0;\(#,##0\)"/>
    <numFmt numFmtId="170" formatCode="#,##0,;\(#,##0,\)"/>
    <numFmt numFmtId="171" formatCode="#,##0.0;\(#,##0.0\)"/>
    <numFmt numFmtId="172" formatCode="_(* #,##0.0_);_(* \(#,##0.0\);_(* &quot;-&quot;??_);_(@_)"/>
    <numFmt numFmtId="173" formatCode="_(&quot;$&quot;#,##0.0_);\(&quot;$&quot;#,##0.0\);_(&quot;$&quot;#,##0.0_)"/>
    <numFmt numFmtId="174" formatCode="d/m/yy"/>
    <numFmt numFmtId="175" formatCode="_(#,##0.0\x_);\(#,##0.0\x\);_(#,##0.0\x_)"/>
    <numFmt numFmtId="176" formatCode="_(#,##0.0_);\(#,##0.0\);_(#,##0.0_)"/>
    <numFmt numFmtId="177" formatCode="_(#,##0.0%_);\(#,##0.0%\);_(#,##0.0%_)"/>
    <numFmt numFmtId="178" formatCode="_(###0_);\(###0\);_(###0_)"/>
    <numFmt numFmtId="179" formatCode="_)d/m/yy_)"/>
    <numFmt numFmtId="180" formatCode="_(#,##0_);\(#,##0\);_(#,##0_)"/>
    <numFmt numFmtId="181" formatCode="0.00_)"/>
    <numFmt numFmtId="182" formatCode="#,##0.000000"/>
  </numFmts>
  <fonts count="93">
    <font>
      <sz val="10"/>
      <name val="Arial"/>
    </font>
    <font>
      <sz val="11"/>
      <color theme="1"/>
      <name val="Calibri"/>
      <family val="2"/>
    </font>
    <font>
      <sz val="11"/>
      <color theme="1"/>
      <name val="Calibri"/>
      <family val="2"/>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0"/>
      <color indexed="12"/>
      <name val="Arial"/>
      <family val="2"/>
    </font>
    <font>
      <b/>
      <sz val="10"/>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sz val="12"/>
      <name val="Arial Black"/>
      <family val="2"/>
    </font>
    <font>
      <sz val="12"/>
      <name val="Arial"/>
      <family val="2"/>
    </font>
    <font>
      <strike/>
      <sz val="10"/>
      <color indexed="22"/>
      <name val="Arial Black"/>
      <family val="2"/>
    </font>
    <font>
      <b/>
      <sz val="10"/>
      <name val="Arial"/>
      <family val="2"/>
    </font>
    <font>
      <b/>
      <sz val="10"/>
      <color indexed="52"/>
      <name val="Arial"/>
      <family val="2"/>
    </font>
    <font>
      <sz val="10"/>
      <name val="Arial"/>
      <family val="2"/>
    </font>
    <font>
      <b/>
      <sz val="12"/>
      <color indexed="8"/>
      <name val="Arial"/>
      <family val="2"/>
    </font>
    <font>
      <i/>
      <sz val="10"/>
      <color indexed="9"/>
      <name val="Arial"/>
      <family val="2"/>
    </font>
    <font>
      <sz val="10"/>
      <name val="Arial"/>
      <family val="2"/>
    </font>
    <font>
      <b/>
      <sz val="14"/>
      <name val="Arial Black"/>
      <family val="2"/>
    </font>
    <font>
      <sz val="10"/>
      <name val="Arial"/>
      <family val="2"/>
    </font>
    <font>
      <b/>
      <sz val="22"/>
      <name val="Arial"/>
      <family val="2"/>
    </font>
    <font>
      <b/>
      <sz val="12"/>
      <color indexed="51"/>
      <name val="Arial"/>
      <family val="2"/>
    </font>
    <font>
      <sz val="12"/>
      <color indexed="9"/>
      <name val="Arial"/>
      <family val="2"/>
    </font>
    <font>
      <b/>
      <sz val="10"/>
      <color rgb="FFFFC000"/>
      <name val="Arial"/>
      <family val="2"/>
    </font>
    <font>
      <b/>
      <sz val="10"/>
      <color theme="0"/>
      <name val="Arial"/>
      <family val="2"/>
    </font>
    <font>
      <b/>
      <sz val="10"/>
      <color rgb="FFFFCC00"/>
      <name val="Arial"/>
      <family val="2"/>
    </font>
    <font>
      <sz val="10"/>
      <color theme="0"/>
      <name val="Arial"/>
      <family val="2"/>
    </font>
    <font>
      <sz val="10"/>
      <name val="Calibri"/>
      <family val="2"/>
    </font>
    <font>
      <sz val="10"/>
      <color rgb="FFFF0000"/>
      <name val="Arial"/>
      <family val="2"/>
    </font>
    <font>
      <b/>
      <u/>
      <sz val="10"/>
      <color indexed="10"/>
      <name val="Arial"/>
      <family val="2"/>
    </font>
    <font>
      <sz val="10"/>
      <color indexed="10"/>
      <name val="Arial"/>
      <family val="2"/>
    </font>
    <font>
      <sz val="10"/>
      <color theme="1"/>
      <name val="Arial"/>
      <family val="2"/>
    </font>
    <font>
      <b/>
      <u/>
      <sz val="10"/>
      <color rgb="FFFF0000"/>
      <name val="Arial"/>
      <family val="2"/>
    </font>
    <font>
      <b/>
      <u/>
      <sz val="10"/>
      <name val="Arial"/>
      <family val="2"/>
    </font>
    <font>
      <sz val="10"/>
      <name val="Arial"/>
      <family val="2"/>
    </font>
    <font>
      <b/>
      <sz val="9"/>
      <name val="Arial"/>
      <family val="2"/>
    </font>
    <font>
      <b/>
      <sz val="8"/>
      <color indexed="15"/>
      <name val="Times New Roman"/>
      <family val="1"/>
    </font>
    <font>
      <b/>
      <sz val="10"/>
      <name val="Book Antiqua"/>
      <family val="1"/>
    </font>
    <font>
      <b/>
      <sz val="10"/>
      <color indexed="56"/>
      <name val="Wingdings"/>
      <charset val="2"/>
    </font>
    <font>
      <b/>
      <u/>
      <sz val="8"/>
      <color indexed="56"/>
      <name val="Arial"/>
      <family val="2"/>
    </font>
    <font>
      <sz val="8"/>
      <name val="MS Sans Serif"/>
      <family val="2"/>
    </font>
    <font>
      <b/>
      <i/>
      <sz val="16"/>
      <name val="Helv"/>
    </font>
    <font>
      <b/>
      <sz val="13"/>
      <name val="Arial"/>
      <family val="2"/>
    </font>
    <font>
      <sz val="9"/>
      <color indexed="20"/>
      <name val="Arial"/>
      <family val="2"/>
    </font>
    <font>
      <b/>
      <sz val="12"/>
      <color indexed="20"/>
      <name val="Arial"/>
      <family val="2"/>
    </font>
    <font>
      <sz val="8"/>
      <name val="Book Antiqua"/>
      <family val="1"/>
    </font>
    <font>
      <sz val="10"/>
      <name val="Century Gothic"/>
      <family val="2"/>
    </font>
    <font>
      <b/>
      <sz val="10"/>
      <color indexed="39"/>
      <name val="Arial"/>
      <family val="2"/>
    </font>
    <font>
      <sz val="10"/>
      <color indexed="39"/>
      <name val="Arial"/>
      <family val="2"/>
    </font>
    <font>
      <sz val="19"/>
      <color indexed="48"/>
      <name val="Arial"/>
      <family val="2"/>
    </font>
    <font>
      <sz val="8"/>
      <color indexed="8"/>
      <name val="Arial"/>
      <family val="2"/>
    </font>
    <font>
      <sz val="8"/>
      <color indexed="10"/>
      <name val="Arial"/>
      <family val="2"/>
    </font>
    <font>
      <sz val="10"/>
      <color indexed="8"/>
      <name val="Century Gothic"/>
      <family val="2"/>
    </font>
    <font>
      <sz val="10"/>
      <color theme="0"/>
      <name val="Century Gothic"/>
      <family val="2"/>
    </font>
    <font>
      <sz val="8"/>
      <color theme="1"/>
      <name val="Arial"/>
      <family val="2"/>
    </font>
    <font>
      <sz val="10"/>
      <color theme="1"/>
      <name val="Century Gothic"/>
      <family val="2"/>
    </font>
    <font>
      <b/>
      <sz val="10"/>
      <color theme="1"/>
      <name val="Arial"/>
      <family val="2"/>
    </font>
    <font>
      <sz val="12"/>
      <color theme="1"/>
      <name val="Arial"/>
      <family val="2"/>
    </font>
  </fonts>
  <fills count="52">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47"/>
        <bgColor indexed="64"/>
      </patternFill>
    </fill>
    <fill>
      <patternFill patternType="solid">
        <fgColor indexed="4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333399"/>
        <bgColor indexed="64"/>
      </patternFill>
    </fill>
    <fill>
      <patternFill patternType="solid">
        <fgColor theme="1"/>
        <bgColor indexed="64"/>
      </patternFill>
    </fill>
    <fill>
      <patternFill patternType="solid">
        <fgColor rgb="FFFABF8F"/>
        <bgColor indexed="64"/>
      </patternFill>
    </fill>
    <fill>
      <patternFill patternType="solid">
        <fgColor rgb="FFB2A1C7"/>
        <bgColor indexed="64"/>
      </patternFill>
    </fill>
    <fill>
      <patternFill patternType="solid">
        <fgColor indexed="44"/>
        <bgColor indexed="64"/>
      </patternFill>
    </fill>
    <fill>
      <patternFill patternType="solid">
        <fgColor indexed="49"/>
        <bgColor indexed="64"/>
      </patternFill>
    </fill>
    <fill>
      <patternFill patternType="solid">
        <fgColor indexed="52"/>
        <bgColor indexed="64"/>
      </patternFill>
    </fill>
    <fill>
      <patternFill patternType="lightGray">
        <fgColor indexed="13"/>
      </patternFill>
    </fill>
    <fill>
      <patternFill patternType="solid">
        <fgColor indexed="40"/>
        <bgColor indexed="64"/>
      </patternFill>
    </fill>
    <fill>
      <patternFill patternType="solid">
        <fgColor indexed="29"/>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1FACCD"/>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style="medium">
        <color indexed="22"/>
      </left>
      <right style="medium">
        <color indexed="22"/>
      </right>
      <top style="medium">
        <color indexed="22"/>
      </top>
      <bottom style="medium">
        <color indexed="22"/>
      </bottom>
      <diagonal/>
    </border>
    <border>
      <left style="hair">
        <color indexed="22"/>
      </left>
      <right style="hair">
        <color indexed="22"/>
      </right>
      <top style="hair">
        <color indexed="22"/>
      </top>
      <bottom style="hair">
        <color indexed="22"/>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1"/>
      </left>
      <right style="thin">
        <color indexed="51"/>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412">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8"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164" fontId="9" fillId="14" borderId="0" applyNumberFormat="0" applyFont="0" applyBorder="0" applyAlignment="0">
      <alignment horizontal="right"/>
    </xf>
    <xf numFmtId="164" fontId="9" fillId="14" borderId="0" applyNumberFormat="0" applyFont="0" applyBorder="0" applyAlignment="0">
      <alignment horizontal="right"/>
    </xf>
    <xf numFmtId="0" fontId="24" fillId="5" borderId="1" applyNumberFormat="0" applyAlignment="0" applyProtection="0"/>
    <xf numFmtId="0" fontId="25" fillId="15" borderId="2" applyNumberFormat="0" applyAlignment="0" applyProtection="0"/>
    <xf numFmtId="43" fontId="3"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4" fillId="0" borderId="0" applyFont="0" applyFill="0" applyBorder="0" applyAlignment="0" applyProtection="0"/>
    <xf numFmtId="43" fontId="3" fillId="0" borderId="0" applyFont="0" applyFill="0" applyBorder="0" applyAlignment="0" applyProtection="0"/>
    <xf numFmtId="0" fontId="26" fillId="0" borderId="0" applyNumberFormat="0" applyFill="0" applyBorder="0" applyAlignment="0" applyProtection="0"/>
    <xf numFmtId="0" fontId="27" fillId="16"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9" fillId="0" borderId="0" applyNumberFormat="0" applyFill="0" applyBorder="0" applyAlignment="0" applyProtection="0">
      <alignment vertical="top"/>
      <protection locked="0"/>
    </xf>
    <xf numFmtId="0" fontId="31" fillId="3" borderId="1" applyNumberFormat="0" applyAlignment="0" applyProtection="0"/>
    <xf numFmtId="164" fontId="3" fillId="17" borderId="0" applyFont="0" applyBorder="0" applyAlignment="0">
      <alignment horizontal="right"/>
      <protection locked="0"/>
    </xf>
    <xf numFmtId="164" fontId="9" fillId="17" borderId="0" applyFont="0" applyBorder="0" applyAlignment="0">
      <alignment horizontal="right"/>
      <protection locked="0"/>
    </xf>
    <xf numFmtId="166" fontId="9" fillId="18" borderId="0" applyFont="0" applyBorder="0">
      <alignment horizontal="right"/>
      <protection locked="0"/>
    </xf>
    <xf numFmtId="164" fontId="9" fillId="19" borderId="0" applyFont="0" applyBorder="0">
      <alignment horizontal="right"/>
      <protection locked="0"/>
    </xf>
    <xf numFmtId="0" fontId="32" fillId="0" borderId="6" applyNumberFormat="0" applyFill="0" applyAlignment="0" applyProtection="0"/>
    <xf numFmtId="0" fontId="33" fillId="6"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3" fillId="0" borderId="0"/>
    <xf numFmtId="0" fontId="3" fillId="20" borderId="0"/>
    <xf numFmtId="0" fontId="3" fillId="20" borderId="0"/>
    <xf numFmtId="0" fontId="3" fillId="20" borderId="0"/>
    <xf numFmtId="0" fontId="9" fillId="20" borderId="0"/>
    <xf numFmtId="0" fontId="54" fillId="20" borderId="0"/>
    <xf numFmtId="0" fontId="3" fillId="0" borderId="0"/>
    <xf numFmtId="0" fontId="9" fillId="0" borderId="0"/>
    <xf numFmtId="0" fontId="54" fillId="0" borderId="0"/>
    <xf numFmtId="0" fontId="3" fillId="20" borderId="0"/>
    <xf numFmtId="0" fontId="9" fillId="20" borderId="0"/>
    <xf numFmtId="0" fontId="54" fillId="20" borderId="0"/>
    <xf numFmtId="0" fontId="3" fillId="20" borderId="0"/>
    <xf numFmtId="0" fontId="9" fillId="20" borderId="0"/>
    <xf numFmtId="0" fontId="54" fillId="20" borderId="0"/>
    <xf numFmtId="0" fontId="3" fillId="20" borderId="0"/>
    <xf numFmtId="0" fontId="54" fillId="20" borderId="0"/>
    <xf numFmtId="0" fontId="54" fillId="20" borderId="0"/>
    <xf numFmtId="0" fontId="9" fillId="20" borderId="0"/>
    <xf numFmtId="0" fontId="3" fillId="0" borderId="0"/>
    <xf numFmtId="0" fontId="3" fillId="20" borderId="0"/>
    <xf numFmtId="0" fontId="9" fillId="20" borderId="0"/>
    <xf numFmtId="0" fontId="3" fillId="0" borderId="0" applyProtection="0"/>
    <xf numFmtId="0" fontId="3" fillId="0" borderId="0" applyFill="0"/>
    <xf numFmtId="0" fontId="9" fillId="4" borderId="7" applyNumberFormat="0" applyFont="0" applyAlignment="0" applyProtection="0"/>
    <xf numFmtId="0" fontId="34" fillId="5" borderId="8" applyNumberFormat="0" applyAlignment="0" applyProtection="0"/>
    <xf numFmtId="0" fontId="3" fillId="0" borderId="0"/>
    <xf numFmtId="0" fontId="9" fillId="0" borderId="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0" borderId="0"/>
    <xf numFmtId="0" fontId="3" fillId="20" borderId="0"/>
    <xf numFmtId="0" fontId="2" fillId="0" borderId="0"/>
    <xf numFmtId="0" fontId="2"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81" fillId="26"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81" fillId="14"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81" fillId="49" borderId="0" applyNumberFormat="0" applyBorder="0" applyAlignment="0" applyProtection="0"/>
    <xf numFmtId="0" fontId="88" fillId="50" borderId="0" applyNumberFormat="0" applyBorder="0" applyAlignment="0" applyProtection="0"/>
    <xf numFmtId="0" fontId="22" fillId="8" borderId="0" applyNumberFormat="0" applyBorder="0" applyAlignment="0" applyProtection="0"/>
    <xf numFmtId="4" fontId="11" fillId="24" borderId="48" applyNumberFormat="0" applyProtection="0">
      <alignment horizontal="left" vertical="center" indent="1"/>
    </xf>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8" borderId="0" applyNumberFormat="0" applyBorder="0" applyAlignment="0" applyProtection="0"/>
    <xf numFmtId="0" fontId="22" fillId="12" borderId="0" applyNumberFormat="0" applyBorder="0" applyAlignment="0" applyProtection="0"/>
    <xf numFmtId="0" fontId="89" fillId="51" borderId="0"/>
    <xf numFmtId="0" fontId="11" fillId="34" borderId="0"/>
    <xf numFmtId="173" fontId="11" fillId="0" borderId="49">
      <alignment horizontal="center" vertical="center"/>
      <protection locked="0"/>
    </xf>
    <xf numFmtId="174" fontId="11" fillId="0" borderId="49">
      <alignment horizontal="center" vertical="center"/>
      <protection locked="0"/>
    </xf>
    <xf numFmtId="175" fontId="11" fillId="0" borderId="49">
      <alignment horizontal="center" vertical="center"/>
      <protection locked="0"/>
    </xf>
    <xf numFmtId="176" fontId="11" fillId="0" borderId="49">
      <alignment horizontal="center" vertical="center"/>
      <protection locked="0"/>
    </xf>
    <xf numFmtId="177" fontId="11" fillId="0" borderId="49">
      <alignment horizontal="center" vertical="center"/>
      <protection locked="0"/>
    </xf>
    <xf numFmtId="178" fontId="11" fillId="0" borderId="49">
      <alignment horizontal="center" vertical="center"/>
      <protection locked="0"/>
    </xf>
    <xf numFmtId="0" fontId="11" fillId="0" borderId="49" applyAlignment="0">
      <protection locked="0"/>
    </xf>
    <xf numFmtId="173" fontId="11" fillId="0" borderId="49">
      <alignment vertical="center"/>
      <protection locked="0"/>
    </xf>
    <xf numFmtId="179" fontId="11" fillId="0" borderId="49">
      <alignment horizontal="right" vertical="center"/>
      <protection locked="0"/>
    </xf>
    <xf numFmtId="175" fontId="11" fillId="0" borderId="49">
      <alignment vertical="center"/>
      <protection locked="0"/>
    </xf>
    <xf numFmtId="176" fontId="11" fillId="0" borderId="49">
      <alignment vertical="center"/>
      <protection locked="0"/>
    </xf>
    <xf numFmtId="177" fontId="11" fillId="0" borderId="49">
      <alignment vertical="center"/>
      <protection locked="0"/>
    </xf>
    <xf numFmtId="178" fontId="11" fillId="0" borderId="49">
      <alignment horizontal="right" vertical="center"/>
      <protection locked="0"/>
    </xf>
    <xf numFmtId="0" fontId="23" fillId="13" borderId="0" applyNumberFormat="0" applyBorder="0" applyAlignment="0" applyProtection="0"/>
    <xf numFmtId="164" fontId="3" fillId="14" borderId="0" applyNumberFormat="0" applyFont="0" applyBorder="0" applyAlignment="0">
      <alignment horizontal="right"/>
    </xf>
    <xf numFmtId="164" fontId="3" fillId="14" borderId="0" applyNumberFormat="0" applyFont="0" applyBorder="0" applyAlignment="0">
      <alignment horizontal="right"/>
    </xf>
    <xf numFmtId="0" fontId="85" fillId="33" borderId="56" applyNumberFormat="0" applyFont="0" applyFill="0" applyAlignment="0"/>
    <xf numFmtId="182" fontId="86" fillId="0" borderId="50" applyNumberFormat="0" applyFont="0" applyFill="0" applyAlignment="0"/>
    <xf numFmtId="0" fontId="24" fillId="5" borderId="1" applyNumberFormat="0" applyAlignment="0" applyProtection="0"/>
    <xf numFmtId="0" fontId="71" fillId="35" borderId="0" applyNumberFormat="0" applyFill="0" applyBorder="0" applyProtection="0">
      <alignment horizontal="center"/>
    </xf>
    <xf numFmtId="0" fontId="71" fillId="35" borderId="0" applyNumberFormat="0" applyFill="0" applyBorder="0" applyProtection="0"/>
    <xf numFmtId="0" fontId="11" fillId="0" borderId="0" applyNumberFormat="0" applyFont="0" applyFill="0" applyBorder="0">
      <alignment horizontal="center" vertical="center"/>
      <protection locked="0"/>
    </xf>
    <xf numFmtId="173" fontId="11" fillId="0" borderId="0" applyFill="0" applyBorder="0">
      <alignment horizontal="center" vertical="center"/>
    </xf>
    <xf numFmtId="174" fontId="11" fillId="0" borderId="0" applyFill="0" applyBorder="0">
      <alignment horizontal="center" vertical="center"/>
    </xf>
    <xf numFmtId="175" fontId="11" fillId="0" borderId="0" applyFill="0" applyBorder="0">
      <alignment horizontal="center" vertical="center"/>
    </xf>
    <xf numFmtId="176" fontId="11" fillId="0" borderId="0" applyFill="0" applyBorder="0">
      <alignment horizontal="center" vertical="center"/>
    </xf>
    <xf numFmtId="177" fontId="11" fillId="0" borderId="0" applyFill="0" applyBorder="0">
      <alignment horizontal="center" vertical="center"/>
    </xf>
    <xf numFmtId="178" fontId="11" fillId="0" borderId="0" applyFill="0" applyBorder="0">
      <alignment horizontal="center" vertical="center"/>
    </xf>
    <xf numFmtId="0" fontId="25" fillId="15" borderId="2" applyNumberFormat="0" applyAlignment="0" applyProtection="0"/>
    <xf numFmtId="43" fontId="6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6" fillId="0" borderId="0" applyNumberFormat="0" applyFill="0" applyBorder="0" applyAlignment="0" applyProtection="0"/>
    <xf numFmtId="0" fontId="27" fillId="16" borderId="0" applyNumberFormat="0" applyBorder="0" applyAlignment="0" applyProtection="0"/>
    <xf numFmtId="38" fontId="11" fillId="1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70" fillId="0" borderId="0" applyFill="0" applyBorder="0" applyAlignment="0"/>
    <xf numFmtId="0" fontId="30" fillId="0" borderId="5" applyNumberFormat="0" applyFill="0" applyAlignment="0" applyProtection="0"/>
    <xf numFmtId="0" fontId="10" fillId="0" borderId="0" applyFill="0" applyBorder="0" applyAlignment="0"/>
    <xf numFmtId="0" fontId="30" fillId="0" borderId="0" applyNumberFormat="0" applyFill="0" applyBorder="0" applyAlignment="0" applyProtection="0"/>
    <xf numFmtId="0" fontId="11" fillId="0" borderId="0" applyFill="0" applyBorder="0" applyAlignment="0"/>
    <xf numFmtId="0" fontId="72" fillId="5" borderId="46"/>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73" fillId="0" borderId="0" applyFill="0" applyBorder="0" applyAlignment="0">
      <protection locked="0"/>
    </xf>
    <xf numFmtId="0" fontId="74" fillId="0" borderId="0" applyFill="0" applyBorder="0" applyAlignment="0">
      <protection locked="0"/>
    </xf>
    <xf numFmtId="10" fontId="11" fillId="19" borderId="10" applyNumberFormat="0" applyBorder="0" applyAlignment="0" applyProtection="0"/>
    <xf numFmtId="0" fontId="31" fillId="3" borderId="1" applyNumberFormat="0" applyAlignment="0" applyProtection="0"/>
    <xf numFmtId="0" fontId="31" fillId="3" borderId="1" applyNumberFormat="0" applyAlignment="0" applyProtection="0"/>
    <xf numFmtId="0" fontId="31" fillId="3" borderId="1" applyNumberFormat="0" applyAlignment="0" applyProtection="0"/>
    <xf numFmtId="0" fontId="31" fillId="3" borderId="1" applyNumberFormat="0" applyAlignment="0" applyProtection="0"/>
    <xf numFmtId="0" fontId="31" fillId="3" borderId="1" applyNumberFormat="0" applyAlignment="0" applyProtection="0"/>
    <xf numFmtId="0" fontId="31" fillId="3" borderId="1" applyNumberFormat="0" applyAlignment="0" applyProtection="0"/>
    <xf numFmtId="0" fontId="31" fillId="3" borderId="1" applyNumberFormat="0" applyAlignment="0" applyProtection="0"/>
    <xf numFmtId="0" fontId="31" fillId="3" borderId="1" applyNumberFormat="0" applyAlignment="0" applyProtection="0"/>
    <xf numFmtId="164" fontId="69"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32"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4" fontId="3" fillId="17" borderId="0" applyFont="0" applyBorder="0" applyAlignment="0">
      <alignment horizontal="right"/>
      <protection locked="0"/>
    </xf>
    <xf numFmtId="166" fontId="3" fillId="18" borderId="0" applyFont="0" applyBorder="0">
      <alignment horizontal="right"/>
      <protection locked="0"/>
    </xf>
    <xf numFmtId="164" fontId="3" fillId="19" borderId="0" applyFont="0" applyBorder="0">
      <alignment horizontal="right"/>
      <protection locked="0"/>
    </xf>
    <xf numFmtId="0" fontId="75" fillId="5" borderId="0" applyNumberFormat="0" applyFont="0" applyAlignment="0"/>
    <xf numFmtId="0" fontId="75" fillId="5" borderId="51" applyNumberFormat="0" applyFont="0" applyAlignment="0">
      <protection locked="0"/>
    </xf>
    <xf numFmtId="0" fontId="32" fillId="0" borderId="6" applyNumberFormat="0" applyFill="0" applyAlignment="0" applyProtection="0"/>
    <xf numFmtId="0" fontId="10" fillId="0" borderId="52" applyFill="0">
      <alignment horizontal="center" vertical="center"/>
    </xf>
    <xf numFmtId="0" fontId="11" fillId="0" borderId="52" applyFill="0">
      <alignment horizontal="center" vertical="center"/>
    </xf>
    <xf numFmtId="180" fontId="11" fillId="0" borderId="52" applyFill="0">
      <alignment horizontal="center" vertical="center"/>
    </xf>
    <xf numFmtId="0" fontId="10" fillId="0" borderId="0" applyFill="0" applyBorder="0" applyAlignment="0"/>
    <xf numFmtId="0" fontId="33" fillId="6" borderId="0" applyNumberFormat="0" applyBorder="0" applyAlignment="0" applyProtection="0"/>
    <xf numFmtId="181" fontId="76" fillId="0" borderId="0"/>
    <xf numFmtId="0" fontId="3" fillId="20" borderId="0"/>
    <xf numFmtId="0" fontId="3" fillId="20" borderId="0"/>
    <xf numFmtId="0" fontId="90" fillId="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0" borderId="0"/>
    <xf numFmtId="0" fontId="3" fillId="0" borderId="0"/>
    <xf numFmtId="0" fontId="90" fillId="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0" borderId="0"/>
    <xf numFmtId="0" fontId="3" fillId="20" borderId="0"/>
    <xf numFmtId="0" fontId="1" fillId="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1" fillId="0" borderId="0"/>
    <xf numFmtId="0" fontId="1" fillId="0" borderId="0"/>
    <xf numFmtId="0" fontId="3" fillId="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3" fillId="20" borderId="0"/>
    <xf numFmtId="0" fontId="69" fillId="20" borderId="0"/>
    <xf numFmtId="0" fontId="3" fillId="20" borderId="0"/>
    <xf numFmtId="0" fontId="3" fillId="20" borderId="0"/>
    <xf numFmtId="0" fontId="3" fillId="4" borderId="7" applyNumberFormat="0" applyFont="0" applyAlignment="0" applyProtection="0"/>
    <xf numFmtId="0" fontId="3" fillId="4" borderId="7" applyNumberFormat="0" applyFont="0" applyAlignment="0" applyProtection="0"/>
    <xf numFmtId="0" fontId="34" fillId="5" borderId="8" applyNumberFormat="0" applyAlignment="0" applyProtection="0"/>
    <xf numFmtId="10" fontId="3" fillId="0" borderId="0" applyFont="0" applyFill="0" applyBorder="0" applyAlignment="0" applyProtection="0"/>
    <xf numFmtId="9" fontId="3" fillId="0" borderId="0" applyFont="0" applyFill="0" applyBorder="0" applyAlignment="0" applyProtection="0"/>
    <xf numFmtId="0" fontId="10" fillId="0" borderId="0" applyFill="0" applyBorder="0">
      <alignment horizontal="right" vertical="center"/>
    </xf>
    <xf numFmtId="173" fontId="11" fillId="0" borderId="0" applyFill="0" applyBorder="0">
      <alignment horizontal="right" vertical="center"/>
    </xf>
    <xf numFmtId="179" fontId="11" fillId="0" borderId="0" applyFill="0" applyBorder="0">
      <alignment horizontal="right" vertical="center"/>
    </xf>
    <xf numFmtId="175" fontId="11" fillId="0" borderId="0" applyFill="0" applyBorder="0">
      <alignment horizontal="right" vertical="center"/>
    </xf>
    <xf numFmtId="172" fontId="11" fillId="0" borderId="0" applyFill="0" applyBorder="0">
      <alignment horizontal="right" vertical="center"/>
    </xf>
    <xf numFmtId="177" fontId="11" fillId="0" borderId="0" applyFill="0" applyBorder="0">
      <alignment horizontal="right" vertical="center"/>
    </xf>
    <xf numFmtId="178" fontId="11" fillId="0" borderId="0" applyFill="0" applyBorder="0">
      <alignment horizontal="right" vertical="center"/>
    </xf>
    <xf numFmtId="4" fontId="41" fillId="6" borderId="53" applyNumberFormat="0" applyProtection="0">
      <alignment vertical="center"/>
    </xf>
    <xf numFmtId="4" fontId="82" fillId="24" borderId="53" applyNumberFormat="0" applyProtection="0">
      <alignment vertical="center"/>
    </xf>
    <xf numFmtId="4" fontId="41" fillId="24" borderId="53" applyNumberFormat="0" applyProtection="0">
      <alignment horizontal="left" vertical="center" indent="1"/>
    </xf>
    <xf numFmtId="0" fontId="41" fillId="24" borderId="53" applyNumberFormat="0" applyProtection="0">
      <alignment horizontal="left" vertical="top" indent="1"/>
    </xf>
    <xf numFmtId="4" fontId="41" fillId="36" borderId="0" applyNumberFormat="0" applyProtection="0">
      <alignment horizontal="left" vertical="center" indent="1"/>
    </xf>
    <xf numFmtId="4" fontId="42" fillId="13" borderId="53" applyNumberFormat="0" applyProtection="0">
      <alignment horizontal="right" vertical="center"/>
    </xf>
    <xf numFmtId="4" fontId="42" fillId="37" borderId="53" applyNumberFormat="0" applyProtection="0">
      <alignment horizontal="right" vertical="center"/>
    </xf>
    <xf numFmtId="4" fontId="42" fillId="9" borderId="53" applyNumberFormat="0" applyProtection="0">
      <alignment horizontal="right" vertical="center"/>
    </xf>
    <xf numFmtId="4" fontId="42" fillId="38" borderId="53" applyNumberFormat="0" applyProtection="0">
      <alignment horizontal="right" vertical="center"/>
    </xf>
    <xf numFmtId="4" fontId="42" fillId="39" borderId="53" applyNumberFormat="0" applyProtection="0">
      <alignment horizontal="right" vertical="center"/>
    </xf>
    <xf numFmtId="4" fontId="42" fillId="12" borderId="53" applyNumberFormat="0" applyProtection="0">
      <alignment horizontal="right" vertical="center"/>
    </xf>
    <xf numFmtId="4" fontId="42" fillId="10" borderId="53" applyNumberFormat="0" applyProtection="0">
      <alignment horizontal="right" vertical="center"/>
    </xf>
    <xf numFmtId="4" fontId="42" fillId="40" borderId="53" applyNumberFormat="0" applyProtection="0">
      <alignment horizontal="right" vertical="center"/>
    </xf>
    <xf numFmtId="4" fontId="42" fillId="41" borderId="53" applyNumberFormat="0" applyProtection="0">
      <alignment horizontal="right" vertical="center"/>
    </xf>
    <xf numFmtId="4" fontId="41" fillId="42" borderId="54" applyNumberFormat="0" applyProtection="0">
      <alignment horizontal="left" vertical="center" indent="1"/>
    </xf>
    <xf numFmtId="4" fontId="42" fillId="43" borderId="0" applyNumberFormat="0" applyProtection="0">
      <alignment horizontal="left" vertical="center" indent="1"/>
    </xf>
    <xf numFmtId="4" fontId="50" fillId="44" borderId="0" applyNumberFormat="0" applyProtection="0">
      <alignment horizontal="left" vertical="center" indent="1"/>
    </xf>
    <xf numFmtId="4" fontId="42" fillId="45" borderId="53" applyNumberFormat="0" applyProtection="0">
      <alignment horizontal="right" vertical="center"/>
    </xf>
    <xf numFmtId="4" fontId="42" fillId="43" borderId="0" applyNumberFormat="0" applyProtection="0">
      <alignment horizontal="left" vertical="center" indent="1"/>
    </xf>
    <xf numFmtId="4" fontId="42" fillId="43" borderId="0" applyNumberFormat="0" applyProtection="0">
      <alignment horizontal="left" vertical="center" indent="1"/>
    </xf>
    <xf numFmtId="4" fontId="42" fillId="36" borderId="0" applyNumberFormat="0" applyProtection="0">
      <alignment horizontal="left" vertical="center" indent="1"/>
    </xf>
    <xf numFmtId="4" fontId="42" fillId="36" borderId="0" applyNumberFormat="0" applyProtection="0">
      <alignment horizontal="left" vertical="center" indent="1"/>
    </xf>
    <xf numFmtId="0" fontId="3" fillId="44" borderId="53" applyNumberFormat="0" applyProtection="0">
      <alignment horizontal="left" vertical="center" indent="1"/>
    </xf>
    <xf numFmtId="0" fontId="3" fillId="44" borderId="53" applyNumberFormat="0" applyProtection="0">
      <alignment horizontal="left" vertical="top" indent="1"/>
    </xf>
    <xf numFmtId="0" fontId="3" fillId="36" borderId="53" applyNumberFormat="0" applyProtection="0">
      <alignment horizontal="left" vertical="center" indent="1"/>
    </xf>
    <xf numFmtId="0" fontId="3" fillId="36" borderId="53" applyNumberFormat="0" applyProtection="0">
      <alignment horizontal="left" vertical="top" indent="1"/>
    </xf>
    <xf numFmtId="0" fontId="3" fillId="32" borderId="53" applyNumberFormat="0" applyProtection="0">
      <alignment horizontal="left" vertical="center" indent="1"/>
    </xf>
    <xf numFmtId="0" fontId="3" fillId="32" borderId="53" applyNumberFormat="0" applyProtection="0">
      <alignment horizontal="left" vertical="top" indent="1"/>
    </xf>
    <xf numFmtId="0" fontId="3" fillId="46" borderId="53" applyNumberFormat="0" applyProtection="0">
      <alignment horizontal="left" vertical="center" indent="1"/>
    </xf>
    <xf numFmtId="0" fontId="3" fillId="46" borderId="53" applyNumberFormat="0" applyProtection="0">
      <alignment horizontal="left" vertical="top" indent="1"/>
    </xf>
    <xf numFmtId="0" fontId="3" fillId="0" borderId="0"/>
    <xf numFmtId="4" fontId="42" fillId="19" borderId="53" applyNumberFormat="0" applyProtection="0">
      <alignment vertical="center"/>
    </xf>
    <xf numFmtId="4" fontId="83" fillId="19" borderId="53" applyNumberFormat="0" applyProtection="0">
      <alignment vertical="center"/>
    </xf>
    <xf numFmtId="4" fontId="42" fillId="19" borderId="53" applyNumberFormat="0" applyProtection="0">
      <alignment horizontal="left" vertical="center" indent="1"/>
    </xf>
    <xf numFmtId="0" fontId="42" fillId="19" borderId="53" applyNumberFormat="0" applyProtection="0">
      <alignment horizontal="left" vertical="top" indent="1"/>
    </xf>
    <xf numFmtId="4" fontId="42" fillId="43" borderId="53" applyNumberFormat="0" applyProtection="0">
      <alignment horizontal="right" vertical="center"/>
    </xf>
    <xf numFmtId="4" fontId="83" fillId="43" borderId="53" applyNumberFormat="0" applyProtection="0">
      <alignment horizontal="right" vertical="center"/>
    </xf>
    <xf numFmtId="4" fontId="42" fillId="45" borderId="53" applyNumberFormat="0" applyProtection="0">
      <alignment horizontal="left" vertical="center" indent="1"/>
    </xf>
    <xf numFmtId="0" fontId="42" fillId="36" borderId="53" applyNumberFormat="0" applyProtection="0">
      <alignment horizontal="left" vertical="top" indent="1"/>
    </xf>
    <xf numFmtId="4" fontId="84" fillId="47" borderId="0" applyNumberFormat="0" applyProtection="0">
      <alignment horizontal="left" vertical="center" indent="1"/>
    </xf>
    <xf numFmtId="4" fontId="84" fillId="47" borderId="0" applyNumberFormat="0" applyProtection="0">
      <alignment horizontal="left" vertical="center" indent="1"/>
    </xf>
    <xf numFmtId="4" fontId="65" fillId="43" borderId="53" applyNumberFormat="0" applyProtection="0">
      <alignment horizontal="right" vertical="center"/>
    </xf>
    <xf numFmtId="0" fontId="77" fillId="0" borderId="0" applyFill="0" applyBorder="0" applyAlignment="0"/>
    <xf numFmtId="0" fontId="78" fillId="48" borderId="0"/>
    <xf numFmtId="49" fontId="79" fillId="48" borderId="55">
      <alignment horizontal="center" wrapText="1"/>
    </xf>
    <xf numFmtId="49" fontId="79" fillId="48" borderId="0">
      <alignment horizontal="center" wrapText="1"/>
    </xf>
    <xf numFmtId="0" fontId="78" fillId="48" borderId="0"/>
    <xf numFmtId="0" fontId="13" fillId="0" borderId="0" applyFill="0" applyBorder="0" applyAlignment="0"/>
    <xf numFmtId="38" fontId="80" fillId="0" borderId="46" applyBorder="0" applyAlignment="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3" fillId="0" borderId="0"/>
    <xf numFmtId="0" fontId="3" fillId="0" borderId="0"/>
  </cellStyleXfs>
  <cellXfs count="634">
    <xf numFmtId="0" fontId="0" fillId="0" borderId="0" xfId="0"/>
    <xf numFmtId="0" fontId="4" fillId="20" borderId="0" xfId="57" applyFont="1"/>
    <xf numFmtId="0" fontId="3" fillId="20" borderId="0" xfId="57"/>
    <xf numFmtId="0" fontId="5" fillId="20" borderId="0" xfId="57" applyFont="1"/>
    <xf numFmtId="2" fontId="10" fillId="20" borderId="0" xfId="57" applyNumberFormat="1" applyFont="1" applyBorder="1" applyAlignment="1" applyProtection="1">
      <alignment horizontal="left"/>
    </xf>
    <xf numFmtId="0" fontId="11" fillId="20" borderId="0" xfId="57" applyFont="1" applyAlignment="1" applyProtection="1">
      <protection locked="0"/>
    </xf>
    <xf numFmtId="0" fontId="11" fillId="20" borderId="0" xfId="57" applyFont="1" applyProtection="1">
      <protection locked="0"/>
    </xf>
    <xf numFmtId="0" fontId="10" fillId="20" borderId="0" xfId="57" applyFont="1"/>
    <xf numFmtId="0" fontId="3" fillId="20" borderId="0" xfId="57" applyAlignment="1"/>
    <xf numFmtId="0" fontId="12" fillId="21" borderId="10" xfId="57" applyFont="1" applyFill="1" applyBorder="1"/>
    <xf numFmtId="0" fontId="13" fillId="21" borderId="10" xfId="57" applyFont="1" applyFill="1" applyBorder="1"/>
    <xf numFmtId="0" fontId="13" fillId="20" borderId="0" xfId="57" applyFont="1"/>
    <xf numFmtId="0" fontId="12" fillId="21" borderId="11" xfId="57" applyFont="1" applyFill="1" applyBorder="1"/>
    <xf numFmtId="0" fontId="13" fillId="21" borderId="12" xfId="57" applyFont="1" applyFill="1" applyBorder="1"/>
    <xf numFmtId="0" fontId="15" fillId="20" borderId="0" xfId="55" applyFont="1"/>
    <xf numFmtId="0" fontId="15" fillId="20" borderId="0" xfId="55" applyFont="1" applyFill="1" applyBorder="1"/>
    <xf numFmtId="0" fontId="15" fillId="20" borderId="0" xfId="55" applyFont="1" applyFill="1"/>
    <xf numFmtId="0" fontId="17" fillId="20" borderId="0" xfId="55" applyFont="1" applyFill="1" applyBorder="1" applyAlignment="1">
      <alignment vertical="center"/>
    </xf>
    <xf numFmtId="0" fontId="17" fillId="20" borderId="0" xfId="55" applyFont="1" applyFill="1" applyBorder="1" applyAlignment="1"/>
    <xf numFmtId="0" fontId="18" fillId="20" borderId="0" xfId="55" applyFont="1" applyFill="1" applyBorder="1" applyAlignment="1">
      <alignment vertical="center"/>
    </xf>
    <xf numFmtId="0" fontId="18" fillId="20" borderId="0" xfId="55" applyFont="1" applyFill="1" applyBorder="1" applyAlignment="1"/>
    <xf numFmtId="0" fontId="15" fillId="19" borderId="0" xfId="55" applyFont="1" applyFill="1" applyBorder="1"/>
    <xf numFmtId="0" fontId="15" fillId="20" borderId="0" xfId="55" applyFont="1" applyFill="1" applyBorder="1" applyAlignment="1">
      <alignment vertical="center"/>
    </xf>
    <xf numFmtId="0" fontId="15" fillId="20" borderId="0" xfId="55" applyFont="1" applyAlignment="1">
      <alignment vertical="center"/>
    </xf>
    <xf numFmtId="0" fontId="6" fillId="20" borderId="0" xfId="55" applyFont="1" applyFill="1" applyBorder="1" applyAlignment="1">
      <alignment vertical="center"/>
    </xf>
    <xf numFmtId="0" fontId="15" fillId="20" borderId="0" xfId="55" applyFont="1" applyFill="1" applyAlignment="1">
      <alignment vertical="center"/>
    </xf>
    <xf numFmtId="0" fontId="4" fillId="20" borderId="0" xfId="63" applyFont="1"/>
    <xf numFmtId="0" fontId="39" fillId="20" borderId="0" xfId="60" applyFont="1" applyFill="1" applyBorder="1" applyAlignment="1"/>
    <xf numFmtId="167" fontId="14" fillId="21" borderId="13" xfId="30" applyNumberFormat="1" applyFont="1" applyFill="1" applyBorder="1" applyAlignment="1">
      <alignment horizontal="center" vertical="center"/>
    </xf>
    <xf numFmtId="0" fontId="8" fillId="21" borderId="14" xfId="63" applyFont="1" applyFill="1" applyBorder="1" applyAlignment="1">
      <alignment horizontal="left" indent="1"/>
    </xf>
    <xf numFmtId="0" fontId="9" fillId="21" borderId="15" xfId="63" applyFont="1" applyFill="1" applyBorder="1" applyAlignment="1"/>
    <xf numFmtId="0" fontId="9" fillId="21" borderId="15" xfId="63" applyFont="1" applyFill="1" applyBorder="1"/>
    <xf numFmtId="0" fontId="9" fillId="21" borderId="16" xfId="63" applyFont="1" applyFill="1" applyBorder="1"/>
    <xf numFmtId="0" fontId="7" fillId="21" borderId="17" xfId="63" applyFont="1" applyFill="1" applyBorder="1" applyAlignment="1">
      <alignment horizontal="left" indent="1"/>
    </xf>
    <xf numFmtId="0" fontId="14" fillId="21" borderId="0" xfId="63" applyFont="1" applyFill="1" applyBorder="1" applyAlignment="1">
      <alignment horizontal="right" indent="1"/>
    </xf>
    <xf numFmtId="0" fontId="14" fillId="21" borderId="18" xfId="63" applyFont="1" applyFill="1" applyBorder="1" applyAlignment="1" applyProtection="1">
      <protection locked="0"/>
    </xf>
    <xf numFmtId="0" fontId="14" fillId="21" borderId="0" xfId="63" applyFont="1" applyFill="1" applyBorder="1"/>
    <xf numFmtId="0" fontId="9" fillId="21" borderId="0" xfId="63" applyFont="1" applyFill="1" applyBorder="1"/>
    <xf numFmtId="0" fontId="9" fillId="21" borderId="18" xfId="63" applyFont="1" applyFill="1" applyBorder="1" applyProtection="1">
      <protection locked="0"/>
    </xf>
    <xf numFmtId="0" fontId="9" fillId="21" borderId="18" xfId="63" applyFont="1" applyFill="1" applyBorder="1"/>
    <xf numFmtId="0" fontId="9" fillId="21" borderId="18" xfId="63" applyFont="1" applyFill="1" applyBorder="1" applyAlignment="1" applyProtection="1">
      <protection locked="0"/>
    </xf>
    <xf numFmtId="0" fontId="8" fillId="21" borderId="17" xfId="63" applyFont="1" applyFill="1" applyBorder="1" applyAlignment="1">
      <alignment horizontal="left" indent="1"/>
    </xf>
    <xf numFmtId="0" fontId="8" fillId="21" borderId="20" xfId="63" applyFont="1" applyFill="1" applyBorder="1" applyAlignment="1">
      <alignment horizontal="left" indent="1"/>
    </xf>
    <xf numFmtId="0" fontId="9" fillId="21" borderId="21" xfId="63" applyFont="1" applyFill="1" applyBorder="1" applyAlignment="1"/>
    <xf numFmtId="0" fontId="9" fillId="21" borderId="21" xfId="63" applyFont="1" applyFill="1" applyBorder="1"/>
    <xf numFmtId="0" fontId="9" fillId="21" borderId="22" xfId="63" applyFont="1" applyFill="1" applyBorder="1"/>
    <xf numFmtId="0" fontId="4" fillId="20" borderId="0" xfId="66" applyFont="1"/>
    <xf numFmtId="0" fontId="3" fillId="20" borderId="0" xfId="66"/>
    <xf numFmtId="0" fontId="4" fillId="0" borderId="0" xfId="66" applyFont="1" applyFill="1" applyAlignment="1"/>
    <xf numFmtId="167" fontId="5" fillId="20" borderId="0" xfId="66" applyNumberFormat="1" applyFont="1" applyBorder="1" applyAlignment="1">
      <alignment horizontal="left"/>
    </xf>
    <xf numFmtId="49" fontId="9" fillId="20" borderId="0" xfId="66" applyNumberFormat="1" applyFont="1"/>
    <xf numFmtId="2" fontId="9" fillId="20" borderId="0" xfId="66" applyNumberFormat="1" applyFont="1" applyBorder="1"/>
    <xf numFmtId="164" fontId="9" fillId="20" borderId="0" xfId="66" applyNumberFormat="1" applyFont="1" applyBorder="1" applyAlignment="1">
      <alignment horizontal="center"/>
    </xf>
    <xf numFmtId="164" fontId="9" fillId="20" borderId="0" xfId="66" applyNumberFormat="1" applyFont="1" applyBorder="1"/>
    <xf numFmtId="168" fontId="40" fillId="21" borderId="10" xfId="66" quotePrefix="1" applyNumberFormat="1" applyFont="1" applyFill="1" applyBorder="1" applyAlignment="1">
      <alignment horizontal="center" vertical="center" wrapText="1"/>
    </xf>
    <xf numFmtId="49" fontId="40" fillId="21" borderId="10" xfId="66" applyNumberFormat="1" applyFont="1" applyFill="1" applyBorder="1" applyAlignment="1">
      <alignment horizontal="center" vertical="center" wrapText="1"/>
    </xf>
    <xf numFmtId="2" fontId="40" fillId="21" borderId="10" xfId="66" applyNumberFormat="1" applyFont="1" applyFill="1" applyBorder="1" applyAlignment="1">
      <alignment horizontal="center" vertical="center" wrapText="1"/>
    </xf>
    <xf numFmtId="164" fontId="40" fillId="21" borderId="10" xfId="66" applyNumberFormat="1" applyFont="1" applyFill="1" applyBorder="1" applyAlignment="1">
      <alignment horizontal="center" vertical="center" wrapText="1"/>
    </xf>
    <xf numFmtId="164" fontId="40" fillId="21" borderId="11" xfId="66" applyNumberFormat="1" applyFont="1" applyFill="1" applyBorder="1" applyAlignment="1">
      <alignment horizontal="center" vertical="center" wrapText="1"/>
    </xf>
    <xf numFmtId="39" fontId="40" fillId="21" borderId="23" xfId="66" applyNumberFormat="1" applyFont="1" applyFill="1" applyBorder="1" applyAlignment="1">
      <alignment horizontal="center" vertical="center" wrapText="1"/>
    </xf>
    <xf numFmtId="167" fontId="14" fillId="21" borderId="10" xfId="66" applyNumberFormat="1" applyFont="1" applyFill="1" applyBorder="1" applyAlignment="1">
      <alignment horizontal="left"/>
    </xf>
    <xf numFmtId="0" fontId="7" fillId="21" borderId="10" xfId="66" applyFont="1" applyFill="1" applyBorder="1" applyAlignment="1">
      <alignment horizontal="left" vertical="center" wrapText="1"/>
    </xf>
    <xf numFmtId="49" fontId="40" fillId="22" borderId="10" xfId="66" applyNumberFormat="1" applyFont="1" applyFill="1" applyBorder="1"/>
    <xf numFmtId="168" fontId="40" fillId="21" borderId="10" xfId="66" applyNumberFormat="1" applyFont="1" applyFill="1" applyBorder="1" applyAlignment="1">
      <alignment horizontal="center" vertical="center" wrapText="1"/>
    </xf>
    <xf numFmtId="0" fontId="6" fillId="0" borderId="0" xfId="60" applyFont="1"/>
    <xf numFmtId="0" fontId="3" fillId="0" borderId="0" xfId="60" applyAlignment="1"/>
    <xf numFmtId="0" fontId="3" fillId="0" borderId="0" xfId="60"/>
    <xf numFmtId="0" fontId="40" fillId="21" borderId="10" xfId="60" applyFont="1" applyFill="1" applyBorder="1" applyAlignment="1">
      <alignment horizontal="center"/>
    </xf>
    <xf numFmtId="0" fontId="6" fillId="20" borderId="0" xfId="66" applyFont="1"/>
    <xf numFmtId="49" fontId="7" fillId="21" borderId="10" xfId="66" applyNumberFormat="1" applyFont="1" applyFill="1" applyBorder="1"/>
    <xf numFmtId="170" fontId="44" fillId="20" borderId="0" xfId="66" applyNumberFormat="1" applyFont="1" applyAlignment="1">
      <alignment horizontal="right" vertical="center"/>
    </xf>
    <xf numFmtId="168" fontId="40" fillId="21" borderId="11" xfId="66" quotePrefix="1" applyNumberFormat="1" applyFont="1" applyFill="1" applyBorder="1" applyAlignment="1">
      <alignment horizontal="center" vertical="center" wrapText="1"/>
    </xf>
    <xf numFmtId="49" fontId="40" fillId="21" borderId="11" xfId="66" applyNumberFormat="1" applyFont="1" applyFill="1" applyBorder="1" applyAlignment="1">
      <alignment horizontal="center" vertical="center" wrapText="1"/>
    </xf>
    <xf numFmtId="0" fontId="40" fillId="21" borderId="10" xfId="76" applyFont="1" applyFill="1" applyBorder="1" applyAlignment="1">
      <alignment horizontal="center" vertical="center" wrapText="1"/>
    </xf>
    <xf numFmtId="0" fontId="40" fillId="20" borderId="0" xfId="76" applyFont="1" applyFill="1" applyBorder="1" applyAlignment="1">
      <alignment horizontal="center" vertical="top" wrapText="1"/>
    </xf>
    <xf numFmtId="0" fontId="3" fillId="20" borderId="0" xfId="66" applyFill="1"/>
    <xf numFmtId="171" fontId="9" fillId="19" borderId="10" xfId="66" applyNumberFormat="1" applyFont="1" applyFill="1" applyBorder="1" applyAlignment="1">
      <alignment horizontal="right"/>
    </xf>
    <xf numFmtId="0" fontId="45" fillId="0" borderId="0" xfId="60" applyFont="1"/>
    <xf numFmtId="0" fontId="3" fillId="0" borderId="0" xfId="60" applyFont="1" applyAlignment="1">
      <alignment wrapText="1"/>
    </xf>
    <xf numFmtId="0" fontId="46" fillId="0" borderId="0" xfId="76" applyFont="1" applyFill="1" applyBorder="1" applyAlignment="1">
      <alignment horizontal="left" vertical="top" wrapText="1"/>
    </xf>
    <xf numFmtId="170" fontId="3" fillId="0" borderId="0" xfId="54" applyNumberFormat="1" applyFont="1" applyFill="1" applyBorder="1" applyAlignment="1">
      <alignment wrapText="1"/>
    </xf>
    <xf numFmtId="0" fontId="40" fillId="21" borderId="10" xfId="76" applyFont="1" applyFill="1" applyBorder="1" applyAlignment="1">
      <alignment horizontal="center" vertical="top" wrapText="1"/>
    </xf>
    <xf numFmtId="0" fontId="5" fillId="21" borderId="10" xfId="0" applyFont="1" applyFill="1" applyBorder="1" applyAlignment="1">
      <alignment horizontal="left" vertical="center" wrapText="1"/>
    </xf>
    <xf numFmtId="167" fontId="9" fillId="19" borderId="10" xfId="74" applyNumberFormat="1" applyFont="1" applyFill="1" applyBorder="1" applyAlignment="1">
      <alignment horizontal="left"/>
    </xf>
    <xf numFmtId="168" fontId="40" fillId="21" borderId="10" xfId="0" applyNumberFormat="1" applyFont="1" applyFill="1" applyBorder="1" applyAlignment="1">
      <alignment horizontal="center" vertical="center" wrapText="1"/>
    </xf>
    <xf numFmtId="49" fontId="40" fillId="21" borderId="11" xfId="74" applyNumberFormat="1" applyFont="1" applyFill="1" applyBorder="1" applyAlignment="1">
      <alignment horizontal="center" vertical="center" wrapText="1"/>
    </xf>
    <xf numFmtId="0" fontId="4" fillId="0" borderId="0" xfId="0" applyFont="1"/>
    <xf numFmtId="0" fontId="6" fillId="0" borderId="0" xfId="0" applyFont="1"/>
    <xf numFmtId="168" fontId="40" fillId="21" borderId="10" xfId="74" applyNumberFormat="1" applyFont="1" applyFill="1" applyBorder="1" applyAlignment="1">
      <alignment horizontal="center" vertical="center" wrapText="1"/>
    </xf>
    <xf numFmtId="164" fontId="40" fillId="21" borderId="10" xfId="74" applyNumberFormat="1" applyFont="1" applyFill="1" applyBorder="1" applyAlignment="1">
      <alignment horizontal="center" vertical="center" wrapText="1"/>
    </xf>
    <xf numFmtId="167" fontId="14" fillId="21" borderId="10" xfId="74" applyNumberFormat="1" applyFont="1" applyFill="1" applyBorder="1" applyAlignment="1">
      <alignment horizontal="left"/>
    </xf>
    <xf numFmtId="168" fontId="48" fillId="21" borderId="10" xfId="74" applyNumberFormat="1" applyFont="1" applyFill="1" applyBorder="1" applyAlignment="1">
      <alignment horizontal="left" vertical="center" wrapText="1"/>
    </xf>
    <xf numFmtId="168" fontId="14" fillId="21" borderId="10" xfId="74" applyNumberFormat="1" applyFont="1" applyFill="1" applyBorder="1" applyAlignment="1">
      <alignment horizontal="left" vertical="center" wrapText="1"/>
    </xf>
    <xf numFmtId="0" fontId="40" fillId="22" borderId="10" xfId="74" applyFont="1" applyFill="1" applyBorder="1" applyAlignment="1">
      <alignment horizontal="left" vertical="center" wrapText="1"/>
    </xf>
    <xf numFmtId="0" fontId="6" fillId="0" borderId="0" xfId="77" applyFont="1" applyBorder="1"/>
    <xf numFmtId="0" fontId="7" fillId="20" borderId="24" xfId="73" applyFont="1" applyFill="1" applyBorder="1" applyAlignment="1" applyProtection="1"/>
    <xf numFmtId="168" fontId="40" fillId="21" borderId="19" xfId="0" applyNumberFormat="1" applyFont="1" applyFill="1" applyBorder="1" applyAlignment="1">
      <alignment horizontal="center" vertical="center" wrapText="1"/>
    </xf>
    <xf numFmtId="0" fontId="7" fillId="21" borderId="10" xfId="0" applyFont="1" applyFill="1" applyBorder="1" applyAlignment="1">
      <alignment horizontal="left" vertical="center" wrapText="1"/>
    </xf>
    <xf numFmtId="0" fontId="14" fillId="21" borderId="10" xfId="0" applyFont="1" applyFill="1" applyBorder="1" applyAlignment="1">
      <alignment horizontal="left" vertical="center" wrapText="1"/>
    </xf>
    <xf numFmtId="0" fontId="40" fillId="22" borderId="10" xfId="0" applyFont="1" applyFill="1" applyBorder="1" applyAlignment="1">
      <alignment horizontal="left" vertical="center" wrapText="1"/>
    </xf>
    <xf numFmtId="167" fontId="9" fillId="19" borderId="10" xfId="74" applyNumberFormat="1" applyFont="1" applyFill="1" applyBorder="1" applyAlignment="1"/>
    <xf numFmtId="168" fontId="14" fillId="22" borderId="10" xfId="74" applyNumberFormat="1" applyFont="1" applyFill="1" applyBorder="1" applyAlignment="1">
      <alignment horizontal="left" vertical="center" wrapText="1"/>
    </xf>
    <xf numFmtId="0" fontId="6" fillId="0" borderId="0" xfId="66" applyFont="1" applyFill="1" applyBorder="1" applyAlignment="1">
      <alignment horizontal="left" vertical="center"/>
    </xf>
    <xf numFmtId="49" fontId="14" fillId="21" borderId="10" xfId="0" applyNumberFormat="1" applyFont="1" applyFill="1" applyBorder="1" applyAlignment="1"/>
    <xf numFmtId="49" fontId="14" fillId="21" borderId="10" xfId="0" applyNumberFormat="1" applyFont="1" applyFill="1" applyBorder="1"/>
    <xf numFmtId="49" fontId="14" fillId="21" borderId="10" xfId="0" applyNumberFormat="1" applyFont="1" applyFill="1" applyBorder="1" applyAlignment="1">
      <alignment wrapText="1"/>
    </xf>
    <xf numFmtId="49" fontId="14" fillId="22" borderId="10" xfId="0" applyNumberFormat="1" applyFont="1" applyFill="1" applyBorder="1"/>
    <xf numFmtId="49" fontId="7" fillId="21" borderId="10" xfId="0" applyNumberFormat="1" applyFont="1" applyFill="1" applyBorder="1"/>
    <xf numFmtId="168" fontId="40" fillId="21" borderId="11" xfId="74" applyNumberFormat="1" applyFont="1" applyFill="1" applyBorder="1" applyAlignment="1">
      <alignment horizontal="center" vertical="center" wrapText="1"/>
    </xf>
    <xf numFmtId="0" fontId="3" fillId="19" borderId="10" xfId="60" applyFont="1" applyFill="1" applyBorder="1"/>
    <xf numFmtId="0" fontId="47" fillId="22" borderId="10" xfId="60" applyFont="1" applyFill="1" applyBorder="1" applyAlignment="1">
      <alignment horizontal="right"/>
    </xf>
    <xf numFmtId="167" fontId="9" fillId="14" borderId="10" xfId="66" applyNumberFormat="1" applyFont="1" applyFill="1" applyBorder="1" applyAlignment="1">
      <alignment horizontal="left"/>
    </xf>
    <xf numFmtId="0" fontId="9" fillId="19" borderId="10" xfId="76" applyFont="1" applyFill="1" applyBorder="1" applyAlignment="1">
      <alignment horizontal="right" vertical="top" wrapText="1"/>
    </xf>
    <xf numFmtId="9" fontId="9" fillId="14" borderId="10" xfId="66" applyNumberFormat="1" applyFont="1" applyFill="1" applyBorder="1" applyAlignment="1">
      <alignment horizontal="right"/>
    </xf>
    <xf numFmtId="1" fontId="41" fillId="14" borderId="10" xfId="34" applyNumberFormat="1" applyFont="1" applyFill="1" applyBorder="1" applyAlignment="1"/>
    <xf numFmtId="170" fontId="44" fillId="0" borderId="0" xfId="0" applyNumberFormat="1" applyFont="1" applyAlignment="1">
      <alignment horizontal="right" vertical="center"/>
    </xf>
    <xf numFmtId="164" fontId="40" fillId="21" borderId="11" xfId="74" applyNumberFormat="1" applyFont="1" applyFill="1" applyBorder="1" applyAlignment="1">
      <alignment horizontal="center" vertical="center" wrapText="1"/>
    </xf>
    <xf numFmtId="0" fontId="5" fillId="14" borderId="11" xfId="61" applyFont="1" applyFill="1" applyBorder="1" applyAlignment="1"/>
    <xf numFmtId="0" fontId="0" fillId="14" borderId="23" xfId="0" applyFill="1" applyBorder="1"/>
    <xf numFmtId="171" fontId="9" fillId="26" borderId="10" xfId="66" applyNumberFormat="1" applyFont="1" applyFill="1" applyBorder="1" applyAlignment="1">
      <alignment horizontal="right"/>
    </xf>
    <xf numFmtId="168" fontId="40" fillId="21" borderId="10" xfId="67" quotePrefix="1" applyNumberFormat="1" applyFont="1" applyFill="1" applyBorder="1" applyAlignment="1">
      <alignment horizontal="center" vertical="center" wrapText="1"/>
    </xf>
    <xf numFmtId="167" fontId="9" fillId="14" borderId="10" xfId="67" applyNumberFormat="1" applyFont="1" applyFill="1" applyBorder="1" applyAlignment="1">
      <alignment horizontal="left"/>
    </xf>
    <xf numFmtId="167" fontId="8" fillId="14" borderId="10" xfId="67" applyNumberFormat="1" applyFont="1" applyFill="1" applyBorder="1" applyAlignment="1">
      <alignment horizontal="left"/>
    </xf>
    <xf numFmtId="0" fontId="9" fillId="20" borderId="0" xfId="67"/>
    <xf numFmtId="1" fontId="41" fillId="25" borderId="10" xfId="34" applyNumberFormat="1" applyFont="1" applyFill="1" applyBorder="1" applyAlignment="1"/>
    <xf numFmtId="2" fontId="14" fillId="21" borderId="10" xfId="31" applyNumberFormat="1" applyFont="1" applyFill="1" applyBorder="1" applyAlignment="1">
      <alignment horizontal="center"/>
    </xf>
    <xf numFmtId="168" fontId="40" fillId="21" borderId="10" xfId="0" applyNumberFormat="1" applyFont="1" applyFill="1" applyBorder="1" applyAlignment="1">
      <alignment horizontal="left" vertical="center" wrapText="1"/>
    </xf>
    <xf numFmtId="0" fontId="5" fillId="26" borderId="10" xfId="0" applyFont="1" applyFill="1" applyBorder="1"/>
    <xf numFmtId="167" fontId="8" fillId="26" borderId="10" xfId="66" applyNumberFormat="1" applyFont="1" applyFill="1" applyBorder="1" applyAlignment="1">
      <alignment horizontal="left"/>
    </xf>
    <xf numFmtId="0" fontId="9" fillId="20" borderId="0" xfId="64"/>
    <xf numFmtId="49" fontId="14" fillId="22" borderId="10" xfId="64" applyNumberFormat="1" applyFont="1" applyFill="1" applyBorder="1"/>
    <xf numFmtId="167" fontId="9" fillId="14" borderId="10" xfId="64" applyNumberFormat="1" applyFont="1" applyFill="1" applyBorder="1" applyAlignment="1">
      <alignment horizontal="left"/>
    </xf>
    <xf numFmtId="49" fontId="14" fillId="21" borderId="10" xfId="64" applyNumberFormat="1" applyFont="1" applyFill="1" applyBorder="1"/>
    <xf numFmtId="49" fontId="14" fillId="21" borderId="10" xfId="64" applyNumberFormat="1" applyFont="1" applyFill="1" applyBorder="1" applyAlignment="1">
      <alignment horizontal="left" wrapText="1"/>
    </xf>
    <xf numFmtId="49" fontId="14" fillId="21" borderId="10" xfId="64" applyNumberFormat="1" applyFont="1" applyFill="1" applyBorder="1" applyAlignment="1">
      <alignment horizontal="left"/>
    </xf>
    <xf numFmtId="49" fontId="14" fillId="21" borderId="10" xfId="72" applyNumberFormat="1" applyFont="1" applyFill="1" applyBorder="1" applyAlignment="1">
      <alignment horizontal="left"/>
    </xf>
    <xf numFmtId="167" fontId="9" fillId="21" borderId="10" xfId="64" applyNumberFormat="1" applyFont="1" applyFill="1" applyBorder="1" applyAlignment="1">
      <alignment horizontal="left"/>
    </xf>
    <xf numFmtId="2" fontId="14" fillId="21" borderId="10" xfId="32" applyNumberFormat="1" applyFont="1" applyFill="1" applyBorder="1" applyAlignment="1">
      <alignment horizontal="center"/>
    </xf>
    <xf numFmtId="0" fontId="14" fillId="21" borderId="10" xfId="64" applyFont="1" applyFill="1" applyBorder="1"/>
    <xf numFmtId="167" fontId="14" fillId="21" borderId="10" xfId="64" applyNumberFormat="1" applyFont="1" applyFill="1" applyBorder="1" applyAlignment="1">
      <alignment horizontal="left"/>
    </xf>
    <xf numFmtId="164" fontId="40" fillId="21" borderId="10" xfId="75" applyNumberFormat="1" applyFont="1" applyFill="1" applyBorder="1" applyAlignment="1">
      <alignment horizontal="center" vertical="center" wrapText="1"/>
    </xf>
    <xf numFmtId="49" fontId="40" fillId="21" borderId="11" xfId="75" applyNumberFormat="1" applyFont="1" applyFill="1" applyBorder="1" applyAlignment="1">
      <alignment horizontal="center" vertical="center" wrapText="1"/>
    </xf>
    <xf numFmtId="2" fontId="40" fillId="21" borderId="10" xfId="32" applyNumberFormat="1" applyFont="1" applyFill="1" applyBorder="1" applyAlignment="1">
      <alignment horizontal="center" vertical="center"/>
    </xf>
    <xf numFmtId="49" fontId="51" fillId="21" borderId="10" xfId="64" applyNumberFormat="1" applyFont="1" applyFill="1" applyBorder="1"/>
    <xf numFmtId="39" fontId="40" fillId="21" borderId="23" xfId="64" applyNumberFormat="1" applyFont="1" applyFill="1" applyBorder="1" applyAlignment="1">
      <alignment horizontal="center" vertical="center" wrapText="1"/>
    </xf>
    <xf numFmtId="164" fontId="40" fillId="21" borderId="11" xfId="75" applyNumberFormat="1" applyFont="1" applyFill="1" applyBorder="1" applyAlignment="1">
      <alignment horizontal="center" vertical="center" wrapText="1"/>
    </xf>
    <xf numFmtId="168" fontId="40" fillId="21" borderId="11" xfId="75" applyNumberFormat="1" applyFont="1" applyFill="1" applyBorder="1" applyAlignment="1">
      <alignment horizontal="center" vertical="center" wrapText="1"/>
    </xf>
    <xf numFmtId="164" fontId="40" fillId="21" borderId="11" xfId="64" applyNumberFormat="1" applyFont="1" applyFill="1" applyBorder="1" applyAlignment="1">
      <alignment horizontal="center" vertical="center" wrapText="1"/>
    </xf>
    <xf numFmtId="49" fontId="40" fillId="21" borderId="10" xfId="75" applyNumberFormat="1" applyFont="1" applyFill="1" applyBorder="1" applyAlignment="1">
      <alignment horizontal="center" vertical="center" wrapText="1"/>
    </xf>
    <xf numFmtId="2" fontId="40" fillId="21" borderId="10" xfId="64" applyNumberFormat="1" applyFont="1" applyFill="1" applyBorder="1" applyAlignment="1">
      <alignment horizontal="center" vertical="center" wrapText="1"/>
    </xf>
    <xf numFmtId="49" fontId="40" fillId="21" borderId="10" xfId="64" applyNumberFormat="1" applyFont="1" applyFill="1" applyBorder="1" applyAlignment="1">
      <alignment horizontal="center" vertical="center" wrapText="1"/>
    </xf>
    <xf numFmtId="168" fontId="40" fillId="21" borderId="10" xfId="64" quotePrefix="1" applyNumberFormat="1" applyFont="1" applyFill="1" applyBorder="1" applyAlignment="1">
      <alignment horizontal="center" vertical="center" wrapText="1"/>
    </xf>
    <xf numFmtId="164" fontId="9" fillId="20" borderId="0" xfId="64" applyNumberFormat="1" applyFont="1" applyBorder="1"/>
    <xf numFmtId="164" fontId="9" fillId="20" borderId="0" xfId="64" applyNumberFormat="1" applyFont="1" applyBorder="1" applyAlignment="1">
      <alignment horizontal="center"/>
    </xf>
    <xf numFmtId="2" fontId="9" fillId="20" borderId="0" xfId="64" applyNumberFormat="1" applyFont="1" applyBorder="1"/>
    <xf numFmtId="49" fontId="9" fillId="20" borderId="0" xfId="64" applyNumberFormat="1" applyFont="1"/>
    <xf numFmtId="167" fontId="5" fillId="20" borderId="0" xfId="64" applyNumberFormat="1" applyFont="1" applyBorder="1" applyAlignment="1">
      <alignment horizontal="left"/>
    </xf>
    <xf numFmtId="0" fontId="4" fillId="20" borderId="0" xfId="64" applyFont="1"/>
    <xf numFmtId="0" fontId="39" fillId="20" borderId="0" xfId="61" applyFont="1" applyFill="1" applyBorder="1" applyAlignment="1"/>
    <xf numFmtId="0" fontId="9" fillId="0" borderId="0" xfId="52"/>
    <xf numFmtId="167" fontId="14" fillId="21" borderId="13" xfId="31" applyNumberFormat="1" applyFont="1" applyFill="1" applyBorder="1" applyAlignment="1">
      <alignment horizontal="center" vertical="center"/>
    </xf>
    <xf numFmtId="0" fontId="15" fillId="19" borderId="27" xfId="55" applyFont="1" applyFill="1" applyBorder="1"/>
    <xf numFmtId="0" fontId="15" fillId="19" borderId="28" xfId="55" applyFont="1" applyFill="1" applyBorder="1"/>
    <xf numFmtId="0" fontId="15" fillId="19" borderId="29" xfId="55" applyFont="1" applyFill="1" applyBorder="1"/>
    <xf numFmtId="0" fontId="15" fillId="19" borderId="30" xfId="55" applyFont="1" applyFill="1" applyBorder="1"/>
    <xf numFmtId="0" fontId="17" fillId="19" borderId="31" xfId="55" applyFont="1" applyFill="1" applyBorder="1" applyAlignment="1">
      <alignment vertical="center"/>
    </xf>
    <xf numFmtId="0" fontId="18" fillId="19" borderId="31" xfId="55" applyFont="1" applyFill="1" applyBorder="1" applyAlignment="1">
      <alignment vertical="center"/>
    </xf>
    <xf numFmtId="0" fontId="15" fillId="19" borderId="31" xfId="55" applyFont="1" applyFill="1" applyBorder="1" applyAlignment="1">
      <alignment vertical="center"/>
    </xf>
    <xf numFmtId="0" fontId="20" fillId="23" borderId="32" xfId="55" applyFont="1" applyFill="1" applyBorder="1" applyAlignment="1">
      <alignment vertical="center"/>
    </xf>
    <xf numFmtId="0" fontId="5" fillId="23" borderId="33" xfId="55" applyFont="1" applyFill="1" applyBorder="1" applyAlignment="1">
      <alignment vertical="center"/>
    </xf>
    <xf numFmtId="0" fontId="5" fillId="23" borderId="34" xfId="55" applyFont="1" applyFill="1" applyBorder="1" applyAlignment="1">
      <alignment vertical="center"/>
    </xf>
    <xf numFmtId="0" fontId="20" fillId="23" borderId="30" xfId="55" applyFont="1" applyFill="1" applyBorder="1" applyAlignment="1">
      <alignment vertical="center"/>
    </xf>
    <xf numFmtId="0" fontId="53" fillId="23" borderId="0" xfId="55" applyFont="1" applyFill="1" applyBorder="1" applyAlignment="1">
      <alignment vertical="center"/>
    </xf>
    <xf numFmtId="0" fontId="5" fillId="23" borderId="31" xfId="55" applyFont="1" applyFill="1" applyBorder="1" applyAlignment="1">
      <alignment vertical="center"/>
    </xf>
    <xf numFmtId="0" fontId="5" fillId="23" borderId="35" xfId="55" applyFont="1" applyFill="1" applyBorder="1" applyAlignment="1">
      <alignment vertical="center"/>
    </xf>
    <xf numFmtId="0" fontId="5" fillId="23" borderId="36" xfId="55" applyFont="1" applyFill="1" applyBorder="1" applyAlignment="1">
      <alignment vertical="center"/>
    </xf>
    <xf numFmtId="0" fontId="5" fillId="23" borderId="37" xfId="55" applyFont="1" applyFill="1" applyBorder="1" applyAlignment="1">
      <alignment vertical="center"/>
    </xf>
    <xf numFmtId="0" fontId="54" fillId="20" borderId="0" xfId="70"/>
    <xf numFmtId="49" fontId="14" fillId="22" borderId="10" xfId="70" applyNumberFormat="1" applyFont="1" applyFill="1" applyBorder="1"/>
    <xf numFmtId="167" fontId="8" fillId="14" borderId="10" xfId="70" applyNumberFormat="1" applyFont="1" applyFill="1" applyBorder="1" applyAlignment="1">
      <alignment horizontal="left"/>
    </xf>
    <xf numFmtId="49" fontId="14" fillId="21" borderId="10" xfId="70" applyNumberFormat="1" applyFont="1" applyFill="1" applyBorder="1" applyAlignment="1"/>
    <xf numFmtId="2" fontId="40" fillId="21" borderId="10" xfId="70" applyNumberFormat="1" applyFont="1" applyFill="1" applyBorder="1" applyAlignment="1">
      <alignment horizontal="center" vertical="center" wrapText="1"/>
    </xf>
    <xf numFmtId="49" fontId="40" fillId="21" borderId="10" xfId="70" applyNumberFormat="1" applyFont="1" applyFill="1" applyBorder="1" applyAlignment="1">
      <alignment horizontal="center" vertical="center" wrapText="1"/>
    </xf>
    <xf numFmtId="168" fontId="40" fillId="21" borderId="10" xfId="70" quotePrefix="1" applyNumberFormat="1" applyFont="1" applyFill="1" applyBorder="1" applyAlignment="1">
      <alignment horizontal="center" vertical="center" wrapText="1"/>
    </xf>
    <xf numFmtId="0" fontId="9" fillId="20" borderId="0" xfId="70" applyFont="1"/>
    <xf numFmtId="39" fontId="9" fillId="20" borderId="0" xfId="70" applyNumberFormat="1" applyFont="1"/>
    <xf numFmtId="164" fontId="9" fillId="20" borderId="0" xfId="70" applyNumberFormat="1" applyFont="1" applyBorder="1"/>
    <xf numFmtId="2" fontId="9" fillId="20" borderId="0" xfId="70" applyNumberFormat="1" applyFont="1" applyBorder="1"/>
    <xf numFmtId="49" fontId="9" fillId="20" borderId="0" xfId="70" applyNumberFormat="1" applyFont="1"/>
    <xf numFmtId="167" fontId="5" fillId="20" borderId="0" xfId="70" applyNumberFormat="1" applyFont="1" applyBorder="1" applyAlignment="1">
      <alignment horizontal="left"/>
    </xf>
    <xf numFmtId="0" fontId="6" fillId="20" borderId="0" xfId="70" applyFont="1"/>
    <xf numFmtId="0" fontId="6" fillId="20" borderId="0" xfId="68" applyFont="1"/>
    <xf numFmtId="0" fontId="4" fillId="20" borderId="0" xfId="70" applyFont="1"/>
    <xf numFmtId="0" fontId="4" fillId="20" borderId="0" xfId="65" applyFont="1"/>
    <xf numFmtId="0" fontId="39" fillId="20" borderId="0" xfId="62" applyFont="1" applyFill="1" applyBorder="1" applyAlignment="1"/>
    <xf numFmtId="167" fontId="9" fillId="14" borderId="10" xfId="70" applyNumberFormat="1" applyFont="1" applyFill="1" applyBorder="1" applyAlignment="1">
      <alignment horizontal="left"/>
    </xf>
    <xf numFmtId="49" fontId="58" fillId="21" borderId="10" xfId="70" applyNumberFormat="1" applyFont="1" applyFill="1" applyBorder="1" applyAlignment="1">
      <alignment horizontal="left" vertical="center" wrapText="1"/>
    </xf>
    <xf numFmtId="49" fontId="14" fillId="21" borderId="10" xfId="70" applyNumberFormat="1" applyFont="1" applyFill="1" applyBorder="1" applyAlignment="1">
      <alignment horizontal="left" vertical="center" wrapText="1"/>
    </xf>
    <xf numFmtId="164" fontId="40" fillId="21" borderId="10" xfId="70" applyNumberFormat="1" applyFont="1" applyFill="1" applyBorder="1" applyAlignment="1">
      <alignment horizontal="center" vertical="center" wrapText="1"/>
    </xf>
    <xf numFmtId="0" fontId="43" fillId="20" borderId="0" xfId="59" applyFont="1"/>
    <xf numFmtId="0" fontId="43" fillId="24" borderId="0" xfId="59" applyFont="1" applyFill="1"/>
    <xf numFmtId="0" fontId="5" fillId="14" borderId="10" xfId="59" applyFont="1" applyFill="1" applyBorder="1"/>
    <xf numFmtId="0" fontId="9" fillId="22" borderId="10" xfId="59" applyFont="1" applyFill="1" applyBorder="1"/>
    <xf numFmtId="0" fontId="9" fillId="19" borderId="10" xfId="59" applyFont="1" applyFill="1" applyBorder="1"/>
    <xf numFmtId="0" fontId="40" fillId="21" borderId="10" xfId="59" applyFont="1" applyFill="1" applyBorder="1" applyAlignment="1">
      <alignment horizontal="center" vertical="top"/>
    </xf>
    <xf numFmtId="0" fontId="40" fillId="21" borderId="10" xfId="59" applyFont="1" applyFill="1" applyBorder="1" applyAlignment="1">
      <alignment horizontal="center" wrapText="1"/>
    </xf>
    <xf numFmtId="0" fontId="9" fillId="14" borderId="23" xfId="59" applyFont="1" applyFill="1" applyBorder="1"/>
    <xf numFmtId="0" fontId="9" fillId="14" borderId="12" xfId="59" applyFont="1" applyFill="1" applyBorder="1"/>
    <xf numFmtId="0" fontId="6" fillId="20" borderId="0" xfId="59" applyFont="1"/>
    <xf numFmtId="3" fontId="5" fillId="14" borderId="10" xfId="59" applyNumberFormat="1" applyFont="1" applyFill="1" applyBorder="1" applyAlignment="1">
      <alignment horizontal="right" vertical="center" wrapText="1"/>
    </xf>
    <xf numFmtId="0" fontId="14" fillId="22" borderId="10" xfId="59" applyFont="1" applyFill="1" applyBorder="1" applyAlignment="1">
      <alignment horizontal="left" vertical="center" wrapText="1"/>
    </xf>
    <xf numFmtId="0" fontId="14" fillId="21" borderId="10" xfId="59" applyFont="1" applyFill="1" applyBorder="1" applyAlignment="1">
      <alignment horizontal="left" vertical="center" wrapText="1"/>
    </xf>
    <xf numFmtId="0" fontId="9" fillId="19" borderId="10" xfId="59" applyFont="1" applyFill="1" applyBorder="1" applyAlignment="1">
      <alignment horizontal="right" vertical="center" wrapText="1"/>
    </xf>
    <xf numFmtId="0" fontId="40" fillId="21" borderId="10" xfId="59" applyFont="1" applyFill="1" applyBorder="1" applyAlignment="1">
      <alignment horizontal="left" vertical="center" wrapText="1"/>
    </xf>
    <xf numFmtId="167" fontId="40" fillId="21" borderId="13" xfId="31" applyNumberFormat="1" applyFont="1" applyFill="1" applyBorder="1" applyAlignment="1">
      <alignment horizontal="center" vertical="center"/>
    </xf>
    <xf numFmtId="0" fontId="7" fillId="21" borderId="13" xfId="59" applyFont="1" applyFill="1" applyBorder="1" applyAlignment="1">
      <alignment vertical="top" wrapText="1"/>
    </xf>
    <xf numFmtId="0" fontId="6" fillId="20" borderId="0" xfId="59" applyFont="1" applyBorder="1"/>
    <xf numFmtId="0" fontId="6" fillId="20" borderId="0" xfId="59" applyFont="1" applyFill="1" applyAlignment="1">
      <alignment horizontal="left" vertical="top" wrapText="1"/>
    </xf>
    <xf numFmtId="0" fontId="4" fillId="20" borderId="0" xfId="59" applyFont="1"/>
    <xf numFmtId="0" fontId="43" fillId="20" borderId="0" xfId="71" applyFont="1"/>
    <xf numFmtId="0" fontId="40" fillId="22" borderId="23" xfId="71" applyFont="1" applyFill="1" applyBorder="1"/>
    <xf numFmtId="0" fontId="9" fillId="19" borderId="10" xfId="71" applyFont="1" applyFill="1" applyBorder="1"/>
    <xf numFmtId="0" fontId="42" fillId="19" borderId="10" xfId="71" applyFont="1" applyFill="1" applyBorder="1"/>
    <xf numFmtId="0" fontId="6" fillId="20" borderId="0" xfId="71" applyFont="1"/>
    <xf numFmtId="0" fontId="40" fillId="21" borderId="10" xfId="71" applyFont="1" applyFill="1" applyBorder="1" applyAlignment="1">
      <alignment horizontal="center" vertical="center"/>
    </xf>
    <xf numFmtId="0" fontId="55" fillId="20" borderId="0" xfId="71" applyFont="1"/>
    <xf numFmtId="0" fontId="4" fillId="20" borderId="0" xfId="71" applyFont="1"/>
    <xf numFmtId="0" fontId="54" fillId="20" borderId="0" xfId="59"/>
    <xf numFmtId="0" fontId="43" fillId="0" borderId="0" xfId="59" applyFont="1" applyFill="1" applyBorder="1"/>
    <xf numFmtId="0" fontId="43" fillId="0" borderId="0" xfId="59" applyFont="1" applyFill="1" applyBorder="1" applyAlignment="1">
      <alignment horizontal="right" vertical="center" wrapText="1"/>
    </xf>
    <xf numFmtId="0" fontId="41" fillId="14" borderId="10" xfId="59" applyFont="1" applyFill="1" applyBorder="1" applyAlignment="1">
      <alignment horizontal="right" vertical="center" wrapText="1"/>
    </xf>
    <xf numFmtId="0" fontId="41" fillId="21" borderId="10" xfId="59" applyFont="1" applyFill="1" applyBorder="1" applyAlignment="1">
      <alignment horizontal="right" vertical="center" wrapText="1"/>
    </xf>
    <xf numFmtId="0" fontId="40" fillId="22" borderId="13" xfId="59" applyFont="1" applyFill="1" applyBorder="1" applyAlignment="1">
      <alignment horizontal="right" vertical="center" wrapText="1"/>
    </xf>
    <xf numFmtId="0" fontId="42" fillId="14" borderId="10" xfId="59" applyFont="1" applyFill="1" applyBorder="1" applyAlignment="1">
      <alignment horizontal="right" vertical="center" wrapText="1"/>
    </xf>
    <xf numFmtId="0" fontId="42" fillId="19" borderId="10" xfId="59" applyFont="1" applyFill="1" applyBorder="1" applyAlignment="1">
      <alignment horizontal="right" vertical="center" wrapText="1"/>
    </xf>
    <xf numFmtId="0" fontId="14" fillId="21" borderId="10" xfId="59" applyFont="1" applyFill="1" applyBorder="1" applyAlignment="1">
      <alignment horizontal="center" vertical="center" wrapText="1"/>
    </xf>
    <xf numFmtId="0" fontId="54" fillId="20" borderId="0" xfId="59" applyFill="1"/>
    <xf numFmtId="0" fontId="9" fillId="20" borderId="0" xfId="59" applyFont="1"/>
    <xf numFmtId="0" fontId="43" fillId="20" borderId="0" xfId="59" applyFont="1" applyFill="1"/>
    <xf numFmtId="0" fontId="56" fillId="20" borderId="0" xfId="59" applyFont="1" applyFill="1" applyBorder="1" applyAlignment="1">
      <alignment vertical="top" wrapText="1"/>
    </xf>
    <xf numFmtId="0" fontId="43" fillId="20" borderId="0" xfId="59" applyFont="1" applyFill="1" applyBorder="1" applyAlignment="1">
      <alignment horizontal="right" vertical="center" wrapText="1"/>
    </xf>
    <xf numFmtId="0" fontId="40" fillId="22" borderId="10" xfId="59" applyFont="1" applyFill="1" applyBorder="1" applyAlignment="1">
      <alignment horizontal="right" vertical="center" wrapText="1"/>
    </xf>
    <xf numFmtId="0" fontId="43" fillId="20" borderId="0" xfId="59" applyFont="1" applyBorder="1" applyAlignment="1"/>
    <xf numFmtId="0" fontId="54" fillId="20" borderId="0" xfId="59" applyAlignment="1">
      <alignment horizontal="center" vertical="top" wrapText="1"/>
    </xf>
    <xf numFmtId="0" fontId="5" fillId="20" borderId="0" xfId="59" applyFont="1" applyFill="1" applyBorder="1" applyAlignment="1">
      <alignment horizontal="center" vertical="top" wrapText="1"/>
    </xf>
    <xf numFmtId="0" fontId="14" fillId="20" borderId="0" xfId="59" applyFont="1"/>
    <xf numFmtId="0" fontId="13" fillId="20" borderId="0" xfId="59" applyFont="1" applyFill="1" applyBorder="1" applyAlignment="1">
      <alignment horizontal="left" vertical="center" wrapText="1"/>
    </xf>
    <xf numFmtId="0" fontId="4" fillId="20" borderId="0" xfId="59" applyFont="1" applyAlignment="1">
      <alignment horizontal="left"/>
    </xf>
    <xf numFmtId="0" fontId="54" fillId="20" borderId="0" xfId="68"/>
    <xf numFmtId="0" fontId="40" fillId="21" borderId="10" xfId="68" applyFont="1" applyFill="1" applyBorder="1" applyAlignment="1">
      <alignment horizontal="center" vertical="top" wrapText="1"/>
    </xf>
    <xf numFmtId="0" fontId="7" fillId="19" borderId="10" xfId="68" applyFont="1" applyFill="1" applyBorder="1" applyAlignment="1">
      <alignment horizontal="center" vertical="top" wrapText="1"/>
    </xf>
    <xf numFmtId="0" fontId="40" fillId="21" borderId="10" xfId="68" applyFont="1" applyFill="1" applyBorder="1" applyAlignment="1">
      <alignment horizontal="center" vertical="center" wrapText="1"/>
    </xf>
    <xf numFmtId="0" fontId="4" fillId="20" borderId="0" xfId="68" applyFont="1"/>
    <xf numFmtId="0" fontId="54" fillId="20" borderId="0" xfId="65"/>
    <xf numFmtId="167" fontId="9" fillId="19" borderId="10" xfId="65" applyNumberFormat="1" applyFont="1" applyFill="1" applyBorder="1" applyAlignment="1">
      <alignment horizontal="center"/>
    </xf>
    <xf numFmtId="167" fontId="9" fillId="14" borderId="10" xfId="65" applyNumberFormat="1" applyFont="1" applyFill="1" applyBorder="1" applyAlignment="1">
      <alignment horizontal="left"/>
    </xf>
    <xf numFmtId="49" fontId="40" fillId="21" borderId="10" xfId="65" applyNumberFormat="1" applyFont="1" applyFill="1" applyBorder="1" applyAlignment="1">
      <alignment horizontal="center" vertical="center" wrapText="1"/>
    </xf>
    <xf numFmtId="168" fontId="40" fillId="21" borderId="10" xfId="65" quotePrefix="1" applyNumberFormat="1" applyFont="1" applyFill="1" applyBorder="1" applyAlignment="1">
      <alignment horizontal="center" vertical="center" wrapText="1"/>
    </xf>
    <xf numFmtId="0" fontId="54" fillId="27" borderId="0" xfId="65" applyFill="1"/>
    <xf numFmtId="0" fontId="6" fillId="20" borderId="0" xfId="65" applyFont="1"/>
    <xf numFmtId="171" fontId="9" fillId="27" borderId="0" xfId="65" applyNumberFormat="1" applyFont="1" applyFill="1" applyBorder="1" applyAlignment="1">
      <alignment horizontal="right"/>
    </xf>
    <xf numFmtId="171" fontId="9" fillId="25" borderId="10" xfId="65" applyNumberFormat="1" applyFont="1" applyFill="1" applyBorder="1" applyAlignment="1">
      <alignment horizontal="right"/>
    </xf>
    <xf numFmtId="171" fontId="9" fillId="26" borderId="10" xfId="65" applyNumberFormat="1" applyFont="1" applyFill="1" applyBorder="1" applyAlignment="1">
      <alignment horizontal="right"/>
    </xf>
    <xf numFmtId="171" fontId="42" fillId="19" borderId="10" xfId="65" applyNumberFormat="1" applyFont="1" applyFill="1" applyBorder="1" applyAlignment="1">
      <alignment horizontal="left"/>
    </xf>
    <xf numFmtId="171" fontId="9" fillId="21" borderId="10" xfId="65" applyNumberFormat="1" applyFont="1" applyFill="1" applyBorder="1" applyAlignment="1">
      <alignment horizontal="right"/>
    </xf>
    <xf numFmtId="49" fontId="40" fillId="22" borderId="10" xfId="65" applyNumberFormat="1" applyFont="1" applyFill="1" applyBorder="1"/>
    <xf numFmtId="2" fontId="40" fillId="27" borderId="0" xfId="65" applyNumberFormat="1" applyFont="1" applyFill="1" applyBorder="1" applyAlignment="1">
      <alignment horizontal="center" vertical="center" wrapText="1"/>
    </xf>
    <xf numFmtId="2" fontId="40" fillId="21" borderId="10" xfId="65" applyNumberFormat="1" applyFont="1" applyFill="1" applyBorder="1" applyAlignment="1">
      <alignment horizontal="center" vertical="center" wrapText="1"/>
    </xf>
    <xf numFmtId="164" fontId="40" fillId="27" borderId="0" xfId="65" applyNumberFormat="1" applyFont="1" applyFill="1" applyBorder="1" applyAlignment="1">
      <alignment horizontal="center" vertical="center" wrapText="1"/>
    </xf>
    <xf numFmtId="164" fontId="40" fillId="21" borderId="10" xfId="65" applyNumberFormat="1" applyFont="1" applyFill="1" applyBorder="1" applyAlignment="1">
      <alignment horizontal="center" vertical="center" wrapText="1"/>
    </xf>
    <xf numFmtId="0" fontId="9" fillId="20" borderId="0" xfId="65" applyFont="1"/>
    <xf numFmtId="39" fontId="9" fillId="20" borderId="0" xfId="65" applyNumberFormat="1" applyFont="1"/>
    <xf numFmtId="164" fontId="9" fillId="20" borderId="0" xfId="65" applyNumberFormat="1" applyFont="1" applyBorder="1"/>
    <xf numFmtId="164" fontId="9" fillId="27" borderId="0" xfId="65" applyNumberFormat="1" applyFont="1" applyFill="1" applyBorder="1" applyAlignment="1">
      <alignment horizontal="center"/>
    </xf>
    <xf numFmtId="164" fontId="9" fillId="20" borderId="0" xfId="65" applyNumberFormat="1" applyFont="1" applyBorder="1" applyAlignment="1">
      <alignment horizontal="center"/>
    </xf>
    <xf numFmtId="2" fontId="9" fillId="20" borderId="0" xfId="65" applyNumberFormat="1" applyFont="1" applyBorder="1"/>
    <xf numFmtId="49" fontId="9" fillId="20" borderId="0" xfId="65" applyNumberFormat="1" applyFont="1"/>
    <xf numFmtId="167" fontId="5" fillId="20" borderId="0" xfId="65" applyNumberFormat="1" applyFont="1" applyBorder="1" applyAlignment="1">
      <alignment horizontal="left"/>
    </xf>
    <xf numFmtId="0" fontId="5" fillId="27" borderId="0" xfId="65" applyFont="1" applyFill="1" applyBorder="1"/>
    <xf numFmtId="0" fontId="4" fillId="0" borderId="0" xfId="65" applyFont="1" applyFill="1" applyAlignment="1"/>
    <xf numFmtId="0" fontId="42" fillId="26" borderId="10" xfId="68" applyFont="1" applyFill="1" applyBorder="1"/>
    <xf numFmtId="0" fontId="9" fillId="0" borderId="0" xfId="52" applyAlignment="1">
      <alignment horizontal="left" vertical="top"/>
    </xf>
    <xf numFmtId="0" fontId="13" fillId="0" borderId="0" xfId="0" applyFont="1"/>
    <xf numFmtId="0" fontId="57" fillId="20" borderId="0" xfId="59" applyFont="1" applyFill="1" applyBorder="1" applyAlignment="1">
      <alignment horizontal="center" vertical="center" wrapText="1"/>
    </xf>
    <xf numFmtId="0" fontId="54" fillId="20" borderId="0" xfId="59" applyFill="1" applyBorder="1" applyAlignment="1">
      <alignment horizontal="center" vertical="center" wrapText="1"/>
    </xf>
    <xf numFmtId="0" fontId="53" fillId="23" borderId="0" xfId="41" applyFont="1" applyFill="1" applyBorder="1" applyAlignment="1" applyProtection="1">
      <alignment vertical="center"/>
    </xf>
    <xf numFmtId="0" fontId="40" fillId="28" borderId="10" xfId="0" applyFont="1" applyFill="1" applyBorder="1" applyAlignment="1">
      <alignment horizontal="center" vertical="center" wrapText="1"/>
    </xf>
    <xf numFmtId="0" fontId="0" fillId="28" borderId="10" xfId="0" applyFill="1" applyBorder="1"/>
    <xf numFmtId="0" fontId="9" fillId="14" borderId="11" xfId="59" applyFont="1" applyFill="1" applyBorder="1" applyAlignment="1">
      <alignment vertical="center"/>
    </xf>
    <xf numFmtId="0" fontId="55" fillId="20" borderId="0" xfId="71" applyFont="1" applyAlignment="1">
      <alignment vertical="center"/>
    </xf>
    <xf numFmtId="0" fontId="6" fillId="20" borderId="0" xfId="71" applyFont="1" applyAlignment="1">
      <alignment vertical="center"/>
    </xf>
    <xf numFmtId="0" fontId="4" fillId="20" borderId="0" xfId="65" applyFont="1" applyAlignment="1">
      <alignment vertical="center"/>
    </xf>
    <xf numFmtId="0" fontId="54" fillId="20" borderId="0" xfId="65" applyAlignment="1">
      <alignment vertical="center"/>
    </xf>
    <xf numFmtId="0" fontId="40" fillId="21" borderId="25" xfId="61" applyFont="1" applyFill="1" applyBorder="1" applyAlignment="1">
      <alignment horizontal="center" vertical="center" wrapText="1"/>
    </xf>
    <xf numFmtId="3" fontId="9" fillId="19" borderId="11" xfId="61" applyNumberFormat="1" applyFont="1" applyFill="1" applyBorder="1" applyAlignment="1">
      <alignment wrapText="1"/>
    </xf>
    <xf numFmtId="0" fontId="9" fillId="19" borderId="11" xfId="61" applyFont="1" applyFill="1" applyBorder="1" applyAlignment="1">
      <alignment wrapText="1"/>
    </xf>
    <xf numFmtId="0" fontId="40" fillId="21" borderId="11" xfId="61" applyFont="1" applyFill="1" applyBorder="1" applyAlignment="1">
      <alignment horizontal="center" vertical="center" wrapText="1"/>
    </xf>
    <xf numFmtId="0" fontId="41" fillId="14" borderId="11" xfId="61" applyFont="1" applyFill="1" applyBorder="1" applyAlignment="1">
      <alignment wrapText="1"/>
    </xf>
    <xf numFmtId="3" fontId="41" fillId="14" borderId="11" xfId="61" applyNumberFormat="1" applyFont="1" applyFill="1" applyBorder="1" applyAlignment="1">
      <alignment wrapText="1"/>
    </xf>
    <xf numFmtId="0" fontId="40" fillId="21" borderId="38" xfId="59" applyFont="1" applyFill="1" applyBorder="1" applyAlignment="1">
      <alignment horizontal="center" vertical="center" wrapText="1"/>
    </xf>
    <xf numFmtId="0" fontId="40" fillId="21" borderId="40" xfId="59" applyFont="1" applyFill="1" applyBorder="1" applyAlignment="1">
      <alignment horizontal="center" vertical="center" wrapText="1"/>
    </xf>
    <xf numFmtId="0" fontId="40" fillId="21" borderId="26" xfId="59" applyFont="1" applyFill="1" applyBorder="1" applyAlignment="1">
      <alignment horizontal="center" vertical="center" wrapText="1"/>
    </xf>
    <xf numFmtId="0" fontId="54" fillId="26" borderId="10" xfId="68" applyFill="1" applyBorder="1" applyAlignment="1"/>
    <xf numFmtId="0" fontId="54" fillId="20" borderId="0" xfId="68" applyAlignment="1"/>
    <xf numFmtId="0" fontId="40" fillId="21" borderId="10" xfId="68" applyFont="1" applyFill="1" applyBorder="1" applyAlignment="1">
      <alignment horizontal="center" vertical="center"/>
    </xf>
    <xf numFmtId="167" fontId="14" fillId="21" borderId="10" xfId="31" applyNumberFormat="1" applyFont="1" applyFill="1" applyBorder="1" applyAlignment="1">
      <alignment horizontal="center" vertical="center"/>
    </xf>
    <xf numFmtId="0" fontId="42" fillId="19" borderId="10" xfId="68" applyFont="1" applyFill="1" applyBorder="1" applyAlignment="1">
      <alignment horizontal="center" vertical="top" wrapText="1"/>
    </xf>
    <xf numFmtId="0" fontId="40" fillId="22" borderId="10" xfId="68" applyFont="1" applyFill="1" applyBorder="1" applyAlignment="1">
      <alignment horizontal="right" vertical="top" wrapText="1"/>
    </xf>
    <xf numFmtId="0" fontId="40" fillId="22" borderId="10" xfId="68" applyFont="1" applyFill="1" applyBorder="1" applyAlignment="1">
      <alignment horizontal="right"/>
    </xf>
    <xf numFmtId="0" fontId="42" fillId="22" borderId="10" xfId="68" applyFont="1" applyFill="1" applyBorder="1" applyAlignment="1"/>
    <xf numFmtId="0" fontId="40" fillId="21" borderId="10" xfId="71" applyFont="1" applyFill="1" applyBorder="1" applyAlignment="1">
      <alignment horizontal="center" vertical="center" wrapText="1"/>
    </xf>
    <xf numFmtId="169" fontId="9" fillId="19" borderId="10" xfId="70" applyNumberFormat="1" applyFont="1" applyFill="1" applyBorder="1" applyAlignment="1">
      <alignment horizontal="center"/>
    </xf>
    <xf numFmtId="169" fontId="41" fillId="14" borderId="10" xfId="70" applyNumberFormat="1" applyFont="1" applyFill="1" applyBorder="1" applyAlignment="1">
      <alignment horizontal="right"/>
    </xf>
    <xf numFmtId="168" fontId="14" fillId="21" borderId="10" xfId="74" applyNumberFormat="1" applyFont="1" applyFill="1" applyBorder="1" applyAlignment="1">
      <alignment horizontal="center" vertical="center" wrapText="1"/>
    </xf>
    <xf numFmtId="168" fontId="58" fillId="21" borderId="10" xfId="0" applyNumberFormat="1" applyFont="1" applyFill="1" applyBorder="1" applyAlignment="1">
      <alignment horizontal="left" vertical="center" wrapText="1"/>
    </xf>
    <xf numFmtId="1" fontId="41" fillId="26" borderId="10" xfId="34" applyNumberFormat="1" applyFont="1" applyFill="1" applyBorder="1" applyAlignment="1"/>
    <xf numFmtId="167" fontId="9" fillId="26" borderId="10" xfId="74" applyNumberFormat="1" applyFont="1" applyFill="1" applyBorder="1" applyAlignment="1"/>
    <xf numFmtId="169" fontId="5" fillId="14" borderId="10" xfId="64" applyNumberFormat="1" applyFont="1" applyFill="1" applyBorder="1" applyAlignment="1">
      <alignment horizontal="right"/>
    </xf>
    <xf numFmtId="0" fontId="40" fillId="21" borderId="10" xfId="61" applyFont="1" applyFill="1" applyBorder="1" applyAlignment="1">
      <alignment horizontal="center" vertical="center" wrapText="1"/>
    </xf>
    <xf numFmtId="0" fontId="7" fillId="21" borderId="17" xfId="58" applyFont="1" applyFill="1" applyBorder="1" applyAlignment="1" applyProtection="1">
      <alignment vertical="center"/>
      <protection locked="0"/>
    </xf>
    <xf numFmtId="0" fontId="8" fillId="21" borderId="0" xfId="58" applyFont="1" applyFill="1" applyBorder="1" applyAlignment="1">
      <alignment vertical="center"/>
    </xf>
    <xf numFmtId="0" fontId="8" fillId="21" borderId="18" xfId="58" applyFont="1" applyFill="1" applyBorder="1" applyAlignment="1">
      <alignment vertical="center"/>
    </xf>
    <xf numFmtId="3" fontId="9" fillId="19" borderId="10" xfId="61" applyNumberFormat="1" applyFont="1" applyFill="1" applyBorder="1" applyAlignment="1">
      <alignment wrapText="1"/>
    </xf>
    <xf numFmtId="3" fontId="41" fillId="14" borderId="10" xfId="61" applyNumberFormat="1" applyFont="1" applyFill="1" applyBorder="1" applyAlignment="1">
      <alignment wrapText="1"/>
    </xf>
    <xf numFmtId="0" fontId="54" fillId="20" borderId="0" xfId="68" applyAlignment="1">
      <alignment vertical="center"/>
    </xf>
    <xf numFmtId="0" fontId="5" fillId="0" borderId="0" xfId="0" applyFont="1"/>
    <xf numFmtId="0" fontId="62" fillId="31" borderId="22" xfId="0" applyFont="1" applyFill="1" applyBorder="1" applyAlignment="1">
      <alignment vertical="center" wrapText="1"/>
    </xf>
    <xf numFmtId="0" fontId="62" fillId="0" borderId="43" xfId="0" applyFont="1" applyBorder="1" applyAlignment="1">
      <alignment vertical="center" wrapText="1"/>
    </xf>
    <xf numFmtId="0" fontId="62" fillId="0" borderId="22" xfId="0" applyFont="1" applyBorder="1" applyAlignment="1">
      <alignment vertical="center" wrapText="1"/>
    </xf>
    <xf numFmtId="0" fontId="63" fillId="20" borderId="0" xfId="58" applyFont="1"/>
    <xf numFmtId="0" fontId="19" fillId="20" borderId="0" xfId="41" applyFill="1" applyAlignment="1" applyProtection="1"/>
    <xf numFmtId="0" fontId="14" fillId="21" borderId="0" xfId="63" applyFont="1" applyFill="1" applyBorder="1" applyAlignment="1">
      <alignment horizontal="right" indent="1"/>
    </xf>
    <xf numFmtId="0" fontId="6" fillId="0" borderId="0" xfId="67" applyFont="1" applyFill="1" applyBorder="1" applyAlignment="1">
      <alignment horizontal="left" vertical="center"/>
    </xf>
    <xf numFmtId="0" fontId="6" fillId="0" borderId="0" xfId="0" applyFont="1" applyAlignment="1">
      <alignment wrapText="1"/>
    </xf>
    <xf numFmtId="0" fontId="6" fillId="0" borderId="0" xfId="66" applyFont="1" applyFill="1" applyBorder="1" applyAlignment="1">
      <alignment horizontal="left" vertical="center"/>
    </xf>
    <xf numFmtId="169" fontId="3" fillId="19" borderId="10" xfId="64" applyNumberFormat="1" applyFont="1" applyFill="1" applyBorder="1" applyAlignment="1">
      <alignment horizontal="right"/>
    </xf>
    <xf numFmtId="169" fontId="3" fillId="14" borderId="10" xfId="64" applyNumberFormat="1" applyFont="1" applyFill="1" applyBorder="1" applyAlignment="1">
      <alignment horizontal="right"/>
    </xf>
    <xf numFmtId="0" fontId="64" fillId="32" borderId="38" xfId="85" applyFont="1" applyFill="1" applyBorder="1" applyAlignment="1"/>
    <xf numFmtId="0" fontId="3" fillId="32" borderId="40" xfId="61" applyFont="1" applyFill="1" applyBorder="1" applyAlignment="1"/>
    <xf numFmtId="0" fontId="3" fillId="32" borderId="26" xfId="61" applyFont="1" applyFill="1" applyBorder="1" applyAlignment="1"/>
    <xf numFmtId="0" fontId="42" fillId="32" borderId="46" xfId="63" applyFont="1" applyFill="1" applyBorder="1" applyAlignment="1">
      <alignment horizontal="left"/>
    </xf>
    <xf numFmtId="0" fontId="3" fillId="32" borderId="0" xfId="61" applyFont="1" applyFill="1" applyBorder="1" applyAlignment="1"/>
    <xf numFmtId="0" fontId="3" fillId="32" borderId="39" xfId="61" applyFont="1" applyFill="1" applyBorder="1" applyAlignment="1"/>
    <xf numFmtId="0" fontId="42" fillId="32" borderId="46" xfId="63" applyNumberFormat="1" applyFont="1" applyFill="1" applyBorder="1" applyAlignment="1">
      <alignment horizontal="left"/>
    </xf>
    <xf numFmtId="0" fontId="42" fillId="32" borderId="25" xfId="63" applyNumberFormat="1" applyFont="1" applyFill="1" applyBorder="1" applyAlignment="1">
      <alignment horizontal="left"/>
    </xf>
    <xf numFmtId="0" fontId="3" fillId="32" borderId="24" xfId="61" applyFont="1" applyFill="1" applyBorder="1" applyAlignment="1"/>
    <xf numFmtId="0" fontId="3" fillId="32" borderId="47" xfId="61" applyFont="1" applyFill="1" applyBorder="1" applyAlignment="1"/>
    <xf numFmtId="0" fontId="3" fillId="19" borderId="19" xfId="63" applyFont="1" applyFill="1" applyBorder="1" applyAlignment="1" applyProtection="1">
      <alignment horizontal="left"/>
      <protection locked="0"/>
    </xf>
    <xf numFmtId="0" fontId="42" fillId="32" borderId="0" xfId="63" applyFont="1" applyFill="1" applyBorder="1" applyAlignment="1">
      <alignment horizontal="left"/>
    </xf>
    <xf numFmtId="0" fontId="42" fillId="32" borderId="39" xfId="63" applyFont="1" applyFill="1" applyBorder="1" applyAlignment="1">
      <alignment horizontal="left"/>
    </xf>
    <xf numFmtId="0" fontId="3" fillId="32" borderId="46" xfId="85" applyNumberFormat="1" applyFill="1" applyBorder="1" applyAlignment="1"/>
    <xf numFmtId="0" fontId="3" fillId="32" borderId="0" xfId="85" applyFont="1" applyFill="1" applyBorder="1" applyAlignment="1">
      <alignment vertical="center" wrapText="1"/>
    </xf>
    <xf numFmtId="0" fontId="3" fillId="32" borderId="39" xfId="85" applyFont="1" applyFill="1" applyBorder="1" applyAlignment="1">
      <alignment vertical="center" wrapText="1"/>
    </xf>
    <xf numFmtId="0" fontId="0" fillId="32" borderId="0" xfId="0" applyFill="1" applyBorder="1"/>
    <xf numFmtId="0" fontId="0" fillId="32" borderId="39" xfId="0" applyFill="1" applyBorder="1"/>
    <xf numFmtId="0" fontId="3" fillId="32" borderId="41" xfId="85" applyNumberFormat="1" applyFill="1" applyBorder="1" applyAlignment="1"/>
    <xf numFmtId="0" fontId="42" fillId="32" borderId="25" xfId="63" applyFont="1" applyFill="1" applyBorder="1" applyAlignment="1">
      <alignment horizontal="left"/>
    </xf>
    <xf numFmtId="0" fontId="42" fillId="32" borderId="24" xfId="63" applyFont="1" applyFill="1" applyBorder="1" applyAlignment="1">
      <alignment horizontal="left"/>
    </xf>
    <xf numFmtId="0" fontId="5" fillId="0" borderId="0" xfId="85" applyNumberFormat="1" applyFont="1" applyFill="1" applyBorder="1" applyAlignment="1"/>
    <xf numFmtId="0" fontId="7" fillId="20" borderId="40" xfId="73" applyFont="1" applyFill="1" applyBorder="1" applyAlignment="1" applyProtection="1"/>
    <xf numFmtId="0" fontId="8" fillId="21" borderId="10" xfId="86" applyFont="1" applyFill="1" applyBorder="1" applyAlignment="1">
      <alignment horizontal="left" vertical="center" wrapText="1"/>
    </xf>
    <xf numFmtId="0" fontId="14" fillId="21" borderId="10" xfId="87" applyFont="1" applyFill="1" applyBorder="1" applyAlignment="1">
      <alignment horizontal="center" vertical="center" wrapText="1"/>
    </xf>
    <xf numFmtId="0" fontId="14" fillId="21" borderId="10" xfId="88" applyFont="1" applyFill="1" applyBorder="1" applyAlignment="1">
      <alignment horizontal="center" vertical="center" wrapText="1"/>
    </xf>
    <xf numFmtId="0" fontId="14" fillId="21" borderId="10" xfId="89" applyFont="1" applyFill="1" applyBorder="1" applyAlignment="1">
      <alignment horizontal="center" vertical="center" wrapText="1"/>
    </xf>
    <xf numFmtId="0" fontId="14" fillId="21" borderId="10" xfId="90" applyFont="1" applyFill="1" applyBorder="1" applyAlignment="1">
      <alignment horizontal="left" vertical="center" wrapText="1"/>
    </xf>
    <xf numFmtId="169" fontId="3" fillId="19" borderId="11" xfId="64" applyNumberFormat="1" applyFont="1" applyFill="1" applyBorder="1" applyAlignment="1">
      <alignment horizontal="right"/>
    </xf>
    <xf numFmtId="9" fontId="3" fillId="14" borderId="10" xfId="66" applyNumberFormat="1" applyFont="1" applyFill="1" applyBorder="1" applyAlignment="1">
      <alignment horizontal="right"/>
    </xf>
    <xf numFmtId="169" fontId="42" fillId="14" borderId="10" xfId="64" applyNumberFormat="1" applyFont="1" applyFill="1" applyBorder="1" applyAlignment="1"/>
    <xf numFmtId="0" fontId="8" fillId="21" borderId="10" xfId="91" applyFont="1" applyFill="1" applyBorder="1" applyAlignment="1">
      <alignment horizontal="left" vertical="center" wrapText="1"/>
    </xf>
    <xf numFmtId="0" fontId="14" fillId="21" borderId="10" xfId="92" applyFont="1" applyFill="1" applyBorder="1" applyAlignment="1">
      <alignment horizontal="left" vertical="center" wrapText="1"/>
    </xf>
    <xf numFmtId="0" fontId="8" fillId="21" borderId="10" xfId="93" applyFont="1" applyFill="1" applyBorder="1" applyAlignment="1">
      <alignment horizontal="left" vertical="center" wrapText="1"/>
    </xf>
    <xf numFmtId="0" fontId="14" fillId="21" borderId="10" xfId="94" applyFont="1" applyFill="1" applyBorder="1" applyAlignment="1">
      <alignment horizontal="left" vertical="center" wrapText="1"/>
    </xf>
    <xf numFmtId="0" fontId="8" fillId="21" borderId="10" xfId="95" applyFont="1" applyFill="1" applyBorder="1" applyAlignment="1">
      <alignment horizontal="left" vertical="center" wrapText="1"/>
    </xf>
    <xf numFmtId="0" fontId="14" fillId="21" borderId="10" xfId="96" applyFont="1" applyFill="1" applyBorder="1" applyAlignment="1">
      <alignment horizontal="left" vertical="center" wrapText="1"/>
    </xf>
    <xf numFmtId="0" fontId="8" fillId="21" borderId="10" xfId="97" applyFont="1" applyFill="1" applyBorder="1" applyAlignment="1">
      <alignment horizontal="left" vertical="center" wrapText="1"/>
    </xf>
    <xf numFmtId="0" fontId="14" fillId="21" borderId="10" xfId="98" applyFont="1" applyFill="1" applyBorder="1" applyAlignment="1">
      <alignment horizontal="left" vertical="center" wrapText="1"/>
    </xf>
    <xf numFmtId="0" fontId="7" fillId="22" borderId="10" xfId="99" applyFont="1" applyFill="1" applyBorder="1" applyAlignment="1">
      <alignment horizontal="left" vertical="center" wrapText="1"/>
    </xf>
    <xf numFmtId="0" fontId="7" fillId="21" borderId="10" xfId="100" applyFont="1" applyFill="1" applyBorder="1" applyAlignment="1">
      <alignment horizontal="left" vertical="center" wrapText="1"/>
    </xf>
    <xf numFmtId="0" fontId="14" fillId="21" borderId="10" xfId="101" applyFont="1" applyFill="1" applyBorder="1" applyAlignment="1">
      <alignment horizontal="left" vertical="center" wrapText="1"/>
    </xf>
    <xf numFmtId="0" fontId="7" fillId="22" borderId="10" xfId="102" applyFont="1" applyFill="1" applyBorder="1" applyAlignment="1">
      <alignment horizontal="left" vertical="center" wrapText="1"/>
    </xf>
    <xf numFmtId="0" fontId="3" fillId="21" borderId="10" xfId="0" applyFont="1" applyFill="1" applyBorder="1" applyAlignment="1">
      <alignment horizontal="left" vertical="center" wrapText="1"/>
    </xf>
    <xf numFmtId="10" fontId="3" fillId="21" borderId="10" xfId="0" applyNumberFormat="1" applyFont="1" applyFill="1" applyBorder="1" applyAlignment="1">
      <alignment horizontal="left" vertical="center" wrapText="1"/>
    </xf>
    <xf numFmtId="0" fontId="5" fillId="0" borderId="0" xfId="63" applyFont="1" applyFill="1" applyBorder="1" applyAlignment="1">
      <alignment horizontal="left"/>
    </xf>
    <xf numFmtId="0" fontId="64" fillId="32" borderId="46" xfId="85" applyFont="1" applyFill="1" applyBorder="1" applyAlignment="1"/>
    <xf numFmtId="167" fontId="3" fillId="19" borderId="10" xfId="74" applyNumberFormat="1" applyFont="1" applyFill="1" applyBorder="1" applyAlignment="1"/>
    <xf numFmtId="0" fontId="65" fillId="32" borderId="40" xfId="0" applyFont="1" applyFill="1" applyBorder="1"/>
    <xf numFmtId="0" fontId="65" fillId="32" borderId="26" xfId="0" applyFont="1" applyFill="1" applyBorder="1"/>
    <xf numFmtId="0" fontId="65" fillId="32" borderId="0" xfId="0" applyFont="1" applyFill="1" applyBorder="1"/>
    <xf numFmtId="0" fontId="65" fillId="32" borderId="39" xfId="0" applyFont="1" applyFill="1" applyBorder="1"/>
    <xf numFmtId="0" fontId="65" fillId="32" borderId="24" xfId="0" applyFont="1" applyFill="1" applyBorder="1"/>
    <xf numFmtId="0" fontId="65" fillId="32" borderId="47" xfId="0" applyFont="1" applyFill="1" applyBorder="1"/>
    <xf numFmtId="0" fontId="0" fillId="19" borderId="10" xfId="0" applyFill="1" applyBorder="1" applyAlignment="1">
      <alignment horizontal="center"/>
    </xf>
    <xf numFmtId="0" fontId="5" fillId="14" borderId="10" xfId="0" applyFont="1" applyFill="1" applyBorder="1" applyAlignment="1">
      <alignment horizontal="center"/>
    </xf>
    <xf numFmtId="0" fontId="0" fillId="21" borderId="10" xfId="0" applyFill="1" applyBorder="1" applyAlignment="1">
      <alignment horizontal="center"/>
    </xf>
    <xf numFmtId="0" fontId="5" fillId="21" borderId="10" xfId="0" applyFont="1" applyFill="1" applyBorder="1"/>
    <xf numFmtId="169" fontId="5" fillId="14" borderId="10" xfId="0" applyNumberFormat="1" applyFont="1" applyFill="1" applyBorder="1"/>
    <xf numFmtId="0" fontId="3" fillId="32" borderId="25" xfId="85" applyNumberFormat="1" applyFill="1" applyBorder="1" applyAlignment="1"/>
    <xf numFmtId="0" fontId="0" fillId="32" borderId="24" xfId="0" applyFill="1" applyBorder="1"/>
    <xf numFmtId="0" fontId="0" fillId="32" borderId="47" xfId="0" applyFill="1" applyBorder="1"/>
    <xf numFmtId="9" fontId="5" fillId="14" borderId="10" xfId="66" applyNumberFormat="1" applyFont="1" applyFill="1" applyBorder="1" applyAlignment="1">
      <alignment horizontal="right"/>
    </xf>
    <xf numFmtId="0" fontId="66" fillId="19" borderId="10" xfId="76" applyFont="1" applyFill="1" applyBorder="1" applyAlignment="1">
      <alignment horizontal="left" vertical="center" wrapText="1"/>
    </xf>
    <xf numFmtId="0" fontId="0" fillId="0" borderId="0" xfId="0" applyBorder="1" applyAlignment="1">
      <alignment vertical="center" wrapText="1"/>
    </xf>
    <xf numFmtId="0" fontId="5" fillId="0" borderId="0" xfId="63" applyFont="1" applyFill="1" applyBorder="1" applyAlignment="1">
      <alignment vertical="center" wrapText="1"/>
    </xf>
    <xf numFmtId="0" fontId="42" fillId="32" borderId="47" xfId="63" applyFont="1" applyFill="1" applyBorder="1" applyAlignment="1">
      <alignment horizontal="left"/>
    </xf>
    <xf numFmtId="49" fontId="3" fillId="21" borderId="10" xfId="0" applyNumberFormat="1" applyFont="1" applyFill="1" applyBorder="1" applyAlignment="1"/>
    <xf numFmtId="171" fontId="5" fillId="19" borderId="10" xfId="66" applyNumberFormat="1" applyFont="1" applyFill="1" applyBorder="1" applyAlignment="1">
      <alignment wrapText="1"/>
    </xf>
    <xf numFmtId="171" fontId="3" fillId="19" borderId="10" xfId="66" applyNumberFormat="1" applyFont="1" applyFill="1" applyBorder="1" applyAlignment="1"/>
    <xf numFmtId="0" fontId="3" fillId="19" borderId="10" xfId="103" applyFont="1" applyFill="1" applyBorder="1" applyAlignment="1">
      <alignment wrapText="1"/>
    </xf>
    <xf numFmtId="171" fontId="3" fillId="14" borderId="10" xfId="66" applyNumberFormat="1" applyFont="1" applyFill="1" applyBorder="1" applyAlignment="1">
      <alignment horizontal="right"/>
    </xf>
    <xf numFmtId="0" fontId="0" fillId="0" borderId="0" xfId="0" applyBorder="1" applyAlignment="1">
      <alignment vertical="center"/>
    </xf>
    <xf numFmtId="0" fontId="3" fillId="32" borderId="40" xfId="103" applyFill="1" applyBorder="1" applyAlignment="1"/>
    <xf numFmtId="0" fontId="3" fillId="32" borderId="26" xfId="103" applyFill="1" applyBorder="1" applyAlignment="1"/>
    <xf numFmtId="0" fontId="66" fillId="32" borderId="25" xfId="63" applyFont="1" applyFill="1" applyBorder="1" applyAlignment="1">
      <alignment horizontal="left"/>
    </xf>
    <xf numFmtId="0" fontId="63" fillId="32" borderId="24" xfId="63" applyFont="1" applyFill="1" applyBorder="1" applyAlignment="1">
      <alignment horizontal="left"/>
    </xf>
    <xf numFmtId="0" fontId="67" fillId="32" borderId="38" xfId="85" applyFont="1" applyFill="1" applyBorder="1" applyAlignment="1"/>
    <xf numFmtId="169" fontId="3" fillId="19" borderId="10" xfId="64" applyNumberFormat="1" applyFont="1" applyFill="1" applyBorder="1" applyAlignment="1">
      <alignment horizontal="right" vertical="center"/>
    </xf>
    <xf numFmtId="0" fontId="66" fillId="32" borderId="40" xfId="103" applyFont="1" applyFill="1" applyBorder="1" applyAlignment="1"/>
    <xf numFmtId="0" fontId="66" fillId="32" borderId="26" xfId="103" applyFont="1" applyFill="1" applyBorder="1" applyAlignment="1"/>
    <xf numFmtId="0" fontId="66" fillId="32" borderId="46" xfId="63" applyFont="1" applyFill="1" applyBorder="1" applyAlignment="1">
      <alignment horizontal="left"/>
    </xf>
    <xf numFmtId="0" fontId="66" fillId="32" borderId="0" xfId="63" applyFont="1" applyFill="1" applyBorder="1" applyAlignment="1">
      <alignment horizontal="left"/>
    </xf>
    <xf numFmtId="0" fontId="66" fillId="32" borderId="39" xfId="63" applyFont="1" applyFill="1" applyBorder="1" applyAlignment="1">
      <alignment horizontal="left"/>
    </xf>
    <xf numFmtId="0" fontId="66" fillId="32" borderId="24" xfId="63" applyFont="1" applyFill="1" applyBorder="1" applyAlignment="1">
      <alignment horizontal="left"/>
    </xf>
    <xf numFmtId="0" fontId="66" fillId="32" borderId="47" xfId="63" applyFont="1" applyFill="1" applyBorder="1" applyAlignment="1">
      <alignment horizontal="left"/>
    </xf>
    <xf numFmtId="171" fontId="3" fillId="19" borderId="10" xfId="70" applyNumberFormat="1" applyFont="1" applyFill="1" applyBorder="1" applyAlignment="1">
      <alignment horizontal="left"/>
    </xf>
    <xf numFmtId="169" fontId="5" fillId="14" borderId="10" xfId="70" applyNumberFormat="1" applyFont="1" applyFill="1" applyBorder="1" applyAlignment="1"/>
    <xf numFmtId="169" fontId="3" fillId="21" borderId="13" xfId="33" applyNumberFormat="1" applyFont="1" applyFill="1" applyBorder="1" applyAlignment="1">
      <alignment horizontal="center" vertical="center"/>
    </xf>
    <xf numFmtId="169" fontId="3" fillId="19" borderId="10" xfId="70" applyNumberFormat="1" applyFont="1" applyFill="1" applyBorder="1" applyAlignment="1"/>
    <xf numFmtId="0" fontId="3" fillId="32" borderId="0" xfId="103" applyFill="1" applyBorder="1" applyAlignment="1"/>
    <xf numFmtId="0" fontId="3" fillId="32" borderId="39" xfId="103" applyFill="1" applyBorder="1" applyAlignment="1"/>
    <xf numFmtId="0" fontId="3" fillId="32" borderId="24" xfId="103" applyFill="1" applyBorder="1" applyAlignment="1"/>
    <xf numFmtId="0" fontId="3" fillId="32" borderId="47" xfId="103" applyFill="1" applyBorder="1" applyAlignment="1"/>
    <xf numFmtId="3" fontId="3" fillId="14" borderId="10" xfId="59" applyNumberFormat="1" applyFont="1" applyFill="1" applyBorder="1" applyAlignment="1">
      <alignment horizontal="right" vertical="center" wrapText="1"/>
    </xf>
    <xf numFmtId="0" fontId="3" fillId="14" borderId="10" xfId="59" applyFont="1" applyFill="1" applyBorder="1" applyAlignment="1">
      <alignment horizontal="right" vertical="center" wrapText="1"/>
    </xf>
    <xf numFmtId="0" fontId="68" fillId="20" borderId="0" xfId="104" applyFont="1"/>
    <xf numFmtId="0" fontId="3" fillId="20" borderId="0" xfId="104" applyFont="1"/>
    <xf numFmtId="0" fontId="66" fillId="20" borderId="0" xfId="104" applyFont="1"/>
    <xf numFmtId="0" fontId="43" fillId="20" borderId="0" xfId="104" applyFont="1"/>
    <xf numFmtId="15" fontId="41" fillId="19" borderId="10" xfId="105" applyNumberFormat="1" applyFont="1" applyFill="1" applyBorder="1" applyAlignment="1">
      <alignment horizontal="center" vertical="top" wrapText="1"/>
    </xf>
    <xf numFmtId="0" fontId="3" fillId="19" borderId="10" xfId="68" applyFont="1" applyFill="1" applyBorder="1" applyAlignment="1"/>
    <xf numFmtId="15" fontId="41" fillId="19" borderId="19" xfId="106" applyNumberFormat="1" applyFont="1" applyFill="1" applyBorder="1" applyAlignment="1">
      <alignment horizontal="center" vertical="top" wrapText="1"/>
    </xf>
    <xf numFmtId="3" fontId="5" fillId="14" borderId="10" xfId="104" applyNumberFormat="1" applyFont="1" applyFill="1" applyBorder="1" applyAlignment="1">
      <alignment horizontal="right" vertical="center" wrapText="1"/>
    </xf>
    <xf numFmtId="0" fontId="3" fillId="20" borderId="0" xfId="65" applyFont="1"/>
    <xf numFmtId="169" fontId="3" fillId="14" borderId="10" xfId="64" applyNumberFormat="1" applyFont="1" applyFill="1" applyBorder="1" applyAlignment="1">
      <alignment horizontal="right" vertical="center"/>
    </xf>
    <xf numFmtId="0" fontId="3" fillId="32" borderId="0" xfId="103" applyFill="1" applyBorder="1" applyAlignment="1"/>
    <xf numFmtId="0" fontId="3" fillId="32" borderId="39" xfId="103" applyFill="1" applyBorder="1" applyAlignment="1"/>
    <xf numFmtId="0" fontId="3" fillId="32" borderId="26" xfId="103" applyFill="1" applyBorder="1" applyAlignment="1"/>
    <xf numFmtId="0" fontId="3" fillId="32" borderId="40" xfId="103" applyFill="1" applyBorder="1" applyAlignment="1"/>
    <xf numFmtId="0" fontId="64" fillId="32" borderId="38" xfId="85" applyFont="1" applyFill="1" applyBorder="1" applyAlignment="1"/>
    <xf numFmtId="0" fontId="42" fillId="32" borderId="47" xfId="328" applyFont="1" applyFill="1" applyBorder="1" applyAlignment="1">
      <alignment horizontal="left"/>
    </xf>
    <xf numFmtId="0" fontId="42" fillId="32" borderId="24" xfId="328" applyFont="1" applyFill="1" applyBorder="1" applyAlignment="1">
      <alignment horizontal="left"/>
    </xf>
    <xf numFmtId="0" fontId="66" fillId="32" borderId="46" xfId="85" applyFont="1" applyFill="1" applyBorder="1" applyAlignment="1"/>
    <xf numFmtId="0" fontId="3" fillId="19" borderId="10" xfId="104" applyFont="1" applyFill="1" applyBorder="1" applyAlignment="1">
      <alignment horizontal="right" vertical="center" wrapText="1"/>
    </xf>
    <xf numFmtId="0" fontId="42" fillId="32" borderId="25" xfId="328" applyFont="1" applyFill="1" applyBorder="1" applyAlignment="1">
      <alignment horizontal="left"/>
    </xf>
    <xf numFmtId="0" fontId="42" fillId="19" borderId="10" xfId="104" applyFont="1" applyFill="1" applyBorder="1" applyAlignment="1">
      <alignment vertical="center" wrapText="1"/>
    </xf>
    <xf numFmtId="0" fontId="3" fillId="32" borderId="0" xfId="103" applyFill="1" applyBorder="1" applyAlignment="1"/>
    <xf numFmtId="0" fontId="3" fillId="32" borderId="39" xfId="103" applyFill="1" applyBorder="1" applyAlignment="1"/>
    <xf numFmtId="0" fontId="3" fillId="32" borderId="26" xfId="103" applyFill="1" applyBorder="1" applyAlignment="1"/>
    <xf numFmtId="0" fontId="3" fillId="32" borderId="40" xfId="103" applyFill="1" applyBorder="1" applyAlignment="1"/>
    <xf numFmtId="0" fontId="64" fillId="32" borderId="38" xfId="85" applyFont="1" applyFill="1" applyBorder="1" applyAlignment="1"/>
    <xf numFmtId="0" fontId="42" fillId="32" borderId="25" xfId="63" applyFont="1" applyFill="1" applyBorder="1" applyAlignment="1">
      <alignment horizontal="left"/>
    </xf>
    <xf numFmtId="0" fontId="42" fillId="32" borderId="47" xfId="63" applyFont="1" applyFill="1" applyBorder="1" applyAlignment="1">
      <alignment horizontal="left"/>
    </xf>
    <xf numFmtId="0" fontId="42" fillId="32" borderId="24" xfId="63" applyFont="1" applyFill="1" applyBorder="1" applyAlignment="1">
      <alignment horizontal="left"/>
    </xf>
    <xf numFmtId="0" fontId="66" fillId="32" borderId="46" xfId="85" applyFont="1" applyFill="1" applyBorder="1" applyAlignment="1"/>
    <xf numFmtId="0" fontId="66" fillId="19" borderId="10" xfId="330" applyFont="1" applyFill="1" applyBorder="1"/>
    <xf numFmtId="3" fontId="66" fillId="19" borderId="10" xfId="330" applyNumberFormat="1" applyFont="1" applyFill="1" applyBorder="1"/>
    <xf numFmtId="169" fontId="66" fillId="19" borderId="10" xfId="329" applyNumberFormat="1" applyFont="1" applyFill="1" applyBorder="1" applyAlignment="1">
      <alignment horizontal="right" vertical="center"/>
    </xf>
    <xf numFmtId="169" fontId="91" fillId="14" borderId="10" xfId="329" applyNumberFormat="1" applyFont="1" applyFill="1" applyBorder="1" applyAlignment="1">
      <alignment horizontal="right" vertical="center"/>
    </xf>
    <xf numFmtId="0" fontId="92" fillId="20" borderId="0" xfId="330" applyFont="1"/>
    <xf numFmtId="0" fontId="14" fillId="21" borderId="0" xfId="63" applyFont="1" applyFill="1" applyBorder="1" applyAlignment="1">
      <alignment horizontal="right" indent="1"/>
    </xf>
    <xf numFmtId="0" fontId="14" fillId="21" borderId="39" xfId="63" applyFont="1" applyFill="1" applyBorder="1" applyAlignment="1">
      <alignment horizontal="right" indent="1"/>
    </xf>
    <xf numFmtId="0" fontId="3" fillId="19" borderId="11" xfId="63" applyFont="1" applyFill="1" applyBorder="1" applyAlignment="1" applyProtection="1">
      <alignment horizontal="left"/>
      <protection locked="0"/>
    </xf>
    <xf numFmtId="0" fontId="3" fillId="19" borderId="12" xfId="63" applyFont="1" applyFill="1" applyBorder="1" applyAlignment="1" applyProtection="1">
      <alignment horizontal="left"/>
      <protection locked="0"/>
    </xf>
    <xf numFmtId="0" fontId="19" fillId="19" borderId="11" xfId="41" applyFill="1" applyBorder="1" applyAlignment="1" applyProtection="1">
      <alignment horizontal="left"/>
      <protection locked="0"/>
    </xf>
    <xf numFmtId="0" fontId="3" fillId="19" borderId="23" xfId="63" applyFont="1" applyFill="1" applyBorder="1" applyAlignment="1" applyProtection="1">
      <alignment horizontal="left"/>
      <protection locked="0"/>
    </xf>
    <xf numFmtId="0" fontId="3" fillId="20" borderId="12" xfId="63" applyBorder="1" applyAlignment="1"/>
    <xf numFmtId="0" fontId="3" fillId="20" borderId="23" xfId="63" applyBorder="1" applyAlignment="1"/>
    <xf numFmtId="0" fontId="9" fillId="0" borderId="15" xfId="57" applyFont="1" applyFill="1" applyBorder="1" applyAlignment="1" applyProtection="1"/>
    <xf numFmtId="0" fontId="6" fillId="20" borderId="14" xfId="58" applyFont="1" applyBorder="1" applyAlignment="1" applyProtection="1">
      <alignment vertical="center"/>
      <protection locked="0"/>
    </xf>
    <xf numFmtId="0" fontId="9" fillId="20" borderId="15" xfId="58" applyBorder="1" applyAlignment="1">
      <alignment vertical="center"/>
    </xf>
    <xf numFmtId="0" fontId="9" fillId="20" borderId="16" xfId="58" applyBorder="1" applyAlignment="1">
      <alignment vertical="center"/>
    </xf>
    <xf numFmtId="164" fontId="5" fillId="14" borderId="20" xfId="27" applyFont="1" applyBorder="1" applyAlignment="1">
      <alignment vertical="center"/>
    </xf>
    <xf numFmtId="0" fontId="9" fillId="20" borderId="21" xfId="58" applyBorder="1" applyAlignment="1">
      <alignment vertical="center"/>
    </xf>
    <xf numFmtId="0" fontId="9" fillId="20" borderId="22" xfId="58" applyBorder="1" applyAlignment="1">
      <alignment vertical="center"/>
    </xf>
    <xf numFmtId="164" fontId="5" fillId="19" borderId="17" xfId="44" applyFont="1" applyFill="1" applyBorder="1" applyAlignment="1">
      <alignment vertical="center"/>
      <protection locked="0"/>
    </xf>
    <xf numFmtId="0" fontId="9" fillId="19" borderId="0" xfId="58" applyFill="1" applyBorder="1" applyAlignment="1">
      <alignment vertical="center"/>
    </xf>
    <xf numFmtId="0" fontId="9" fillId="19" borderId="18" xfId="58" applyFill="1" applyBorder="1" applyAlignment="1">
      <alignment vertical="center"/>
    </xf>
    <xf numFmtId="0" fontId="13" fillId="19" borderId="10" xfId="57" applyFont="1" applyFill="1" applyBorder="1" applyAlignment="1"/>
    <xf numFmtId="0" fontId="3" fillId="19" borderId="10" xfId="57" applyFill="1" applyBorder="1" applyAlignment="1"/>
    <xf numFmtId="0" fontId="13" fillId="0" borderId="0" xfId="57" applyFont="1" applyFill="1" applyAlignment="1"/>
    <xf numFmtId="0" fontId="3" fillId="0" borderId="0" xfId="56" applyFill="1" applyAlignment="1"/>
    <xf numFmtId="0" fontId="13" fillId="19" borderId="12" xfId="57" applyFont="1" applyFill="1" applyBorder="1" applyAlignment="1"/>
    <xf numFmtId="0" fontId="3" fillId="19" borderId="12" xfId="56" applyFill="1" applyBorder="1" applyAlignment="1"/>
    <xf numFmtId="0" fontId="3" fillId="19" borderId="23" xfId="56" applyFill="1" applyBorder="1" applyAlignment="1"/>
    <xf numFmtId="0" fontId="16" fillId="19" borderId="0" xfId="55" applyFont="1" applyFill="1" applyBorder="1" applyAlignment="1">
      <alignment horizontal="center" vertical="center" wrapText="1"/>
    </xf>
    <xf numFmtId="0" fontId="0" fillId="0" borderId="0" xfId="0" applyBorder="1" applyAlignment="1">
      <alignment horizontal="center" vertical="center"/>
    </xf>
    <xf numFmtId="0" fontId="16" fillId="19" borderId="0" xfId="55" applyFont="1" applyFill="1" applyBorder="1" applyAlignment="1">
      <alignment horizontal="center" vertical="center"/>
    </xf>
    <xf numFmtId="0" fontId="4" fillId="0" borderId="0" xfId="64" applyFont="1" applyFill="1" applyAlignment="1"/>
    <xf numFmtId="0" fontId="6" fillId="0" borderId="0" xfId="67" applyFont="1" applyFill="1" applyBorder="1" applyAlignment="1">
      <alignment horizontal="left" vertical="center"/>
    </xf>
    <xf numFmtId="0" fontId="52" fillId="26" borderId="11" xfId="64" applyFont="1" applyFill="1" applyBorder="1" applyAlignment="1">
      <alignment wrapText="1"/>
    </xf>
    <xf numFmtId="0" fontId="0" fillId="26" borderId="23" xfId="0" applyFont="1" applyFill="1" applyBorder="1" applyAlignment="1">
      <alignment wrapText="1"/>
    </xf>
    <xf numFmtId="0" fontId="9" fillId="26" borderId="11" xfId="52" applyFont="1" applyFill="1" applyBorder="1" applyAlignment="1">
      <alignment vertical="center" wrapText="1"/>
    </xf>
    <xf numFmtId="0" fontId="9" fillId="26" borderId="23" xfId="52" applyFill="1" applyBorder="1" applyAlignment="1">
      <alignment vertical="center" wrapText="1"/>
    </xf>
    <xf numFmtId="167" fontId="66" fillId="19" borderId="11" xfId="74" applyNumberFormat="1" applyFont="1" applyFill="1" applyBorder="1" applyAlignment="1">
      <alignment horizontal="left" vertical="center" wrapText="1"/>
    </xf>
    <xf numFmtId="0" fontId="66" fillId="0" borderId="12" xfId="0" applyFont="1" applyBorder="1" applyAlignment="1">
      <alignment vertical="center" wrapText="1"/>
    </xf>
    <xf numFmtId="0" fontId="66" fillId="0" borderId="23" xfId="0" applyFont="1" applyBorder="1" applyAlignment="1">
      <alignment vertical="center" wrapText="1"/>
    </xf>
    <xf numFmtId="167" fontId="3" fillId="19" borderId="11" xfId="74" applyNumberFormat="1" applyFont="1" applyFill="1" applyBorder="1" applyAlignment="1">
      <alignment horizontal="left" vertical="center" wrapText="1"/>
    </xf>
    <xf numFmtId="0" fontId="0" fillId="0" borderId="12" xfId="0" applyBorder="1" applyAlignment="1">
      <alignment vertical="center" wrapText="1"/>
    </xf>
    <xf numFmtId="0" fontId="0" fillId="0" borderId="23" xfId="0" applyBorder="1" applyAlignment="1">
      <alignment vertical="center" wrapText="1"/>
    </xf>
    <xf numFmtId="167" fontId="40" fillId="21" borderId="11" xfId="74" applyNumberFormat="1" applyFont="1" applyFill="1" applyBorder="1" applyAlignment="1">
      <alignment horizontal="center"/>
    </xf>
    <xf numFmtId="0" fontId="14" fillId="21" borderId="12" xfId="0" applyFont="1" applyFill="1" applyBorder="1" applyAlignment="1">
      <alignment horizontal="center"/>
    </xf>
    <xf numFmtId="0" fontId="14" fillId="21" borderId="23" xfId="0" applyFont="1" applyFill="1" applyBorder="1" applyAlignment="1">
      <alignment horizontal="center"/>
    </xf>
    <xf numFmtId="167" fontId="9" fillId="25" borderId="10" xfId="74" applyNumberFormat="1" applyFont="1" applyFill="1" applyBorder="1" applyAlignment="1">
      <alignment horizontal="left"/>
    </xf>
    <xf numFmtId="0" fontId="0" fillId="0" borderId="10" xfId="0" applyBorder="1" applyAlignment="1"/>
    <xf numFmtId="168" fontId="40" fillId="21" borderId="10" xfId="0" applyNumberFormat="1" applyFont="1" applyFill="1" applyBorder="1" applyAlignment="1">
      <alignment horizontal="center" vertical="center" wrapText="1"/>
    </xf>
    <xf numFmtId="0" fontId="5" fillId="14" borderId="11" xfId="63" applyFont="1" applyFill="1" applyBorder="1" applyAlignment="1">
      <alignment horizontal="left"/>
    </xf>
    <xf numFmtId="0" fontId="5" fillId="14" borderId="12" xfId="63" applyFont="1" applyFill="1" applyBorder="1" applyAlignment="1">
      <alignment horizontal="left"/>
    </xf>
    <xf numFmtId="0" fontId="5" fillId="14" borderId="23" xfId="63" applyFont="1" applyFill="1" applyBorder="1" applyAlignment="1">
      <alignment horizontal="left"/>
    </xf>
    <xf numFmtId="0" fontId="0" fillId="26" borderId="11" xfId="0" applyFill="1" applyBorder="1" applyAlignment="1">
      <alignment vertical="center" wrapText="1"/>
    </xf>
    <xf numFmtId="0" fontId="0" fillId="26" borderId="12" xfId="0" applyFill="1" applyBorder="1" applyAlignment="1">
      <alignment vertical="center" wrapText="1"/>
    </xf>
    <xf numFmtId="0" fontId="0" fillId="26" borderId="23" xfId="0" applyFill="1" applyBorder="1" applyAlignment="1">
      <alignment vertical="center" wrapText="1"/>
    </xf>
    <xf numFmtId="0" fontId="40" fillId="28" borderId="11" xfId="0" applyFont="1" applyFill="1" applyBorder="1" applyAlignment="1">
      <alignment horizontal="center" vertical="center" wrapText="1"/>
    </xf>
    <xf numFmtId="0" fontId="40" fillId="28" borderId="12" xfId="0" applyFont="1" applyFill="1" applyBorder="1" applyAlignment="1">
      <alignment horizontal="center" vertical="center" wrapText="1"/>
    </xf>
    <xf numFmtId="0" fontId="40" fillId="28" borderId="23" xfId="0" applyFont="1" applyFill="1" applyBorder="1" applyAlignment="1">
      <alignment horizontal="center" vertical="center" wrapText="1"/>
    </xf>
    <xf numFmtId="0" fontId="60" fillId="28" borderId="11" xfId="0" applyFont="1" applyFill="1" applyBorder="1" applyAlignment="1"/>
    <xf numFmtId="0" fontId="60" fillId="28" borderId="12" xfId="0" applyFont="1" applyFill="1" applyBorder="1" applyAlignment="1"/>
    <xf numFmtId="0" fontId="60" fillId="28" borderId="23" xfId="0" applyFont="1" applyFill="1" applyBorder="1" applyAlignment="1"/>
    <xf numFmtId="0" fontId="61" fillId="28" borderId="11" xfId="0" applyFont="1" applyFill="1" applyBorder="1" applyAlignment="1"/>
    <xf numFmtId="0" fontId="61" fillId="28" borderId="12" xfId="0" applyFont="1" applyFill="1" applyBorder="1" applyAlignment="1"/>
    <xf numFmtId="0" fontId="61" fillId="28" borderId="23" xfId="0" applyFont="1" applyFill="1" applyBorder="1" applyAlignment="1"/>
    <xf numFmtId="0" fontId="6" fillId="0" borderId="0" xfId="0" applyFont="1" applyAlignment="1">
      <alignment wrapText="1"/>
    </xf>
    <xf numFmtId="0" fontId="59" fillId="29" borderId="11" xfId="0" applyFont="1" applyFill="1" applyBorder="1" applyAlignment="1"/>
    <xf numFmtId="0" fontId="59" fillId="29" borderId="12" xfId="0" applyFont="1" applyFill="1" applyBorder="1" applyAlignment="1"/>
    <xf numFmtId="0" fontId="59" fillId="29" borderId="23" xfId="0" applyFont="1" applyFill="1" applyBorder="1" applyAlignment="1"/>
    <xf numFmtId="0" fontId="4" fillId="0" borderId="0" xfId="66" applyFont="1" applyFill="1" applyAlignment="1"/>
    <xf numFmtId="0" fontId="3" fillId="20" borderId="0" xfId="66" applyAlignment="1"/>
    <xf numFmtId="0" fontId="6" fillId="0" borderId="0" xfId="66" applyFont="1" applyFill="1" applyBorder="1" applyAlignment="1">
      <alignment horizontal="left" vertical="center"/>
    </xf>
    <xf numFmtId="0" fontId="3" fillId="19" borderId="10" xfId="60" applyFont="1" applyFill="1" applyBorder="1" applyAlignment="1"/>
    <xf numFmtId="170" fontId="40" fillId="21" borderId="10" xfId="54" applyNumberFormat="1" applyFont="1" applyFill="1" applyBorder="1" applyAlignment="1">
      <alignment horizontal="center" vertical="center" wrapText="1"/>
    </xf>
    <xf numFmtId="0" fontId="40" fillId="28" borderId="10" xfId="0" applyFont="1" applyFill="1" applyBorder="1" applyAlignment="1">
      <alignment horizontal="center" vertical="center" wrapText="1"/>
    </xf>
    <xf numFmtId="0" fontId="5" fillId="14" borderId="11" xfId="61" applyFont="1" applyFill="1"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40" fillId="21" borderId="10" xfId="60" applyFont="1" applyFill="1" applyBorder="1" applyAlignment="1">
      <alignment horizontal="center"/>
    </xf>
    <xf numFmtId="170" fontId="66" fillId="19" borderId="11" xfId="54" applyNumberFormat="1" applyFont="1" applyFill="1" applyBorder="1" applyAlignment="1">
      <alignment vertical="center" wrapText="1"/>
    </xf>
    <xf numFmtId="0" fontId="66" fillId="19" borderId="12" xfId="0" applyFont="1" applyFill="1" applyBorder="1" applyAlignment="1">
      <alignment vertical="center" wrapText="1"/>
    </xf>
    <xf numFmtId="0" fontId="66" fillId="19" borderId="23" xfId="0" applyFont="1" applyFill="1" applyBorder="1" applyAlignment="1">
      <alignment vertical="center" wrapText="1"/>
    </xf>
    <xf numFmtId="0" fontId="52" fillId="26" borderId="11" xfId="52" applyFont="1" applyFill="1" applyBorder="1" applyAlignment="1">
      <alignment vertical="center" wrapText="1"/>
    </xf>
    <xf numFmtId="0" fontId="5" fillId="14" borderId="10" xfId="63" applyFont="1" applyFill="1" applyBorder="1" applyAlignment="1">
      <alignment vertical="center" wrapText="1"/>
    </xf>
    <xf numFmtId="0" fontId="0" fillId="0" borderId="10" xfId="0" applyBorder="1" applyAlignment="1">
      <alignment vertical="center" wrapText="1"/>
    </xf>
    <xf numFmtId="0" fontId="3" fillId="0" borderId="10" xfId="0" applyFont="1" applyBorder="1" applyAlignment="1"/>
    <xf numFmtId="164" fontId="40" fillId="21" borderId="11" xfId="66" applyNumberFormat="1" applyFont="1" applyFill="1" applyBorder="1" applyAlignment="1">
      <alignment horizontal="center" vertical="center" wrapText="1"/>
    </xf>
    <xf numFmtId="164" fontId="40" fillId="21" borderId="12" xfId="66" applyNumberFormat="1" applyFont="1" applyFill="1" applyBorder="1" applyAlignment="1">
      <alignment horizontal="center" vertical="center" wrapText="1"/>
    </xf>
    <xf numFmtId="164" fontId="40" fillId="21" borderId="23" xfId="66" applyNumberFormat="1" applyFont="1" applyFill="1" applyBorder="1" applyAlignment="1">
      <alignment horizontal="center" vertical="center" wrapText="1"/>
    </xf>
    <xf numFmtId="0" fontId="47" fillId="14" borderId="10" xfId="60" applyFont="1" applyFill="1" applyBorder="1" applyAlignment="1"/>
    <xf numFmtId="0" fontId="49" fillId="0" borderId="10" xfId="0" applyFont="1" applyBorder="1" applyAlignment="1"/>
    <xf numFmtId="0" fontId="47" fillId="22" borderId="11" xfId="60" applyFont="1" applyFill="1" applyBorder="1" applyAlignment="1">
      <alignment horizontal="right"/>
    </xf>
    <xf numFmtId="0" fontId="47" fillId="22" borderId="12" xfId="60" applyFont="1" applyFill="1" applyBorder="1" applyAlignment="1">
      <alignment horizontal="right"/>
    </xf>
    <xf numFmtId="0" fontId="9" fillId="19" borderId="11" xfId="61" applyFont="1" applyFill="1" applyBorder="1" applyAlignment="1">
      <alignment wrapText="1"/>
    </xf>
    <xf numFmtId="0" fontId="9" fillId="19" borderId="12" xfId="61" applyFont="1" applyFill="1" applyBorder="1" applyAlignment="1">
      <alignment wrapText="1"/>
    </xf>
    <xf numFmtId="0" fontId="9" fillId="19" borderId="23" xfId="61" applyFont="1" applyFill="1" applyBorder="1" applyAlignment="1">
      <alignment wrapText="1"/>
    </xf>
    <xf numFmtId="0" fontId="40" fillId="21" borderId="10" xfId="61" applyFont="1" applyFill="1" applyBorder="1" applyAlignment="1">
      <alignment horizontal="center" vertical="center" wrapText="1"/>
    </xf>
    <xf numFmtId="0" fontId="14" fillId="0" borderId="10" xfId="61" applyFont="1" applyBorder="1" applyAlignment="1">
      <alignment horizontal="center" vertical="center" wrapText="1"/>
    </xf>
    <xf numFmtId="170" fontId="3" fillId="19" borderId="11" xfId="54" applyNumberFormat="1" applyFont="1" applyFill="1" applyBorder="1" applyAlignment="1">
      <alignment vertical="center" wrapText="1"/>
    </xf>
    <xf numFmtId="0" fontId="3" fillId="19" borderId="12" xfId="0" applyFont="1" applyFill="1" applyBorder="1" applyAlignment="1">
      <alignment vertical="center" wrapText="1"/>
    </xf>
    <xf numFmtId="0" fontId="3" fillId="19" borderId="23" xfId="0" applyFont="1" applyFill="1" applyBorder="1" applyAlignment="1">
      <alignment vertical="center" wrapText="1"/>
    </xf>
    <xf numFmtId="0" fontId="40" fillId="22" borderId="40" xfId="61" applyFont="1" applyFill="1" applyBorder="1" applyAlignment="1">
      <alignment horizontal="right" wrapText="1"/>
    </xf>
    <xf numFmtId="0" fontId="9" fillId="20" borderId="40" xfId="67" applyBorder="1" applyAlignment="1">
      <alignment horizontal="right" wrapText="1"/>
    </xf>
    <xf numFmtId="0" fontId="9" fillId="20" borderId="26" xfId="67" applyBorder="1" applyAlignment="1">
      <alignment horizontal="right" wrapText="1"/>
    </xf>
    <xf numFmtId="0" fontId="40" fillId="21" borderId="11" xfId="61" applyFont="1" applyFill="1"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wrapText="1"/>
    </xf>
    <xf numFmtId="0" fontId="5" fillId="14" borderId="11" xfId="61" applyFont="1" applyFill="1" applyBorder="1" applyAlignment="1"/>
    <xf numFmtId="0" fontId="0" fillId="0" borderId="12" xfId="0" applyBorder="1" applyAlignment="1"/>
    <xf numFmtId="0" fontId="0" fillId="0" borderId="23" xfId="0" applyBorder="1" applyAlignment="1"/>
    <xf numFmtId="0" fontId="5" fillId="26" borderId="11" xfId="63" applyFont="1" applyFill="1" applyBorder="1" applyAlignment="1"/>
    <xf numFmtId="0" fontId="5" fillId="26" borderId="11" xfId="63" applyFont="1" applyFill="1" applyBorder="1" applyAlignment="1">
      <alignment vertical="center"/>
    </xf>
    <xf numFmtId="170" fontId="40" fillId="21" borderId="25" xfId="54" applyNumberFormat="1" applyFont="1" applyFill="1" applyBorder="1" applyAlignment="1">
      <alignment horizontal="center" vertical="center" wrapText="1"/>
    </xf>
    <xf numFmtId="170" fontId="40" fillId="21" borderId="24" xfId="54" applyNumberFormat="1" applyFont="1" applyFill="1" applyBorder="1" applyAlignment="1">
      <alignment horizontal="center" vertical="center" wrapText="1"/>
    </xf>
    <xf numFmtId="0" fontId="0" fillId="0" borderId="24" xfId="0" applyBorder="1" applyAlignment="1"/>
    <xf numFmtId="168" fontId="40" fillId="21" borderId="11" xfId="74" applyNumberFormat="1" applyFont="1" applyFill="1" applyBorder="1" applyAlignment="1">
      <alignment horizontal="center" vertical="center" wrapText="1"/>
    </xf>
    <xf numFmtId="168" fontId="40" fillId="21" borderId="12" xfId="74" applyNumberFormat="1" applyFont="1" applyFill="1" applyBorder="1" applyAlignment="1">
      <alignment horizontal="center" vertical="center" wrapText="1"/>
    </xf>
    <xf numFmtId="168" fontId="40" fillId="21" borderId="23" xfId="74" applyNumberFormat="1" applyFont="1" applyFill="1" applyBorder="1" applyAlignment="1">
      <alignment horizontal="center" vertical="center" wrapText="1"/>
    </xf>
    <xf numFmtId="0" fontId="4" fillId="0" borderId="0" xfId="70" applyFont="1" applyFill="1" applyAlignment="1"/>
    <xf numFmtId="0" fontId="9" fillId="26" borderId="11" xfId="64" applyFont="1" applyFill="1" applyBorder="1" applyAlignment="1">
      <alignment horizontal="left" vertical="center" wrapText="1"/>
    </xf>
    <xf numFmtId="0" fontId="9" fillId="26" borderId="23" xfId="64" applyFont="1" applyFill="1" applyBorder="1" applyAlignment="1">
      <alignment horizontal="left" vertical="center" wrapText="1"/>
    </xf>
    <xf numFmtId="0" fontId="4" fillId="0" borderId="0" xfId="70" applyFont="1" applyFill="1" applyAlignment="1">
      <alignment horizontal="left" wrapText="1"/>
    </xf>
    <xf numFmtId="0" fontId="9" fillId="26" borderId="11" xfId="69" applyFont="1" applyFill="1" applyBorder="1" applyAlignment="1">
      <alignment horizontal="left" vertical="center" wrapText="1"/>
    </xf>
    <xf numFmtId="0" fontId="9" fillId="26" borderId="12" xfId="69" applyFont="1" applyFill="1" applyBorder="1" applyAlignment="1">
      <alignment horizontal="left" vertical="center" wrapText="1"/>
    </xf>
    <xf numFmtId="0" fontId="9" fillId="26" borderId="23" xfId="69" applyFont="1" applyFill="1" applyBorder="1" applyAlignment="1">
      <alignment horizontal="left" vertical="center" wrapText="1"/>
    </xf>
    <xf numFmtId="0" fontId="9" fillId="26" borderId="11" xfId="59" applyFont="1" applyFill="1" applyBorder="1" applyAlignment="1">
      <alignment horizontal="left" vertical="center" wrapText="1"/>
    </xf>
    <xf numFmtId="0" fontId="9" fillId="14" borderId="23" xfId="59" applyFont="1" applyFill="1" applyBorder="1" applyAlignment="1">
      <alignment horizontal="left" vertical="center"/>
    </xf>
    <xf numFmtId="0" fontId="9" fillId="19" borderId="10" xfId="59" applyFont="1" applyFill="1" applyBorder="1" applyAlignment="1">
      <alignment horizontal="center"/>
    </xf>
    <xf numFmtId="0" fontId="40" fillId="21" borderId="10" xfId="59" applyFont="1" applyFill="1" applyBorder="1" applyAlignment="1">
      <alignment horizontal="center" vertical="top"/>
    </xf>
    <xf numFmtId="0" fontId="5" fillId="26" borderId="11" xfId="0" applyFont="1" applyFill="1" applyBorder="1" applyAlignment="1">
      <alignment vertical="center" wrapText="1"/>
    </xf>
    <xf numFmtId="0" fontId="9" fillId="26" borderId="11" xfId="71" applyFont="1" applyFill="1" applyBorder="1" applyAlignment="1">
      <alignment horizontal="left" vertical="center" wrapText="1"/>
    </xf>
    <xf numFmtId="0" fontId="9" fillId="26" borderId="23" xfId="71" applyFont="1" applyFill="1" applyBorder="1" applyAlignment="1">
      <alignment horizontal="left" vertical="center" wrapText="1"/>
    </xf>
    <xf numFmtId="0" fontId="40" fillId="21" borderId="11" xfId="59" applyFont="1" applyFill="1" applyBorder="1" applyAlignment="1">
      <alignment horizontal="center" vertical="top" wrapText="1"/>
    </xf>
    <xf numFmtId="0" fontId="14" fillId="20" borderId="12" xfId="59" applyFont="1" applyBorder="1"/>
    <xf numFmtId="0" fontId="14" fillId="20" borderId="23" xfId="59" applyFont="1" applyBorder="1"/>
    <xf numFmtId="0" fontId="14" fillId="20" borderId="12" xfId="59" applyFont="1" applyBorder="1" applyAlignment="1">
      <alignment horizontal="center" vertical="top" wrapText="1"/>
    </xf>
    <xf numFmtId="0" fontId="14" fillId="20" borderId="23" xfId="59" applyFont="1" applyBorder="1" applyAlignment="1">
      <alignment horizontal="center" vertical="top" wrapText="1"/>
    </xf>
    <xf numFmtId="0" fontId="13" fillId="26" borderId="12" xfId="59" applyFont="1" applyFill="1" applyBorder="1" applyAlignment="1">
      <alignment horizontal="left" vertical="center" wrapText="1"/>
    </xf>
    <xf numFmtId="0" fontId="13" fillId="26" borderId="23" xfId="59" applyFont="1" applyFill="1" applyBorder="1" applyAlignment="1">
      <alignment horizontal="left" vertical="center" wrapText="1"/>
    </xf>
    <xf numFmtId="0" fontId="40" fillId="21" borderId="11" xfId="59" applyFont="1" applyFill="1" applyBorder="1" applyAlignment="1">
      <alignment horizontal="center" vertical="center" wrapText="1"/>
    </xf>
    <xf numFmtId="0" fontId="40" fillId="21" borderId="13" xfId="59" applyFont="1" applyFill="1" applyBorder="1" applyAlignment="1">
      <alignment horizontal="center" vertical="center" wrapText="1"/>
    </xf>
    <xf numFmtId="0" fontId="40" fillId="21" borderId="41" xfId="59" applyFont="1" applyFill="1" applyBorder="1" applyAlignment="1">
      <alignment horizontal="center" vertical="center" wrapText="1"/>
    </xf>
    <xf numFmtId="0" fontId="40" fillId="21" borderId="19" xfId="59" applyFont="1" applyFill="1" applyBorder="1" applyAlignment="1">
      <alignment horizontal="center" vertical="center" wrapText="1"/>
    </xf>
    <xf numFmtId="0" fontId="40" fillId="21" borderId="11" xfId="68" applyFont="1" applyFill="1" applyBorder="1" applyAlignment="1">
      <alignment horizontal="center" vertical="center"/>
    </xf>
    <xf numFmtId="0" fontId="40" fillId="21" borderId="12" xfId="68" applyFont="1" applyFill="1" applyBorder="1" applyAlignment="1">
      <alignment horizontal="center" vertical="center"/>
    </xf>
    <xf numFmtId="0" fontId="40" fillId="21" borderId="23" xfId="68" applyFont="1" applyFill="1" applyBorder="1" applyAlignment="1">
      <alignment horizontal="center" vertical="center"/>
    </xf>
    <xf numFmtId="0" fontId="40" fillId="21" borderId="10" xfId="68" applyFont="1" applyFill="1" applyBorder="1" applyAlignment="1">
      <alignment vertical="center"/>
    </xf>
    <xf numFmtId="0" fontId="14" fillId="20" borderId="10" xfId="68" applyFont="1" applyBorder="1" applyAlignment="1">
      <alignment vertical="center"/>
    </xf>
    <xf numFmtId="0" fontId="9" fillId="26" borderId="12" xfId="64" applyFont="1" applyFill="1" applyBorder="1" applyAlignment="1">
      <alignment horizontal="left" vertical="center"/>
    </xf>
    <xf numFmtId="0" fontId="9" fillId="26" borderId="23" xfId="64" applyFont="1" applyFill="1" applyBorder="1" applyAlignment="1">
      <alignment horizontal="left" vertical="center"/>
    </xf>
    <xf numFmtId="0" fontId="3" fillId="19" borderId="11" xfId="68" applyFont="1" applyFill="1" applyBorder="1" applyAlignment="1"/>
    <xf numFmtId="0" fontId="3" fillId="19" borderId="12" xfId="68" applyFont="1" applyFill="1" applyBorder="1" applyAlignment="1"/>
    <xf numFmtId="0" fontId="3" fillId="19" borderId="23" xfId="68" applyFont="1" applyFill="1" applyBorder="1" applyAlignment="1"/>
    <xf numFmtId="167" fontId="9" fillId="19" borderId="11" xfId="65" applyNumberFormat="1" applyFont="1" applyFill="1" applyBorder="1" applyAlignment="1">
      <alignment horizontal="center"/>
    </xf>
    <xf numFmtId="0" fontId="0" fillId="0" borderId="12" xfId="0" applyBorder="1" applyAlignment="1">
      <alignment horizontal="center"/>
    </xf>
    <xf numFmtId="0" fontId="0" fillId="0" borderId="23" xfId="0" applyBorder="1" applyAlignment="1">
      <alignment horizontal="center"/>
    </xf>
    <xf numFmtId="49" fontId="40" fillId="21" borderId="10" xfId="65" applyNumberFormat="1" applyFont="1" applyFill="1" applyBorder="1" applyAlignment="1">
      <alignment horizontal="center" vertical="center" wrapText="1"/>
    </xf>
    <xf numFmtId="0" fontId="0" fillId="0" borderId="10" xfId="0" applyBorder="1" applyAlignment="1">
      <alignment horizontal="center" vertical="center" wrapText="1"/>
    </xf>
    <xf numFmtId="171" fontId="42" fillId="19" borderId="10" xfId="65" applyNumberFormat="1" applyFont="1" applyFill="1" applyBorder="1" applyAlignment="1">
      <alignment horizontal="center"/>
    </xf>
    <xf numFmtId="0" fontId="9" fillId="26" borderId="12" xfId="64" applyFont="1" applyFill="1" applyBorder="1" applyAlignment="1">
      <alignment horizontal="left" vertical="center" wrapText="1"/>
    </xf>
    <xf numFmtId="0" fontId="9" fillId="26" borderId="11" xfId="65" applyFont="1" applyFill="1" applyBorder="1" applyAlignment="1">
      <alignment vertical="center" wrapText="1"/>
    </xf>
    <xf numFmtId="167" fontId="9" fillId="19" borderId="11" xfId="65" applyNumberFormat="1" applyFont="1" applyFill="1" applyBorder="1" applyAlignment="1">
      <alignment horizontal="center" vertical="center" wrapText="1"/>
    </xf>
    <xf numFmtId="0" fontId="62" fillId="30" borderId="14" xfId="0" applyFont="1" applyFill="1" applyBorder="1" applyAlignment="1">
      <alignment vertical="center" wrapText="1"/>
    </xf>
    <xf numFmtId="0" fontId="62" fillId="30" borderId="16" xfId="0" applyFont="1" applyFill="1" applyBorder="1" applyAlignment="1">
      <alignment vertical="center" wrapText="1"/>
    </xf>
    <xf numFmtId="0" fontId="62" fillId="30" borderId="42" xfId="0" applyFont="1" applyFill="1" applyBorder="1" applyAlignment="1">
      <alignment vertical="center" wrapText="1"/>
    </xf>
    <xf numFmtId="0" fontId="62" fillId="30" borderId="43" xfId="0" applyFont="1" applyFill="1" applyBorder="1" applyAlignment="1">
      <alignment vertical="center" wrapText="1"/>
    </xf>
    <xf numFmtId="0" fontId="62" fillId="30" borderId="20" xfId="0" applyFont="1" applyFill="1" applyBorder="1" applyAlignment="1">
      <alignment vertical="center" wrapText="1"/>
    </xf>
    <xf numFmtId="0" fontId="62" fillId="30" borderId="22" xfId="0" applyFont="1" applyFill="1" applyBorder="1" applyAlignment="1">
      <alignment vertical="center" wrapText="1"/>
    </xf>
    <xf numFmtId="0" fontId="62" fillId="31" borderId="44" xfId="0" applyFont="1" applyFill="1" applyBorder="1" applyAlignment="1">
      <alignment vertical="center" wrapText="1"/>
    </xf>
    <xf numFmtId="0" fontId="62" fillId="31" borderId="45" xfId="0" applyFont="1" applyFill="1" applyBorder="1" applyAlignment="1">
      <alignment vertical="center" wrapText="1"/>
    </xf>
  </cellXfs>
  <cellStyles count="412">
    <cellStyle name="20% - Accent1" xfId="1" builtinId="30" customBuiltin="1"/>
    <cellStyle name="20% - Accent1 2" xfId="107"/>
    <cellStyle name="20% - Accent2" xfId="2" builtinId="34" customBuiltin="1"/>
    <cellStyle name="20% - Accent2 2" xfId="108"/>
    <cellStyle name="20% - Accent3" xfId="3" builtinId="38" customBuiltin="1"/>
    <cellStyle name="20% - Accent3 2" xfId="109"/>
    <cellStyle name="20% - Accent4" xfId="4" builtinId="42" customBuiltin="1"/>
    <cellStyle name="20% - Accent4 2" xfId="110"/>
    <cellStyle name="20% - Accent5" xfId="5" builtinId="46" customBuiltin="1"/>
    <cellStyle name="20% - Accent5 2" xfId="111"/>
    <cellStyle name="20% - Accent6" xfId="6" builtinId="50" customBuiltin="1"/>
    <cellStyle name="20% - Accent6 2" xfId="112"/>
    <cellStyle name="40% - Accent 7" xfId="113"/>
    <cellStyle name="40% - Accent1" xfId="7" builtinId="31" customBuiltin="1"/>
    <cellStyle name="40% - Accent1 2" xfId="114"/>
    <cellStyle name="40% - Accent2" xfId="8" builtinId="35" customBuiltin="1"/>
    <cellStyle name="40% - Accent2 2" xfId="115"/>
    <cellStyle name="40% - Accent3" xfId="9" builtinId="39" customBuiltin="1"/>
    <cellStyle name="40% - Accent3 2" xfId="116"/>
    <cellStyle name="40% - Accent4" xfId="10" builtinId="43" customBuiltin="1"/>
    <cellStyle name="40% - Accent4 2" xfId="117"/>
    <cellStyle name="40% - Accent5" xfId="11" builtinId="47" customBuiltin="1"/>
    <cellStyle name="40% - Accent5 2" xfId="118"/>
    <cellStyle name="40% - Accent6" xfId="12" builtinId="51" customBuiltin="1"/>
    <cellStyle name="40% - Accent6 2" xfId="119"/>
    <cellStyle name="60% - Accent 7" xfId="120"/>
    <cellStyle name="60% - Accent1" xfId="13" builtinId="32" customBuiltin="1"/>
    <cellStyle name="60% - Accent1 2" xfId="121"/>
    <cellStyle name="60% - Accent2" xfId="14" builtinId="36" customBuiltin="1"/>
    <cellStyle name="60% - Accent2 2" xfId="122"/>
    <cellStyle name="60% - Accent3" xfId="15" builtinId="40" customBuiltin="1"/>
    <cellStyle name="60% - Accent3 2" xfId="123"/>
    <cellStyle name="60% - Accent4" xfId="16" builtinId="44" customBuiltin="1"/>
    <cellStyle name="60% - Accent4 2" xfId="124"/>
    <cellStyle name="60% - Accent5" xfId="17" builtinId="48" customBuiltin="1"/>
    <cellStyle name="60% - Accent5 2" xfId="125"/>
    <cellStyle name="60% - Accent6" xfId="18" builtinId="52" customBuiltin="1"/>
    <cellStyle name="60% - Accent6 2" xfId="126"/>
    <cellStyle name="80% - Accent 7" xfId="127"/>
    <cellStyle name="Accent 7" xfId="128"/>
    <cellStyle name="Accent1" xfId="19" builtinId="29" customBuiltin="1"/>
    <cellStyle name="Accent1 2" xfId="129"/>
    <cellStyle name="Accent10" xfId="130"/>
    <cellStyle name="Accent2" xfId="20" builtinId="33" customBuiltin="1"/>
    <cellStyle name="Accent2 2" xfId="131"/>
    <cellStyle name="Accent3" xfId="21" builtinId="37" customBuiltin="1"/>
    <cellStyle name="Accent3 2" xfId="132"/>
    <cellStyle name="Accent4" xfId="22" builtinId="41" customBuiltin="1"/>
    <cellStyle name="Accent4 2" xfId="133"/>
    <cellStyle name="Accent5" xfId="23" builtinId="45" customBuiltin="1"/>
    <cellStyle name="Accent5 2" xfId="134"/>
    <cellStyle name="Accent6" xfId="24" builtinId="49" customBuiltin="1"/>
    <cellStyle name="Accent6 2" xfId="135"/>
    <cellStyle name="Accent8" xfId="136"/>
    <cellStyle name="Accent9" xfId="137"/>
    <cellStyle name="Assumptions Center Currency" xfId="138"/>
    <cellStyle name="Assumptions Center Date" xfId="139"/>
    <cellStyle name="Assumptions Center Multiple" xfId="140"/>
    <cellStyle name="Assumptions Center Number" xfId="141"/>
    <cellStyle name="Assumptions Center Percentage" xfId="142"/>
    <cellStyle name="Assumptions Center Year" xfId="143"/>
    <cellStyle name="Assumptions Heading" xfId="144"/>
    <cellStyle name="Assumptions Right Currency" xfId="145"/>
    <cellStyle name="Assumptions Right Date" xfId="146"/>
    <cellStyle name="Assumptions Right Multiple" xfId="147"/>
    <cellStyle name="Assumptions Right Number" xfId="148"/>
    <cellStyle name="Assumptions Right Percentage" xfId="149"/>
    <cellStyle name="Assumptions Right Year" xfId="150"/>
    <cellStyle name="Bad" xfId="25" builtinId="27" customBuiltin="1"/>
    <cellStyle name="Bad 2" xfId="151"/>
    <cellStyle name="Blockout" xfId="26"/>
    <cellStyle name="Blockout 2" xfId="27"/>
    <cellStyle name="Blockout 2 2" xfId="153"/>
    <cellStyle name="Blockout 3" xfId="152"/>
    <cellStyle name="Borders-Dark Grey" xfId="154"/>
    <cellStyle name="Borders-Light" xfId="155"/>
    <cellStyle name="Calculation" xfId="28" builtinId="22" customBuiltin="1"/>
    <cellStyle name="Calculation 2" xfId="156"/>
    <cellStyle name="CaptionC" xfId="157"/>
    <cellStyle name="CaptionL" xfId="158"/>
    <cellStyle name="Cell Link" xfId="159"/>
    <cellStyle name="Center Currency" xfId="160"/>
    <cellStyle name="Center Date" xfId="161"/>
    <cellStyle name="Center Multiple" xfId="162"/>
    <cellStyle name="Center Number" xfId="163"/>
    <cellStyle name="Center Percentage" xfId="164"/>
    <cellStyle name="Center Year" xfId="165"/>
    <cellStyle name="Check Cell" xfId="29" builtinId="23" customBuiltin="1"/>
    <cellStyle name="Check Cell 2" xfId="166"/>
    <cellStyle name="Comma" xfId="30" builtinId="3"/>
    <cellStyle name="Comma 10" xfId="168"/>
    <cellStyle name="Comma 11" xfId="169"/>
    <cellStyle name="Comma 12" xfId="167"/>
    <cellStyle name="Comma 2" xfId="31"/>
    <cellStyle name="Comma 2 2" xfId="171"/>
    <cellStyle name="Comma 2 3" xfId="170"/>
    <cellStyle name="Comma 3" xfId="32"/>
    <cellStyle name="Comma 3 2" xfId="172"/>
    <cellStyle name="Comma 4" xfId="33"/>
    <cellStyle name="Comma 4 2" xfId="174"/>
    <cellStyle name="Comma 4 3" xfId="173"/>
    <cellStyle name="Comma 5" xfId="175"/>
    <cellStyle name="Comma 5 2" xfId="176"/>
    <cellStyle name="Comma 5 3" xfId="177"/>
    <cellStyle name="Comma 6" xfId="178"/>
    <cellStyle name="Comma 6 2" xfId="179"/>
    <cellStyle name="Comma 7" xfId="180"/>
    <cellStyle name="Comma 8" xfId="181"/>
    <cellStyle name="Comma 8 2" xfId="182"/>
    <cellStyle name="Comma 8 3" xfId="183"/>
    <cellStyle name="Comma 8 4" xfId="184"/>
    <cellStyle name="Comma 8 5" xfId="185"/>
    <cellStyle name="Comma 8 6" xfId="186"/>
    <cellStyle name="Comma 9" xfId="187"/>
    <cellStyle name="Comma_Section 11-RAB" xfId="34"/>
    <cellStyle name="Currency 2" xfId="188"/>
    <cellStyle name="Explanatory Text" xfId="35" builtinId="53" customBuiltin="1"/>
    <cellStyle name="Explanatory Text 2" xfId="189"/>
    <cellStyle name="Good" xfId="36" builtinId="26" customBuiltin="1"/>
    <cellStyle name="Good 2" xfId="190"/>
    <cellStyle name="Grey" xfId="191"/>
    <cellStyle name="Heading 1" xfId="37" builtinId="16" customBuiltin="1"/>
    <cellStyle name="Heading 1 2" xfId="192"/>
    <cellStyle name="Heading 2" xfId="38" builtinId="17" customBuiltin="1"/>
    <cellStyle name="Heading 2 2" xfId="193"/>
    <cellStyle name="Heading 2 2 2" xfId="194"/>
    <cellStyle name="Heading 3" xfId="39" builtinId="18" customBuiltin="1"/>
    <cellStyle name="Heading 3 2" xfId="195"/>
    <cellStyle name="Heading 3 2 2" xfId="196"/>
    <cellStyle name="Heading 4" xfId="40" builtinId="19" customBuiltin="1"/>
    <cellStyle name="Heading 4 2" xfId="197"/>
    <cellStyle name="Heading 4 2 2" xfId="198"/>
    <cellStyle name="Heading2" xfId="199"/>
    <cellStyle name="Hyperlink" xfId="41" builtinId="8"/>
    <cellStyle name="Hyperlink 2" xfId="200"/>
    <cellStyle name="Hyperlink 2 2" xfId="201"/>
    <cellStyle name="Hyperlink Arrow" xfId="202"/>
    <cellStyle name="Hyperlink Text" xfId="203"/>
    <cellStyle name="Input" xfId="42" builtinId="20" customBuiltin="1"/>
    <cellStyle name="Input [yellow]" xfId="204"/>
    <cellStyle name="Input 2" xfId="205"/>
    <cellStyle name="Input 3" xfId="206"/>
    <cellStyle name="Input 4" xfId="207"/>
    <cellStyle name="Input 5" xfId="208"/>
    <cellStyle name="Input 6" xfId="209"/>
    <cellStyle name="Input 7" xfId="210"/>
    <cellStyle name="Input 8" xfId="211"/>
    <cellStyle name="Input 9" xfId="212"/>
    <cellStyle name="Input1" xfId="43"/>
    <cellStyle name="Input1 10" xfId="214"/>
    <cellStyle name="Input1 11" xfId="213"/>
    <cellStyle name="Input1 2" xfId="44"/>
    <cellStyle name="Input1 2 2" xfId="216"/>
    <cellStyle name="Input1 2 3" xfId="215"/>
    <cellStyle name="Input1 3" xfId="217"/>
    <cellStyle name="Input1 3 2" xfId="218"/>
    <cellStyle name="Input1 4" xfId="219"/>
    <cellStyle name="Input1 4 2" xfId="220"/>
    <cellStyle name="Input1 5" xfId="221"/>
    <cellStyle name="Input1 5 2" xfId="222"/>
    <cellStyle name="Input1 6" xfId="223"/>
    <cellStyle name="Input1 6 2" xfId="224"/>
    <cellStyle name="Input1 7" xfId="225"/>
    <cellStyle name="Input1 8" xfId="226"/>
    <cellStyle name="Input1 9" xfId="227"/>
    <cellStyle name="Input2" xfId="45"/>
    <cellStyle name="Input2 2" xfId="228"/>
    <cellStyle name="Input3" xfId="46"/>
    <cellStyle name="Input3 2" xfId="229"/>
    <cellStyle name="InputArea" xfId="230"/>
    <cellStyle name="InputAreaDotted" xfId="231"/>
    <cellStyle name="Linked Cell" xfId="47" builtinId="24" customBuiltin="1"/>
    <cellStyle name="Linked Cell 2" xfId="232"/>
    <cellStyle name="Lookup Table Heading" xfId="233"/>
    <cellStyle name="Lookup Table Label" xfId="234"/>
    <cellStyle name="Lookup Table Number" xfId="235"/>
    <cellStyle name="Model Name" xfId="236"/>
    <cellStyle name="Neutral" xfId="48" builtinId="28" customBuiltin="1"/>
    <cellStyle name="Neutral 2" xfId="237"/>
    <cellStyle name="Normal" xfId="0" builtinId="0"/>
    <cellStyle name="Normal - Style1" xfId="238"/>
    <cellStyle name="Normal 10" xfId="239"/>
    <cellStyle name="Normal 100" xfId="240"/>
    <cellStyle name="Normal 101" xfId="406"/>
    <cellStyle name="Normal 102" xfId="410"/>
    <cellStyle name="Normal 103" xfId="411"/>
    <cellStyle name="Normal 11" xfId="241"/>
    <cellStyle name="Normal 12" xfId="242"/>
    <cellStyle name="Normal 13" xfId="243"/>
    <cellStyle name="Normal 14" xfId="244"/>
    <cellStyle name="Normal 15" xfId="245"/>
    <cellStyle name="Normal 16" xfId="246"/>
    <cellStyle name="Normal 17" xfId="247"/>
    <cellStyle name="Normal 18" xfId="248"/>
    <cellStyle name="Normal 19" xfId="249"/>
    <cellStyle name="Normal 2" xfId="49"/>
    <cellStyle name="Normal 2 2" xfId="50"/>
    <cellStyle name="Normal 2 2 2" xfId="251"/>
    <cellStyle name="Normal 2 3" xfId="252"/>
    <cellStyle name="Normal 2 4" xfId="253"/>
    <cellStyle name="Normal 2 5" xfId="250"/>
    <cellStyle name="Normal 20" xfId="254"/>
    <cellStyle name="Normal 21" xfId="255"/>
    <cellStyle name="Normal 22" xfId="256"/>
    <cellStyle name="Normal 23" xfId="257"/>
    <cellStyle name="Normal 24" xfId="258"/>
    <cellStyle name="Normal 25" xfId="259"/>
    <cellStyle name="Normal 26" xfId="260"/>
    <cellStyle name="Normal 27" xfId="261"/>
    <cellStyle name="Normal 28" xfId="262"/>
    <cellStyle name="Normal 29" xfId="263"/>
    <cellStyle name="Normal 3" xfId="51"/>
    <cellStyle name="Normal 3 2" xfId="265"/>
    <cellStyle name="Normal 3 3" xfId="264"/>
    <cellStyle name="Normal 30" xfId="266"/>
    <cellStyle name="Normal 31" xfId="267"/>
    <cellStyle name="Normal 32" xfId="268"/>
    <cellStyle name="Normal 33" xfId="269"/>
    <cellStyle name="Normal 34" xfId="270"/>
    <cellStyle name="Normal 35" xfId="271"/>
    <cellStyle name="Normal 36" xfId="272"/>
    <cellStyle name="Normal 37" xfId="273"/>
    <cellStyle name="Normal 38" xfId="274"/>
    <cellStyle name="Normal 39" xfId="275"/>
    <cellStyle name="Normal 4" xfId="52"/>
    <cellStyle name="Normal 4 2" xfId="277"/>
    <cellStyle name="Normal 4 3" xfId="278"/>
    <cellStyle name="Normal 4 4" xfId="276"/>
    <cellStyle name="Normal 40" xfId="279"/>
    <cellStyle name="Normal 41" xfId="280"/>
    <cellStyle name="Normal 42" xfId="281"/>
    <cellStyle name="Normal 43" xfId="282"/>
    <cellStyle name="Normal 44" xfId="283"/>
    <cellStyle name="Normal 45" xfId="284"/>
    <cellStyle name="Normal 46" xfId="285"/>
    <cellStyle name="Normal 47" xfId="286"/>
    <cellStyle name="Normal 48" xfId="105"/>
    <cellStyle name="Normal 48 2" xfId="287"/>
    <cellStyle name="Normal 49" xfId="106"/>
    <cellStyle name="Normal 49 2" xfId="288"/>
    <cellStyle name="Normal 5" xfId="53"/>
    <cellStyle name="Normal 5 2" xfId="290"/>
    <cellStyle name="Normal 5 3" xfId="291"/>
    <cellStyle name="Normal 5 4" xfId="289"/>
    <cellStyle name="Normal 50" xfId="292"/>
    <cellStyle name="Normal 51" xfId="85"/>
    <cellStyle name="Normal 52" xfId="293"/>
    <cellStyle name="Normal 53" xfId="294"/>
    <cellStyle name="Normal 54" xfId="295"/>
    <cellStyle name="Normal 55" xfId="296"/>
    <cellStyle name="Normal 56" xfId="297"/>
    <cellStyle name="Normal 57" xfId="298"/>
    <cellStyle name="Normal 58" xfId="299"/>
    <cellStyle name="Normal 59" xfId="300"/>
    <cellStyle name="Normal 6" xfId="301"/>
    <cellStyle name="Normal 60" xfId="86"/>
    <cellStyle name="Normal 61" xfId="87"/>
    <cellStyle name="Normal 62" xfId="88"/>
    <cellStyle name="Normal 63" xfId="89"/>
    <cellStyle name="Normal 64" xfId="90"/>
    <cellStyle name="Normal 65" xfId="91"/>
    <cellStyle name="Normal 66" xfId="92"/>
    <cellStyle name="Normal 67" xfId="93"/>
    <cellStyle name="Normal 68" xfId="94"/>
    <cellStyle name="Normal 69" xfId="95"/>
    <cellStyle name="Normal 7" xfId="302"/>
    <cellStyle name="Normal 70" xfId="96"/>
    <cellStyle name="Normal 71" xfId="97"/>
    <cellStyle name="Normal 72" xfId="98"/>
    <cellStyle name="Normal 73" xfId="99"/>
    <cellStyle name="Normal 74" xfId="100"/>
    <cellStyle name="Normal 75" xfId="101"/>
    <cellStyle name="Normal 76" xfId="102"/>
    <cellStyle name="Normal 77" xfId="303"/>
    <cellStyle name="Normal 78" xfId="304"/>
    <cellStyle name="Normal 79" xfId="305"/>
    <cellStyle name="Normal 8" xfId="306"/>
    <cellStyle name="Normal 80" xfId="307"/>
    <cellStyle name="Normal 81" xfId="308"/>
    <cellStyle name="Normal 82" xfId="309"/>
    <cellStyle name="Normal 83" xfId="310"/>
    <cellStyle name="Normal 84" xfId="311"/>
    <cellStyle name="Normal 85" xfId="312"/>
    <cellStyle name="Normal 86" xfId="313"/>
    <cellStyle name="Normal 87" xfId="314"/>
    <cellStyle name="Normal 88" xfId="315"/>
    <cellStyle name="Normal 89" xfId="316"/>
    <cellStyle name="Normal 9" xfId="317"/>
    <cellStyle name="Normal 90" xfId="318"/>
    <cellStyle name="Normal 91" xfId="319"/>
    <cellStyle name="Normal 92" xfId="320"/>
    <cellStyle name="Normal 93" xfId="321"/>
    <cellStyle name="Normal 94" xfId="322"/>
    <cellStyle name="Normal 95" xfId="323"/>
    <cellStyle name="Normal 96" xfId="324"/>
    <cellStyle name="Normal 97" xfId="325"/>
    <cellStyle name="Normal 98" xfId="326"/>
    <cellStyle name="Normal 99" xfId="327"/>
    <cellStyle name="Normal_20070904 - Suggested revised templates" xfId="54"/>
    <cellStyle name="Normal_2010 06 02 - Urgent RIN for Vic DNSPs revised proposals" xfId="55"/>
    <cellStyle name="Normal_2010 06 22 - AA - Scheme Templates for data collection" xfId="56"/>
    <cellStyle name="Normal_2010 06 22 - IE - Scheme Template for data collection" xfId="57"/>
    <cellStyle name="Normal_2010 06 22 - IE - Scheme Template for data collection 2" xfId="58"/>
    <cellStyle name="Normal_2010 10 21 - draft 2009-10 ActewAGL RIN - incentive schemes" xfId="59"/>
    <cellStyle name="Normal_2010 10 21 - draft 2009-10 ActewAGL RIN - incentive schemes 2" xfId="104"/>
    <cellStyle name="Normal_Book1" xfId="60"/>
    <cellStyle name="Normal_Book1 2" xfId="61"/>
    <cellStyle name="Normal_Book1 2 2" xfId="103"/>
    <cellStyle name="Normal_Book1 3" xfId="62"/>
    <cellStyle name="Normal_D11 2371025  Financial information - 2012 Draft RIN - Ausgrid" xfId="63"/>
    <cellStyle name="Normal_D11 2371025  Financial information - 2012 Draft RIN - Ausgrid 2" xfId="64"/>
    <cellStyle name="Normal_D11 2371025  Financial information - 2012 Draft RIN - Ausgrid 2 2" xfId="329"/>
    <cellStyle name="Normal_D11 2371025  Financial information - 2012 Draft RIN - Ausgrid 3" xfId="65"/>
    <cellStyle name="Normal_D11 2371025  Financial information - 2012 Draft RIN - Ausgrid 4" xfId="328"/>
    <cellStyle name="Normal_D12 1569  Opex, DMIS, EBSS - 2012 draft RIN - Ausgrid" xfId="66"/>
    <cellStyle name="Normal_D12 1569  Opex, DMIS, EBSS - 2012 draft RIN - Ausgrid 2" xfId="67"/>
    <cellStyle name="Normal_D12 1569  Opex, DMIS, EBSS - 2012 draft RIN - Ausgrid 3" xfId="68"/>
    <cellStyle name="Normal_D12 16703  Overheads, Avoided Cost, ACS, Demand and Revenue - 2012 draft RIN - Ausgrid" xfId="69"/>
    <cellStyle name="Normal_D12 16703  Overheads, Avoided Cost, ACS, Demand and Revenue - 2012 draft RIN - Ausgrid 2" xfId="70"/>
    <cellStyle name="Normal_D12 5269  Jurisdictional schemes - 2012 draft RIN - Ausgrid" xfId="71"/>
    <cellStyle name="Normal_D12 5269  Jurisdictional schemes - 2012 draft RIN - Ausgrid 2" xfId="330"/>
    <cellStyle name="Normal_financial information - 2012 draft rin - aurora (D2011-02371024)" xfId="72"/>
    <cellStyle name="Normal_Section 11-RAB" xfId="73"/>
    <cellStyle name="Normal_Sheet1" xfId="74"/>
    <cellStyle name="Normal_Sheet1 2" xfId="75"/>
    <cellStyle name="Normal_Sheet2" xfId="76"/>
    <cellStyle name="Normal_Sheet3" xfId="77"/>
    <cellStyle name="Note" xfId="78" builtinId="10" customBuiltin="1"/>
    <cellStyle name="Note 2" xfId="332"/>
    <cellStyle name="Note 3" xfId="331"/>
    <cellStyle name="Output" xfId="79" builtinId="21" customBuiltin="1"/>
    <cellStyle name="Output 2" xfId="333"/>
    <cellStyle name="Percent [2]" xfId="334"/>
    <cellStyle name="Percent 2" xfId="335"/>
    <cellStyle name="Period Title" xfId="336"/>
    <cellStyle name="Right Currency" xfId="337"/>
    <cellStyle name="Right Date" xfId="338"/>
    <cellStyle name="Right Multiple" xfId="339"/>
    <cellStyle name="Right Number" xfId="340"/>
    <cellStyle name="Right Percentage" xfId="341"/>
    <cellStyle name="Right Year" xfId="342"/>
    <cellStyle name="SAPBEXaggData" xfId="343"/>
    <cellStyle name="SAPBEXaggDataEmph" xfId="344"/>
    <cellStyle name="SAPBEXaggItem" xfId="345"/>
    <cellStyle name="SAPBEXaggItemX" xfId="346"/>
    <cellStyle name="SAPBEXchaText" xfId="347"/>
    <cellStyle name="SAPBEXexcBad7" xfId="348"/>
    <cellStyle name="SAPBEXexcBad8" xfId="349"/>
    <cellStyle name="SAPBEXexcBad9" xfId="350"/>
    <cellStyle name="SAPBEXexcCritical4" xfId="351"/>
    <cellStyle name="SAPBEXexcCritical5" xfId="352"/>
    <cellStyle name="SAPBEXexcCritical6" xfId="353"/>
    <cellStyle name="SAPBEXexcGood1" xfId="354"/>
    <cellStyle name="SAPBEXexcGood2" xfId="355"/>
    <cellStyle name="SAPBEXexcGood3" xfId="356"/>
    <cellStyle name="SAPBEXfilterDrill" xfId="357"/>
    <cellStyle name="SAPBEXfilterItem" xfId="358"/>
    <cellStyle name="SAPBEXfilterText" xfId="359"/>
    <cellStyle name="SAPBEXformats" xfId="360"/>
    <cellStyle name="SAPBEXheaderItem" xfId="361"/>
    <cellStyle name="SAPBEXheaderItem 2" xfId="362"/>
    <cellStyle name="SAPBEXheaderText" xfId="363"/>
    <cellStyle name="SAPBEXheaderText 2" xfId="364"/>
    <cellStyle name="SAPBEXHLevel0" xfId="365"/>
    <cellStyle name="SAPBEXHLevel0X" xfId="366"/>
    <cellStyle name="SAPBEXHLevel1" xfId="367"/>
    <cellStyle name="SAPBEXHLevel1X" xfId="368"/>
    <cellStyle name="SAPBEXHLevel2" xfId="369"/>
    <cellStyle name="SAPBEXHLevel2X" xfId="370"/>
    <cellStyle name="SAPBEXHLevel3" xfId="371"/>
    <cellStyle name="SAPBEXHLevel3X" xfId="372"/>
    <cellStyle name="SAPBEXinputData" xfId="373"/>
    <cellStyle name="SAPBEXresData" xfId="374"/>
    <cellStyle name="SAPBEXresDataEmph" xfId="375"/>
    <cellStyle name="SAPBEXresItem" xfId="376"/>
    <cellStyle name="SAPBEXresItemX" xfId="377"/>
    <cellStyle name="SAPBEXstdData" xfId="378"/>
    <cellStyle name="SAPBEXstdDataEmph" xfId="379"/>
    <cellStyle name="SAPBEXstdItem" xfId="380"/>
    <cellStyle name="SAPBEXstdItemX" xfId="381"/>
    <cellStyle name="SAPBEXtitle" xfId="382"/>
    <cellStyle name="SAPBEXtitle 2" xfId="383"/>
    <cellStyle name="SAPBEXundefined" xfId="384"/>
    <cellStyle name="Section Number" xfId="385"/>
    <cellStyle name="SEM-BPS-data" xfId="386"/>
    <cellStyle name="SEM-BPS-headdata" xfId="387"/>
    <cellStyle name="SEM-BPS-headkey" xfId="388"/>
    <cellStyle name="SEM-BPS-key" xfId="389"/>
    <cellStyle name="Sheet Title" xfId="390"/>
    <cellStyle name="StaticText" xfId="391"/>
    <cellStyle name="Style 1" xfId="80"/>
    <cellStyle name="Style 1 10" xfId="393"/>
    <cellStyle name="Style 1 11" xfId="392"/>
    <cellStyle name="Style 1 2" xfId="81"/>
    <cellStyle name="Style 1 2 2" xfId="395"/>
    <cellStyle name="Style 1 2 3" xfId="394"/>
    <cellStyle name="Style 1 3" xfId="396"/>
    <cellStyle name="Style 1 4" xfId="397"/>
    <cellStyle name="Style 1 4 2" xfId="398"/>
    <cellStyle name="Style 1 5" xfId="399"/>
    <cellStyle name="Style 1 5 2" xfId="400"/>
    <cellStyle name="Style 1 6" xfId="401"/>
    <cellStyle name="Style 1 6 2" xfId="402"/>
    <cellStyle name="Style 1 7" xfId="403"/>
    <cellStyle name="Style 1 8" xfId="404"/>
    <cellStyle name="Style 1 9" xfId="405"/>
    <cellStyle name="Title" xfId="82" builtinId="15" customBuiltin="1"/>
    <cellStyle name="Title 2" xfId="407"/>
    <cellStyle name="Total" xfId="83" builtinId="25" customBuiltin="1"/>
    <cellStyle name="Total 2" xfId="408"/>
    <cellStyle name="Warning Text" xfId="84" builtinId="11" customBuiltin="1"/>
    <cellStyle name="Warning Text 2" xfId="40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 Id="rId5" Type="http://schemas.openxmlformats.org/officeDocument/2006/relationships/hyperlink" Target="#Contents!A1"/><Relationship Id="rId4"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0716"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525" y="104775"/>
          <a:ext cx="3086100" cy="771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96629"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6631"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97653" name="Group 13"/>
        <xdr:cNvGrpSpPr>
          <a:grpSpLocks/>
        </xdr:cNvGrpSpPr>
      </xdr:nvGrpSpPr>
      <xdr:grpSpPr bwMode="auto">
        <a:xfrm>
          <a:off x="0" y="19050"/>
          <a:ext cx="914400" cy="8572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7655" name="Picture 15"/>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98677" name="Group 1"/>
        <xdr:cNvGrpSpPr>
          <a:grpSpLocks/>
        </xdr:cNvGrpSpPr>
      </xdr:nvGrpSpPr>
      <xdr:grpSpPr bwMode="auto">
        <a:xfrm>
          <a:off x="9525" y="0"/>
          <a:ext cx="819150" cy="7810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8679"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0</xdr:rowOff>
    </xdr:to>
    <xdr:grpSp>
      <xdr:nvGrpSpPr>
        <xdr:cNvPr id="99701" name="Group 1"/>
        <xdr:cNvGrpSpPr>
          <a:grpSpLocks/>
        </xdr:cNvGrpSpPr>
      </xdr:nvGrpSpPr>
      <xdr:grpSpPr bwMode="auto">
        <a:xfrm>
          <a:off x="0" y="19050"/>
          <a:ext cx="733425" cy="4953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9703"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112081"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51695681495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2092" name="Picture 3"/>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12082"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2090"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112083"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4"/>
          </xdr:cNvPr>
          <xdr:cNvSpPr>
            <a:spLocks noChangeArrowheads="1"/>
          </xdr:cNvSpPr>
        </xdr:nvSpPr>
        <xdr:spPr bwMode="auto">
          <a:xfrm>
            <a:off x="-151695681495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2088" name="Picture 9"/>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12084" name="Group 10"/>
        <xdr:cNvGrpSpPr>
          <a:grpSpLocks/>
        </xdr:cNvGrpSpPr>
      </xdr:nvGrpSpPr>
      <xdr:grpSpPr bwMode="auto">
        <a:xfrm>
          <a:off x="0" y="19050"/>
          <a:ext cx="733425" cy="581025"/>
          <a:chOff x="0" y="2"/>
          <a:chExt cx="77" cy="61"/>
        </a:xfrm>
      </xdr:grpSpPr>
      <xdr:sp macro="" textlink="">
        <xdr:nvSpPr>
          <xdr:cNvPr id="12" name="AutoShape 45">
            <a:hlinkClick xmlns:r="http://schemas.openxmlformats.org/officeDocument/2006/relationships" r:id="rId5"/>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2086" name="Picture 12"/>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1143000</xdr:colOff>
      <xdr:row>1</xdr:row>
      <xdr:rowOff>228600</xdr:rowOff>
    </xdr:from>
    <xdr:to>
      <xdr:col>3</xdr:col>
      <xdr:colOff>2266950</xdr:colOff>
      <xdr:row>1</xdr:row>
      <xdr:rowOff>733425</xdr:rowOff>
    </xdr:to>
    <xdr:pic>
      <xdr:nvPicPr>
        <xdr:cNvPr id="100464" name="Picture 60"/>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314950" y="523875"/>
          <a:ext cx="1123950" cy="504825"/>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77353"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7355"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771525</xdr:colOff>
      <xdr:row>2</xdr:row>
      <xdr:rowOff>219075</xdr:rowOff>
    </xdr:to>
    <xdr:grpSp>
      <xdr:nvGrpSpPr>
        <xdr:cNvPr id="101713" name="Group 4"/>
        <xdr:cNvGrpSpPr>
          <a:grpSpLocks/>
        </xdr:cNvGrpSpPr>
      </xdr:nvGrpSpPr>
      <xdr:grpSpPr bwMode="auto">
        <a:xfrm>
          <a:off x="0" y="19050"/>
          <a:ext cx="771525" cy="714375"/>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1715"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103761" name="Group 4"/>
        <xdr:cNvGrpSpPr>
          <a:grpSpLocks/>
        </xdr:cNvGrpSpPr>
      </xdr:nvGrpSpPr>
      <xdr:grpSpPr bwMode="auto">
        <a:xfrm>
          <a:off x="0" y="19050"/>
          <a:ext cx="771525" cy="714375"/>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3763"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4784" name="Group 1"/>
        <xdr:cNvGrpSpPr>
          <a:grpSpLocks/>
        </xdr:cNvGrpSpPr>
      </xdr:nvGrpSpPr>
      <xdr:grpSpPr bwMode="auto">
        <a:xfrm>
          <a:off x="0" y="19050"/>
          <a:ext cx="733425" cy="581025"/>
          <a:chOff x="0" y="2"/>
          <a:chExt cx="77" cy="61"/>
        </a:xfrm>
      </xdr:grpSpPr>
      <xdr:sp macro="" textlink="">
        <xdr:nvSpPr>
          <xdr:cNvPr id="2150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4786"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6832" name="Group 1"/>
        <xdr:cNvGrpSpPr>
          <a:grpSpLocks/>
        </xdr:cNvGrpSpPr>
      </xdr:nvGrpSpPr>
      <xdr:grpSpPr bwMode="auto">
        <a:xfrm>
          <a:off x="0" y="19050"/>
          <a:ext cx="733425" cy="581025"/>
          <a:chOff x="0" y="2"/>
          <a:chExt cx="77" cy="61"/>
        </a:xfrm>
      </xdr:grpSpPr>
      <xdr:sp macro="" textlink="">
        <xdr:nvSpPr>
          <xdr:cNvPr id="2355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6834"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3929"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51695681495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3934" name="Picture 3"/>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3930"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3932"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4953"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51695681495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4958" name="Picture 3"/>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4954"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4956" name="Picture 6"/>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Finance/Regulatory%20Reporting/Reg%20Reporting%202014/Annual%20RIN/Working%20Files/SA%20Power%20Networks%20RIN%202013-14%20-%20Template%201%20Support%20v2%20with%20Sales%20Model%20Rev%20Ad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Finance/Regulatory%20Reporting/Reg%20Reporting%202014/Regulatory%20Variances%202013-14%20-%20Draft%20June%20Actual%20-%20July%203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ce/Finance/Regulatory%20Reporting/Reg%20Reporting%202014/Annual%20RIN/Working%20Files/AER%20Regulatory%20Account%20Templates%20-%20RIN%20Supporting%20Workpapers%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nance/Finance/Regulatory%20Reporting/Reg%20Reporting%202014/Annual%20RIN/Working%20Files/SA%20Power%20Networks%20RIN%202013-14%20Allowance%20Calc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nance/Finance/Regulatory%20Reporting/Reg%20Reporting%202014/Annual%20RIN/Working%20Files/Related%20party%20transactions%20year%20ended%2030%20June%202014%20(Full%20Lis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ance/Finance/Regulatory%20Reporting/Reg%20Reporting%202014/Annual%20RIN/Working%20Files/Income%20Statement/Self%20Insurance%20Events%20Template%202013-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 - Income"/>
      <sheetName val="1 - O&amp;M"/>
    </sheetNames>
    <sheetDataSet>
      <sheetData sheetId="0">
        <row r="18">
          <cell r="E18">
            <v>849891.07220000005</v>
          </cell>
          <cell r="F18">
            <v>25382</v>
          </cell>
          <cell r="G18">
            <v>36078</v>
          </cell>
        </row>
        <row r="19">
          <cell r="E19">
            <v>251112.92779999995</v>
          </cell>
        </row>
        <row r="22">
          <cell r="G22">
            <v>108041</v>
          </cell>
        </row>
        <row r="23">
          <cell r="C23">
            <v>638</v>
          </cell>
        </row>
        <row r="24">
          <cell r="C24">
            <v>123971</v>
          </cell>
          <cell r="H24">
            <v>123971</v>
          </cell>
        </row>
        <row r="26">
          <cell r="E26">
            <v>251105</v>
          </cell>
        </row>
        <row r="28">
          <cell r="E28">
            <v>112821</v>
          </cell>
          <cell r="F28">
            <v>1155</v>
          </cell>
          <cell r="G28">
            <v>945</v>
          </cell>
        </row>
        <row r="29">
          <cell r="C29">
            <v>94655</v>
          </cell>
          <cell r="E29">
            <v>78924</v>
          </cell>
          <cell r="F29">
            <v>4470</v>
          </cell>
          <cell r="G29">
            <v>29140</v>
          </cell>
          <cell r="H29">
            <v>94655</v>
          </cell>
        </row>
        <row r="30">
          <cell r="C30">
            <v>7976</v>
          </cell>
          <cell r="E30">
            <v>168022</v>
          </cell>
          <cell r="F30">
            <v>2701</v>
          </cell>
          <cell r="G30">
            <v>4738</v>
          </cell>
          <cell r="H30">
            <v>799</v>
          </cell>
        </row>
        <row r="31">
          <cell r="C31">
            <v>277870</v>
          </cell>
        </row>
        <row r="32">
          <cell r="E32">
            <v>538</v>
          </cell>
        </row>
        <row r="36">
          <cell r="C36">
            <v>-942</v>
          </cell>
        </row>
      </sheetData>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010-11 Actual"/>
      <sheetName val="2011-12 Actual"/>
      <sheetName val="2012-13 Actual"/>
      <sheetName val="2013-14 Draft Actual"/>
      <sheetName val="Reg period to date 2013-14"/>
      <sheetName val="Reg period to date 2013-14 $m"/>
      <sheetName val="Sheet1"/>
    </sheetNames>
    <sheetDataSet>
      <sheetData sheetId="0"/>
      <sheetData sheetId="1"/>
      <sheetData sheetId="2"/>
      <sheetData sheetId="3">
        <row r="13">
          <cell r="H13">
            <v>50613.599999999999</v>
          </cell>
        </row>
        <row r="17">
          <cell r="H17">
            <v>125023.3</v>
          </cell>
        </row>
        <row r="18">
          <cell r="H18">
            <v>157095.79999999999</v>
          </cell>
        </row>
        <row r="19">
          <cell r="H19">
            <v>-122425</v>
          </cell>
        </row>
        <row r="23">
          <cell r="H23">
            <v>5106</v>
          </cell>
        </row>
        <row r="24">
          <cell r="H24">
            <v>15295.6</v>
          </cell>
        </row>
        <row r="28">
          <cell r="H28">
            <v>3369.1</v>
          </cell>
        </row>
        <row r="29">
          <cell r="H29">
            <v>26590.5</v>
          </cell>
        </row>
        <row r="30">
          <cell r="H30">
            <v>8053.4</v>
          </cell>
        </row>
        <row r="34">
          <cell r="H34">
            <v>0</v>
          </cell>
        </row>
        <row r="41">
          <cell r="H41">
            <v>27566.9</v>
          </cell>
        </row>
        <row r="42">
          <cell r="H42">
            <v>17970.199999999997</v>
          </cell>
        </row>
        <row r="43">
          <cell r="H43">
            <v>19681.400000000001</v>
          </cell>
        </row>
        <row r="44">
          <cell r="H44">
            <v>5131</v>
          </cell>
        </row>
        <row r="45">
          <cell r="H45">
            <v>8000.6</v>
          </cell>
        </row>
        <row r="46">
          <cell r="H46">
            <v>0</v>
          </cell>
        </row>
        <row r="47">
          <cell r="H47">
            <v>0</v>
          </cell>
        </row>
        <row r="48">
          <cell r="H48">
            <v>0</v>
          </cell>
        </row>
        <row r="65">
          <cell r="H65">
            <v>3999.4</v>
          </cell>
        </row>
        <row r="66">
          <cell r="H66">
            <v>8452.5</v>
          </cell>
        </row>
        <row r="67">
          <cell r="H67">
            <v>6136.8</v>
          </cell>
        </row>
        <row r="68">
          <cell r="H68">
            <v>4535.7</v>
          </cell>
        </row>
        <row r="69">
          <cell r="H69">
            <v>8503</v>
          </cell>
        </row>
        <row r="70">
          <cell r="H70">
            <v>2900.2</v>
          </cell>
        </row>
        <row r="74">
          <cell r="H74">
            <v>12632.1</v>
          </cell>
        </row>
        <row r="75">
          <cell r="H75">
            <v>14854.9</v>
          </cell>
        </row>
        <row r="76">
          <cell r="H76">
            <v>4781.2</v>
          </cell>
        </row>
        <row r="77">
          <cell r="H77">
            <v>34383.9</v>
          </cell>
        </row>
        <row r="78">
          <cell r="H78">
            <v>34660.5</v>
          </cell>
        </row>
        <row r="79">
          <cell r="H79">
            <v>803.9</v>
          </cell>
        </row>
        <row r="80">
          <cell r="H80">
            <v>663.3</v>
          </cell>
        </row>
        <row r="81">
          <cell r="H81">
            <v>967.4</v>
          </cell>
        </row>
        <row r="82">
          <cell r="H82">
            <v>3184.9</v>
          </cell>
        </row>
        <row r="86">
          <cell r="H86">
            <v>2697.3</v>
          </cell>
        </row>
        <row r="87">
          <cell r="H87">
            <v>16702.599999999999</v>
          </cell>
        </row>
        <row r="88">
          <cell r="H88">
            <v>6020.2</v>
          </cell>
        </row>
        <row r="92">
          <cell r="H92">
            <v>2706.3</v>
          </cell>
        </row>
        <row r="93">
          <cell r="H93">
            <v>2084.6999999999998</v>
          </cell>
        </row>
        <row r="94">
          <cell r="H94">
            <v>4014.2</v>
          </cell>
        </row>
        <row r="105">
          <cell r="H105">
            <v>12119.900000000001</v>
          </cell>
        </row>
        <row r="108">
          <cell r="H108">
            <v>9957.9</v>
          </cell>
        </row>
        <row r="109">
          <cell r="H109">
            <v>8598.2000000000007</v>
          </cell>
        </row>
        <row r="110">
          <cell r="H110">
            <v>15095.3</v>
          </cell>
        </row>
        <row r="111">
          <cell r="H111">
            <v>12329.9</v>
          </cell>
        </row>
        <row r="115">
          <cell r="H115">
            <v>0</v>
          </cell>
        </row>
        <row r="116">
          <cell r="H116">
            <v>1483.5</v>
          </cell>
        </row>
        <row r="117">
          <cell r="H117">
            <v>2034.5</v>
          </cell>
        </row>
      </sheetData>
      <sheetData sheetId="4"/>
      <sheetData sheetId="5"/>
      <sheetData sheetId="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0-Cover"/>
      <sheetName val="Cover"/>
      <sheetName val="1-Table of Contents"/>
      <sheetName val="4-CPL"/>
      <sheetName val="5a-DPLa"/>
      <sheetName val="5b-DPLb"/>
      <sheetName val="6-DBS"/>
      <sheetName val="7-Prov Total"/>
      <sheetName val="8-PL1"/>
      <sheetName val="9-BS1"/>
      <sheetName val="10-Prov1"/>
      <sheetName val="12-PL2"/>
      <sheetName val="13-BS2"/>
      <sheetName val="14-Prov 2"/>
      <sheetName val="16-PL3"/>
      <sheetName val="17-BS3"/>
      <sheetName val="BExRepositorySheet"/>
      <sheetName val="18-Prov3"/>
      <sheetName val="20-O&amp;Ma"/>
      <sheetName val="21-O&amp;Mb"/>
      <sheetName val="22-O&amp;Mc"/>
      <sheetName val="24-EBSS"/>
      <sheetName val="25-JNLS"/>
      <sheetName val="28-CAPEX"/>
      <sheetName val="29-DBS PP&amp;E"/>
      <sheetName val="30-BS1 OA"/>
      <sheetName val="31-BS1 NA"/>
      <sheetName val="32-BS2 OA"/>
      <sheetName val="33-BS2 NA"/>
      <sheetName val="34-BS3 OA"/>
      <sheetName val="35-BS3 NA"/>
      <sheetName val="36-PP&amp;E RECO"/>
    </sheetNames>
    <sheetDataSet>
      <sheetData sheetId="0"/>
      <sheetData sheetId="1"/>
      <sheetData sheetId="2"/>
      <sheetData sheetId="3">
        <row r="57">
          <cell r="H57">
            <v>2558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3">
          <cell r="D13">
            <v>3324</v>
          </cell>
        </row>
        <row r="14">
          <cell r="D14">
            <v>9086</v>
          </cell>
        </row>
        <row r="15">
          <cell r="D15">
            <v>5626</v>
          </cell>
        </row>
        <row r="16">
          <cell r="D16">
            <v>3283</v>
          </cell>
        </row>
        <row r="17">
          <cell r="D17">
            <v>5711</v>
          </cell>
        </row>
        <row r="18">
          <cell r="D18">
            <v>3630</v>
          </cell>
        </row>
        <row r="23">
          <cell r="D23">
            <v>11492</v>
          </cell>
        </row>
        <row r="24">
          <cell r="D24">
            <v>13330</v>
          </cell>
        </row>
        <row r="25">
          <cell r="D25">
            <v>6560</v>
          </cell>
        </row>
        <row r="26">
          <cell r="D26">
            <v>35953</v>
          </cell>
        </row>
        <row r="27">
          <cell r="D27">
            <v>32436</v>
          </cell>
        </row>
        <row r="28">
          <cell r="D28">
            <v>1183</v>
          </cell>
        </row>
        <row r="29">
          <cell r="D29">
            <v>1433</v>
          </cell>
        </row>
        <row r="30">
          <cell r="D30">
            <v>9924</v>
          </cell>
        </row>
        <row r="31">
          <cell r="D31">
            <v>2903</v>
          </cell>
        </row>
        <row r="32">
          <cell r="E32">
            <v>1155</v>
          </cell>
        </row>
        <row r="33">
          <cell r="F33">
            <v>945</v>
          </cell>
        </row>
        <row r="38">
          <cell r="D38">
            <v>2887</v>
          </cell>
        </row>
        <row r="39">
          <cell r="D39">
            <v>16596</v>
          </cell>
        </row>
        <row r="40">
          <cell r="E40">
            <v>3513</v>
          </cell>
        </row>
        <row r="41">
          <cell r="F41">
            <v>6894</v>
          </cell>
        </row>
        <row r="42">
          <cell r="F42">
            <v>7156</v>
          </cell>
        </row>
        <row r="43">
          <cell r="F43">
            <v>472</v>
          </cell>
        </row>
        <row r="49">
          <cell r="D49">
            <v>1877</v>
          </cell>
        </row>
        <row r="50">
          <cell r="D50">
            <v>2440</v>
          </cell>
        </row>
        <row r="51">
          <cell r="D51">
            <v>340</v>
          </cell>
        </row>
        <row r="52">
          <cell r="D52">
            <v>301</v>
          </cell>
        </row>
        <row r="53">
          <cell r="D53">
            <v>17</v>
          </cell>
        </row>
        <row r="54">
          <cell r="F54">
            <v>102332</v>
          </cell>
          <cell r="G54">
            <v>87948</v>
          </cell>
        </row>
        <row r="58">
          <cell r="E58">
            <v>4668</v>
          </cell>
          <cell r="F58">
            <v>117799</v>
          </cell>
          <cell r="G58">
            <v>87948</v>
          </cell>
        </row>
        <row r="63">
          <cell r="D63">
            <v>3241</v>
          </cell>
          <cell r="E63">
            <v>43</v>
          </cell>
          <cell r="F63">
            <v>199</v>
          </cell>
          <cell r="G63">
            <v>206</v>
          </cell>
        </row>
        <row r="64">
          <cell r="D64">
            <v>2129</v>
          </cell>
          <cell r="E64">
            <v>44</v>
          </cell>
          <cell r="F64">
            <v>211</v>
          </cell>
          <cell r="G64">
            <v>0</v>
          </cell>
        </row>
        <row r="65">
          <cell r="D65">
            <v>7092</v>
          </cell>
          <cell r="E65">
            <v>110</v>
          </cell>
          <cell r="F65">
            <v>443</v>
          </cell>
          <cell r="G65">
            <v>42</v>
          </cell>
        </row>
        <row r="66">
          <cell r="D66">
            <v>11527</v>
          </cell>
          <cell r="E66">
            <v>291</v>
          </cell>
          <cell r="F66">
            <v>1277</v>
          </cell>
          <cell r="G66">
            <v>2131</v>
          </cell>
        </row>
        <row r="67">
          <cell r="D67">
            <v>8956</v>
          </cell>
          <cell r="E67">
            <v>89</v>
          </cell>
          <cell r="F67">
            <v>718</v>
          </cell>
          <cell r="G67">
            <v>846</v>
          </cell>
        </row>
        <row r="68">
          <cell r="D68">
            <v>3299</v>
          </cell>
          <cell r="E68">
            <v>33</v>
          </cell>
          <cell r="F68">
            <v>267</v>
          </cell>
          <cell r="G68">
            <v>668</v>
          </cell>
        </row>
        <row r="69">
          <cell r="D69">
            <v>15531</v>
          </cell>
          <cell r="E69">
            <v>154</v>
          </cell>
          <cell r="F69">
            <v>1258</v>
          </cell>
          <cell r="G69">
            <v>2210</v>
          </cell>
        </row>
        <row r="70">
          <cell r="D70">
            <v>7426</v>
          </cell>
          <cell r="E70">
            <v>54</v>
          </cell>
          <cell r="F70">
            <v>361</v>
          </cell>
          <cell r="G70">
            <v>458</v>
          </cell>
        </row>
        <row r="71">
          <cell r="D71">
            <v>6491</v>
          </cell>
          <cell r="E71">
            <v>132</v>
          </cell>
          <cell r="F71">
            <v>623</v>
          </cell>
          <cell r="I71">
            <v>7246</v>
          </cell>
        </row>
        <row r="77">
          <cell r="D77">
            <v>1928</v>
          </cell>
        </row>
        <row r="78">
          <cell r="D78">
            <v>3057</v>
          </cell>
        </row>
        <row r="81">
          <cell r="D81">
            <v>748</v>
          </cell>
          <cell r="E81">
            <v>-100</v>
          </cell>
          <cell r="F81">
            <v>-987</v>
          </cell>
          <cell r="G81">
            <v>-3320</v>
          </cell>
        </row>
        <row r="83">
          <cell r="E83">
            <v>850</v>
          </cell>
          <cell r="F83">
            <v>4370</v>
          </cell>
          <cell r="G83">
            <v>3241</v>
          </cell>
        </row>
        <row r="90">
          <cell r="D90">
            <v>-64</v>
          </cell>
        </row>
        <row r="91">
          <cell r="I91">
            <v>-5044</v>
          </cell>
        </row>
        <row r="92">
          <cell r="I92">
            <v>98174</v>
          </cell>
        </row>
        <row r="93">
          <cell r="I93">
            <v>26270</v>
          </cell>
        </row>
        <row r="94">
          <cell r="D94">
            <v>2457</v>
          </cell>
        </row>
        <row r="95">
          <cell r="I95">
            <v>6856</v>
          </cell>
        </row>
        <row r="96">
          <cell r="I96">
            <v>3012</v>
          </cell>
        </row>
        <row r="99">
          <cell r="I99">
            <v>1877</v>
          </cell>
        </row>
      </sheetData>
      <sheetData sheetId="19"/>
      <sheetData sheetId="20"/>
      <sheetData sheetId="21">
        <row r="17">
          <cell r="D17">
            <v>-3229</v>
          </cell>
        </row>
        <row r="19">
          <cell r="D19">
            <v>870</v>
          </cell>
        </row>
        <row r="21">
          <cell r="D21">
            <v>-11414</v>
          </cell>
        </row>
      </sheetData>
      <sheetData sheetId="22"/>
      <sheetData sheetId="23">
        <row r="11">
          <cell r="D11">
            <v>57081</v>
          </cell>
        </row>
        <row r="12">
          <cell r="D12">
            <v>113636.00000000001</v>
          </cell>
        </row>
        <row r="13">
          <cell r="D13">
            <v>-82690</v>
          </cell>
        </row>
        <row r="18">
          <cell r="D18">
            <v>85482</v>
          </cell>
        </row>
        <row r="19">
          <cell r="D19">
            <v>22364.999999999996</v>
          </cell>
        </row>
        <row r="20">
          <cell r="D20">
            <v>3528.0000000000005</v>
          </cell>
        </row>
        <row r="25">
          <cell r="D25">
            <v>11992</v>
          </cell>
        </row>
        <row r="26">
          <cell r="D26">
            <v>1130</v>
          </cell>
        </row>
        <row r="27">
          <cell r="D27">
            <v>7472.9999999999991</v>
          </cell>
        </row>
        <row r="34">
          <cell r="D34">
            <v>27637.999999999996</v>
          </cell>
        </row>
        <row r="35">
          <cell r="D35">
            <v>10921.000000000002</v>
          </cell>
        </row>
        <row r="36">
          <cell r="D36">
            <v>23159</v>
          </cell>
        </row>
        <row r="37">
          <cell r="D37">
            <v>2658</v>
          </cell>
        </row>
        <row r="38">
          <cell r="D38">
            <v>-1187</v>
          </cell>
        </row>
        <row r="39">
          <cell r="D39">
            <v>2969</v>
          </cell>
        </row>
        <row r="44">
          <cell r="D44">
            <v>0</v>
          </cell>
        </row>
        <row r="45">
          <cell r="D45">
            <v>-6080</v>
          </cell>
        </row>
        <row r="49">
          <cell r="E49">
            <v>3654</v>
          </cell>
          <cell r="G49">
            <v>2529.9999999999995</v>
          </cell>
        </row>
        <row r="51">
          <cell r="F51">
            <v>4404.0000000000009</v>
          </cell>
          <cell r="G51">
            <v>2529.9999999999995</v>
          </cell>
        </row>
      </sheetData>
      <sheetData sheetId="24"/>
      <sheetData sheetId="25"/>
      <sheetData sheetId="26">
        <row r="13">
          <cell r="D13">
            <v>6939</v>
          </cell>
          <cell r="E13">
            <v>68101</v>
          </cell>
          <cell r="F13">
            <v>94369</v>
          </cell>
          <cell r="G13">
            <v>16761</v>
          </cell>
          <cell r="H13">
            <v>93002</v>
          </cell>
          <cell r="I13">
            <v>9072</v>
          </cell>
          <cell r="J13">
            <v>882</v>
          </cell>
          <cell r="K13">
            <v>590</v>
          </cell>
          <cell r="M13">
            <v>4423</v>
          </cell>
        </row>
        <row r="14">
          <cell r="L14">
            <v>-82690</v>
          </cell>
        </row>
        <row r="28">
          <cell r="D28">
            <v>0</v>
          </cell>
          <cell r="E28">
            <v>58</v>
          </cell>
          <cell r="F28">
            <v>12751</v>
          </cell>
          <cell r="G28">
            <v>7290</v>
          </cell>
          <cell r="H28">
            <v>38399</v>
          </cell>
          <cell r="I28">
            <v>10128</v>
          </cell>
        </row>
      </sheetData>
      <sheetData sheetId="27"/>
      <sheetData sheetId="28">
        <row r="13">
          <cell r="D13">
            <v>3654</v>
          </cell>
        </row>
      </sheetData>
      <sheetData sheetId="29"/>
      <sheetData sheetId="30">
        <row r="13">
          <cell r="D13">
            <v>8549</v>
          </cell>
          <cell r="E13">
            <v>6413</v>
          </cell>
          <cell r="F13">
            <v>-118</v>
          </cell>
        </row>
        <row r="14">
          <cell r="D14">
            <v>-6605</v>
          </cell>
          <cell r="E14">
            <v>-3835</v>
          </cell>
          <cell r="F14">
            <v>0</v>
          </cell>
        </row>
      </sheetData>
      <sheetData sheetId="3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 - Capex"/>
      <sheetName val="3 - Opex"/>
    </sheetNames>
    <sheetDataSet>
      <sheetData sheetId="0">
        <row r="97">
          <cell r="B97">
            <v>16962.631927999999</v>
          </cell>
        </row>
        <row r="98">
          <cell r="B98">
            <v>160602.31839540001</v>
          </cell>
          <cell r="H98">
            <v>-2110.0539959000002</v>
          </cell>
        </row>
        <row r="99">
          <cell r="B99">
            <v>110500.95405669999</v>
          </cell>
        </row>
        <row r="100">
          <cell r="B100">
            <v>13526.5577639</v>
          </cell>
        </row>
        <row r="101">
          <cell r="B101">
            <v>67940.320164599994</v>
          </cell>
        </row>
        <row r="102">
          <cell r="B102">
            <v>6215.5948512999994</v>
          </cell>
        </row>
        <row r="103">
          <cell r="B103">
            <v>0</v>
          </cell>
        </row>
        <row r="104">
          <cell r="B104">
            <v>5073.7296970999996</v>
          </cell>
        </row>
        <row r="105">
          <cell r="B105">
            <v>925.10825940000007</v>
          </cell>
        </row>
        <row r="106">
          <cell r="B106">
            <v>10473.798154099999</v>
          </cell>
        </row>
        <row r="110">
          <cell r="B110">
            <v>19681.435929899999</v>
          </cell>
        </row>
        <row r="111">
          <cell r="B111">
            <v>5131.0486925000005</v>
          </cell>
        </row>
        <row r="112">
          <cell r="B112">
            <v>35903.659305699999</v>
          </cell>
        </row>
        <row r="113">
          <cell r="B113">
            <v>0</v>
          </cell>
        </row>
        <row r="114">
          <cell r="B114">
            <v>16560.307359599999</v>
          </cell>
        </row>
        <row r="115">
          <cell r="B115">
            <v>0</v>
          </cell>
        </row>
        <row r="118">
          <cell r="B118">
            <v>-122425.0188907</v>
          </cell>
        </row>
        <row r="479">
          <cell r="B479">
            <v>12990.7114</v>
          </cell>
        </row>
      </sheetData>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urchases 2013-14"/>
      <sheetName val="Purchases J-D 2013"/>
      <sheetName val="Purchases J-J 2014"/>
      <sheetName val="Purchases 2012-13"/>
      <sheetName val="Purchases J-D 2012"/>
      <sheetName val="Purchases J-J 2013"/>
      <sheetName val="Purchases 2011-12"/>
      <sheetName val="Purchases J-D 2011"/>
      <sheetName val="Purchases J-J 2012"/>
      <sheetName val="Purchases 2010-11"/>
      <sheetName val="Purchases J-D 2010"/>
      <sheetName val="Purchases J-J 2011"/>
      <sheetName val="Purchases 2009-10"/>
      <sheetName val="Purchases J-D 2009"/>
      <sheetName val="Purchases J-J 2010"/>
    </sheetNames>
    <sheetDataSet>
      <sheetData sheetId="0">
        <row r="141">
          <cell r="R141">
            <v>14805666.272727273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5">
          <cell r="H15">
            <v>4107024</v>
          </cell>
          <cell r="I15"/>
        </row>
        <row r="16">
          <cell r="I16">
            <v>7242</v>
          </cell>
        </row>
        <row r="17">
          <cell r="I17">
            <v>11290</v>
          </cell>
        </row>
        <row r="18">
          <cell r="I18">
            <v>111316</v>
          </cell>
        </row>
        <row r="19">
          <cell r="I19">
            <v>175768</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spDef>
    <a:ln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yne.Lissner@sapowernetworks.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3:I43"/>
  <sheetViews>
    <sheetView tabSelected="1" zoomScaleNormal="100" zoomScaleSheetLayoutView="100" workbookViewId="0">
      <selection activeCell="D4" sqref="D4"/>
    </sheetView>
  </sheetViews>
  <sheetFormatPr defaultRowHeight="12.75"/>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4.85546875" style="2" customWidth="1"/>
    <col min="9" max="16384" width="9.140625" style="2"/>
  </cols>
  <sheetData>
    <row r="3" spans="1:8">
      <c r="D3" s="329" t="s">
        <v>329</v>
      </c>
    </row>
    <row r="4" spans="1:8">
      <c r="D4" s="330" t="s">
        <v>318</v>
      </c>
    </row>
    <row r="8" spans="1:8" ht="20.25">
      <c r="A8" s="1" t="s">
        <v>20</v>
      </c>
    </row>
    <row r="9" spans="1:8" ht="20.25">
      <c r="A9" s="1" t="s">
        <v>21</v>
      </c>
    </row>
    <row r="11" spans="1:8">
      <c r="A11" s="3" t="s">
        <v>22</v>
      </c>
    </row>
    <row r="12" spans="1:8" ht="13.5" thickBot="1"/>
    <row r="13" spans="1:8" ht="15.75">
      <c r="A13" s="477" t="s">
        <v>23</v>
      </c>
      <c r="B13" s="478"/>
      <c r="C13" s="478"/>
      <c r="D13" s="478"/>
      <c r="E13" s="478"/>
      <c r="F13" s="478"/>
      <c r="G13" s="478"/>
      <c r="H13" s="479"/>
    </row>
    <row r="14" spans="1:8">
      <c r="A14" s="319" t="s">
        <v>300</v>
      </c>
      <c r="B14" s="320"/>
      <c r="C14" s="320"/>
      <c r="D14" s="320"/>
      <c r="E14" s="320"/>
      <c r="F14" s="320"/>
      <c r="G14" s="320"/>
      <c r="H14" s="321"/>
    </row>
    <row r="15" spans="1:8">
      <c r="A15" s="483" t="s">
        <v>298</v>
      </c>
      <c r="B15" s="484"/>
      <c r="C15" s="484"/>
      <c r="D15" s="484"/>
      <c r="E15" s="484"/>
      <c r="F15" s="484"/>
      <c r="G15" s="484"/>
      <c r="H15" s="485"/>
    </row>
    <row r="16" spans="1:8" ht="13.5" thickBot="1">
      <c r="A16" s="480" t="s">
        <v>299</v>
      </c>
      <c r="B16" s="481"/>
      <c r="C16" s="481"/>
      <c r="D16" s="481"/>
      <c r="E16" s="481"/>
      <c r="F16" s="481"/>
      <c r="G16" s="481"/>
      <c r="H16" s="482"/>
    </row>
    <row r="17" spans="1:9">
      <c r="A17" s="476"/>
      <c r="B17" s="476"/>
      <c r="C17" s="476"/>
      <c r="D17" s="476"/>
      <c r="E17" s="476"/>
      <c r="F17" s="476"/>
      <c r="G17" s="476"/>
      <c r="H17" s="476"/>
    </row>
    <row r="18" spans="1:9">
      <c r="A18" s="4" t="s">
        <v>24</v>
      </c>
      <c r="B18" s="5"/>
      <c r="C18" s="5"/>
      <c r="D18" s="6"/>
      <c r="E18" s="6"/>
      <c r="F18" s="6"/>
    </row>
    <row r="19" spans="1:9">
      <c r="A19" s="7" t="s">
        <v>275</v>
      </c>
    </row>
    <row r="21" spans="1:9">
      <c r="I21" s="8"/>
    </row>
    <row r="22" spans="1:9" ht="18">
      <c r="A22" s="9" t="s">
        <v>25</v>
      </c>
      <c r="B22" s="10"/>
      <c r="C22" s="486" t="s">
        <v>177</v>
      </c>
      <c r="D22" s="487"/>
      <c r="E22" s="487"/>
    </row>
    <row r="23" spans="1:9" ht="18">
      <c r="A23" s="11"/>
      <c r="B23" s="11"/>
    </row>
    <row r="24" spans="1:9" ht="18">
      <c r="A24" s="9" t="s">
        <v>26</v>
      </c>
      <c r="B24" s="10"/>
      <c r="C24" s="486" t="s">
        <v>352</v>
      </c>
      <c r="D24" s="487"/>
      <c r="E24" s="487"/>
    </row>
    <row r="25" spans="1:9" ht="18">
      <c r="A25" s="11"/>
      <c r="B25" s="11"/>
      <c r="C25" s="488"/>
      <c r="D25" s="489"/>
      <c r="E25" s="489"/>
    </row>
    <row r="26" spans="1:9" ht="18">
      <c r="A26" s="12" t="s">
        <v>27</v>
      </c>
      <c r="B26" s="13"/>
      <c r="C26" s="490" t="s">
        <v>351</v>
      </c>
      <c r="D26" s="491"/>
      <c r="E26" s="492"/>
    </row>
    <row r="29" spans="1:9" ht="13.5" thickBot="1"/>
    <row r="30" spans="1:9">
      <c r="A30" s="29"/>
      <c r="B30" s="30"/>
      <c r="C30" s="30"/>
      <c r="D30" s="30"/>
      <c r="E30" s="31"/>
      <c r="F30" s="31"/>
      <c r="G30" s="32"/>
    </row>
    <row r="31" spans="1:9">
      <c r="A31" s="33" t="s">
        <v>28</v>
      </c>
      <c r="B31" s="468" t="s">
        <v>29</v>
      </c>
      <c r="C31" s="469"/>
      <c r="D31" s="470" t="s">
        <v>353</v>
      </c>
      <c r="E31" s="471"/>
      <c r="F31" s="471"/>
      <c r="G31" s="35"/>
    </row>
    <row r="32" spans="1:9">
      <c r="A32" s="33"/>
      <c r="B32" s="468" t="s">
        <v>30</v>
      </c>
      <c r="C32" s="469"/>
      <c r="D32" s="470" t="s">
        <v>354</v>
      </c>
      <c r="E32" s="471"/>
      <c r="F32" s="471"/>
      <c r="G32" s="35"/>
    </row>
    <row r="33" spans="1:7">
      <c r="A33" s="33"/>
      <c r="B33" s="36"/>
      <c r="C33" s="34" t="s">
        <v>31</v>
      </c>
      <c r="D33" s="347" t="s">
        <v>355</v>
      </c>
      <c r="E33" s="331" t="s">
        <v>32</v>
      </c>
      <c r="F33" s="347">
        <v>5018</v>
      </c>
      <c r="G33" s="38"/>
    </row>
    <row r="34" spans="1:7">
      <c r="A34" s="33"/>
      <c r="B34" s="36"/>
      <c r="C34" s="36"/>
      <c r="D34" s="36"/>
      <c r="E34" s="37"/>
      <c r="F34" s="36"/>
      <c r="G34" s="39"/>
    </row>
    <row r="35" spans="1:7">
      <c r="A35" s="33" t="s">
        <v>33</v>
      </c>
      <c r="B35" s="468" t="s">
        <v>29</v>
      </c>
      <c r="C35" s="469"/>
      <c r="D35" s="470" t="s">
        <v>356</v>
      </c>
      <c r="E35" s="471"/>
      <c r="F35" s="471"/>
      <c r="G35" s="40"/>
    </row>
    <row r="36" spans="1:7">
      <c r="A36" s="33"/>
      <c r="B36" s="468" t="s">
        <v>30</v>
      </c>
      <c r="C36" s="469"/>
      <c r="D36" s="470" t="s">
        <v>357</v>
      </c>
      <c r="E36" s="471"/>
      <c r="F36" s="471"/>
      <c r="G36" s="40"/>
    </row>
    <row r="37" spans="1:7">
      <c r="A37" s="41"/>
      <c r="B37" s="36"/>
      <c r="C37" s="34" t="s">
        <v>31</v>
      </c>
      <c r="D37" s="347" t="s">
        <v>355</v>
      </c>
      <c r="E37" s="331" t="s">
        <v>32</v>
      </c>
      <c r="F37" s="347">
        <v>5001</v>
      </c>
      <c r="G37" s="38"/>
    </row>
    <row r="38" spans="1:7" ht="13.5" thickBot="1">
      <c r="A38" s="42"/>
      <c r="B38" s="43"/>
      <c r="C38" s="43"/>
      <c r="D38" s="43"/>
      <c r="E38" s="44"/>
      <c r="F38" s="44"/>
      <c r="G38" s="45"/>
    </row>
    <row r="39" spans="1:7">
      <c r="A39" s="29"/>
      <c r="B39" s="30"/>
      <c r="C39" s="30"/>
      <c r="D39" s="30"/>
      <c r="E39" s="31"/>
      <c r="F39" s="31"/>
      <c r="G39" s="32"/>
    </row>
    <row r="40" spans="1:7">
      <c r="A40" s="33" t="s">
        <v>34</v>
      </c>
      <c r="B40" s="470" t="s">
        <v>358</v>
      </c>
      <c r="C40" s="471"/>
      <c r="D40" s="474"/>
      <c r="E40" s="474"/>
      <c r="F40" s="475"/>
      <c r="G40" s="39"/>
    </row>
    <row r="41" spans="1:7">
      <c r="A41" s="33" t="s">
        <v>35</v>
      </c>
      <c r="B41" s="470" t="s">
        <v>359</v>
      </c>
      <c r="C41" s="471"/>
      <c r="D41" s="471"/>
      <c r="E41" s="471"/>
      <c r="F41" s="473"/>
      <c r="G41" s="39"/>
    </row>
    <row r="42" spans="1:7">
      <c r="A42" s="33" t="s">
        <v>36</v>
      </c>
      <c r="B42" s="472" t="s">
        <v>360</v>
      </c>
      <c r="C42" s="471"/>
      <c r="D42" s="471"/>
      <c r="E42" s="471"/>
      <c r="F42" s="473"/>
      <c r="G42" s="39"/>
    </row>
    <row r="43" spans="1:7" ht="13.5" thickBot="1">
      <c r="A43" s="42"/>
      <c r="B43" s="43"/>
      <c r="C43" s="43"/>
      <c r="D43" s="43"/>
      <c r="E43" s="44"/>
      <c r="F43" s="44"/>
      <c r="G43" s="45"/>
    </row>
  </sheetData>
  <mergeCells count="19">
    <mergeCell ref="A17:H17"/>
    <mergeCell ref="A13:H13"/>
    <mergeCell ref="A16:H16"/>
    <mergeCell ref="A15:H15"/>
    <mergeCell ref="B31:C31"/>
    <mergeCell ref="D31:F31"/>
    <mergeCell ref="C22:E22"/>
    <mergeCell ref="C25:E25"/>
    <mergeCell ref="C26:E26"/>
    <mergeCell ref="C24:E24"/>
    <mergeCell ref="B32:C32"/>
    <mergeCell ref="D32:F32"/>
    <mergeCell ref="B35:C35"/>
    <mergeCell ref="D35:F35"/>
    <mergeCell ref="B42:F42"/>
    <mergeCell ref="B36:C36"/>
    <mergeCell ref="D36:F36"/>
    <mergeCell ref="B40:F40"/>
    <mergeCell ref="B41:F41"/>
  </mergeCells>
  <phoneticPr fontId="11" type="noConversion"/>
  <dataValidations count="1">
    <dataValidation type="list" allowBlank="1" showInputMessage="1" showErrorMessage="1" sqref="C26:E26">
      <formula1>"2012-13, 2013-14, 2014-15"</formula1>
    </dataValidation>
  </dataValidations>
  <hyperlinks>
    <hyperlink ref="D4" location="Amendments!A1" display="Click here for details."/>
    <hyperlink ref="B42" r:id="rId1"/>
  </hyperlinks>
  <pageMargins left="0.35433070866141736" right="0.35433070866141736" top="0.59055118110236227" bottom="0.78740157480314965" header="0.51181102362204722" footer="0.11811023622047245"/>
  <pageSetup paperSize="9" scale="98" fitToHeight="100" orientation="portrait" r:id="rId2"/>
  <headerFooter scaleWithDoc="0"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dimension ref="B1:R43"/>
  <sheetViews>
    <sheetView view="pageBreakPreview" zoomScaleNormal="100" zoomScaleSheetLayoutView="100" workbookViewId="0">
      <selection activeCell="B1" sqref="B1"/>
    </sheetView>
  </sheetViews>
  <sheetFormatPr defaultRowHeight="15"/>
  <cols>
    <col min="1" max="1" width="11.85546875" style="199" customWidth="1"/>
    <col min="2" max="2" width="46.28515625" style="199" customWidth="1"/>
    <col min="3" max="3" width="15.7109375" style="199" customWidth="1"/>
    <col min="4" max="4" width="9.140625" style="199"/>
    <col min="5" max="5" width="10.42578125" style="199" customWidth="1"/>
    <col min="6" max="16384" width="9.140625" style="199"/>
  </cols>
  <sheetData>
    <row r="1" spans="2:7" ht="23.25" customHeight="1">
      <c r="B1" s="193" t="str">
        <f>Cover!C22</f>
        <v>SA Power Networks</v>
      </c>
    </row>
    <row r="2" spans="2:7" ht="17.25" customHeight="1">
      <c r="B2" s="218" t="s">
        <v>215</v>
      </c>
    </row>
    <row r="3" spans="2:7" ht="17.25" customHeight="1">
      <c r="B3" s="193" t="str">
        <f>Cover!C26</f>
        <v>2013-14</v>
      </c>
    </row>
    <row r="4" spans="2:7" ht="17.25" customHeight="1">
      <c r="B4" s="193"/>
    </row>
    <row r="5" spans="2:7" ht="28.5" customHeight="1">
      <c r="B5" s="583" t="s">
        <v>269</v>
      </c>
      <c r="C5" s="584"/>
    </row>
    <row r="6" spans="2:7" ht="13.5" customHeight="1">
      <c r="B6" s="217"/>
      <c r="C6" s="217"/>
      <c r="D6" s="217"/>
      <c r="E6" s="217"/>
    </row>
    <row r="7" spans="2:7" ht="15.75">
      <c r="B7" s="216" t="s">
        <v>214</v>
      </c>
      <c r="C7" s="216"/>
      <c r="D7" s="208"/>
      <c r="E7" s="208"/>
      <c r="F7" s="208"/>
    </row>
    <row r="8" spans="2:7" ht="15.75">
      <c r="B8" s="216"/>
      <c r="C8" s="216"/>
      <c r="D8" s="208"/>
      <c r="E8" s="208"/>
      <c r="F8" s="208"/>
    </row>
    <row r="9" spans="2:7" ht="62.25" customHeight="1">
      <c r="B9" s="589" t="s">
        <v>270</v>
      </c>
      <c r="C9" s="590"/>
    </row>
    <row r="10" spans="2:7" ht="15.75" customHeight="1">
      <c r="B10" s="217"/>
      <c r="C10" s="217"/>
    </row>
    <row r="11" spans="2:7" ht="12.75" customHeight="1">
      <c r="B11" s="337" t="s">
        <v>462</v>
      </c>
      <c r="C11" s="410"/>
      <c r="D11" s="410"/>
      <c r="E11" s="410"/>
      <c r="F11" s="410"/>
      <c r="G11" s="411"/>
    </row>
    <row r="12" spans="2:7" ht="12.75" customHeight="1">
      <c r="B12" s="344" t="s">
        <v>465</v>
      </c>
      <c r="C12" s="429"/>
      <c r="D12" s="429"/>
      <c r="E12" s="429"/>
      <c r="F12" s="429"/>
      <c r="G12" s="430"/>
    </row>
    <row r="13" spans="2:7" ht="12.75" customHeight="1"/>
    <row r="14" spans="2:7">
      <c r="B14" s="215"/>
      <c r="C14" s="214" t="s">
        <v>45</v>
      </c>
      <c r="D14" s="433" t="s">
        <v>466</v>
      </c>
    </row>
    <row r="15" spans="2:7">
      <c r="B15" s="213" t="s">
        <v>213</v>
      </c>
      <c r="C15" s="431">
        <f>'8. Maintenance'!H39+'10. Operating costs'!H57</f>
        <v>236772</v>
      </c>
      <c r="D15" s="434" t="s">
        <v>467</v>
      </c>
    </row>
    <row r="16" spans="2:7">
      <c r="B16" s="211" t="s">
        <v>212</v>
      </c>
      <c r="C16" s="415">
        <f>'10. Operating costs'!H55</f>
        <v>1877</v>
      </c>
      <c r="D16" s="434" t="s">
        <v>468</v>
      </c>
    </row>
    <row r="17" spans="2:11">
      <c r="B17" s="211" t="s">
        <v>211</v>
      </c>
      <c r="C17" s="415">
        <f>SUM('[6]20-O&amp;Ma'!$D$77:$D$78)</f>
        <v>4985</v>
      </c>
      <c r="D17" s="434" t="s">
        <v>469</v>
      </c>
    </row>
    <row r="18" spans="2:11">
      <c r="B18" s="211" t="s">
        <v>279</v>
      </c>
      <c r="C18" s="415">
        <f>'8. Maintenance'!H37</f>
        <v>2903</v>
      </c>
      <c r="D18" s="434" t="s">
        <v>470</v>
      </c>
    </row>
    <row r="19" spans="2:11">
      <c r="B19" s="211" t="s">
        <v>210</v>
      </c>
      <c r="C19" s="415">
        <f>-'[6]24-EBSS'!$D$17</f>
        <v>3229</v>
      </c>
      <c r="D19" s="434" t="s">
        <v>471</v>
      </c>
    </row>
    <row r="20" spans="2:11">
      <c r="B20" s="211" t="s">
        <v>209</v>
      </c>
      <c r="C20" s="415">
        <f>'10. Operating costs'!I132</f>
        <v>0</v>
      </c>
      <c r="D20" s="435" t="s">
        <v>472</v>
      </c>
    </row>
    <row r="21" spans="2:11">
      <c r="B21" s="211" t="s">
        <v>208</v>
      </c>
      <c r="C21" s="415">
        <f>'8. Maintenance'!H35</f>
        <v>1433</v>
      </c>
      <c r="D21" s="434" t="s">
        <v>473</v>
      </c>
    </row>
    <row r="22" spans="2:11">
      <c r="B22" s="211" t="s">
        <v>207</v>
      </c>
      <c r="C22" s="415">
        <f>-'[6]24-EBSS'!$D$19</f>
        <v>-870</v>
      </c>
      <c r="D22" s="434" t="s">
        <v>474</v>
      </c>
    </row>
    <row r="23" spans="2:11">
      <c r="B23" s="211" t="s">
        <v>206</v>
      </c>
      <c r="C23" s="415">
        <f>-'[6]24-EBSS'!$D$21</f>
        <v>11414</v>
      </c>
      <c r="D23" s="434" t="s">
        <v>475</v>
      </c>
    </row>
    <row r="24" spans="2:11">
      <c r="B24" s="211" t="s">
        <v>205</v>
      </c>
      <c r="C24" s="432">
        <f>(C40)</f>
        <v>0</v>
      </c>
      <c r="D24" s="434" t="s">
        <v>476</v>
      </c>
    </row>
    <row r="25" spans="2:11">
      <c r="B25" s="211" t="s">
        <v>204</v>
      </c>
      <c r="C25" s="431">
        <f>SUM(C16:C24)</f>
        <v>24971</v>
      </c>
    </row>
    <row r="26" spans="2:11">
      <c r="B26" s="210" t="s">
        <v>203</v>
      </c>
      <c r="C26" s="209">
        <f>C15-C25</f>
        <v>211801</v>
      </c>
    </row>
    <row r="28" spans="2:11" ht="15.75">
      <c r="B28" s="208" t="s">
        <v>202</v>
      </c>
    </row>
    <row r="29" spans="2:11" ht="15.75">
      <c r="B29" s="208"/>
    </row>
    <row r="30" spans="2:11">
      <c r="B30" s="288" t="s">
        <v>201</v>
      </c>
      <c r="C30" s="207"/>
      <c r="D30" s="207"/>
      <c r="E30" s="207"/>
      <c r="F30" s="207"/>
      <c r="G30" s="207"/>
      <c r="H30" s="207"/>
      <c r="I30" s="207"/>
      <c r="J30" s="207"/>
      <c r="K30" s="206"/>
    </row>
    <row r="31" spans="2:11">
      <c r="B31" s="436"/>
      <c r="C31" s="436"/>
      <c r="D31" s="436"/>
      <c r="E31" s="436"/>
      <c r="F31" s="436"/>
      <c r="G31" s="436"/>
      <c r="H31" s="436"/>
      <c r="I31" s="436"/>
      <c r="J31" s="436"/>
      <c r="K31" s="436"/>
    </row>
    <row r="32" spans="2:11">
      <c r="B32" s="337" t="s">
        <v>477</v>
      </c>
      <c r="C32" s="410"/>
      <c r="D32" s="410"/>
      <c r="E32" s="410"/>
      <c r="F32" s="410"/>
      <c r="G32" s="411"/>
      <c r="H32" s="436"/>
      <c r="I32" s="436"/>
      <c r="J32" s="436"/>
      <c r="K32" s="436"/>
    </row>
    <row r="33" spans="2:18">
      <c r="B33" s="344" t="s">
        <v>478</v>
      </c>
      <c r="C33" s="429"/>
      <c r="D33" s="429"/>
      <c r="E33" s="429"/>
      <c r="F33" s="429"/>
      <c r="G33" s="430"/>
      <c r="H33" s="436"/>
      <c r="I33" s="436"/>
      <c r="J33" s="436"/>
      <c r="K33" s="436"/>
    </row>
    <row r="35" spans="2:18" ht="63.75">
      <c r="B35" s="204" t="s">
        <v>200</v>
      </c>
      <c r="C35" s="205" t="s">
        <v>199</v>
      </c>
      <c r="D35" s="592" t="s">
        <v>41</v>
      </c>
      <c r="E35" s="592"/>
      <c r="F35" s="592"/>
      <c r="G35" s="592"/>
      <c r="H35" s="592"/>
      <c r="I35" s="592"/>
      <c r="J35" s="592"/>
      <c r="K35" s="592"/>
    </row>
    <row r="36" spans="2:18">
      <c r="B36" s="203"/>
      <c r="C36" s="203"/>
      <c r="D36" s="591"/>
      <c r="E36" s="591"/>
      <c r="F36" s="591"/>
      <c r="G36" s="591"/>
      <c r="H36" s="591"/>
      <c r="I36" s="591"/>
      <c r="J36" s="591"/>
      <c r="K36" s="591"/>
    </row>
    <row r="37" spans="2:18">
      <c r="B37" s="203"/>
      <c r="C37" s="203"/>
      <c r="D37" s="591"/>
      <c r="E37" s="591"/>
      <c r="F37" s="591"/>
      <c r="G37" s="591"/>
      <c r="H37" s="591"/>
      <c r="I37" s="591"/>
      <c r="J37" s="591"/>
      <c r="K37" s="591"/>
    </row>
    <row r="38" spans="2:18">
      <c r="B38" s="203"/>
      <c r="C38" s="203"/>
      <c r="D38" s="591"/>
      <c r="E38" s="591"/>
      <c r="F38" s="591"/>
      <c r="G38" s="591"/>
      <c r="H38" s="591"/>
      <c r="I38" s="591"/>
      <c r="J38" s="591"/>
      <c r="K38" s="591"/>
    </row>
    <row r="39" spans="2:18">
      <c r="B39" s="203"/>
      <c r="C39" s="203"/>
      <c r="D39" s="591"/>
      <c r="E39" s="591"/>
      <c r="F39" s="591"/>
      <c r="G39" s="591"/>
      <c r="H39" s="591"/>
      <c r="I39" s="591"/>
      <c r="J39" s="591"/>
      <c r="K39" s="591"/>
    </row>
    <row r="40" spans="2:18">
      <c r="B40" s="202" t="s">
        <v>51</v>
      </c>
      <c r="C40" s="201">
        <f>SUM(C36:C39)</f>
        <v>0</v>
      </c>
    </row>
    <row r="43" spans="2:18">
      <c r="B43" s="200"/>
      <c r="C43" s="200"/>
      <c r="D43" s="200"/>
      <c r="E43" s="200"/>
      <c r="F43" s="200"/>
      <c r="G43" s="200"/>
      <c r="H43" s="200"/>
      <c r="I43" s="200"/>
      <c r="J43" s="200"/>
      <c r="K43" s="200"/>
      <c r="L43" s="200"/>
      <c r="M43" s="200"/>
      <c r="N43" s="200"/>
      <c r="O43" s="200"/>
      <c r="P43" s="200"/>
      <c r="Q43" s="200"/>
      <c r="R43" s="200"/>
    </row>
  </sheetData>
  <mergeCells count="7">
    <mergeCell ref="B5:C5"/>
    <mergeCell ref="B9:C9"/>
    <mergeCell ref="D39:K39"/>
    <mergeCell ref="D35:K35"/>
    <mergeCell ref="D36:K36"/>
    <mergeCell ref="D37:K37"/>
    <mergeCell ref="D38:K38"/>
  </mergeCells>
  <pageMargins left="0.35433070866141736" right="0.35433070866141736" top="0.59055118110236227" bottom="0.78740157480314965" header="0.51181102362204722" footer="0.11811023622047245"/>
  <pageSetup paperSize="9" scale="70" fitToHeight="100" orientation="landscape" r:id="rId1"/>
  <headerFooter scaleWithDoc="0" alignWithMargins="0">
    <oddFooter>&amp;L&amp;8&amp;D&amp;C&amp;8&amp; Template: &amp;A
&amp;F&amp;R&amp;8&amp;P of &amp;N</oddFooter>
  </headerFooter>
  <drawing r:id="rId2"/>
</worksheet>
</file>

<file path=xl/worksheets/sheet11.xml><?xml version="1.0" encoding="utf-8"?>
<worksheet xmlns="http://schemas.openxmlformats.org/spreadsheetml/2006/main" xmlns:r="http://schemas.openxmlformats.org/officeDocument/2006/relationships">
  <sheetPr>
    <pageSetUpPr fitToPage="1"/>
  </sheetPr>
  <dimension ref="B1:D16"/>
  <sheetViews>
    <sheetView view="pageBreakPreview" zoomScaleNormal="100" zoomScaleSheetLayoutView="100" workbookViewId="0">
      <selection activeCell="B1" sqref="B1"/>
    </sheetView>
  </sheetViews>
  <sheetFormatPr defaultRowHeight="15"/>
  <cols>
    <col min="1" max="1" width="14" style="219" customWidth="1"/>
    <col min="2" max="2" width="60.7109375" style="219" customWidth="1"/>
    <col min="3" max="3" width="15.7109375" style="219" customWidth="1"/>
    <col min="4" max="6" width="30.7109375" style="219" customWidth="1"/>
    <col min="7" max="16384" width="9.140625" style="219"/>
  </cols>
  <sheetData>
    <row r="1" spans="2:4" ht="22.5" customHeight="1">
      <c r="B1" s="193" t="str">
        <f>Cover!C22</f>
        <v>SA Power Networks</v>
      </c>
    </row>
    <row r="2" spans="2:4" ht="20.25">
      <c r="B2" s="226" t="s">
        <v>216</v>
      </c>
      <c r="C2" s="223"/>
      <c r="D2" s="223"/>
    </row>
    <row r="3" spans="2:4" ht="18" customHeight="1">
      <c r="B3" s="193" t="str">
        <f>Cover!C26</f>
        <v>2013-14</v>
      </c>
      <c r="C3" s="223"/>
      <c r="D3" s="223"/>
    </row>
    <row r="4" spans="2:4" ht="15.75" customHeight="1">
      <c r="B4" s="225"/>
      <c r="C4" s="223"/>
      <c r="D4" s="223"/>
    </row>
    <row r="5" spans="2:4" ht="24.75" customHeight="1">
      <c r="B5" s="594" t="s">
        <v>294</v>
      </c>
      <c r="C5" s="595"/>
      <c r="D5" s="223"/>
    </row>
    <row r="6" spans="2:4" ht="15.75" customHeight="1">
      <c r="B6" s="289"/>
      <c r="C6" s="290"/>
      <c r="D6" s="223"/>
    </row>
    <row r="7" spans="2:4" ht="29.25" customHeight="1">
      <c r="B7" s="593" t="s">
        <v>271</v>
      </c>
      <c r="C7" s="519"/>
      <c r="D7" s="223"/>
    </row>
    <row r="8" spans="2:4" ht="15.75" customHeight="1">
      <c r="B8" s="225"/>
      <c r="C8" s="223"/>
      <c r="D8" s="223"/>
    </row>
    <row r="9" spans="2:4" ht="15.75" customHeight="1">
      <c r="B9" s="282" t="s">
        <v>277</v>
      </c>
      <c r="C9" s="223"/>
      <c r="D9" s="223"/>
    </row>
    <row r="10" spans="2:4" ht="15.75" customHeight="1">
      <c r="B10" s="225"/>
      <c r="C10" s="223"/>
      <c r="D10" s="223"/>
    </row>
    <row r="11" spans="2:4" s="223" customFormat="1" ht="61.5" customHeight="1">
      <c r="B11" s="224" t="s">
        <v>217</v>
      </c>
      <c r="C11" s="310" t="s">
        <v>295</v>
      </c>
    </row>
    <row r="12" spans="2:4">
      <c r="B12" s="463" t="s">
        <v>506</v>
      </c>
      <c r="C12" s="464">
        <v>118774</v>
      </c>
    </row>
    <row r="13" spans="2:4">
      <c r="B13" s="463" t="s">
        <v>507</v>
      </c>
      <c r="C13" s="465">
        <v>-125664</v>
      </c>
    </row>
    <row r="14" spans="2:4">
      <c r="B14" s="222"/>
      <c r="C14" s="221"/>
    </row>
    <row r="15" spans="2:4">
      <c r="B15" s="222"/>
      <c r="C15" s="221"/>
    </row>
    <row r="16" spans="2:4">
      <c r="B16" s="220" t="s">
        <v>278</v>
      </c>
      <c r="C16" s="466">
        <f>SUM(C12:C15)</f>
        <v>-6890</v>
      </c>
      <c r="D16" s="467" t="s">
        <v>508</v>
      </c>
    </row>
  </sheetData>
  <mergeCells count="2">
    <mergeCell ref="B7:C7"/>
    <mergeCell ref="B5:C5"/>
  </mergeCells>
  <pageMargins left="0.35433070866141736" right="0.35433070866141736" top="0.59055118110236227" bottom="0.78740157480314965"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dimension ref="B1:J44"/>
  <sheetViews>
    <sheetView view="pageBreakPreview" zoomScaleNormal="100" zoomScaleSheetLayoutView="100" workbookViewId="0">
      <selection activeCell="B1" sqref="B1"/>
    </sheetView>
  </sheetViews>
  <sheetFormatPr defaultColWidth="8.85546875" defaultRowHeight="12.75"/>
  <cols>
    <col min="1" max="1" width="13.5703125" style="227" customWidth="1"/>
    <col min="2" max="2" width="43.7109375" style="227" customWidth="1"/>
    <col min="3" max="7" width="15.7109375" style="227" customWidth="1"/>
    <col min="8" max="8" width="4.85546875" style="227" customWidth="1"/>
    <col min="9" max="13" width="2.140625" style="227" customWidth="1"/>
    <col min="14" max="16384" width="8.85546875" style="227"/>
  </cols>
  <sheetData>
    <row r="1" spans="2:8" ht="20.25">
      <c r="B1" s="193" t="str">
        <f>Cover!C22</f>
        <v>SA Power Networks</v>
      </c>
      <c r="E1" s="245"/>
    </row>
    <row r="2" spans="2:8" ht="20.25">
      <c r="B2" s="218" t="s">
        <v>236</v>
      </c>
      <c r="E2" s="245"/>
    </row>
    <row r="3" spans="2:8" ht="20.25">
      <c r="B3" s="193" t="str">
        <f>Cover!C26</f>
        <v>2013-14</v>
      </c>
      <c r="E3" s="245"/>
    </row>
    <row r="4" spans="2:8" ht="20.25">
      <c r="B4" s="247"/>
      <c r="E4" s="245"/>
    </row>
    <row r="5" spans="2:8" ht="18">
      <c r="B5" s="246" t="s">
        <v>235</v>
      </c>
      <c r="E5" s="245"/>
    </row>
    <row r="6" spans="2:8" ht="18">
      <c r="B6" s="246"/>
      <c r="E6" s="245"/>
    </row>
    <row r="7" spans="2:8" ht="72" customHeight="1">
      <c r="B7" s="589" t="s">
        <v>272</v>
      </c>
      <c r="C7" s="601"/>
      <c r="D7" s="602"/>
      <c r="E7" s="245"/>
    </row>
    <row r="8" spans="2:8" ht="18">
      <c r="B8" s="246"/>
      <c r="E8" s="245"/>
    </row>
    <row r="9" spans="2:8" ht="15.75">
      <c r="B9" s="208" t="s">
        <v>234</v>
      </c>
      <c r="H9" s="237"/>
    </row>
    <row r="10" spans="2:8" ht="15.75">
      <c r="B10" s="208"/>
      <c r="H10" s="237"/>
    </row>
    <row r="11" spans="2:8">
      <c r="B11" s="447" t="s">
        <v>424</v>
      </c>
      <c r="C11" s="446"/>
      <c r="D11" s="446"/>
      <c r="E11" s="446"/>
      <c r="F11" s="445"/>
      <c r="H11" s="237"/>
    </row>
    <row r="12" spans="2:8">
      <c r="B12" s="450" t="s">
        <v>497</v>
      </c>
      <c r="C12" s="443"/>
      <c r="D12" s="443"/>
      <c r="E12" s="443"/>
      <c r="F12" s="444"/>
      <c r="H12" s="237"/>
    </row>
    <row r="13" spans="2:8">
      <c r="B13" s="450" t="s">
        <v>498</v>
      </c>
      <c r="C13" s="443"/>
      <c r="D13" s="443"/>
      <c r="E13" s="443"/>
      <c r="F13" s="444"/>
      <c r="H13" s="237"/>
    </row>
    <row r="14" spans="2:8">
      <c r="B14" s="450"/>
      <c r="C14" s="443"/>
      <c r="D14" s="443"/>
      <c r="E14" s="443"/>
      <c r="F14" s="444"/>
      <c r="H14" s="237"/>
    </row>
    <row r="15" spans="2:8">
      <c r="B15" s="452" t="s">
        <v>509</v>
      </c>
      <c r="C15" s="449"/>
      <c r="D15" s="449"/>
      <c r="E15" s="449"/>
      <c r="F15" s="448"/>
      <c r="H15" s="237"/>
    </row>
    <row r="16" spans="2:8" ht="15.75">
      <c r="B16" s="208"/>
      <c r="H16" s="237"/>
    </row>
    <row r="17" spans="2:10" ht="17.25" customHeight="1">
      <c r="B17" s="604" t="s">
        <v>64</v>
      </c>
      <c r="C17" s="596" t="s">
        <v>233</v>
      </c>
      <c r="D17" s="597"/>
      <c r="E17" s="598"/>
      <c r="F17" s="283"/>
      <c r="G17" s="284"/>
      <c r="H17" s="284"/>
      <c r="I17" s="244"/>
      <c r="J17" s="242"/>
    </row>
    <row r="18" spans="2:10" ht="16.5" customHeight="1">
      <c r="B18" s="605"/>
      <c r="C18" s="596" t="str">
        <f>B3</f>
        <v>2013-14</v>
      </c>
      <c r="D18" s="599"/>
      <c r="E18" s="600"/>
      <c r="F18" s="283"/>
      <c r="G18" s="284"/>
      <c r="H18" s="284"/>
      <c r="I18" s="243"/>
      <c r="J18" s="242"/>
    </row>
    <row r="19" spans="2:10" ht="38.25">
      <c r="B19" s="606"/>
      <c r="C19" s="235" t="s">
        <v>232</v>
      </c>
      <c r="D19" s="235" t="s">
        <v>231</v>
      </c>
      <c r="E19" s="235" t="s">
        <v>230</v>
      </c>
      <c r="F19" s="283"/>
      <c r="G19" s="284"/>
      <c r="H19" s="284"/>
      <c r="I19" s="243"/>
      <c r="J19" s="242"/>
    </row>
    <row r="20" spans="2:10" ht="15">
      <c r="B20" s="453" t="s">
        <v>499</v>
      </c>
      <c r="C20" s="451">
        <v>92</v>
      </c>
      <c r="D20" s="212"/>
      <c r="E20" s="442">
        <f t="shared" ref="E20:E22" si="0">SUM(C20:D20)</f>
        <v>92</v>
      </c>
      <c r="F20" s="240"/>
      <c r="G20" s="240"/>
      <c r="H20" s="240"/>
      <c r="I20" s="199"/>
      <c r="J20" s="199"/>
    </row>
    <row r="21" spans="2:10" ht="15">
      <c r="B21" s="453" t="s">
        <v>500</v>
      </c>
      <c r="C21" s="451">
        <v>449</v>
      </c>
      <c r="D21" s="212"/>
      <c r="E21" s="442">
        <f t="shared" si="0"/>
        <v>449</v>
      </c>
      <c r="F21" s="240"/>
      <c r="G21" s="240"/>
      <c r="H21" s="240"/>
      <c r="I21" s="199"/>
      <c r="J21" s="199"/>
    </row>
    <row r="22" spans="2:10" ht="15">
      <c r="B22" s="453" t="s">
        <v>501</v>
      </c>
      <c r="C22" s="451">
        <v>892</v>
      </c>
      <c r="D22" s="212"/>
      <c r="E22" s="442">
        <f t="shared" si="0"/>
        <v>892</v>
      </c>
      <c r="F22" s="240"/>
      <c r="G22" s="240"/>
      <c r="H22" s="240"/>
      <c r="I22" s="199"/>
      <c r="J22" s="199"/>
    </row>
    <row r="23" spans="2:10" ht="15">
      <c r="B23" s="234"/>
      <c r="C23" s="212"/>
      <c r="D23" s="212"/>
      <c r="E23" s="233"/>
      <c r="F23" s="240"/>
      <c r="G23" s="240"/>
      <c r="H23" s="240"/>
      <c r="I23" s="199"/>
      <c r="J23" s="199"/>
    </row>
    <row r="24" spans="2:10" ht="15">
      <c r="B24" s="234"/>
      <c r="C24" s="212"/>
      <c r="D24" s="212"/>
      <c r="E24" s="233"/>
      <c r="F24" s="240"/>
      <c r="G24" s="240"/>
      <c r="H24" s="240"/>
      <c r="I24" s="199"/>
      <c r="J24" s="199"/>
    </row>
    <row r="25" spans="2:10" ht="15">
      <c r="B25" s="234"/>
      <c r="C25" s="212"/>
      <c r="D25" s="212"/>
      <c r="E25" s="233"/>
      <c r="F25" s="240"/>
      <c r="G25" s="240"/>
      <c r="H25" s="240"/>
      <c r="I25" s="199"/>
      <c r="J25" s="199"/>
    </row>
    <row r="26" spans="2:10" ht="15">
      <c r="B26" s="241" t="s">
        <v>51</v>
      </c>
      <c r="C26" s="442">
        <f>SUM(C20:C25)</f>
        <v>1433</v>
      </c>
      <c r="D26" s="442">
        <f>SUM(D20:D25)</f>
        <v>0</v>
      </c>
      <c r="E26" s="442">
        <f>SUM(E20:E25)</f>
        <v>1433</v>
      </c>
      <c r="F26" s="240"/>
      <c r="G26" s="240"/>
      <c r="H26" s="240"/>
      <c r="I26" s="199"/>
      <c r="J26" s="199"/>
    </row>
    <row r="27" spans="2:10" ht="15.75">
      <c r="B27" s="239"/>
      <c r="C27" s="238"/>
      <c r="D27" s="238"/>
      <c r="E27" s="238"/>
      <c r="F27" s="199"/>
      <c r="G27" s="199"/>
      <c r="H27" s="199"/>
      <c r="I27" s="199"/>
    </row>
    <row r="28" spans="2:10" ht="15.75">
      <c r="B28" s="208" t="s">
        <v>229</v>
      </c>
      <c r="C28" s="237"/>
      <c r="D28" s="237"/>
      <c r="E28" s="237"/>
      <c r="F28" s="237"/>
    </row>
    <row r="29" spans="2:10" ht="15.75">
      <c r="B29" s="208"/>
      <c r="C29" s="237"/>
      <c r="D29" s="237"/>
      <c r="E29" s="237"/>
      <c r="F29" s="237"/>
    </row>
    <row r="30" spans="2:10">
      <c r="B30" s="458" t="s">
        <v>502</v>
      </c>
      <c r="C30" s="457"/>
      <c r="D30" s="457"/>
      <c r="E30" s="457"/>
      <c r="F30" s="456"/>
    </row>
    <row r="31" spans="2:10">
      <c r="B31" s="462" t="s">
        <v>503</v>
      </c>
      <c r="C31" s="454"/>
      <c r="D31" s="454"/>
      <c r="E31" s="454"/>
      <c r="F31" s="455"/>
    </row>
    <row r="32" spans="2:10">
      <c r="B32" s="462" t="s">
        <v>504</v>
      </c>
      <c r="C32" s="454"/>
      <c r="D32" s="454"/>
      <c r="E32" s="454"/>
      <c r="F32" s="455"/>
    </row>
    <row r="33" spans="2:9">
      <c r="B33" s="459" t="s">
        <v>505</v>
      </c>
      <c r="C33" s="461"/>
      <c r="D33" s="461"/>
      <c r="E33" s="461"/>
      <c r="F33" s="460"/>
    </row>
    <row r="34" spans="2:9" ht="15.75">
      <c r="B34" s="208"/>
      <c r="C34" s="237"/>
      <c r="D34" s="237"/>
      <c r="E34" s="237"/>
      <c r="F34" s="237"/>
    </row>
    <row r="35" spans="2:9" ht="15" customHeight="1">
      <c r="B35" s="603" t="s">
        <v>64</v>
      </c>
      <c r="C35" s="299" t="s">
        <v>51</v>
      </c>
      <c r="D35" s="300"/>
      <c r="E35" s="300"/>
      <c r="F35" s="301"/>
      <c r="G35" s="235"/>
      <c r="H35" s="236"/>
      <c r="I35" s="236"/>
    </row>
    <row r="36" spans="2:9" ht="25.5">
      <c r="B36" s="603"/>
      <c r="C36" s="235" t="s">
        <v>228</v>
      </c>
      <c r="D36" s="235" t="s">
        <v>227</v>
      </c>
      <c r="E36" s="235" t="s">
        <v>226</v>
      </c>
      <c r="F36" s="235" t="s">
        <v>225</v>
      </c>
      <c r="G36" s="235" t="s">
        <v>224</v>
      </c>
    </row>
    <row r="37" spans="2:9">
      <c r="B37" s="234" t="s">
        <v>223</v>
      </c>
      <c r="C37" s="234"/>
      <c r="D37" s="234"/>
      <c r="E37" s="230">
        <v>0</v>
      </c>
      <c r="F37" s="234"/>
      <c r="G37" s="233">
        <f t="shared" ref="G37:G42" si="1">F37*E37</f>
        <v>0</v>
      </c>
    </row>
    <row r="38" spans="2:9">
      <c r="B38" s="234" t="s">
        <v>222</v>
      </c>
      <c r="C38" s="234"/>
      <c r="D38" s="234"/>
      <c r="E38" s="230">
        <v>0</v>
      </c>
      <c r="F38" s="234"/>
      <c r="G38" s="233">
        <f t="shared" si="1"/>
        <v>0</v>
      </c>
    </row>
    <row r="39" spans="2:9">
      <c r="B39" s="234" t="s">
        <v>221</v>
      </c>
      <c r="C39" s="234"/>
      <c r="D39" s="234"/>
      <c r="E39" s="230">
        <v>0</v>
      </c>
      <c r="F39" s="234"/>
      <c r="G39" s="233">
        <f t="shared" si="1"/>
        <v>0</v>
      </c>
    </row>
    <row r="40" spans="2:9">
      <c r="B40" s="234" t="s">
        <v>220</v>
      </c>
      <c r="C40" s="234"/>
      <c r="D40" s="234"/>
      <c r="E40" s="230">
        <v>0</v>
      </c>
      <c r="F40" s="234"/>
      <c r="G40" s="233">
        <f t="shared" si="1"/>
        <v>0</v>
      </c>
    </row>
    <row r="41" spans="2:9">
      <c r="B41" s="234" t="s">
        <v>219</v>
      </c>
      <c r="C41" s="234"/>
      <c r="D41" s="234"/>
      <c r="E41" s="230">
        <v>0</v>
      </c>
      <c r="F41" s="234"/>
      <c r="G41" s="233">
        <f t="shared" si="1"/>
        <v>0</v>
      </c>
    </row>
    <row r="42" spans="2:9">
      <c r="B42" s="234" t="s">
        <v>218</v>
      </c>
      <c r="C42" s="234"/>
      <c r="D42" s="234"/>
      <c r="E42" s="230">
        <v>0</v>
      </c>
      <c r="F42" s="234"/>
      <c r="G42" s="233">
        <f t="shared" si="1"/>
        <v>0</v>
      </c>
    </row>
    <row r="43" spans="2:9">
      <c r="B43" s="232" t="s">
        <v>51</v>
      </c>
      <c r="C43" s="230">
        <v>0</v>
      </c>
      <c r="D43" s="230">
        <v>0</v>
      </c>
      <c r="E43" s="230">
        <v>0</v>
      </c>
      <c r="F43" s="231"/>
      <c r="G43" s="230">
        <f>SUM(G37:G42)</f>
        <v>0</v>
      </c>
    </row>
    <row r="44" spans="2:9" ht="15">
      <c r="C44" s="229"/>
      <c r="E44" s="228"/>
    </row>
  </sheetData>
  <mergeCells count="5">
    <mergeCell ref="C17:E17"/>
    <mergeCell ref="C18:E18"/>
    <mergeCell ref="B7:D7"/>
    <mergeCell ref="B35:B36"/>
    <mergeCell ref="B17:B19"/>
  </mergeCells>
  <pageMargins left="0.35433070866141736" right="0.35433070866141736" top="0.59055118110236227" bottom="0.78740157480314965" header="0.51181102362204722" footer="0.11811023622047245"/>
  <pageSetup paperSize="9" scale="69" fitToHeight="100" orientation="landscape" r:id="rId1"/>
  <headerFooter scaleWithDoc="0" alignWithMargins="0">
    <oddFooter>&amp;L&amp;8&amp;D&amp;C&amp;8&amp; Template: &amp;A
&amp;F&amp;R&amp;8&amp;P of &amp;N</oddFooter>
  </headerFooter>
  <drawing r:id="rId2"/>
</worksheet>
</file>

<file path=xl/worksheets/sheet13.xml><?xml version="1.0" encoding="utf-8"?>
<worksheet xmlns="http://schemas.openxmlformats.org/spreadsheetml/2006/main" xmlns:r="http://schemas.openxmlformats.org/officeDocument/2006/relationships">
  <sheetPr>
    <pageSetUpPr fitToPage="1"/>
  </sheetPr>
  <dimension ref="B1:T37"/>
  <sheetViews>
    <sheetView view="pageBreakPreview" zoomScaleNormal="100" zoomScaleSheetLayoutView="100" workbookViewId="0">
      <selection activeCell="B1" sqref="B1"/>
    </sheetView>
  </sheetViews>
  <sheetFormatPr defaultRowHeight="12.75"/>
  <cols>
    <col min="1" max="1" width="11" style="248" customWidth="1"/>
    <col min="2" max="2" width="18.85546875" style="248" customWidth="1"/>
    <col min="3" max="3" width="20.42578125" style="248" customWidth="1"/>
    <col min="4" max="20" width="15.7109375" style="248" customWidth="1"/>
    <col min="21" max="16384" width="9.140625" style="248"/>
  </cols>
  <sheetData>
    <row r="1" spans="2:11" ht="20.25">
      <c r="B1" s="193" t="str">
        <f>Cover!C22</f>
        <v>SA Power Networks</v>
      </c>
    </row>
    <row r="2" spans="2:11" ht="20.25">
      <c r="B2" s="252" t="s">
        <v>211</v>
      </c>
    </row>
    <row r="3" spans="2:11" ht="20.25">
      <c r="B3" s="193" t="str">
        <f>Cover!C26</f>
        <v>2013-14</v>
      </c>
    </row>
    <row r="4" spans="2:11" ht="20.25">
      <c r="B4" s="193"/>
    </row>
    <row r="5" spans="2:11" ht="83.25" customHeight="1">
      <c r="B5" s="583" t="s">
        <v>273</v>
      </c>
      <c r="C5" s="612"/>
      <c r="D5" s="612"/>
      <c r="E5" s="612"/>
      <c r="F5" s="612"/>
      <c r="G5" s="613"/>
    </row>
    <row r="6" spans="2:11" ht="20.25">
      <c r="B6" s="193"/>
    </row>
    <row r="7" spans="2:11" ht="15.75">
      <c r="B7" s="191" t="s">
        <v>253</v>
      </c>
    </row>
    <row r="8" spans="2:11" ht="15.75">
      <c r="B8" s="191"/>
    </row>
    <row r="9" spans="2:11">
      <c r="B9" s="337" t="s">
        <v>456</v>
      </c>
      <c r="C9" s="410"/>
      <c r="D9" s="410"/>
      <c r="E9" s="410"/>
      <c r="F9" s="410"/>
      <c r="G9" s="410"/>
      <c r="H9" s="410"/>
      <c r="I9" s="410"/>
      <c r="J9" s="410"/>
      <c r="K9" s="411"/>
    </row>
    <row r="10" spans="2:11">
      <c r="B10" s="343" t="s">
        <v>479</v>
      </c>
      <c r="C10" s="427"/>
      <c r="D10" s="427"/>
      <c r="E10" s="427"/>
      <c r="F10" s="427"/>
      <c r="G10" s="427"/>
      <c r="H10" s="348"/>
      <c r="I10" s="348"/>
      <c r="J10" s="348"/>
      <c r="K10" s="349"/>
    </row>
    <row r="11" spans="2:11">
      <c r="B11" s="343" t="s">
        <v>480</v>
      </c>
      <c r="C11" s="427"/>
      <c r="D11" s="427"/>
      <c r="E11" s="427"/>
      <c r="F11" s="427"/>
      <c r="G11" s="427"/>
      <c r="H11" s="348"/>
      <c r="I11" s="348"/>
      <c r="J11" s="348"/>
      <c r="K11" s="349"/>
    </row>
    <row r="12" spans="2:11">
      <c r="B12" s="343"/>
      <c r="C12" s="427"/>
      <c r="D12" s="427"/>
      <c r="E12" s="427"/>
      <c r="F12" s="427"/>
      <c r="G12" s="427"/>
      <c r="H12" s="348"/>
      <c r="I12" s="348"/>
      <c r="J12" s="348"/>
      <c r="K12" s="349"/>
    </row>
    <row r="13" spans="2:11">
      <c r="B13" s="343" t="s">
        <v>481</v>
      </c>
      <c r="C13" s="427"/>
      <c r="D13" s="427"/>
      <c r="E13" s="427"/>
      <c r="F13" s="427"/>
      <c r="G13" s="427"/>
      <c r="H13" s="348"/>
      <c r="I13" s="348"/>
      <c r="J13" s="348"/>
      <c r="K13" s="349"/>
    </row>
    <row r="14" spans="2:11">
      <c r="B14" s="343" t="s">
        <v>482</v>
      </c>
      <c r="C14" s="427"/>
      <c r="D14" s="427"/>
      <c r="E14" s="427"/>
      <c r="F14" s="427"/>
      <c r="G14" s="427"/>
      <c r="H14" s="348"/>
      <c r="I14" s="348"/>
      <c r="J14" s="348"/>
      <c r="K14" s="349"/>
    </row>
    <row r="15" spans="2:11">
      <c r="B15" s="344" t="s">
        <v>483</v>
      </c>
      <c r="C15" s="429"/>
      <c r="D15" s="429"/>
      <c r="E15" s="429"/>
      <c r="F15" s="429"/>
      <c r="G15" s="429"/>
      <c r="H15" s="357"/>
      <c r="I15" s="357"/>
      <c r="J15" s="357"/>
      <c r="K15" s="403"/>
    </row>
    <row r="17" spans="2:20" ht="73.5" customHeight="1">
      <c r="B17" s="251" t="s">
        <v>252</v>
      </c>
      <c r="C17" s="251" t="s">
        <v>251</v>
      </c>
      <c r="D17" s="607" t="s">
        <v>250</v>
      </c>
      <c r="E17" s="608"/>
      <c r="F17" s="608"/>
      <c r="G17" s="609"/>
      <c r="H17" s="251" t="s">
        <v>249</v>
      </c>
      <c r="I17" s="251" t="s">
        <v>248</v>
      </c>
      <c r="J17" s="251" t="s">
        <v>247</v>
      </c>
      <c r="K17" s="251" t="s">
        <v>240</v>
      </c>
      <c r="L17" s="251" t="s">
        <v>246</v>
      </c>
      <c r="M17" s="251" t="s">
        <v>245</v>
      </c>
    </row>
    <row r="18" spans="2:20">
      <c r="B18" s="251"/>
      <c r="C18" s="251"/>
      <c r="D18" s="304"/>
      <c r="E18" s="304"/>
      <c r="F18" s="304"/>
      <c r="G18" s="304"/>
      <c r="H18" s="305" t="s">
        <v>45</v>
      </c>
      <c r="I18" s="305" t="s">
        <v>45</v>
      </c>
      <c r="J18" s="305" t="s">
        <v>45</v>
      </c>
      <c r="K18" s="305" t="s">
        <v>45</v>
      </c>
      <c r="L18" s="305" t="s">
        <v>45</v>
      </c>
      <c r="M18" s="251"/>
    </row>
    <row r="19" spans="2:20" ht="12.75" customHeight="1">
      <c r="B19" s="306" t="s">
        <v>484</v>
      </c>
      <c r="C19" s="437">
        <v>39826</v>
      </c>
      <c r="D19" s="614" t="s">
        <v>485</v>
      </c>
      <c r="E19" s="615"/>
      <c r="F19" s="615"/>
      <c r="G19" s="616"/>
      <c r="H19" s="335">
        <f>ROUND([9]Sheet1!$H$15:$I$15/1000,0)</f>
        <v>4107</v>
      </c>
      <c r="I19" s="335">
        <v>0</v>
      </c>
      <c r="J19" s="335">
        <f>SUM(H19:I19)</f>
        <v>4107</v>
      </c>
      <c r="K19" s="335">
        <v>0</v>
      </c>
      <c r="L19" s="335">
        <v>0</v>
      </c>
      <c r="M19" s="438" t="s">
        <v>486</v>
      </c>
    </row>
    <row r="20" spans="2:20" ht="12.75" customHeight="1">
      <c r="B20" s="306" t="s">
        <v>487</v>
      </c>
      <c r="C20" s="439">
        <v>40483</v>
      </c>
      <c r="D20" s="614" t="s">
        <v>488</v>
      </c>
      <c r="E20" s="615"/>
      <c r="F20" s="615"/>
      <c r="G20" s="616"/>
      <c r="H20" s="335">
        <f>ROUND([9]Sheet1!$I$16/1000,0)</f>
        <v>7</v>
      </c>
      <c r="I20" s="335">
        <v>0</v>
      </c>
      <c r="J20" s="335">
        <f>SUM(H20:I20)</f>
        <v>7</v>
      </c>
      <c r="K20" s="335">
        <v>0</v>
      </c>
      <c r="L20" s="335">
        <v>0</v>
      </c>
      <c r="M20" s="438" t="s">
        <v>486</v>
      </c>
    </row>
    <row r="21" spans="2:20" ht="12.75" customHeight="1">
      <c r="B21" s="306" t="s">
        <v>489</v>
      </c>
      <c r="C21" s="439">
        <v>40876</v>
      </c>
      <c r="D21" s="614" t="s">
        <v>490</v>
      </c>
      <c r="E21" s="615"/>
      <c r="F21" s="615"/>
      <c r="G21" s="616"/>
      <c r="H21" s="335">
        <f>ROUND([9]Sheet1!$I$17/1000,0)</f>
        <v>11</v>
      </c>
      <c r="I21" s="335">
        <v>0</v>
      </c>
      <c r="J21" s="335">
        <f>SUM(H21:I21)</f>
        <v>11</v>
      </c>
      <c r="K21" s="335">
        <v>0</v>
      </c>
      <c r="L21" s="335">
        <v>0</v>
      </c>
      <c r="M21" s="438" t="s">
        <v>486</v>
      </c>
    </row>
    <row r="22" spans="2:20" ht="12.75" customHeight="1">
      <c r="B22" s="306" t="s">
        <v>491</v>
      </c>
      <c r="C22" s="439">
        <v>41525</v>
      </c>
      <c r="D22" s="614" t="s">
        <v>492</v>
      </c>
      <c r="E22" s="615"/>
      <c r="F22" s="615"/>
      <c r="G22" s="616"/>
      <c r="H22" s="335">
        <f>ROUND([9]Sheet1!$I$18/1000,0)</f>
        <v>111</v>
      </c>
      <c r="I22" s="335">
        <v>0</v>
      </c>
      <c r="J22" s="335">
        <f>SUM(H22:I22)</f>
        <v>111</v>
      </c>
      <c r="K22" s="335">
        <v>0</v>
      </c>
      <c r="L22" s="335">
        <v>0</v>
      </c>
      <c r="M22" s="438" t="s">
        <v>486</v>
      </c>
    </row>
    <row r="23" spans="2:20" ht="12.75" customHeight="1">
      <c r="B23" s="306" t="s">
        <v>491</v>
      </c>
      <c r="C23" s="439">
        <v>41613</v>
      </c>
      <c r="D23" s="614" t="s">
        <v>492</v>
      </c>
      <c r="E23" s="615"/>
      <c r="F23" s="615"/>
      <c r="G23" s="616"/>
      <c r="H23" s="335">
        <f>ROUND([9]Sheet1!$I$19/1000,0)</f>
        <v>176</v>
      </c>
      <c r="I23" s="335">
        <v>0</v>
      </c>
      <c r="J23" s="335">
        <f>SUM(H23:I23)</f>
        <v>176</v>
      </c>
      <c r="K23" s="335">
        <v>0</v>
      </c>
      <c r="L23" s="335">
        <v>0</v>
      </c>
      <c r="M23" s="438" t="s">
        <v>486</v>
      </c>
    </row>
    <row r="24" spans="2:20" ht="12.75" customHeight="1">
      <c r="B24" s="250"/>
      <c r="C24" s="250"/>
      <c r="D24" s="614"/>
      <c r="E24" s="615"/>
      <c r="F24" s="615"/>
      <c r="G24" s="616"/>
      <c r="H24" s="335"/>
      <c r="I24" s="335"/>
      <c r="J24" s="335"/>
      <c r="K24" s="335"/>
      <c r="L24" s="335"/>
      <c r="M24" s="438"/>
    </row>
    <row r="25" spans="2:20" ht="12.75" customHeight="1">
      <c r="B25" s="250"/>
      <c r="C25" s="250"/>
      <c r="D25" s="614"/>
      <c r="E25" s="615"/>
      <c r="F25" s="615"/>
      <c r="G25" s="616"/>
      <c r="H25" s="335"/>
      <c r="I25" s="335"/>
      <c r="J25" s="335"/>
      <c r="K25" s="335"/>
      <c r="L25" s="335"/>
      <c r="M25" s="438"/>
    </row>
    <row r="26" spans="2:20" ht="12.75" customHeight="1">
      <c r="B26" s="250"/>
      <c r="C26" s="250"/>
      <c r="D26" s="614"/>
      <c r="E26" s="615"/>
      <c r="F26" s="615"/>
      <c r="G26" s="616"/>
      <c r="H26" s="335"/>
      <c r="I26" s="335"/>
      <c r="J26" s="335"/>
      <c r="K26" s="335"/>
      <c r="L26" s="335"/>
      <c r="M26" s="438"/>
    </row>
    <row r="27" spans="2:20">
      <c r="B27" s="307"/>
      <c r="C27" s="307"/>
      <c r="D27" s="308" t="s">
        <v>244</v>
      </c>
      <c r="E27" s="308"/>
      <c r="F27" s="308"/>
      <c r="G27" s="308"/>
      <c r="H27" s="440">
        <f>SUM(H19:H26)</f>
        <v>4412</v>
      </c>
      <c r="I27" s="440">
        <f>SUM(I19:I26)</f>
        <v>0</v>
      </c>
      <c r="J27" s="440">
        <f>SUM(J19:J26)</f>
        <v>4412</v>
      </c>
      <c r="K27" s="440">
        <f>SUM(K19:K26)</f>
        <v>0</v>
      </c>
      <c r="L27" s="440">
        <f>SUM(L19:L26)</f>
        <v>0</v>
      </c>
      <c r="M27" s="309"/>
    </row>
    <row r="28" spans="2:20">
      <c r="C28" s="303"/>
      <c r="D28" s="303"/>
      <c r="E28" s="303"/>
      <c r="F28" s="303"/>
      <c r="G28" s="303"/>
      <c r="H28" s="303"/>
      <c r="I28" s="303"/>
      <c r="J28" s="303"/>
      <c r="K28" s="303"/>
      <c r="L28" s="303"/>
      <c r="M28" s="303"/>
      <c r="N28" s="303"/>
      <c r="O28" s="303"/>
      <c r="P28" s="303"/>
      <c r="Q28" s="303"/>
      <c r="R28" s="303"/>
      <c r="S28" s="303"/>
      <c r="T28" s="303"/>
    </row>
    <row r="29" spans="2:20" ht="15.75">
      <c r="B29" s="191" t="s">
        <v>243</v>
      </c>
      <c r="C29" s="303"/>
      <c r="D29" s="303"/>
      <c r="E29" s="303"/>
      <c r="F29" s="303"/>
      <c r="G29" s="303"/>
      <c r="H29" s="303"/>
      <c r="I29" s="303"/>
      <c r="J29" s="303"/>
      <c r="K29" s="303"/>
      <c r="L29" s="303"/>
      <c r="M29" s="303"/>
      <c r="N29" s="303"/>
      <c r="O29" s="303"/>
      <c r="P29" s="303"/>
      <c r="Q29" s="303"/>
      <c r="R29" s="303"/>
      <c r="S29" s="303"/>
      <c r="T29" s="303"/>
    </row>
    <row r="30" spans="2:20">
      <c r="C30" s="303"/>
      <c r="D30" s="303"/>
      <c r="E30" s="303"/>
      <c r="F30" s="303"/>
      <c r="G30" s="303"/>
      <c r="H30" s="303"/>
      <c r="I30" s="303"/>
      <c r="J30" s="303"/>
      <c r="K30" s="303"/>
      <c r="L30" s="303"/>
      <c r="M30" s="303"/>
      <c r="N30" s="303"/>
      <c r="O30" s="303"/>
      <c r="P30" s="303"/>
      <c r="Q30" s="303"/>
      <c r="R30" s="303"/>
      <c r="S30" s="303"/>
      <c r="T30" s="303"/>
    </row>
    <row r="31" spans="2:20" ht="51">
      <c r="B31" s="249" t="s">
        <v>242</v>
      </c>
      <c r="C31" s="249" t="s">
        <v>241</v>
      </c>
      <c r="D31" s="249" t="s">
        <v>240</v>
      </c>
      <c r="E31" s="249" t="s">
        <v>239</v>
      </c>
      <c r="F31" s="303"/>
      <c r="G31" s="303"/>
      <c r="H31" s="303"/>
      <c r="I31" s="303"/>
      <c r="J31" s="303"/>
    </row>
    <row r="32" spans="2:20">
      <c r="B32" s="249"/>
      <c r="C32" s="305" t="s">
        <v>45</v>
      </c>
      <c r="D32" s="305" t="s">
        <v>45</v>
      </c>
      <c r="E32" s="305" t="s">
        <v>45</v>
      </c>
      <c r="F32" s="303"/>
      <c r="G32" s="303"/>
      <c r="H32" s="303"/>
      <c r="I32" s="303"/>
      <c r="J32" s="303"/>
    </row>
    <row r="33" spans="2:20" ht="13.5" customHeight="1">
      <c r="B33" s="280"/>
      <c r="C33" s="302"/>
      <c r="D33" s="302"/>
      <c r="E33" s="302"/>
      <c r="F33" s="303"/>
      <c r="G33" s="303"/>
      <c r="H33" s="303"/>
      <c r="I33" s="303"/>
      <c r="J33" s="303"/>
    </row>
    <row r="34" spans="2:20">
      <c r="C34" s="303"/>
      <c r="D34" s="303"/>
      <c r="E34" s="303"/>
      <c r="F34" s="303"/>
      <c r="G34" s="303"/>
      <c r="H34" s="303"/>
      <c r="I34" s="303"/>
      <c r="J34" s="303"/>
      <c r="K34" s="303"/>
      <c r="L34" s="303"/>
      <c r="M34" s="303"/>
      <c r="N34" s="303"/>
      <c r="O34" s="303"/>
      <c r="P34" s="303"/>
      <c r="Q34" s="303"/>
      <c r="R34" s="303"/>
      <c r="S34" s="303"/>
      <c r="T34" s="303"/>
    </row>
    <row r="35" spans="2:20" ht="15.75">
      <c r="B35" s="191" t="s">
        <v>238</v>
      </c>
      <c r="C35" s="303"/>
      <c r="D35" s="303"/>
      <c r="E35" s="303"/>
      <c r="F35" s="303"/>
      <c r="G35" s="303"/>
      <c r="H35" s="303"/>
      <c r="I35" s="303"/>
      <c r="J35" s="303"/>
      <c r="K35" s="303"/>
      <c r="L35" s="303"/>
      <c r="M35" s="303"/>
      <c r="N35" s="303"/>
      <c r="O35" s="303"/>
      <c r="P35" s="303"/>
      <c r="Q35" s="303"/>
      <c r="R35" s="303"/>
      <c r="S35" s="303"/>
      <c r="T35" s="303"/>
    </row>
    <row r="37" spans="2:20">
      <c r="B37" s="610" t="s">
        <v>237</v>
      </c>
      <c r="C37" s="611"/>
      <c r="D37" s="440">
        <f>H27+C33</f>
        <v>4412</v>
      </c>
      <c r="E37" s="324"/>
      <c r="F37" s="324"/>
      <c r="G37" s="324"/>
      <c r="H37" s="324"/>
      <c r="I37" s="324"/>
      <c r="J37" s="324"/>
      <c r="K37" s="324"/>
      <c r="L37" s="324"/>
    </row>
  </sheetData>
  <mergeCells count="11">
    <mergeCell ref="D17:G17"/>
    <mergeCell ref="B37:C37"/>
    <mergeCell ref="B5:G5"/>
    <mergeCell ref="D19:G19"/>
    <mergeCell ref="D20:G20"/>
    <mergeCell ref="D21:G21"/>
    <mergeCell ref="D22:G22"/>
    <mergeCell ref="D23:G23"/>
    <mergeCell ref="D24:G24"/>
    <mergeCell ref="D25:G25"/>
    <mergeCell ref="D26:G26"/>
  </mergeCells>
  <dataValidations count="1">
    <dataValidation type="list" allowBlank="1" showInputMessage="1" showErrorMessage="1" sqref="M19:M26">
      <formula1>"Yes, No"</formula1>
    </dataValidation>
  </dataValidations>
  <pageMargins left="0.35433070866141736" right="0.35433070866141736" top="0.59055118110236227" bottom="0.78740157480314965" header="0.51181102362204722" footer="0.11811023622047245"/>
  <pageSetup paperSize="9" scale="72" fitToHeight="100" orientation="landscape" r:id="rId1"/>
  <headerFooter scaleWithDoc="0" alignWithMargins="0">
    <oddFooter>&amp;L&amp;8&amp;D&amp;C&amp;8&amp; Template: &amp;A
&amp;F&amp;R&amp;8&amp;P of &amp;N</oddFooter>
  </headerFooter>
  <drawing r:id="rId2"/>
</worksheet>
</file>

<file path=xl/worksheets/sheet14.xml><?xml version="1.0" encoding="utf-8"?>
<worksheet xmlns="http://schemas.openxmlformats.org/spreadsheetml/2006/main" xmlns:r="http://schemas.openxmlformats.org/officeDocument/2006/relationships">
  <dimension ref="B1:M32"/>
  <sheetViews>
    <sheetView view="pageBreakPreview" zoomScaleNormal="100" zoomScaleSheetLayoutView="100" workbookViewId="0">
      <selection activeCell="B1" sqref="B1"/>
    </sheetView>
  </sheetViews>
  <sheetFormatPr defaultRowHeight="12.75"/>
  <cols>
    <col min="1" max="1" width="12" style="253" customWidth="1"/>
    <col min="2" max="2" width="16.42578125" style="253" bestFit="1" customWidth="1"/>
    <col min="3" max="3" width="41.28515625" style="253" customWidth="1"/>
    <col min="4" max="9" width="15.7109375" style="253" customWidth="1"/>
    <col min="10" max="10" width="6.7109375" style="253" customWidth="1"/>
    <col min="11" max="13" width="19.85546875" style="253" customWidth="1"/>
    <col min="14" max="14" width="18.28515625" style="253" customWidth="1"/>
    <col min="15" max="16384" width="9.140625" style="253"/>
  </cols>
  <sheetData>
    <row r="1" spans="2:13" ht="20.25">
      <c r="B1" s="193" t="str">
        <f>Cover!C22</f>
        <v>SA Power Networks</v>
      </c>
      <c r="C1" s="194"/>
      <c r="D1" s="194"/>
      <c r="E1" s="194"/>
      <c r="F1" s="194"/>
      <c r="G1" s="194"/>
      <c r="H1" s="194"/>
      <c r="I1" s="194"/>
      <c r="J1" s="194"/>
      <c r="K1" s="194"/>
      <c r="L1" s="194"/>
      <c r="M1" s="194"/>
    </row>
    <row r="2" spans="2:13" ht="20.25">
      <c r="B2" s="279" t="s">
        <v>266</v>
      </c>
      <c r="C2" s="279"/>
    </row>
    <row r="3" spans="2:13" ht="20.25">
      <c r="B3" s="193" t="str">
        <f>Cover!C26</f>
        <v>2013-14</v>
      </c>
    </row>
    <row r="4" spans="2:13" ht="20.25">
      <c r="B4" s="193"/>
    </row>
    <row r="5" spans="2:13" ht="28.5" customHeight="1">
      <c r="B5" s="583" t="s">
        <v>274</v>
      </c>
      <c r="C5" s="623"/>
      <c r="D5" s="623"/>
      <c r="E5" s="623"/>
      <c r="F5" s="623"/>
      <c r="G5" s="584"/>
    </row>
    <row r="6" spans="2:13" ht="20.25">
      <c r="B6" s="291"/>
      <c r="C6" s="292"/>
      <c r="D6" s="292"/>
      <c r="E6" s="292"/>
      <c r="F6" s="292"/>
      <c r="G6" s="292"/>
    </row>
    <row r="7" spans="2:13" ht="54.75" customHeight="1">
      <c r="B7" s="624" t="s">
        <v>265</v>
      </c>
      <c r="C7" s="506"/>
      <c r="D7" s="506"/>
      <c r="E7" s="506"/>
      <c r="F7" s="506"/>
      <c r="G7" s="507"/>
    </row>
    <row r="8" spans="2:13">
      <c r="B8" s="278"/>
      <c r="C8" s="278"/>
      <c r="D8" s="278"/>
      <c r="E8" s="278"/>
      <c r="F8" s="278"/>
      <c r="G8" s="278"/>
    </row>
    <row r="9" spans="2:13" ht="15.75">
      <c r="B9" s="259" t="s">
        <v>264</v>
      </c>
      <c r="C9" s="270"/>
      <c r="D9" s="270"/>
      <c r="E9" s="270"/>
      <c r="F9" s="270"/>
      <c r="G9" s="270"/>
    </row>
    <row r="10" spans="2:13" ht="15.75">
      <c r="B10" s="259"/>
      <c r="C10" s="441"/>
      <c r="D10" s="441"/>
      <c r="E10" s="441"/>
      <c r="F10" s="441"/>
      <c r="G10" s="441"/>
      <c r="H10" s="441"/>
    </row>
    <row r="11" spans="2:13">
      <c r="B11" s="337" t="s">
        <v>493</v>
      </c>
      <c r="C11" s="410"/>
      <c r="D11" s="410"/>
      <c r="E11" s="410"/>
      <c r="F11" s="410"/>
      <c r="G11" s="410"/>
      <c r="H11" s="411"/>
    </row>
    <row r="12" spans="2:13">
      <c r="B12" s="343" t="s">
        <v>494</v>
      </c>
      <c r="C12" s="427"/>
      <c r="D12" s="427"/>
      <c r="E12" s="427"/>
      <c r="F12" s="427"/>
      <c r="G12" s="427"/>
      <c r="H12" s="349"/>
    </row>
    <row r="13" spans="2:13">
      <c r="B13" s="343" t="s">
        <v>495</v>
      </c>
      <c r="C13" s="427"/>
      <c r="D13" s="427"/>
      <c r="E13" s="427"/>
      <c r="F13" s="427"/>
      <c r="G13" s="427"/>
      <c r="H13" s="349"/>
    </row>
    <row r="14" spans="2:13">
      <c r="B14" s="344" t="s">
        <v>496</v>
      </c>
      <c r="C14" s="429"/>
      <c r="D14" s="429"/>
      <c r="E14" s="429"/>
      <c r="F14" s="429"/>
      <c r="G14" s="429"/>
      <c r="H14" s="403"/>
    </row>
    <row r="15" spans="2:13" s="270" customFormat="1" ht="12.75" customHeight="1">
      <c r="B15" s="277"/>
      <c r="C15" s="276"/>
      <c r="D15" s="275"/>
      <c r="E15" s="275"/>
      <c r="F15" s="274"/>
      <c r="G15" s="273"/>
      <c r="H15" s="273"/>
      <c r="I15" s="273"/>
      <c r="J15" s="272"/>
      <c r="K15" s="271"/>
    </row>
    <row r="16" spans="2:13" ht="57" customHeight="1">
      <c r="B16" s="257" t="s">
        <v>47</v>
      </c>
      <c r="C16" s="256" t="s">
        <v>263</v>
      </c>
      <c r="D16" s="267" t="s">
        <v>262</v>
      </c>
      <c r="E16" s="267" t="s">
        <v>261</v>
      </c>
      <c r="F16" s="269" t="s">
        <v>260</v>
      </c>
      <c r="G16" s="268"/>
      <c r="H16" s="268"/>
      <c r="I16" s="268"/>
    </row>
    <row r="17" spans="2:9" ht="13.5" customHeight="1">
      <c r="B17" s="255"/>
      <c r="C17" s="265" t="s">
        <v>169</v>
      </c>
      <c r="D17" s="267" t="s">
        <v>259</v>
      </c>
      <c r="E17" s="267" t="s">
        <v>259</v>
      </c>
      <c r="F17" s="267" t="s">
        <v>259</v>
      </c>
      <c r="G17" s="266"/>
      <c r="H17" s="266"/>
      <c r="I17" s="266"/>
    </row>
    <row r="18" spans="2:9" ht="13.5" customHeight="1">
      <c r="B18" s="255"/>
      <c r="C18" s="263" t="s">
        <v>254</v>
      </c>
      <c r="D18" s="261"/>
      <c r="E18" s="262">
        <f>F18-D18</f>
        <v>0</v>
      </c>
      <c r="F18" s="261"/>
      <c r="G18" s="260"/>
      <c r="H18" s="260"/>
      <c r="I18" s="260"/>
    </row>
    <row r="19" spans="2:9" ht="13.5" customHeight="1">
      <c r="B19" s="255"/>
      <c r="C19" s="263" t="s">
        <v>254</v>
      </c>
      <c r="D19" s="261"/>
      <c r="E19" s="262">
        <f>F19-D19</f>
        <v>0</v>
      </c>
      <c r="F19" s="261"/>
      <c r="G19" s="260"/>
      <c r="H19" s="260"/>
      <c r="I19" s="260"/>
    </row>
    <row r="20" spans="2:9" ht="13.5" customHeight="1">
      <c r="B20" s="255"/>
      <c r="C20" s="263" t="s">
        <v>254</v>
      </c>
      <c r="D20" s="261"/>
      <c r="E20" s="262">
        <f>F20-D20</f>
        <v>0</v>
      </c>
      <c r="F20" s="261"/>
      <c r="G20" s="260"/>
      <c r="H20" s="260"/>
      <c r="I20" s="260"/>
    </row>
    <row r="21" spans="2:9" ht="12.75" customHeight="1">
      <c r="B21" s="255"/>
      <c r="C21" s="265" t="s">
        <v>168</v>
      </c>
      <c r="D21" s="264"/>
      <c r="E21" s="264"/>
      <c r="F21" s="264"/>
      <c r="G21" s="260"/>
      <c r="H21" s="260"/>
      <c r="I21" s="260"/>
    </row>
    <row r="22" spans="2:9" ht="12.75" customHeight="1">
      <c r="B22" s="255"/>
      <c r="C22" s="263" t="s">
        <v>254</v>
      </c>
      <c r="D22" s="261"/>
      <c r="E22" s="262">
        <f>F22-D22</f>
        <v>0</v>
      </c>
      <c r="F22" s="261"/>
      <c r="G22" s="260"/>
      <c r="H22" s="260"/>
      <c r="I22" s="260"/>
    </row>
    <row r="23" spans="2:9" ht="12.75" customHeight="1">
      <c r="B23" s="255"/>
      <c r="C23" s="263" t="s">
        <v>254</v>
      </c>
      <c r="D23" s="261"/>
      <c r="E23" s="262">
        <f>F23-D23</f>
        <v>0</v>
      </c>
      <c r="F23" s="261"/>
      <c r="G23" s="260"/>
      <c r="H23" s="260"/>
      <c r="I23" s="260"/>
    </row>
    <row r="24" spans="2:9" ht="13.5" customHeight="1">
      <c r="B24" s="255"/>
      <c r="C24" s="263" t="s">
        <v>254</v>
      </c>
      <c r="D24" s="261"/>
      <c r="E24" s="262">
        <f>F24-D24</f>
        <v>0</v>
      </c>
      <c r="F24" s="261"/>
      <c r="G24" s="260"/>
      <c r="H24" s="260"/>
      <c r="I24" s="260"/>
    </row>
    <row r="25" spans="2:9">
      <c r="G25" s="258"/>
      <c r="H25" s="258"/>
      <c r="I25" s="258"/>
    </row>
    <row r="26" spans="2:9" ht="15.75">
      <c r="B26" s="259" t="s">
        <v>258</v>
      </c>
      <c r="G26" s="258"/>
      <c r="H26" s="258"/>
      <c r="I26" s="258"/>
    </row>
    <row r="27" spans="2:9">
      <c r="G27" s="258"/>
      <c r="H27" s="258"/>
      <c r="I27" s="258"/>
    </row>
    <row r="28" spans="2:9" ht="51">
      <c r="B28" s="257" t="s">
        <v>47</v>
      </c>
      <c r="C28" s="256" t="s">
        <v>257</v>
      </c>
      <c r="D28" s="620" t="s">
        <v>256</v>
      </c>
      <c r="E28" s="621"/>
      <c r="F28" s="621"/>
      <c r="G28" s="620" t="s">
        <v>255</v>
      </c>
      <c r="H28" s="621"/>
      <c r="I28" s="621"/>
    </row>
    <row r="29" spans="2:9">
      <c r="B29" s="255"/>
      <c r="C29" s="254"/>
      <c r="D29" s="625"/>
      <c r="E29" s="569"/>
      <c r="F29" s="570"/>
      <c r="G29" s="622" t="s">
        <v>254</v>
      </c>
      <c r="H29" s="622"/>
      <c r="I29" s="622"/>
    </row>
    <row r="30" spans="2:9">
      <c r="B30" s="255"/>
      <c r="C30" s="254"/>
      <c r="D30" s="625"/>
      <c r="E30" s="569"/>
      <c r="F30" s="570"/>
      <c r="G30" s="622" t="s">
        <v>254</v>
      </c>
      <c r="H30" s="622"/>
      <c r="I30" s="622"/>
    </row>
    <row r="31" spans="2:9">
      <c r="B31" s="255"/>
      <c r="C31" s="254"/>
      <c r="D31" s="625"/>
      <c r="E31" s="569"/>
      <c r="F31" s="570"/>
      <c r="G31" s="622" t="s">
        <v>254</v>
      </c>
      <c r="H31" s="622"/>
      <c r="I31" s="622"/>
    </row>
    <row r="32" spans="2:9">
      <c r="B32" s="255"/>
      <c r="C32" s="254"/>
      <c r="D32" s="617"/>
      <c r="E32" s="618"/>
      <c r="F32" s="619"/>
      <c r="G32" s="622" t="s">
        <v>254</v>
      </c>
      <c r="H32" s="622"/>
      <c r="I32" s="622"/>
    </row>
  </sheetData>
  <mergeCells count="12">
    <mergeCell ref="D32:F32"/>
    <mergeCell ref="G28:I28"/>
    <mergeCell ref="G29:I29"/>
    <mergeCell ref="G30:I30"/>
    <mergeCell ref="B5:G5"/>
    <mergeCell ref="G31:I31"/>
    <mergeCell ref="G32:I32"/>
    <mergeCell ref="B7:G7"/>
    <mergeCell ref="D28:F28"/>
    <mergeCell ref="D29:F29"/>
    <mergeCell ref="D30:F30"/>
    <mergeCell ref="D31:F31"/>
  </mergeCells>
  <pageMargins left="0.35433070866141736" right="0.35433070866141736" top="0.59055118110236227" bottom="0.78740157480314965" header="0.51181102362204722" footer="0.11811023622047245"/>
  <pageSetup paperSize="9" scale="85" fitToHeight="100" orientation="landscape" r:id="rId1"/>
  <headerFooter scaleWithDoc="0" alignWithMargins="0">
    <oddFooter>&amp;L&amp;8&amp;D&amp;C&amp;8&amp; Template: &amp;A
&amp;F&amp;R&amp;8&amp;P of &amp;N</oddFooter>
  </headerFooter>
  <drawing r:id="rId2"/>
</worksheet>
</file>

<file path=xl/worksheets/sheet15.xml><?xml version="1.0" encoding="utf-8"?>
<worksheet xmlns="http://schemas.openxmlformats.org/spreadsheetml/2006/main" xmlns:r="http://schemas.openxmlformats.org/officeDocument/2006/relationships">
  <dimension ref="B2:D16"/>
  <sheetViews>
    <sheetView workbookViewId="0"/>
  </sheetViews>
  <sheetFormatPr defaultRowHeight="12.75"/>
  <cols>
    <col min="2" max="3" width="25.28515625" customWidth="1"/>
    <col min="4" max="4" width="57.140625" customWidth="1"/>
  </cols>
  <sheetData>
    <row r="2" spans="2:4">
      <c r="B2" s="325" t="s">
        <v>301</v>
      </c>
    </row>
    <row r="3" spans="2:4" ht="13.5" thickBot="1"/>
    <row r="4" spans="2:4" ht="38.25" customHeight="1">
      <c r="B4" s="626" t="s">
        <v>302</v>
      </c>
      <c r="C4" s="627"/>
      <c r="D4" s="628" t="s">
        <v>303</v>
      </c>
    </row>
    <row r="5" spans="2:4" ht="38.25" customHeight="1" thickBot="1">
      <c r="B5" s="630" t="s">
        <v>304</v>
      </c>
      <c r="C5" s="631"/>
      <c r="D5" s="629"/>
    </row>
    <row r="6" spans="2:4" ht="25.5" customHeight="1" thickBot="1">
      <c r="B6" s="632" t="s">
        <v>305</v>
      </c>
      <c r="C6" s="633"/>
      <c r="D6" s="326"/>
    </row>
    <row r="7" spans="2:4" ht="13.5" thickBot="1">
      <c r="B7" s="327" t="s">
        <v>117</v>
      </c>
      <c r="C7" s="328" t="s">
        <v>306</v>
      </c>
      <c r="D7" s="328" t="s">
        <v>307</v>
      </c>
    </row>
    <row r="8" spans="2:4" ht="13.5" thickBot="1">
      <c r="B8" s="327" t="s">
        <v>308</v>
      </c>
      <c r="C8" s="328" t="s">
        <v>306</v>
      </c>
      <c r="D8" s="328" t="s">
        <v>307</v>
      </c>
    </row>
    <row r="9" spans="2:4" ht="13.5" thickBot="1">
      <c r="B9" s="327" t="s">
        <v>309</v>
      </c>
      <c r="C9" s="328" t="s">
        <v>306</v>
      </c>
      <c r="D9" s="328" t="s">
        <v>307</v>
      </c>
    </row>
    <row r="10" spans="2:4" ht="13.5" thickBot="1">
      <c r="B10" s="327" t="s">
        <v>310</v>
      </c>
      <c r="C10" s="328" t="s">
        <v>306</v>
      </c>
      <c r="D10" s="328" t="s">
        <v>311</v>
      </c>
    </row>
    <row r="11" spans="2:4" ht="13.5" thickBot="1">
      <c r="B11" s="327" t="s">
        <v>312</v>
      </c>
      <c r="C11" s="328" t="s">
        <v>306</v>
      </c>
      <c r="D11" s="328" t="s">
        <v>311</v>
      </c>
    </row>
    <row r="12" spans="2:4" ht="13.5" thickBot="1">
      <c r="B12" s="327" t="s">
        <v>313</v>
      </c>
      <c r="C12" s="328" t="s">
        <v>306</v>
      </c>
      <c r="D12" s="328" t="s">
        <v>311</v>
      </c>
    </row>
    <row r="13" spans="2:4" ht="13.5" thickBot="1">
      <c r="B13" s="327" t="s">
        <v>286</v>
      </c>
      <c r="C13" s="328" t="s">
        <v>306</v>
      </c>
      <c r="D13" s="328" t="s">
        <v>314</v>
      </c>
    </row>
    <row r="14" spans="2:4" ht="26.25" thickBot="1">
      <c r="B14" s="327" t="s">
        <v>315</v>
      </c>
      <c r="C14" s="328" t="s">
        <v>306</v>
      </c>
      <c r="D14" s="328" t="s">
        <v>316</v>
      </c>
    </row>
    <row r="15" spans="2:4" ht="13.5" thickBot="1">
      <c r="B15" s="327" t="s">
        <v>290</v>
      </c>
      <c r="C15" s="328" t="s">
        <v>306</v>
      </c>
      <c r="D15" s="328" t="s">
        <v>317</v>
      </c>
    </row>
    <row r="16" spans="2:4" ht="13.5" thickBot="1">
      <c r="B16" s="327" t="s">
        <v>293</v>
      </c>
      <c r="C16" s="328" t="s">
        <v>306</v>
      </c>
      <c r="D16" s="328" t="s">
        <v>311</v>
      </c>
    </row>
  </sheetData>
  <mergeCells count="4">
    <mergeCell ref="B4:C4"/>
    <mergeCell ref="D4:D5"/>
    <mergeCell ref="B5:C5"/>
    <mergeCell ref="B6:C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9" enableFormatConditionsCalculation="0">
    <pageSetUpPr fitToPage="1"/>
  </sheetPr>
  <dimension ref="A1:O18"/>
  <sheetViews>
    <sheetView view="pageBreakPreview" zoomScaleNormal="100" zoomScaleSheetLayoutView="100" workbookViewId="0"/>
  </sheetViews>
  <sheetFormatPr defaultRowHeight="23.25"/>
  <cols>
    <col min="1" max="1" width="6.140625" style="14" customWidth="1"/>
    <col min="2" max="2" width="5.7109375" style="14" customWidth="1"/>
    <col min="3" max="5" width="50.7109375" style="14" customWidth="1"/>
    <col min="6" max="6" width="5.7109375" style="14" customWidth="1"/>
    <col min="7" max="7" width="3.7109375" style="14" customWidth="1"/>
    <col min="8" max="13" width="10.7109375" style="14" customWidth="1"/>
    <col min="14" max="14" width="4" style="14" customWidth="1"/>
    <col min="15" max="16384" width="9.140625" style="14"/>
  </cols>
  <sheetData>
    <row r="1" spans="1:15" ht="23.25" customHeight="1" thickBot="1">
      <c r="A1" s="14" t="s">
        <v>37</v>
      </c>
    </row>
    <row r="2" spans="1:15" ht="60" customHeight="1" thickTop="1">
      <c r="B2" s="161"/>
      <c r="C2" s="162"/>
      <c r="D2" s="162"/>
      <c r="E2" s="162"/>
      <c r="F2" s="163"/>
      <c r="G2" s="15"/>
      <c r="H2" s="15"/>
      <c r="I2" s="15"/>
      <c r="J2" s="15"/>
      <c r="K2" s="15"/>
      <c r="L2" s="15"/>
      <c r="M2" s="15"/>
      <c r="N2" s="15"/>
      <c r="O2" s="16"/>
    </row>
    <row r="3" spans="1:15" ht="51.6" customHeight="1">
      <c r="B3" s="164"/>
      <c r="C3" s="493" t="s">
        <v>180</v>
      </c>
      <c r="D3" s="494"/>
      <c r="E3" s="494"/>
      <c r="F3" s="165"/>
      <c r="G3" s="17"/>
      <c r="H3" s="17"/>
      <c r="I3" s="17"/>
      <c r="J3" s="17"/>
      <c r="K3" s="17"/>
      <c r="L3" s="17"/>
      <c r="M3" s="17"/>
      <c r="N3" s="18"/>
      <c r="O3" s="16"/>
    </row>
    <row r="4" spans="1:15" ht="21" customHeight="1">
      <c r="B4" s="164"/>
      <c r="C4" s="495" t="s">
        <v>38</v>
      </c>
      <c r="D4" s="494"/>
      <c r="E4" s="494"/>
      <c r="F4" s="166"/>
      <c r="G4" s="19"/>
      <c r="H4" s="19"/>
      <c r="I4" s="19"/>
      <c r="J4" s="19"/>
      <c r="K4" s="19"/>
      <c r="L4" s="19"/>
      <c r="M4" s="19"/>
      <c r="N4" s="20"/>
      <c r="O4" s="16"/>
    </row>
    <row r="5" spans="1:15" ht="15" customHeight="1" thickBot="1">
      <c r="B5" s="164"/>
      <c r="C5" s="21"/>
      <c r="D5" s="21"/>
      <c r="E5" s="21"/>
      <c r="F5" s="167"/>
      <c r="G5" s="22"/>
      <c r="H5" s="22"/>
      <c r="I5" s="22"/>
      <c r="J5" s="22"/>
      <c r="K5" s="22"/>
      <c r="L5" s="22"/>
      <c r="M5" s="22"/>
      <c r="N5" s="15"/>
      <c r="O5" s="16"/>
    </row>
    <row r="6" spans="1:15" s="23" customFormat="1" ht="15" customHeight="1">
      <c r="B6" s="168"/>
      <c r="C6" s="169"/>
      <c r="D6" s="169"/>
      <c r="E6" s="169"/>
      <c r="F6" s="170"/>
      <c r="G6" s="24"/>
      <c r="H6" s="22"/>
      <c r="I6" s="22"/>
      <c r="J6" s="22"/>
      <c r="K6" s="22"/>
      <c r="L6" s="22"/>
      <c r="M6" s="22"/>
      <c r="N6" s="19"/>
      <c r="O6" s="25"/>
    </row>
    <row r="7" spans="1:15" s="23" customFormat="1" ht="30" customHeight="1">
      <c r="B7" s="171"/>
      <c r="C7" s="285" t="s">
        <v>39</v>
      </c>
      <c r="D7" s="285" t="s">
        <v>280</v>
      </c>
      <c r="E7" s="285" t="s">
        <v>281</v>
      </c>
      <c r="F7" s="173"/>
      <c r="G7" s="24"/>
      <c r="H7" s="22"/>
      <c r="I7" s="22"/>
      <c r="J7" s="22"/>
      <c r="K7" s="22"/>
      <c r="L7" s="22"/>
      <c r="M7" s="22"/>
      <c r="N7" s="19"/>
      <c r="O7" s="25"/>
    </row>
    <row r="8" spans="1:15" s="23" customFormat="1" ht="30" customHeight="1">
      <c r="B8" s="171"/>
      <c r="C8" s="285" t="s">
        <v>116</v>
      </c>
      <c r="D8" s="285" t="s">
        <v>323</v>
      </c>
      <c r="E8" s="285" t="s">
        <v>282</v>
      </c>
      <c r="F8" s="173"/>
      <c r="G8" s="24"/>
      <c r="H8" s="22"/>
      <c r="I8" s="22"/>
      <c r="J8" s="22"/>
      <c r="K8" s="22"/>
      <c r="L8" s="22"/>
      <c r="M8" s="22"/>
      <c r="N8" s="19"/>
      <c r="O8" s="25"/>
    </row>
    <row r="9" spans="1:15" s="23" customFormat="1" ht="30" customHeight="1">
      <c r="B9" s="171"/>
      <c r="C9" s="285" t="s">
        <v>319</v>
      </c>
      <c r="D9" s="285" t="s">
        <v>283</v>
      </c>
      <c r="E9" s="285" t="s">
        <v>284</v>
      </c>
      <c r="F9" s="173"/>
      <c r="G9" s="24"/>
      <c r="H9" s="22"/>
      <c r="I9" s="22"/>
      <c r="J9" s="22"/>
      <c r="K9" s="22"/>
      <c r="L9" s="22"/>
      <c r="M9" s="22"/>
      <c r="N9" s="19"/>
      <c r="O9" s="25"/>
    </row>
    <row r="10" spans="1:15" s="23" customFormat="1" ht="30" customHeight="1">
      <c r="B10" s="171"/>
      <c r="C10" s="285" t="s">
        <v>320</v>
      </c>
      <c r="D10" s="285" t="s">
        <v>324</v>
      </c>
      <c r="E10" s="285" t="s">
        <v>285</v>
      </c>
      <c r="F10" s="173"/>
      <c r="G10" s="24"/>
      <c r="H10" s="22"/>
      <c r="I10" s="22"/>
      <c r="J10" s="22"/>
      <c r="K10" s="22"/>
      <c r="L10" s="22"/>
      <c r="M10" s="22"/>
      <c r="N10" s="19"/>
      <c r="O10" s="25"/>
    </row>
    <row r="11" spans="1:15" s="23" customFormat="1" ht="30" customHeight="1">
      <c r="B11" s="171"/>
      <c r="C11" s="285" t="s">
        <v>321</v>
      </c>
      <c r="D11" s="285" t="s">
        <v>325</v>
      </c>
      <c r="E11" s="285" t="s">
        <v>287</v>
      </c>
      <c r="F11" s="173"/>
      <c r="G11" s="24"/>
      <c r="H11" s="22"/>
      <c r="I11" s="22"/>
      <c r="J11" s="22"/>
      <c r="K11" s="22"/>
      <c r="L11" s="22"/>
      <c r="M11" s="22"/>
      <c r="N11" s="19"/>
      <c r="O11" s="25"/>
    </row>
    <row r="12" spans="1:15" s="23" customFormat="1" ht="30" customHeight="1">
      <c r="B12" s="171"/>
      <c r="C12" s="285" t="s">
        <v>288</v>
      </c>
      <c r="D12" s="285" t="s">
        <v>326</v>
      </c>
      <c r="E12" s="285" t="s">
        <v>289</v>
      </c>
      <c r="F12" s="173"/>
      <c r="G12" s="24"/>
      <c r="H12" s="22"/>
      <c r="I12" s="22"/>
      <c r="J12" s="22"/>
      <c r="K12" s="22"/>
      <c r="L12" s="22"/>
      <c r="M12" s="22"/>
      <c r="N12" s="19"/>
      <c r="O12" s="25"/>
    </row>
    <row r="13" spans="1:15" s="23" customFormat="1" ht="30" customHeight="1">
      <c r="B13" s="171"/>
      <c r="C13" s="285" t="s">
        <v>322</v>
      </c>
      <c r="D13" s="285" t="s">
        <v>327</v>
      </c>
      <c r="E13" s="285" t="s">
        <v>291</v>
      </c>
      <c r="F13" s="173"/>
      <c r="G13" s="24"/>
      <c r="H13" s="22"/>
      <c r="I13" s="22"/>
      <c r="J13" s="22"/>
      <c r="K13" s="22"/>
      <c r="L13" s="22"/>
      <c r="M13" s="22"/>
      <c r="N13" s="19"/>
      <c r="O13" s="25"/>
    </row>
    <row r="14" spans="1:15" s="23" customFormat="1" ht="30" customHeight="1">
      <c r="B14" s="171"/>
      <c r="C14" s="285" t="s">
        <v>292</v>
      </c>
      <c r="D14" s="285" t="s">
        <v>328</v>
      </c>
      <c r="E14" s="172"/>
      <c r="F14" s="173"/>
      <c r="G14" s="24"/>
      <c r="H14" s="22"/>
      <c r="I14" s="22"/>
      <c r="J14" s="22"/>
      <c r="K14" s="22"/>
      <c r="L14" s="22"/>
      <c r="M14" s="22"/>
      <c r="N14" s="19"/>
      <c r="O14" s="25"/>
    </row>
    <row r="15" spans="1:15" s="23" customFormat="1" ht="15" customHeight="1" thickBot="1">
      <c r="A15" s="22"/>
      <c r="B15" s="174"/>
      <c r="C15" s="175"/>
      <c r="D15" s="175"/>
      <c r="E15" s="175"/>
      <c r="F15" s="176"/>
      <c r="G15" s="24"/>
      <c r="H15" s="22"/>
      <c r="I15" s="22"/>
      <c r="J15" s="22"/>
      <c r="K15" s="22"/>
      <c r="L15" s="22"/>
      <c r="M15" s="22"/>
      <c r="N15" s="19"/>
      <c r="O15" s="25"/>
    </row>
    <row r="16" spans="1:15" ht="24" thickTop="1">
      <c r="A16" s="16"/>
      <c r="B16" s="15"/>
    </row>
    <row r="17" spans="1:2">
      <c r="A17" s="16"/>
      <c r="B17" s="16"/>
    </row>
    <row r="18" spans="1:2">
      <c r="A18" s="16"/>
      <c r="B18" s="16"/>
    </row>
  </sheetData>
  <mergeCells count="2">
    <mergeCell ref="C3:E3"/>
    <mergeCell ref="C4:E4"/>
  </mergeCells>
  <phoneticPr fontId="38" type="noConversion"/>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 DMIS -DMIA'!A1" display="20. DMIS _ DMIA"/>
    <hyperlink ref="E12" location="'21. Self insurance'!A1" display="21. Self insurance"/>
    <hyperlink ref="E13" location="'22. CHAP'!A1" display="22. Change in accounting policy"/>
    <hyperlink ref="D13" location="'14. Provisions'!A1" display="14. Provisions"/>
  </hyperlinks>
  <pageMargins left="0.35433070866141736" right="0.35433070866141736" top="0.59055118110236227" bottom="0.78740157480314965" header="0.51181102362204722" footer="0.11811023622047245"/>
  <pageSetup paperSize="9" scale="82"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B1:J57"/>
  <sheetViews>
    <sheetView showGridLines="0" view="pageBreakPreview" zoomScaleNormal="100" zoomScaleSheetLayoutView="100" workbookViewId="0">
      <selection activeCell="B1" sqref="B1"/>
    </sheetView>
  </sheetViews>
  <sheetFormatPr defaultRowHeight="12.75"/>
  <cols>
    <col min="1" max="1" width="12" style="129" customWidth="1"/>
    <col min="2" max="2" width="16.42578125" style="129" customWidth="1"/>
    <col min="3" max="3" width="43.42578125" style="129" customWidth="1"/>
    <col min="4" max="10" width="15.7109375" style="129" customWidth="1"/>
    <col min="11" max="16384" width="9.140625" style="129"/>
  </cols>
  <sheetData>
    <row r="1" spans="2:9" ht="20.25">
      <c r="B1" s="157" t="str">
        <f>Cover!C22</f>
        <v>SA Power Networks</v>
      </c>
      <c r="C1" s="158"/>
      <c r="D1" s="158"/>
      <c r="E1" s="158"/>
      <c r="F1" s="158"/>
      <c r="G1" s="158"/>
      <c r="H1" s="158"/>
      <c r="I1" s="158"/>
    </row>
    <row r="2" spans="2:9" ht="20.25">
      <c r="B2" s="496" t="s">
        <v>168</v>
      </c>
      <c r="C2" s="496"/>
    </row>
    <row r="3" spans="2:9" ht="20.25">
      <c r="B3" s="157" t="str">
        <f>Cover!C26</f>
        <v>2013-14</v>
      </c>
    </row>
    <row r="4" spans="2:9" ht="12.75" customHeight="1">
      <c r="B4" s="157"/>
    </row>
    <row r="5" spans="2:9" ht="66.75" customHeight="1">
      <c r="B5" s="498" t="s">
        <v>174</v>
      </c>
      <c r="C5" s="499"/>
    </row>
    <row r="6" spans="2:9" ht="12.75" customHeight="1">
      <c r="B6" s="157"/>
    </row>
    <row r="7" spans="2:9" ht="15.75">
      <c r="B7" s="497" t="s">
        <v>167</v>
      </c>
      <c r="C7" s="497"/>
      <c r="D7" s="497"/>
    </row>
    <row r="8" spans="2:9" ht="15.75">
      <c r="B8" s="332"/>
      <c r="C8" s="332"/>
      <c r="D8" s="332"/>
    </row>
    <row r="9" spans="2:9">
      <c r="B9" s="337" t="s">
        <v>333</v>
      </c>
      <c r="C9" s="338"/>
      <c r="D9" s="338"/>
      <c r="E9" s="338"/>
      <c r="F9" s="338"/>
      <c r="G9" s="338"/>
      <c r="H9" s="338"/>
      <c r="I9" s="339"/>
    </row>
    <row r="10" spans="2:9">
      <c r="B10" s="340" t="s">
        <v>334</v>
      </c>
      <c r="C10" s="341"/>
      <c r="D10" s="341"/>
      <c r="E10" s="341"/>
      <c r="F10" s="341"/>
      <c r="G10" s="341"/>
      <c r="H10" s="341"/>
      <c r="I10" s="342"/>
    </row>
    <row r="11" spans="2:9">
      <c r="B11" s="343" t="s">
        <v>335</v>
      </c>
      <c r="C11" s="341"/>
      <c r="D11" s="341"/>
      <c r="E11" s="341"/>
      <c r="F11" s="341"/>
      <c r="G11" s="341"/>
      <c r="H11" s="341"/>
      <c r="I11" s="342"/>
    </row>
    <row r="12" spans="2:9">
      <c r="B12" s="343" t="s">
        <v>336</v>
      </c>
      <c r="C12" s="341"/>
      <c r="D12" s="341"/>
      <c r="E12" s="341"/>
      <c r="F12" s="341"/>
      <c r="G12" s="341"/>
      <c r="H12" s="341"/>
      <c r="I12" s="342"/>
    </row>
    <row r="13" spans="2:9">
      <c r="B13" s="343"/>
      <c r="C13" s="341"/>
      <c r="D13" s="341"/>
      <c r="E13" s="341"/>
      <c r="F13" s="341"/>
      <c r="G13" s="341"/>
      <c r="H13" s="341"/>
      <c r="I13" s="342"/>
    </row>
    <row r="14" spans="2:9">
      <c r="B14" s="343" t="s">
        <v>337</v>
      </c>
      <c r="C14" s="341"/>
      <c r="D14" s="341"/>
      <c r="E14" s="341"/>
      <c r="F14" s="341"/>
      <c r="G14" s="341"/>
      <c r="H14" s="341"/>
      <c r="I14" s="342"/>
    </row>
    <row r="15" spans="2:9">
      <c r="B15" s="343" t="s">
        <v>338</v>
      </c>
      <c r="C15" s="341"/>
      <c r="D15" s="341"/>
      <c r="E15" s="341"/>
      <c r="F15" s="341"/>
      <c r="G15" s="341"/>
      <c r="H15" s="341"/>
      <c r="I15" s="342"/>
    </row>
    <row r="16" spans="2:9">
      <c r="B16" s="343"/>
      <c r="C16" s="341"/>
      <c r="D16" s="341"/>
      <c r="E16" s="341"/>
      <c r="F16" s="341"/>
      <c r="G16" s="341"/>
      <c r="H16" s="341"/>
      <c r="I16" s="342"/>
    </row>
    <row r="17" spans="2:9">
      <c r="B17" s="343" t="s">
        <v>339</v>
      </c>
      <c r="C17" s="341"/>
      <c r="D17" s="341"/>
      <c r="E17" s="341"/>
      <c r="F17" s="341"/>
      <c r="G17" s="341"/>
      <c r="H17" s="341"/>
      <c r="I17" s="342"/>
    </row>
    <row r="18" spans="2:9">
      <c r="B18" s="343" t="s">
        <v>340</v>
      </c>
      <c r="C18" s="341"/>
      <c r="D18" s="341"/>
      <c r="E18" s="341"/>
      <c r="F18" s="341"/>
      <c r="G18" s="341"/>
      <c r="H18" s="341"/>
      <c r="I18" s="342"/>
    </row>
    <row r="19" spans="2:9">
      <c r="B19" s="343" t="s">
        <v>341</v>
      </c>
      <c r="C19" s="341"/>
      <c r="D19" s="341"/>
      <c r="E19" s="341"/>
      <c r="F19" s="341"/>
      <c r="G19" s="341"/>
      <c r="H19" s="341"/>
      <c r="I19" s="342"/>
    </row>
    <row r="20" spans="2:9">
      <c r="B20" s="343"/>
      <c r="C20" s="341"/>
      <c r="D20" s="341"/>
      <c r="E20" s="341"/>
      <c r="F20" s="341"/>
      <c r="G20" s="341"/>
      <c r="H20" s="341"/>
      <c r="I20" s="342"/>
    </row>
    <row r="21" spans="2:9">
      <c r="B21" s="343" t="s">
        <v>342</v>
      </c>
      <c r="C21" s="341"/>
      <c r="D21" s="341"/>
      <c r="E21" s="341"/>
      <c r="F21" s="341"/>
      <c r="G21" s="341"/>
      <c r="H21" s="341"/>
      <c r="I21" s="342"/>
    </row>
    <row r="22" spans="2:9">
      <c r="B22" s="343"/>
      <c r="C22" s="341"/>
      <c r="D22" s="341"/>
      <c r="E22" s="341"/>
      <c r="F22" s="341"/>
      <c r="G22" s="341"/>
      <c r="H22" s="341"/>
      <c r="I22" s="342"/>
    </row>
    <row r="23" spans="2:9">
      <c r="B23" s="343" t="s">
        <v>343</v>
      </c>
      <c r="C23" s="341"/>
      <c r="D23" s="341"/>
      <c r="E23" s="341"/>
      <c r="F23" s="341"/>
      <c r="G23" s="341"/>
      <c r="H23" s="341"/>
      <c r="I23" s="342"/>
    </row>
    <row r="24" spans="2:9">
      <c r="B24" s="343" t="s">
        <v>344</v>
      </c>
      <c r="C24" s="341"/>
      <c r="D24" s="341"/>
      <c r="E24" s="341"/>
      <c r="F24" s="341"/>
      <c r="G24" s="341"/>
      <c r="H24" s="341"/>
      <c r="I24" s="342"/>
    </row>
    <row r="25" spans="2:9">
      <c r="B25" s="343" t="s">
        <v>345</v>
      </c>
      <c r="C25" s="341"/>
      <c r="D25" s="341"/>
      <c r="E25" s="341"/>
      <c r="F25" s="341"/>
      <c r="G25" s="341"/>
      <c r="H25" s="341"/>
      <c r="I25" s="342"/>
    </row>
    <row r="26" spans="2:9">
      <c r="B26" s="343"/>
      <c r="C26" s="341"/>
      <c r="D26" s="341"/>
      <c r="E26" s="341"/>
      <c r="F26" s="341"/>
      <c r="G26" s="341"/>
      <c r="H26" s="341"/>
      <c r="I26" s="342"/>
    </row>
    <row r="27" spans="2:9">
      <c r="B27" s="343" t="s">
        <v>346</v>
      </c>
      <c r="C27" s="341"/>
      <c r="D27" s="341"/>
      <c r="E27" s="341"/>
      <c r="F27" s="341"/>
      <c r="G27" s="341"/>
      <c r="H27" s="341"/>
      <c r="I27" s="342"/>
    </row>
    <row r="28" spans="2:9">
      <c r="B28" s="343" t="s">
        <v>347</v>
      </c>
      <c r="C28" s="341"/>
      <c r="D28" s="341"/>
      <c r="E28" s="341"/>
      <c r="F28" s="341"/>
      <c r="G28" s="341"/>
      <c r="H28" s="341"/>
      <c r="I28" s="342"/>
    </row>
    <row r="29" spans="2:9">
      <c r="B29" s="343"/>
      <c r="C29" s="341"/>
      <c r="D29" s="341"/>
      <c r="E29" s="341"/>
      <c r="F29" s="341"/>
      <c r="G29" s="341"/>
      <c r="H29" s="341"/>
      <c r="I29" s="342"/>
    </row>
    <row r="30" spans="2:9">
      <c r="B30" s="343" t="s">
        <v>348</v>
      </c>
      <c r="C30" s="341"/>
      <c r="D30" s="341"/>
      <c r="E30" s="341"/>
      <c r="F30" s="341"/>
      <c r="G30" s="341"/>
      <c r="H30" s="341"/>
      <c r="I30" s="342"/>
    </row>
    <row r="31" spans="2:9">
      <c r="B31" s="343" t="s">
        <v>349</v>
      </c>
      <c r="C31" s="341"/>
      <c r="D31" s="341"/>
      <c r="E31" s="341"/>
      <c r="F31" s="341"/>
      <c r="G31" s="341"/>
      <c r="H31" s="341"/>
      <c r="I31" s="342"/>
    </row>
    <row r="32" spans="2:9">
      <c r="B32" s="343"/>
      <c r="C32" s="341"/>
      <c r="D32" s="341"/>
      <c r="E32" s="341"/>
      <c r="F32" s="341"/>
      <c r="G32" s="341"/>
      <c r="H32" s="341"/>
      <c r="I32" s="342"/>
    </row>
    <row r="33" spans="2:10">
      <c r="B33" s="344" t="s">
        <v>350</v>
      </c>
      <c r="C33" s="345"/>
      <c r="D33" s="345"/>
      <c r="E33" s="345"/>
      <c r="F33" s="345"/>
      <c r="G33" s="345"/>
      <c r="H33" s="345"/>
      <c r="I33" s="346"/>
    </row>
    <row r="34" spans="2:10">
      <c r="B34" s="156"/>
      <c r="C34" s="155"/>
      <c r="D34" s="154"/>
      <c r="E34" s="154"/>
      <c r="F34" s="153"/>
      <c r="G34" s="153"/>
      <c r="H34" s="152"/>
      <c r="I34" s="152"/>
    </row>
    <row r="35" spans="2:10" ht="51" customHeight="1">
      <c r="B35" s="151" t="s">
        <v>40</v>
      </c>
      <c r="C35" s="150" t="s">
        <v>41</v>
      </c>
      <c r="D35" s="149" t="s">
        <v>42</v>
      </c>
      <c r="E35" s="149" t="s">
        <v>43</v>
      </c>
      <c r="F35" s="148" t="s">
        <v>166</v>
      </c>
      <c r="G35" s="147" t="s">
        <v>53</v>
      </c>
      <c r="H35" s="146" t="s">
        <v>54</v>
      </c>
      <c r="I35" s="145" t="s">
        <v>49</v>
      </c>
      <c r="J35" s="144" t="s">
        <v>50</v>
      </c>
    </row>
    <row r="36" spans="2:10" ht="30" customHeight="1">
      <c r="B36" s="139"/>
      <c r="C36" s="143"/>
      <c r="D36" s="137"/>
      <c r="E36" s="137"/>
      <c r="F36" s="137"/>
      <c r="G36" s="142"/>
      <c r="H36" s="141" t="s">
        <v>94</v>
      </c>
      <c r="I36" s="140"/>
      <c r="J36" s="137"/>
    </row>
    <row r="37" spans="2:10">
      <c r="B37" s="139"/>
      <c r="C37" s="138"/>
      <c r="D37" s="137" t="s">
        <v>45</v>
      </c>
      <c r="E37" s="137" t="s">
        <v>45</v>
      </c>
      <c r="F37" s="137" t="s">
        <v>45</v>
      </c>
      <c r="G37" s="137" t="s">
        <v>45</v>
      </c>
      <c r="H37" s="137" t="s">
        <v>45</v>
      </c>
      <c r="I37" s="137" t="s">
        <v>45</v>
      </c>
      <c r="J37" s="137" t="s">
        <v>45</v>
      </c>
    </row>
    <row r="38" spans="2:10">
      <c r="B38" s="131"/>
      <c r="C38" s="132" t="s">
        <v>165</v>
      </c>
      <c r="D38" s="335">
        <f>SUM(E38:F38)</f>
        <v>911351.07220000005</v>
      </c>
      <c r="E38" s="335"/>
      <c r="F38" s="335">
        <f>SUM(G38:I38)</f>
        <v>911351.07220000005</v>
      </c>
      <c r="G38" s="335">
        <f>'[4]1 - Income'!$E$18</f>
        <v>849891.07220000005</v>
      </c>
      <c r="H38" s="335">
        <f>'[4]1 - Income'!$F$18</f>
        <v>25382</v>
      </c>
      <c r="I38" s="335">
        <f>'[4]1 - Income'!$G$18</f>
        <v>36078</v>
      </c>
      <c r="J38" s="335"/>
    </row>
    <row r="39" spans="2:10">
      <c r="B39" s="131"/>
      <c r="C39" s="135" t="s">
        <v>164</v>
      </c>
      <c r="D39" s="335">
        <f t="shared" ref="D39:D56" si="0">SUM(E39:F39)</f>
        <v>251112.92779999995</v>
      </c>
      <c r="E39" s="335"/>
      <c r="F39" s="335">
        <f t="shared" ref="F39:F56" si="1">SUM(G39:I39)</f>
        <v>251112.92779999995</v>
      </c>
      <c r="G39" s="335">
        <f>'[4]1 - Income'!$E$19</f>
        <v>251112.92779999995</v>
      </c>
      <c r="H39" s="335"/>
      <c r="I39" s="335"/>
      <c r="J39" s="335"/>
    </row>
    <row r="40" spans="2:10">
      <c r="B40" s="131"/>
      <c r="C40" s="134" t="s">
        <v>163</v>
      </c>
      <c r="D40" s="335">
        <f t="shared" si="0"/>
        <v>0</v>
      </c>
      <c r="E40" s="335"/>
      <c r="F40" s="335">
        <f t="shared" si="1"/>
        <v>0</v>
      </c>
      <c r="G40" s="335"/>
      <c r="H40" s="335"/>
      <c r="I40" s="335"/>
      <c r="J40" s="335"/>
    </row>
    <row r="41" spans="2:10">
      <c r="B41" s="131"/>
      <c r="C41" s="132" t="s">
        <v>162</v>
      </c>
      <c r="D41" s="335">
        <f t="shared" si="0"/>
        <v>0</v>
      </c>
      <c r="E41" s="335"/>
      <c r="F41" s="335">
        <f t="shared" si="1"/>
        <v>0</v>
      </c>
      <c r="G41" s="335"/>
      <c r="H41" s="335"/>
      <c r="I41" s="335"/>
      <c r="J41" s="335"/>
    </row>
    <row r="42" spans="2:10">
      <c r="B42" s="131"/>
      <c r="C42" s="132" t="s">
        <v>161</v>
      </c>
      <c r="D42" s="335">
        <f t="shared" si="0"/>
        <v>108041</v>
      </c>
      <c r="E42" s="335"/>
      <c r="F42" s="335">
        <f t="shared" si="1"/>
        <v>108041</v>
      </c>
      <c r="G42" s="335"/>
      <c r="H42" s="335"/>
      <c r="I42" s="335">
        <f>'[4]1 - Income'!$G$22</f>
        <v>108041</v>
      </c>
      <c r="J42" s="335"/>
    </row>
    <row r="43" spans="2:10">
      <c r="B43" s="131"/>
      <c r="C43" s="132" t="s">
        <v>160</v>
      </c>
      <c r="D43" s="335">
        <f t="shared" si="0"/>
        <v>638</v>
      </c>
      <c r="E43" s="335">
        <f>'[4]1 - Income'!$C$23</f>
        <v>638</v>
      </c>
      <c r="F43" s="335">
        <f t="shared" si="1"/>
        <v>0</v>
      </c>
      <c r="G43" s="335"/>
      <c r="H43" s="335"/>
      <c r="I43" s="335"/>
      <c r="J43" s="335"/>
    </row>
    <row r="44" spans="2:10">
      <c r="B44" s="131"/>
      <c r="C44" s="132" t="s">
        <v>159</v>
      </c>
      <c r="D44" s="335">
        <f t="shared" si="0"/>
        <v>123971</v>
      </c>
      <c r="E44" s="335">
        <f>'[4]1 - Income'!$C$24</f>
        <v>123971</v>
      </c>
      <c r="F44" s="335">
        <f t="shared" si="1"/>
        <v>0</v>
      </c>
      <c r="G44" s="335"/>
      <c r="H44" s="335"/>
      <c r="I44" s="335"/>
      <c r="J44" s="335">
        <f>'[4]1 - Income'!$H$24</f>
        <v>123971</v>
      </c>
    </row>
    <row r="45" spans="2:10">
      <c r="B45" s="136"/>
      <c r="C45" s="130" t="s">
        <v>158</v>
      </c>
      <c r="D45" s="317">
        <f t="shared" ref="D45:J45" si="2">SUM(D38:D44)</f>
        <v>1395114</v>
      </c>
      <c r="E45" s="317">
        <f t="shared" si="2"/>
        <v>124609</v>
      </c>
      <c r="F45" s="317">
        <f t="shared" si="2"/>
        <v>1270505</v>
      </c>
      <c r="G45" s="317">
        <f t="shared" si="2"/>
        <v>1101004</v>
      </c>
      <c r="H45" s="317">
        <f t="shared" si="2"/>
        <v>25382</v>
      </c>
      <c r="I45" s="317">
        <f>SUM(I38:I44)</f>
        <v>144119</v>
      </c>
      <c r="J45" s="317">
        <f t="shared" si="2"/>
        <v>123971</v>
      </c>
    </row>
    <row r="46" spans="2:10">
      <c r="B46" s="131"/>
      <c r="C46" s="135" t="s">
        <v>157</v>
      </c>
      <c r="D46" s="335">
        <f t="shared" si="0"/>
        <v>251105</v>
      </c>
      <c r="E46" s="335"/>
      <c r="F46" s="335">
        <f t="shared" si="1"/>
        <v>251105</v>
      </c>
      <c r="G46" s="335">
        <f>'[4]1 - Income'!$E$26</f>
        <v>251105</v>
      </c>
      <c r="H46" s="335"/>
      <c r="I46" s="335"/>
      <c r="J46" s="335"/>
    </row>
    <row r="47" spans="2:10">
      <c r="B47" s="131"/>
      <c r="C47" s="134" t="s">
        <v>156</v>
      </c>
      <c r="D47" s="335">
        <f t="shared" si="0"/>
        <v>0</v>
      </c>
      <c r="E47" s="335"/>
      <c r="F47" s="335">
        <f t="shared" si="1"/>
        <v>0</v>
      </c>
      <c r="G47" s="335"/>
      <c r="H47" s="335"/>
      <c r="I47" s="335"/>
      <c r="J47" s="335"/>
    </row>
    <row r="48" spans="2:10">
      <c r="B48" s="131"/>
      <c r="C48" s="134" t="s">
        <v>155</v>
      </c>
      <c r="D48" s="335">
        <f t="shared" si="0"/>
        <v>114921</v>
      </c>
      <c r="E48" s="335"/>
      <c r="F48" s="335">
        <f t="shared" si="1"/>
        <v>114921</v>
      </c>
      <c r="G48" s="335">
        <f>'[4]1 - Income'!$E$28</f>
        <v>112821</v>
      </c>
      <c r="H48" s="335">
        <f>'[4]1 - Income'!$F$28</f>
        <v>1155</v>
      </c>
      <c r="I48" s="335">
        <f>'[4]1 - Income'!$G$28</f>
        <v>945</v>
      </c>
      <c r="J48" s="335"/>
    </row>
    <row r="49" spans="2:10">
      <c r="B49" s="131"/>
      <c r="C49" s="132" t="s">
        <v>154</v>
      </c>
      <c r="D49" s="335">
        <f t="shared" si="0"/>
        <v>207189</v>
      </c>
      <c r="E49" s="335">
        <f>'[4]1 - Income'!$C$29</f>
        <v>94655</v>
      </c>
      <c r="F49" s="335">
        <f t="shared" si="1"/>
        <v>112534</v>
      </c>
      <c r="G49" s="335">
        <f>'[4]1 - Income'!$E$29</f>
        <v>78924</v>
      </c>
      <c r="H49" s="335">
        <f>'[4]1 - Income'!$F$29</f>
        <v>4470</v>
      </c>
      <c r="I49" s="335">
        <f>'[4]1 - Income'!$G$29</f>
        <v>29140</v>
      </c>
      <c r="J49" s="335">
        <f>'[4]1 - Income'!$H$29</f>
        <v>94655</v>
      </c>
    </row>
    <row r="50" spans="2:10">
      <c r="B50" s="131"/>
      <c r="C50" s="133" t="s">
        <v>153</v>
      </c>
      <c r="D50" s="335">
        <f t="shared" si="0"/>
        <v>183437</v>
      </c>
      <c r="E50" s="335">
        <f>'[4]1 - Income'!$C$30</f>
        <v>7976</v>
      </c>
      <c r="F50" s="335">
        <f t="shared" si="1"/>
        <v>175461</v>
      </c>
      <c r="G50" s="335">
        <f>'[4]1 - Income'!$E$30</f>
        <v>168022</v>
      </c>
      <c r="H50" s="335">
        <f>'[4]1 - Income'!$F$30</f>
        <v>2701</v>
      </c>
      <c r="I50" s="335">
        <f>'[4]1 - Income'!$G$30</f>
        <v>4738</v>
      </c>
      <c r="J50" s="335">
        <f>'[4]1 - Income'!$H$30</f>
        <v>799</v>
      </c>
    </row>
    <row r="51" spans="2:10">
      <c r="B51" s="131"/>
      <c r="C51" s="132" t="s">
        <v>152</v>
      </c>
      <c r="D51" s="335">
        <f t="shared" si="0"/>
        <v>277870</v>
      </c>
      <c r="E51" s="335">
        <f>'[4]1 - Income'!$C$31</f>
        <v>277870</v>
      </c>
      <c r="F51" s="335">
        <f t="shared" si="1"/>
        <v>0</v>
      </c>
      <c r="G51" s="335"/>
      <c r="H51" s="335"/>
      <c r="I51" s="335"/>
      <c r="J51" s="335"/>
    </row>
    <row r="52" spans="2:10">
      <c r="B52" s="131"/>
      <c r="C52" s="132" t="s">
        <v>151</v>
      </c>
      <c r="D52" s="335">
        <f t="shared" si="0"/>
        <v>538</v>
      </c>
      <c r="E52" s="335"/>
      <c r="F52" s="335">
        <f t="shared" si="1"/>
        <v>538</v>
      </c>
      <c r="G52" s="335">
        <f>'[4]1 - Income'!$E$32</f>
        <v>538</v>
      </c>
      <c r="H52" s="335"/>
      <c r="I52" s="335"/>
      <c r="J52" s="335"/>
    </row>
    <row r="53" spans="2:10">
      <c r="B53" s="131"/>
      <c r="C53" s="132" t="s">
        <v>150</v>
      </c>
      <c r="D53" s="335">
        <f t="shared" si="0"/>
        <v>0</v>
      </c>
      <c r="E53" s="335"/>
      <c r="F53" s="335">
        <f t="shared" si="1"/>
        <v>0</v>
      </c>
      <c r="G53" s="335"/>
      <c r="H53" s="335"/>
      <c r="I53" s="335"/>
      <c r="J53" s="335"/>
    </row>
    <row r="54" spans="2:10">
      <c r="B54" s="131"/>
      <c r="C54" s="133" t="s">
        <v>149</v>
      </c>
      <c r="D54" s="335">
        <f t="shared" si="0"/>
        <v>0</v>
      </c>
      <c r="E54" s="335"/>
      <c r="F54" s="335">
        <f t="shared" si="1"/>
        <v>0</v>
      </c>
      <c r="G54" s="335"/>
      <c r="H54" s="335"/>
      <c r="I54" s="335"/>
      <c r="J54" s="335"/>
    </row>
    <row r="55" spans="2:10">
      <c r="B55" s="131"/>
      <c r="C55" s="130" t="s">
        <v>148</v>
      </c>
      <c r="D55" s="336">
        <f t="shared" ref="D55:J55" si="3">D45-SUM(D46:D54)</f>
        <v>360054</v>
      </c>
      <c r="E55" s="336">
        <f t="shared" si="3"/>
        <v>-255892</v>
      </c>
      <c r="F55" s="336">
        <f t="shared" si="3"/>
        <v>615946</v>
      </c>
      <c r="G55" s="336">
        <f t="shared" si="3"/>
        <v>489594</v>
      </c>
      <c r="H55" s="336">
        <f t="shared" si="3"/>
        <v>17056</v>
      </c>
      <c r="I55" s="336">
        <f>I45-SUM(I46:I54)</f>
        <v>109296</v>
      </c>
      <c r="J55" s="336">
        <f t="shared" si="3"/>
        <v>28517</v>
      </c>
    </row>
    <row r="56" spans="2:10">
      <c r="B56" s="131"/>
      <c r="C56" s="132" t="s">
        <v>147</v>
      </c>
      <c r="D56" s="335">
        <f t="shared" si="0"/>
        <v>-942</v>
      </c>
      <c r="E56" s="335">
        <f>'[4]1 - Income'!$C$36</f>
        <v>-942</v>
      </c>
      <c r="F56" s="335">
        <f t="shared" si="1"/>
        <v>0</v>
      </c>
      <c r="G56" s="335"/>
      <c r="H56" s="335"/>
      <c r="I56" s="335"/>
      <c r="J56" s="335"/>
    </row>
    <row r="57" spans="2:10">
      <c r="B57" s="131"/>
      <c r="C57" s="130" t="s">
        <v>146</v>
      </c>
      <c r="D57" s="317">
        <f t="shared" ref="D57:J57" si="4">D55-D56</f>
        <v>360996</v>
      </c>
      <c r="E57" s="317">
        <f t="shared" si="4"/>
        <v>-254950</v>
      </c>
      <c r="F57" s="317">
        <f t="shared" si="4"/>
        <v>615946</v>
      </c>
      <c r="G57" s="317">
        <f t="shared" si="4"/>
        <v>489594</v>
      </c>
      <c r="H57" s="317">
        <f t="shared" si="4"/>
        <v>17056</v>
      </c>
      <c r="I57" s="317">
        <f>I55-I56</f>
        <v>109296</v>
      </c>
      <c r="J57" s="317">
        <f t="shared" si="4"/>
        <v>28517</v>
      </c>
    </row>
  </sheetData>
  <mergeCells count="3">
    <mergeCell ref="B2:C2"/>
    <mergeCell ref="B7:D7"/>
    <mergeCell ref="B5:C5"/>
  </mergeCells>
  <pageMargins left="0.35433070866141736" right="0.35433070866141736" top="0.59055118110236227" bottom="0.78740157480314965" header="0.51181102362204722" footer="0.11811023622047245"/>
  <pageSetup paperSize="9" scale="58" orientation="landscape"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dimension ref="B1:G305"/>
  <sheetViews>
    <sheetView showGridLines="0" view="pageBreakPreview" zoomScaleNormal="100" zoomScaleSheetLayoutView="100" workbookViewId="0">
      <selection activeCell="B1" sqref="B1"/>
    </sheetView>
  </sheetViews>
  <sheetFormatPr defaultRowHeight="12.75"/>
  <cols>
    <col min="1" max="1" width="12.140625" customWidth="1"/>
    <col min="2" max="2" width="46.42578125" customWidth="1"/>
    <col min="3" max="5" width="15.7109375" customWidth="1"/>
    <col min="6" max="6" width="16.85546875" customWidth="1"/>
    <col min="7" max="7" width="15.7109375" customWidth="1"/>
    <col min="8" max="8" width="3.140625" customWidth="1"/>
  </cols>
  <sheetData>
    <row r="1" spans="2:6" ht="20.25">
      <c r="B1" s="157" t="str">
        <f>Cover!C22</f>
        <v>SA Power Networks</v>
      </c>
    </row>
    <row r="2" spans="2:6" ht="20.25">
      <c r="B2" s="86" t="s">
        <v>330</v>
      </c>
    </row>
    <row r="3" spans="2:6" ht="20.25">
      <c r="B3" s="26" t="str">
        <f>Cover!C26</f>
        <v>2013-14</v>
      </c>
    </row>
    <row r="5" spans="2:6" s="159" customFormat="1" ht="66" customHeight="1">
      <c r="B5" s="500" t="s">
        <v>173</v>
      </c>
      <c r="C5" s="501"/>
    </row>
    <row r="7" spans="2:6" ht="15.75">
      <c r="B7" s="94" t="s">
        <v>133</v>
      </c>
    </row>
    <row r="8" spans="2:6" ht="15.75">
      <c r="B8" s="94"/>
    </row>
    <row r="9" spans="2:6">
      <c r="B9" s="337" t="s">
        <v>333</v>
      </c>
      <c r="C9" s="338"/>
      <c r="D9" s="338"/>
      <c r="E9" s="338"/>
      <c r="F9" s="339"/>
    </row>
    <row r="10" spans="2:6">
      <c r="B10" s="340" t="s">
        <v>361</v>
      </c>
      <c r="C10" s="348"/>
      <c r="D10" s="348"/>
      <c r="E10" s="348"/>
      <c r="F10" s="349"/>
    </row>
    <row r="11" spans="2:6">
      <c r="B11" s="340" t="s">
        <v>362</v>
      </c>
      <c r="C11" s="341"/>
      <c r="D11" s="341"/>
      <c r="E11" s="341"/>
      <c r="F11" s="342"/>
    </row>
    <row r="12" spans="2:6">
      <c r="B12" s="340"/>
      <c r="C12" s="341"/>
      <c r="D12" s="341"/>
      <c r="E12" s="341"/>
      <c r="F12" s="342"/>
    </row>
    <row r="13" spans="2:6">
      <c r="B13" s="340" t="s">
        <v>363</v>
      </c>
      <c r="C13" s="348"/>
      <c r="D13" s="348"/>
      <c r="E13" s="348"/>
      <c r="F13" s="349"/>
    </row>
    <row r="14" spans="2:6">
      <c r="B14" s="340"/>
      <c r="C14" s="341"/>
      <c r="D14" s="341"/>
      <c r="E14" s="341"/>
      <c r="F14" s="342"/>
    </row>
    <row r="15" spans="2:6">
      <c r="B15" s="340" t="s">
        <v>364</v>
      </c>
      <c r="C15" s="348"/>
      <c r="D15" s="348"/>
      <c r="E15" s="348"/>
      <c r="F15" s="349"/>
    </row>
    <row r="16" spans="2:6">
      <c r="B16" s="340" t="s">
        <v>365</v>
      </c>
      <c r="C16" s="341"/>
      <c r="D16" s="341"/>
      <c r="E16" s="341"/>
      <c r="F16" s="342"/>
    </row>
    <row r="17" spans="2:6">
      <c r="B17" s="340"/>
      <c r="C17" s="341"/>
      <c r="D17" s="341"/>
      <c r="E17" s="341"/>
      <c r="F17" s="342"/>
    </row>
    <row r="18" spans="2:6">
      <c r="B18" s="340" t="s">
        <v>366</v>
      </c>
      <c r="C18" s="341"/>
      <c r="D18" s="341"/>
      <c r="E18" s="341"/>
      <c r="F18" s="342"/>
    </row>
    <row r="19" spans="2:6">
      <c r="B19" s="340"/>
      <c r="C19" s="341"/>
      <c r="D19" s="341"/>
      <c r="E19" s="341"/>
      <c r="F19" s="342"/>
    </row>
    <row r="20" spans="2:6">
      <c r="B20" s="350" t="s">
        <v>367</v>
      </c>
      <c r="C20" s="351"/>
      <c r="D20" s="351"/>
      <c r="E20" s="351"/>
      <c r="F20" s="352"/>
    </row>
    <row r="21" spans="2:6">
      <c r="B21" s="350" t="s">
        <v>368</v>
      </c>
      <c r="C21" s="341"/>
      <c r="D21" s="341"/>
      <c r="E21" s="341"/>
      <c r="F21" s="342"/>
    </row>
    <row r="22" spans="2:6">
      <c r="B22" s="350" t="s">
        <v>369</v>
      </c>
      <c r="C22" s="353"/>
      <c r="D22" s="353"/>
      <c r="E22" s="353"/>
      <c r="F22" s="354"/>
    </row>
    <row r="23" spans="2:6">
      <c r="B23" s="340"/>
      <c r="C23" s="341"/>
      <c r="D23" s="341"/>
      <c r="E23" s="341"/>
      <c r="F23" s="342"/>
    </row>
    <row r="24" spans="2:6">
      <c r="B24" s="350" t="s">
        <v>370</v>
      </c>
      <c r="C24" s="350"/>
      <c r="D24" s="350"/>
      <c r="E24" s="350"/>
      <c r="F24" s="355"/>
    </row>
    <row r="25" spans="2:6">
      <c r="B25" s="350" t="s">
        <v>371</v>
      </c>
      <c r="C25" s="350"/>
      <c r="D25" s="350"/>
      <c r="E25" s="350"/>
      <c r="F25" s="355"/>
    </row>
    <row r="26" spans="2:6">
      <c r="B26" s="350" t="s">
        <v>372</v>
      </c>
      <c r="C26" s="350"/>
      <c r="D26" s="350"/>
      <c r="E26" s="350"/>
      <c r="F26" s="355"/>
    </row>
    <row r="27" spans="2:6">
      <c r="B27" s="350" t="s">
        <v>373</v>
      </c>
      <c r="C27" s="350"/>
      <c r="D27" s="350"/>
      <c r="E27" s="350"/>
      <c r="F27" s="355"/>
    </row>
    <row r="28" spans="2:6">
      <c r="B28" s="350" t="s">
        <v>374</v>
      </c>
      <c r="C28" s="350"/>
      <c r="D28" s="350"/>
      <c r="E28" s="350"/>
      <c r="F28" s="355"/>
    </row>
    <row r="29" spans="2:6">
      <c r="B29" s="350" t="s">
        <v>375</v>
      </c>
      <c r="C29" s="350"/>
      <c r="D29" s="350"/>
      <c r="E29" s="350"/>
      <c r="F29" s="355"/>
    </row>
    <row r="30" spans="2:6">
      <c r="B30" s="350" t="s">
        <v>376</v>
      </c>
      <c r="C30" s="350"/>
      <c r="D30" s="350"/>
      <c r="E30" s="350"/>
      <c r="F30" s="355"/>
    </row>
    <row r="31" spans="2:6">
      <c r="B31" s="350"/>
      <c r="C31" s="341"/>
      <c r="D31" s="341"/>
      <c r="E31" s="341"/>
      <c r="F31" s="342"/>
    </row>
    <row r="32" spans="2:6">
      <c r="B32" s="340" t="s">
        <v>377</v>
      </c>
      <c r="C32" s="341"/>
      <c r="D32" s="341"/>
      <c r="E32" s="341"/>
      <c r="F32" s="342"/>
    </row>
    <row r="33" spans="2:6">
      <c r="B33" s="340" t="s">
        <v>378</v>
      </c>
      <c r="C33" s="341"/>
      <c r="D33" s="341"/>
      <c r="E33" s="341"/>
      <c r="F33" s="342"/>
    </row>
    <row r="34" spans="2:6">
      <c r="B34" s="356" t="s">
        <v>379</v>
      </c>
      <c r="C34" s="345"/>
      <c r="D34" s="345"/>
      <c r="E34" s="345"/>
      <c r="F34" s="346"/>
    </row>
    <row r="35" spans="2:6">
      <c r="B35" s="359"/>
    </row>
    <row r="36" spans="2:6">
      <c r="B36" s="358" t="s">
        <v>380</v>
      </c>
    </row>
    <row r="37" spans="2:6">
      <c r="B37" s="95"/>
    </row>
    <row r="38" spans="2:6">
      <c r="B38" s="96"/>
      <c r="C38" s="88" t="s">
        <v>4</v>
      </c>
      <c r="D38" s="88" t="s">
        <v>10</v>
      </c>
      <c r="E38" s="88" t="s">
        <v>112</v>
      </c>
    </row>
    <row r="39" spans="2:6">
      <c r="B39" s="97" t="s">
        <v>11</v>
      </c>
      <c r="C39" s="125" t="s">
        <v>45</v>
      </c>
      <c r="D39" s="125" t="s">
        <v>45</v>
      </c>
      <c r="E39" s="82"/>
    </row>
    <row r="40" spans="2:6">
      <c r="B40" s="98" t="s">
        <v>12</v>
      </c>
      <c r="C40" s="365">
        <f>C62</f>
        <v>50614</v>
      </c>
      <c r="D40" s="365">
        <f>D62</f>
        <v>85482</v>
      </c>
      <c r="E40" s="366">
        <f t="shared" ref="E40:E45" si="0">(D40-C40)/C40</f>
        <v>0.68890030426364246</v>
      </c>
    </row>
    <row r="41" spans="2:6">
      <c r="B41" s="98" t="s">
        <v>13</v>
      </c>
      <c r="C41" s="365">
        <f>C67</f>
        <v>159694</v>
      </c>
      <c r="D41" s="365">
        <f>D67</f>
        <v>88027</v>
      </c>
      <c r="E41" s="366">
        <f t="shared" si="0"/>
        <v>-0.44877703608150588</v>
      </c>
    </row>
    <row r="42" spans="2:6">
      <c r="B42" s="98" t="s">
        <v>109</v>
      </c>
      <c r="C42" s="365">
        <f>C71</f>
        <v>20402</v>
      </c>
      <c r="D42" s="365">
        <f>D71</f>
        <v>25892.999999999996</v>
      </c>
      <c r="E42" s="366">
        <f t="shared" si="0"/>
        <v>0.26914028036466997</v>
      </c>
    </row>
    <row r="43" spans="2:6">
      <c r="B43" s="98" t="s">
        <v>15</v>
      </c>
      <c r="C43" s="365">
        <f>C76</f>
        <v>38013</v>
      </c>
      <c r="D43" s="365">
        <f>D76</f>
        <v>20595</v>
      </c>
      <c r="E43" s="366">
        <f t="shared" si="0"/>
        <v>-0.45821166443058953</v>
      </c>
    </row>
    <row r="44" spans="2:6">
      <c r="B44" s="98" t="s">
        <v>110</v>
      </c>
      <c r="C44" s="365">
        <f>C79</f>
        <v>0</v>
      </c>
      <c r="D44" s="365">
        <f>D79</f>
        <v>-6080</v>
      </c>
      <c r="E44" s="366" t="e">
        <f t="shared" si="0"/>
        <v>#DIV/0!</v>
      </c>
    </row>
    <row r="45" spans="2:6">
      <c r="B45" s="99" t="s">
        <v>7</v>
      </c>
      <c r="C45" s="367">
        <f>SUM(C40:C44)</f>
        <v>268723</v>
      </c>
      <c r="D45" s="367">
        <f>SUM(D40:D44)</f>
        <v>213917</v>
      </c>
      <c r="E45" s="366">
        <f t="shared" si="0"/>
        <v>-0.20394979216516637</v>
      </c>
    </row>
    <row r="46" spans="2:6">
      <c r="B46" s="97" t="s">
        <v>16</v>
      </c>
      <c r="C46" s="380"/>
      <c r="D46" s="380"/>
      <c r="E46" s="381"/>
    </row>
    <row r="47" spans="2:6">
      <c r="B47" s="98" t="s">
        <v>16</v>
      </c>
      <c r="C47" s="365">
        <f>C89</f>
        <v>78350</v>
      </c>
      <c r="D47" s="365">
        <f>D89</f>
        <v>66158</v>
      </c>
      <c r="E47" s="366">
        <f>(D47-C47)/C47</f>
        <v>-0.15560944479897895</v>
      </c>
    </row>
    <row r="48" spans="2:6">
      <c r="B48" s="99" t="s">
        <v>111</v>
      </c>
      <c r="C48" s="367">
        <f>SUM(C45,C47)</f>
        <v>347073</v>
      </c>
      <c r="D48" s="367">
        <f>SUM(D45,D47)</f>
        <v>280075</v>
      </c>
      <c r="E48" s="366">
        <f>(D48-C48)/C48</f>
        <v>-0.19303719966692887</v>
      </c>
    </row>
    <row r="50" spans="2:6">
      <c r="B50" s="337" t="s">
        <v>333</v>
      </c>
      <c r="C50" s="338"/>
      <c r="D50" s="338"/>
      <c r="E50" s="338"/>
      <c r="F50" s="339"/>
    </row>
    <row r="51" spans="2:6">
      <c r="B51" s="340" t="s">
        <v>381</v>
      </c>
      <c r="C51" s="348"/>
      <c r="D51" s="348"/>
      <c r="E51" s="348"/>
      <c r="F51" s="349"/>
    </row>
    <row r="52" spans="2:6">
      <c r="B52" s="340" t="s">
        <v>382</v>
      </c>
      <c r="C52" s="341"/>
      <c r="D52" s="341"/>
      <c r="E52" s="341"/>
      <c r="F52" s="342"/>
    </row>
    <row r="53" spans="2:6">
      <c r="B53" s="340" t="s">
        <v>383</v>
      </c>
      <c r="C53" s="341"/>
      <c r="D53" s="341"/>
      <c r="E53" s="341"/>
      <c r="F53" s="342"/>
    </row>
    <row r="54" spans="2:6">
      <c r="B54" s="356" t="s">
        <v>384</v>
      </c>
      <c r="C54" s="345"/>
      <c r="D54" s="345"/>
      <c r="E54" s="345"/>
      <c r="F54" s="346"/>
    </row>
    <row r="56" spans="2:6">
      <c r="B56" s="358" t="s">
        <v>385</v>
      </c>
    </row>
    <row r="58" spans="2:6">
      <c r="B58" s="96"/>
      <c r="C58" s="88" t="s">
        <v>4</v>
      </c>
      <c r="D58" s="88" t="s">
        <v>10</v>
      </c>
      <c r="E58" s="88" t="s">
        <v>112</v>
      </c>
    </row>
    <row r="59" spans="2:6">
      <c r="B59" s="97" t="s">
        <v>11</v>
      </c>
      <c r="C59" s="125" t="s">
        <v>45</v>
      </c>
      <c r="D59" s="125" t="s">
        <v>45</v>
      </c>
      <c r="E59" s="82"/>
    </row>
    <row r="60" spans="2:6">
      <c r="B60" s="360" t="s">
        <v>12</v>
      </c>
      <c r="C60" s="361"/>
      <c r="D60" s="362"/>
      <c r="E60" s="363"/>
    </row>
    <row r="61" spans="2:6">
      <c r="B61" s="364" t="s">
        <v>386</v>
      </c>
      <c r="C61" s="365">
        <f>ROUND('[5]2013-14 Draft Actual'!$H$13,0)</f>
        <v>50614</v>
      </c>
      <c r="D61" s="365">
        <f>'[6]28-CAPEX'!$D$18</f>
        <v>85482</v>
      </c>
      <c r="E61" s="366">
        <f>(D61-C61)/C61</f>
        <v>0.68890030426364246</v>
      </c>
    </row>
    <row r="62" spans="2:6">
      <c r="B62" s="99" t="s">
        <v>7</v>
      </c>
      <c r="C62" s="367">
        <f>SUM(C61)</f>
        <v>50614</v>
      </c>
      <c r="D62" s="367">
        <f>SUM(D61)</f>
        <v>85482</v>
      </c>
      <c r="E62" s="366">
        <f>(D62-C62)/C62</f>
        <v>0.68890030426364246</v>
      </c>
    </row>
    <row r="63" spans="2:6">
      <c r="B63" s="368" t="s">
        <v>13</v>
      </c>
      <c r="C63" s="361"/>
      <c r="D63" s="362"/>
      <c r="E63" s="363"/>
    </row>
    <row r="64" spans="2:6">
      <c r="B64" s="369" t="s">
        <v>387</v>
      </c>
      <c r="C64" s="365">
        <f>ROUND('[5]2013-14 Draft Actual'!$H$17,0)</f>
        <v>125023</v>
      </c>
      <c r="D64" s="365">
        <f>'[6]28-CAPEX'!$D$11</f>
        <v>57081</v>
      </c>
      <c r="E64" s="366">
        <f>(D64-C64)/C64</f>
        <v>-0.54343600777456946</v>
      </c>
    </row>
    <row r="65" spans="2:5">
      <c r="B65" s="369" t="s">
        <v>388</v>
      </c>
      <c r="C65" s="365">
        <f>ROUND('[5]2013-14 Draft Actual'!$H$18,0)</f>
        <v>157096</v>
      </c>
      <c r="D65" s="365">
        <f>'[6]28-CAPEX'!$D$12</f>
        <v>113636.00000000001</v>
      </c>
      <c r="E65" s="366">
        <f>(D65-C65)/C65</f>
        <v>-0.27664612720884035</v>
      </c>
    </row>
    <row r="66" spans="2:5">
      <c r="B66" s="369" t="s">
        <v>389</v>
      </c>
      <c r="C66" s="365">
        <f>ROUND('[5]2013-14 Draft Actual'!$H$19,0)</f>
        <v>-122425</v>
      </c>
      <c r="D66" s="365">
        <f>'[6]28-CAPEX'!$D$13</f>
        <v>-82690</v>
      </c>
      <c r="E66" s="366">
        <f>(D66-C66)/C66</f>
        <v>-0.3245660608535838</v>
      </c>
    </row>
    <row r="67" spans="2:5">
      <c r="B67" s="99" t="s">
        <v>7</v>
      </c>
      <c r="C67" s="367">
        <f>SUM(C64:C66)</f>
        <v>159694</v>
      </c>
      <c r="D67" s="367">
        <f>SUM(D64:D66)</f>
        <v>88027</v>
      </c>
      <c r="E67" s="366">
        <f>(D67-C67)/C67</f>
        <v>-0.44877703608150588</v>
      </c>
    </row>
    <row r="68" spans="2:5">
      <c r="B68" s="370" t="s">
        <v>109</v>
      </c>
      <c r="C68" s="361"/>
      <c r="D68" s="362"/>
      <c r="E68" s="363"/>
    </row>
    <row r="69" spans="2:5">
      <c r="B69" s="371" t="s">
        <v>390</v>
      </c>
      <c r="C69" s="365">
        <f>ROUND('[5]2013-14 Draft Actual'!$H$23,0)</f>
        <v>5106</v>
      </c>
      <c r="D69" s="365">
        <f>'[6]28-CAPEX'!$D$20</f>
        <v>3528.0000000000005</v>
      </c>
      <c r="E69" s="366">
        <f>(D69-C69)/C69</f>
        <v>-0.3090481786133959</v>
      </c>
    </row>
    <row r="70" spans="2:5">
      <c r="B70" s="371" t="s">
        <v>391</v>
      </c>
      <c r="C70" s="365">
        <f>ROUND('[5]2013-14 Draft Actual'!$H$24,0)</f>
        <v>15296</v>
      </c>
      <c r="D70" s="365">
        <f>'[6]28-CAPEX'!$D$19</f>
        <v>22364.999999999996</v>
      </c>
      <c r="E70" s="366">
        <f>(D70-C70)/C70</f>
        <v>0.46214696652719639</v>
      </c>
    </row>
    <row r="71" spans="2:5">
      <c r="B71" s="99" t="s">
        <v>7</v>
      </c>
      <c r="C71" s="367">
        <f>SUM(C69:C70)</f>
        <v>20402</v>
      </c>
      <c r="D71" s="367">
        <f>SUM(D69:D70)</f>
        <v>25892.999999999996</v>
      </c>
      <c r="E71" s="366">
        <f>(D71-C71)/C71</f>
        <v>0.26914028036466997</v>
      </c>
    </row>
    <row r="72" spans="2:5">
      <c r="B72" s="372" t="s">
        <v>15</v>
      </c>
      <c r="C72" s="361"/>
      <c r="D72" s="362"/>
      <c r="E72" s="363"/>
    </row>
    <row r="73" spans="2:5">
      <c r="B73" s="373" t="s">
        <v>392</v>
      </c>
      <c r="C73" s="365">
        <f>ROUND('[5]2013-14 Draft Actual'!$H$28,0)</f>
        <v>3369</v>
      </c>
      <c r="D73" s="365">
        <f>'[6]28-CAPEX'!$D$26</f>
        <v>1130</v>
      </c>
      <c r="E73" s="366">
        <f>(D73-C73)/C73</f>
        <v>-0.66458889878302163</v>
      </c>
    </row>
    <row r="74" spans="2:5">
      <c r="B74" s="373" t="s">
        <v>393</v>
      </c>
      <c r="C74" s="365">
        <f>ROUND('[5]2013-14 Draft Actual'!$H$29,0)</f>
        <v>26591</v>
      </c>
      <c r="D74" s="365">
        <f>'[6]28-CAPEX'!$D$25</f>
        <v>11992</v>
      </c>
      <c r="E74" s="366">
        <f>(D74-C74)/C74</f>
        <v>-0.54902034522958898</v>
      </c>
    </row>
    <row r="75" spans="2:5">
      <c r="B75" s="373" t="s">
        <v>394</v>
      </c>
      <c r="C75" s="365">
        <f>ROUND('[5]2013-14 Draft Actual'!$H$30,0)</f>
        <v>8053</v>
      </c>
      <c r="D75" s="365">
        <f>'[6]28-CAPEX'!$D$27</f>
        <v>7472.9999999999991</v>
      </c>
      <c r="E75" s="366">
        <f>(D75-C75)/C75</f>
        <v>-7.2022848627840669E-2</v>
      </c>
    </row>
    <row r="76" spans="2:5">
      <c r="B76" s="99" t="s">
        <v>7</v>
      </c>
      <c r="C76" s="367">
        <f>SUM(C73:C75)</f>
        <v>38013</v>
      </c>
      <c r="D76" s="367">
        <f>SUM(D73:D75)</f>
        <v>20595</v>
      </c>
      <c r="E76" s="366">
        <f>(D76-C76)/C76</f>
        <v>-0.45821166443058953</v>
      </c>
    </row>
    <row r="77" spans="2:5">
      <c r="B77" s="374" t="s">
        <v>46</v>
      </c>
      <c r="C77" s="361"/>
      <c r="D77" s="362"/>
      <c r="E77" s="363"/>
    </row>
    <row r="78" spans="2:5">
      <c r="B78" s="375" t="s">
        <v>395</v>
      </c>
      <c r="C78" s="365">
        <f>ROUND('[5]2013-14 Draft Actual'!$H$34,0)</f>
        <v>0</v>
      </c>
      <c r="D78" s="365">
        <f>'[6]28-CAPEX'!$D$45</f>
        <v>-6080</v>
      </c>
      <c r="E78" s="366" t="e">
        <f>(D78-C78)/C78</f>
        <v>#DIV/0!</v>
      </c>
    </row>
    <row r="79" spans="2:5">
      <c r="B79" s="99" t="s">
        <v>7</v>
      </c>
      <c r="C79" s="367">
        <f>SUM(C78)</f>
        <v>0</v>
      </c>
      <c r="D79" s="367">
        <f>SUM(D78)</f>
        <v>-6080</v>
      </c>
      <c r="E79" s="366" t="e">
        <f>(D79-C79)/C79</f>
        <v>#DIV/0!</v>
      </c>
    </row>
    <row r="80" spans="2:5">
      <c r="B80" s="376" t="s">
        <v>396</v>
      </c>
      <c r="C80" s="367">
        <f>SUM(C62,C67,C71,C76,C79)</f>
        <v>268723</v>
      </c>
      <c r="D80" s="367">
        <f>SUM(D62,D67,D71,D76,D79)</f>
        <v>213917</v>
      </c>
      <c r="E80" s="366">
        <f>(D80-C80)/C80</f>
        <v>-0.20394979216516637</v>
      </c>
    </row>
    <row r="81" spans="2:6">
      <c r="B81" s="377" t="s">
        <v>16</v>
      </c>
      <c r="C81" s="361"/>
      <c r="D81" s="362"/>
      <c r="E81" s="363"/>
    </row>
    <row r="82" spans="2:6">
      <c r="B82" s="378" t="s">
        <v>397</v>
      </c>
      <c r="C82" s="365">
        <f>ROUND('[5]2013-14 Draft Actual'!$H$41,0)</f>
        <v>27567</v>
      </c>
      <c r="D82" s="365">
        <f>'[6]28-CAPEX'!$D$34</f>
        <v>27637.999999999996</v>
      </c>
      <c r="E82" s="366">
        <f t="shared" ref="E82:E90" si="1">(D82-C82)/C82</f>
        <v>2.5755432219681635E-3</v>
      </c>
    </row>
    <row r="83" spans="2:6">
      <c r="B83" s="378" t="s">
        <v>398</v>
      </c>
      <c r="C83" s="365">
        <f>ROUND('[5]2013-14 Draft Actual'!$H$42,0)</f>
        <v>17970</v>
      </c>
      <c r="D83" s="365">
        <f>'[6]28-CAPEX'!$D$35</f>
        <v>10921.000000000002</v>
      </c>
      <c r="E83" s="366">
        <f t="shared" si="1"/>
        <v>-0.3922648859209793</v>
      </c>
    </row>
    <row r="84" spans="2:6">
      <c r="B84" s="378" t="s">
        <v>399</v>
      </c>
      <c r="C84" s="365">
        <f>(ROUND('[5]2013-14 Draft Actual'!$H$43,0)+(ROUND('[5]2013-14 Draft Actual'!$H$44,0)))</f>
        <v>24812</v>
      </c>
      <c r="D84" s="365">
        <f>'[6]28-CAPEX'!$D$36</f>
        <v>23159</v>
      </c>
      <c r="E84" s="366">
        <f t="shared" si="1"/>
        <v>-6.6620989843624051E-2</v>
      </c>
    </row>
    <row r="85" spans="2:6">
      <c r="B85" s="378" t="s">
        <v>400</v>
      </c>
      <c r="C85" s="365">
        <f>ROUND('[5]2013-14 Draft Actual'!$H$45,0)</f>
        <v>8001</v>
      </c>
      <c r="D85" s="365">
        <f>'[6]28-CAPEX'!$D$37</f>
        <v>2658</v>
      </c>
      <c r="E85" s="366">
        <f t="shared" si="1"/>
        <v>-0.66779152605924263</v>
      </c>
    </row>
    <row r="86" spans="2:6">
      <c r="B86" s="378" t="s">
        <v>9</v>
      </c>
      <c r="C86" s="365">
        <f>ROUND('[5]2013-14 Draft Actual'!$H$47,0)</f>
        <v>0</v>
      </c>
      <c r="D86" s="365">
        <f>'[6]28-CAPEX'!$D$44</f>
        <v>0</v>
      </c>
      <c r="E86" s="366" t="e">
        <f t="shared" si="1"/>
        <v>#DIV/0!</v>
      </c>
    </row>
    <row r="87" spans="2:6">
      <c r="B87" s="375" t="s">
        <v>395</v>
      </c>
      <c r="C87" s="365">
        <f>ROUND('[5]2013-14 Draft Actual'!$H$48,0)</f>
        <v>0</v>
      </c>
      <c r="D87" s="365">
        <f>'[6]28-CAPEX'!$D$38</f>
        <v>-1187</v>
      </c>
      <c r="E87" s="366" t="e">
        <f t="shared" si="1"/>
        <v>#DIV/0!</v>
      </c>
    </row>
    <row r="88" spans="2:6">
      <c r="B88" s="378" t="s">
        <v>401</v>
      </c>
      <c r="C88" s="365">
        <f>ROUND('[5]2013-14 Draft Actual'!$H$46,0)</f>
        <v>0</v>
      </c>
      <c r="D88" s="365">
        <f>'[6]28-CAPEX'!$D$39</f>
        <v>2969</v>
      </c>
      <c r="E88" s="366" t="e">
        <f t="shared" si="1"/>
        <v>#DIV/0!</v>
      </c>
    </row>
    <row r="89" spans="2:6">
      <c r="B89" s="379" t="s">
        <v>402</v>
      </c>
      <c r="C89" s="367">
        <f>SUM(C82:C88)</f>
        <v>78350</v>
      </c>
      <c r="D89" s="367">
        <f>SUM(D82:D88)</f>
        <v>66158</v>
      </c>
      <c r="E89" s="366">
        <f t="shared" si="1"/>
        <v>-0.15560944479897895</v>
      </c>
    </row>
    <row r="90" spans="2:6">
      <c r="B90" s="99" t="s">
        <v>111</v>
      </c>
      <c r="C90" s="367">
        <f>SUM(C80,C89)</f>
        <v>347073</v>
      </c>
      <c r="D90" s="367">
        <f>SUM(D80,D89)</f>
        <v>280075</v>
      </c>
      <c r="E90" s="366">
        <f t="shared" si="1"/>
        <v>-0.19303719966692887</v>
      </c>
    </row>
    <row r="92" spans="2:6" ht="15.75">
      <c r="B92" s="94" t="s">
        <v>121</v>
      </c>
    </row>
    <row r="93" spans="2:6" ht="15.75">
      <c r="B93" s="94"/>
    </row>
    <row r="94" spans="2:6">
      <c r="B94" s="117" t="s">
        <v>126</v>
      </c>
      <c r="C94" s="118"/>
    </row>
    <row r="95" spans="2:6" ht="12.75" customHeight="1">
      <c r="B95" s="94"/>
    </row>
    <row r="96" spans="2:6" ht="15" customHeight="1">
      <c r="B96" s="96"/>
      <c r="C96" s="508" t="s">
        <v>1</v>
      </c>
      <c r="D96" s="509"/>
      <c r="E96" s="509"/>
      <c r="F96" s="510"/>
    </row>
    <row r="97" spans="2:6">
      <c r="B97" s="97" t="s">
        <v>11</v>
      </c>
      <c r="C97" s="508"/>
      <c r="D97" s="509"/>
      <c r="E97" s="509"/>
      <c r="F97" s="510"/>
    </row>
    <row r="98" spans="2:6" ht="129" customHeight="1">
      <c r="B98" s="98" t="s">
        <v>12</v>
      </c>
      <c r="C98" s="502" t="s">
        <v>521</v>
      </c>
      <c r="D98" s="503"/>
      <c r="E98" s="503"/>
      <c r="F98" s="504"/>
    </row>
    <row r="99" spans="2:6" ht="147" customHeight="1">
      <c r="B99" s="98" t="s">
        <v>13</v>
      </c>
      <c r="C99" s="502" t="s">
        <v>528</v>
      </c>
      <c r="D99" s="503"/>
      <c r="E99" s="503"/>
      <c r="F99" s="504"/>
    </row>
    <row r="100" spans="2:6" ht="118.5" customHeight="1">
      <c r="B100" s="98" t="s">
        <v>14</v>
      </c>
      <c r="C100" s="502" t="s">
        <v>522</v>
      </c>
      <c r="D100" s="503"/>
      <c r="E100" s="503"/>
      <c r="F100" s="504"/>
    </row>
    <row r="101" spans="2:6" ht="221.25" customHeight="1">
      <c r="B101" s="98" t="s">
        <v>15</v>
      </c>
      <c r="C101" s="502" t="s">
        <v>529</v>
      </c>
      <c r="D101" s="503"/>
      <c r="E101" s="503"/>
      <c r="F101" s="504"/>
    </row>
    <row r="102" spans="2:6" ht="131.25" customHeight="1">
      <c r="B102" s="98" t="s">
        <v>46</v>
      </c>
      <c r="C102" s="505" t="s">
        <v>523</v>
      </c>
      <c r="D102" s="506"/>
      <c r="E102" s="506"/>
      <c r="F102" s="507"/>
    </row>
    <row r="103" spans="2:6">
      <c r="B103" s="97" t="s">
        <v>16</v>
      </c>
      <c r="C103" s="508"/>
      <c r="D103" s="509"/>
      <c r="E103" s="509"/>
      <c r="F103" s="510"/>
    </row>
    <row r="104" spans="2:6" ht="117.75" customHeight="1">
      <c r="B104" s="98" t="s">
        <v>16</v>
      </c>
      <c r="C104" s="502" t="s">
        <v>516</v>
      </c>
      <c r="D104" s="503"/>
      <c r="E104" s="503"/>
      <c r="F104" s="504"/>
    </row>
    <row r="106" spans="2:6" ht="15.75">
      <c r="B106" s="87" t="s">
        <v>137</v>
      </c>
    </row>
    <row r="107" spans="2:6" ht="15.75">
      <c r="B107" s="87"/>
    </row>
    <row r="108" spans="2:6">
      <c r="B108" s="337" t="s">
        <v>403</v>
      </c>
      <c r="C108" s="338"/>
      <c r="D108" s="338"/>
      <c r="E108" s="338"/>
      <c r="F108" s="339"/>
    </row>
    <row r="109" spans="2:6">
      <c r="B109" s="340" t="s">
        <v>361</v>
      </c>
      <c r="C109" s="348"/>
      <c r="D109" s="348"/>
      <c r="E109" s="348"/>
      <c r="F109" s="349"/>
    </row>
    <row r="110" spans="2:6">
      <c r="B110" s="340" t="s">
        <v>362</v>
      </c>
      <c r="C110" s="341"/>
      <c r="D110" s="341"/>
      <c r="E110" s="341"/>
      <c r="F110" s="342"/>
    </row>
    <row r="111" spans="2:6">
      <c r="B111" s="340"/>
      <c r="C111" s="341"/>
      <c r="D111" s="341"/>
      <c r="E111" s="341"/>
      <c r="F111" s="342"/>
    </row>
    <row r="112" spans="2:6">
      <c r="B112" s="340" t="s">
        <v>404</v>
      </c>
      <c r="C112" s="341"/>
      <c r="D112" s="341"/>
      <c r="E112" s="341"/>
      <c r="F112" s="342"/>
    </row>
    <row r="113" spans="2:6">
      <c r="B113" s="340" t="s">
        <v>405</v>
      </c>
      <c r="C113" s="341"/>
      <c r="D113" s="341"/>
      <c r="E113" s="341"/>
      <c r="F113" s="342"/>
    </row>
    <row r="114" spans="2:6">
      <c r="B114" s="340" t="s">
        <v>406</v>
      </c>
      <c r="C114" s="341"/>
      <c r="D114" s="341"/>
      <c r="E114" s="341"/>
      <c r="F114" s="342"/>
    </row>
    <row r="115" spans="2:6">
      <c r="B115" s="340" t="s">
        <v>407</v>
      </c>
      <c r="C115" s="341"/>
      <c r="D115" s="341"/>
      <c r="E115" s="341"/>
      <c r="F115" s="342"/>
    </row>
    <row r="116" spans="2:6">
      <c r="B116" s="340" t="s">
        <v>408</v>
      </c>
      <c r="C116" s="341"/>
      <c r="D116" s="341"/>
      <c r="E116" s="341"/>
      <c r="F116" s="342"/>
    </row>
    <row r="117" spans="2:6">
      <c r="B117" s="340"/>
      <c r="C117" s="341"/>
      <c r="D117" s="341"/>
      <c r="E117" s="341"/>
      <c r="F117" s="342"/>
    </row>
    <row r="118" spans="2:6">
      <c r="B118" s="340" t="s">
        <v>364</v>
      </c>
      <c r="C118" s="348"/>
      <c r="D118" s="348"/>
      <c r="E118" s="348"/>
      <c r="F118" s="349"/>
    </row>
    <row r="119" spans="2:6">
      <c r="B119" s="340" t="s">
        <v>365</v>
      </c>
      <c r="C119" s="341"/>
      <c r="D119" s="341"/>
      <c r="E119" s="341"/>
      <c r="F119" s="342"/>
    </row>
    <row r="120" spans="2:6">
      <c r="B120" s="340"/>
      <c r="C120" s="341"/>
      <c r="D120" s="341"/>
      <c r="E120" s="341"/>
      <c r="F120" s="342"/>
    </row>
    <row r="121" spans="2:6">
      <c r="B121" s="340" t="s">
        <v>409</v>
      </c>
      <c r="C121" s="341"/>
      <c r="D121" s="341"/>
      <c r="E121" s="341"/>
      <c r="F121" s="342"/>
    </row>
    <row r="122" spans="2:6">
      <c r="B122" s="340" t="s">
        <v>410</v>
      </c>
      <c r="C122" s="341"/>
      <c r="D122" s="341"/>
      <c r="E122" s="341"/>
      <c r="F122" s="342"/>
    </row>
    <row r="123" spans="2:6">
      <c r="B123" s="340"/>
      <c r="C123" s="341"/>
      <c r="D123" s="341"/>
      <c r="E123" s="341"/>
      <c r="F123" s="342"/>
    </row>
    <row r="124" spans="2:6">
      <c r="B124" s="340" t="s">
        <v>411</v>
      </c>
      <c r="C124" s="341"/>
      <c r="D124" s="341"/>
      <c r="E124" s="341"/>
      <c r="F124" s="342"/>
    </row>
    <row r="125" spans="2:6">
      <c r="B125" s="356" t="s">
        <v>412</v>
      </c>
      <c r="C125" s="345"/>
      <c r="D125" s="345"/>
      <c r="E125" s="345"/>
      <c r="F125" s="346"/>
    </row>
    <row r="127" spans="2:6">
      <c r="B127" s="84"/>
      <c r="C127" s="88" t="s">
        <v>4</v>
      </c>
      <c r="D127" s="88" t="s">
        <v>5</v>
      </c>
      <c r="E127" s="88" t="s">
        <v>51</v>
      </c>
    </row>
    <row r="128" spans="2:6">
      <c r="B128" s="126" t="s">
        <v>131</v>
      </c>
      <c r="C128" s="125" t="s">
        <v>45</v>
      </c>
      <c r="D128" s="125" t="s">
        <v>45</v>
      </c>
      <c r="E128" s="88"/>
    </row>
    <row r="129" spans="2:5">
      <c r="B129" s="97" t="s">
        <v>11</v>
      </c>
      <c r="C129" s="82"/>
      <c r="D129" s="82"/>
      <c r="E129" s="82"/>
    </row>
    <row r="130" spans="2:5">
      <c r="B130" s="90" t="s">
        <v>95</v>
      </c>
      <c r="C130" s="335">
        <f>ROUND('[7]2 - Capex'!$B$97,0)</f>
        <v>16963</v>
      </c>
      <c r="D130" s="365">
        <f>'[6]31-BS1 NA'!$D$13</f>
        <v>6939</v>
      </c>
      <c r="E130" s="366">
        <f>(D130-C130)/C130</f>
        <v>-0.59093320756941581</v>
      </c>
    </row>
    <row r="131" spans="2:5">
      <c r="B131" s="92" t="s">
        <v>96</v>
      </c>
      <c r="C131" s="335">
        <f>ROUND('[7]2 - Capex'!$B$98,0)</f>
        <v>160602</v>
      </c>
      <c r="D131" s="365">
        <f>'[6]31-BS1 NA'!$E$13</f>
        <v>68101</v>
      </c>
      <c r="E131" s="366">
        <f t="shared" ref="E131:E152" si="2">(D131-C131)/C131</f>
        <v>-0.57596418475485989</v>
      </c>
    </row>
    <row r="132" spans="2:5">
      <c r="B132" s="92" t="s">
        <v>6</v>
      </c>
      <c r="C132" s="335">
        <f>ROUND('[7]2 - Capex'!$B$99,0)</f>
        <v>110501</v>
      </c>
      <c r="D132" s="365">
        <f>'[6]31-BS1 NA'!$F$13</f>
        <v>94369</v>
      </c>
      <c r="E132" s="366">
        <f t="shared" si="2"/>
        <v>-0.14598962905313073</v>
      </c>
    </row>
    <row r="133" spans="2:5">
      <c r="B133" s="92" t="s">
        <v>19</v>
      </c>
      <c r="C133" s="335">
        <f>ROUND('[7]2 - Capex'!$B$100,0)</f>
        <v>13527</v>
      </c>
      <c r="D133" s="365">
        <f>'[6]31-BS1 NA'!$G$13</f>
        <v>16761</v>
      </c>
      <c r="E133" s="366">
        <f t="shared" si="2"/>
        <v>0.23907740075404746</v>
      </c>
    </row>
    <row r="134" spans="2:5">
      <c r="B134" s="92" t="s">
        <v>97</v>
      </c>
      <c r="C134" s="335">
        <f>ROUND('[7]2 - Capex'!$B$101,0)</f>
        <v>67940</v>
      </c>
      <c r="D134" s="365">
        <f>'[6]31-BS1 NA'!$H$13</f>
        <v>93002</v>
      </c>
      <c r="E134" s="366">
        <f t="shared" si="2"/>
        <v>0.36888430968501618</v>
      </c>
    </row>
    <row r="135" spans="2:5">
      <c r="B135" s="92" t="s">
        <v>86</v>
      </c>
      <c r="C135" s="335">
        <f>ROUND('[7]2 - Capex'!$B$102,0)</f>
        <v>6216</v>
      </c>
      <c r="D135" s="365">
        <f>'[6]31-BS1 NA'!$I$13</f>
        <v>9072</v>
      </c>
      <c r="E135" s="366">
        <f t="shared" si="2"/>
        <v>0.45945945945945948</v>
      </c>
    </row>
    <row r="136" spans="2:5">
      <c r="B136" s="92" t="s">
        <v>98</v>
      </c>
      <c r="C136" s="335">
        <f>ROUND('[7]2 - Capex'!$B$118,0)</f>
        <v>-122425</v>
      </c>
      <c r="D136" s="365">
        <f>'[6]31-BS1 NA'!$L$14</f>
        <v>-82690</v>
      </c>
      <c r="E136" s="366">
        <f t="shared" si="2"/>
        <v>-0.3245660608535838</v>
      </c>
    </row>
    <row r="137" spans="2:5">
      <c r="B137" s="92" t="s">
        <v>100</v>
      </c>
      <c r="C137" s="335">
        <f>ROUND('[7]2 - Capex'!$B$104,0)</f>
        <v>5074</v>
      </c>
      <c r="D137" s="365">
        <f>'[6]31-BS1 NA'!$J$13</f>
        <v>882</v>
      </c>
      <c r="E137" s="366">
        <f t="shared" si="2"/>
        <v>-0.82617264485612929</v>
      </c>
    </row>
    <row r="138" spans="2:5">
      <c r="B138" s="92" t="s">
        <v>102</v>
      </c>
      <c r="C138" s="335">
        <v>0</v>
      </c>
      <c r="D138" s="365">
        <f>'[6]31-BS1 NA'!$M$13-D150</f>
        <v>7481</v>
      </c>
      <c r="E138" s="366" t="e">
        <f t="shared" si="2"/>
        <v>#DIV/0!</v>
      </c>
    </row>
    <row r="139" spans="2:5">
      <c r="B139" s="93" t="s">
        <v>7</v>
      </c>
      <c r="C139" s="367">
        <f>SUM(C130:C138)</f>
        <v>258398</v>
      </c>
      <c r="D139" s="367">
        <f>SUM(D130:D138)</f>
        <v>213917</v>
      </c>
      <c r="E139" s="366">
        <f t="shared" si="2"/>
        <v>-0.17214142524322942</v>
      </c>
    </row>
    <row r="140" spans="2:5">
      <c r="B140" s="91" t="s">
        <v>103</v>
      </c>
      <c r="C140" s="380"/>
      <c r="D140" s="380"/>
      <c r="E140" s="380"/>
    </row>
    <row r="141" spans="2:5">
      <c r="B141" s="92" t="s">
        <v>8</v>
      </c>
      <c r="C141" s="335">
        <f>ROUND('[7]2 - Capex'!$B$106,0)</f>
        <v>10474</v>
      </c>
      <c r="D141" s="365">
        <f>'[6]31-BS1 NA'!$E$28</f>
        <v>58</v>
      </c>
      <c r="E141" s="366">
        <f>(D141-C141)/C141</f>
        <v>-0.99446247851823566</v>
      </c>
    </row>
    <row r="142" spans="2:5">
      <c r="B142" s="92" t="s">
        <v>99</v>
      </c>
      <c r="C142" s="335">
        <f>ROUND('[7]2 - Capex'!$B$103,0)</f>
        <v>0</v>
      </c>
      <c r="D142" s="365">
        <f>'[6]31-BS1 NA'!$D$28</f>
        <v>0</v>
      </c>
      <c r="E142" s="366" t="e">
        <f>(D142-C142)/C142</f>
        <v>#DIV/0!</v>
      </c>
    </row>
    <row r="143" spans="2:5">
      <c r="B143" s="92" t="s">
        <v>101</v>
      </c>
      <c r="C143" s="335">
        <f>ROUND('[7]2 - Capex'!$B$105,0)</f>
        <v>925</v>
      </c>
      <c r="D143" s="365">
        <f>'[6]31-BS1 NA'!$K$13</f>
        <v>590</v>
      </c>
      <c r="E143" s="366">
        <f>(D143-C143)/C143</f>
        <v>-0.36216216216216218</v>
      </c>
    </row>
    <row r="144" spans="2:5">
      <c r="B144" s="92" t="s">
        <v>104</v>
      </c>
      <c r="C144" s="335">
        <f>ROUND('[7]2 - Capex'!$B$110,0)</f>
        <v>19681</v>
      </c>
      <c r="D144" s="365">
        <f>'[6]31-BS1 NA'!$F$28</f>
        <v>12751</v>
      </c>
      <c r="E144" s="366">
        <f t="shared" si="2"/>
        <v>-0.35211625425537318</v>
      </c>
    </row>
    <row r="145" spans="2:6">
      <c r="B145" s="92" t="s">
        <v>105</v>
      </c>
      <c r="C145" s="335">
        <f>ROUND('[7]2 - Capex'!$B$111,0)</f>
        <v>5131</v>
      </c>
      <c r="D145" s="365">
        <f>'[6]31-BS1 NA'!$G$28</f>
        <v>7290</v>
      </c>
      <c r="E145" s="366">
        <f t="shared" si="2"/>
        <v>0.42077567725589554</v>
      </c>
    </row>
    <row r="146" spans="2:6">
      <c r="B146" s="92" t="s">
        <v>106</v>
      </c>
      <c r="C146" s="335">
        <f>ROUND('[7]2 - Capex'!$B$112,0)</f>
        <v>35904</v>
      </c>
      <c r="D146" s="365">
        <f>'[6]31-BS1 NA'!$H$28</f>
        <v>38399</v>
      </c>
      <c r="E146" s="366">
        <f t="shared" si="2"/>
        <v>6.9490864527629231E-2</v>
      </c>
    </row>
    <row r="147" spans="2:6">
      <c r="B147" s="92" t="s">
        <v>107</v>
      </c>
      <c r="C147" s="335">
        <f>ROUND('[7]2 - Capex'!$B$113,0)</f>
        <v>0</v>
      </c>
      <c r="D147" s="365">
        <v>0</v>
      </c>
      <c r="E147" s="366" t="e">
        <f t="shared" si="2"/>
        <v>#DIV/0!</v>
      </c>
    </row>
    <row r="148" spans="2:6">
      <c r="B148" s="92" t="s">
        <v>108</v>
      </c>
      <c r="C148" s="335">
        <f>ROUND('[7]2 - Capex'!$B$114,0)</f>
        <v>16560</v>
      </c>
      <c r="D148" s="365">
        <f>'[6]31-BS1 NA'!$I$28</f>
        <v>10128</v>
      </c>
      <c r="E148" s="366">
        <f t="shared" si="2"/>
        <v>-0.38840579710144929</v>
      </c>
    </row>
    <row r="149" spans="2:6">
      <c r="B149" s="92" t="s">
        <v>9</v>
      </c>
      <c r="C149" s="365">
        <f>ROUND('[7]2 - Capex'!$B$115,0)</f>
        <v>0</v>
      </c>
      <c r="D149" s="365">
        <v>0</v>
      </c>
      <c r="E149" s="366" t="e">
        <f t="shared" si="2"/>
        <v>#DIV/0!</v>
      </c>
    </row>
    <row r="150" spans="2:6">
      <c r="B150" s="92" t="s">
        <v>102</v>
      </c>
      <c r="C150" s="365">
        <v>0</v>
      </c>
      <c r="D150" s="365">
        <f>D89-SUM(D141:D149)</f>
        <v>-3058</v>
      </c>
      <c r="E150" s="366" t="e">
        <f>(D150-C150)/C150</f>
        <v>#DIV/0!</v>
      </c>
    </row>
    <row r="151" spans="2:6">
      <c r="B151" s="101" t="s">
        <v>114</v>
      </c>
      <c r="C151" s="367">
        <f>SUM(C141:C150)</f>
        <v>88675</v>
      </c>
      <c r="D151" s="367">
        <f>SUM(D141:D150)</f>
        <v>66158</v>
      </c>
      <c r="E151" s="366">
        <f t="shared" si="2"/>
        <v>-0.25392726247533126</v>
      </c>
    </row>
    <row r="152" spans="2:6">
      <c r="B152" s="101" t="s">
        <v>115</v>
      </c>
      <c r="C152" s="367">
        <f>C139+C151</f>
        <v>347073</v>
      </c>
      <c r="D152" s="367">
        <f>D139+D151</f>
        <v>280075</v>
      </c>
      <c r="E152" s="366">
        <f t="shared" si="2"/>
        <v>-0.19303719966692887</v>
      </c>
    </row>
    <row r="154" spans="2:6" ht="15.75">
      <c r="B154" s="87" t="s">
        <v>129</v>
      </c>
    </row>
    <row r="155" spans="2:6" ht="15.75">
      <c r="B155" s="87"/>
    </row>
    <row r="156" spans="2:6">
      <c r="B156" s="337" t="s">
        <v>413</v>
      </c>
      <c r="C156" s="338"/>
      <c r="D156" s="338"/>
      <c r="E156" s="338"/>
      <c r="F156" s="339"/>
    </row>
    <row r="157" spans="2:6">
      <c r="B157" s="340" t="s">
        <v>414</v>
      </c>
      <c r="C157" s="348"/>
      <c r="D157" s="348"/>
      <c r="E157" s="348"/>
      <c r="F157" s="349"/>
    </row>
    <row r="158" spans="2:6">
      <c r="B158" s="340" t="s">
        <v>362</v>
      </c>
      <c r="C158" s="341"/>
      <c r="D158" s="341"/>
      <c r="E158" s="341"/>
      <c r="F158" s="342"/>
    </row>
    <row r="159" spans="2:6">
      <c r="B159" s="340"/>
      <c r="C159" s="341"/>
      <c r="D159" s="341"/>
      <c r="E159" s="341"/>
      <c r="F159" s="342"/>
    </row>
    <row r="160" spans="2:6">
      <c r="B160" s="340" t="s">
        <v>415</v>
      </c>
      <c r="C160" s="348"/>
      <c r="D160" s="348"/>
      <c r="E160" s="348"/>
      <c r="F160" s="349"/>
    </row>
    <row r="161" spans="2:6">
      <c r="B161" s="356" t="s">
        <v>365</v>
      </c>
      <c r="C161" s="345"/>
      <c r="D161" s="345"/>
      <c r="E161" s="345"/>
      <c r="F161" s="346"/>
    </row>
    <row r="163" spans="2:6">
      <c r="B163" s="84"/>
      <c r="C163" s="88" t="s">
        <v>4</v>
      </c>
      <c r="D163" s="88" t="s">
        <v>10</v>
      </c>
      <c r="E163" s="88" t="s">
        <v>112</v>
      </c>
    </row>
    <row r="164" spans="2:6">
      <c r="B164" s="314" t="s">
        <v>297</v>
      </c>
      <c r="C164" s="313" t="s">
        <v>45</v>
      </c>
      <c r="D164" s="313" t="s">
        <v>45</v>
      </c>
      <c r="E164" s="88"/>
    </row>
    <row r="165" spans="2:6">
      <c r="B165" s="92" t="s">
        <v>94</v>
      </c>
      <c r="C165" s="335">
        <f>ROUND('[7]2 - Capex'!$B$479,0)</f>
        <v>12991</v>
      </c>
      <c r="D165" s="365">
        <f>'[6]33-BS2 NA'!$D$13</f>
        <v>3654</v>
      </c>
      <c r="E165" s="366">
        <f>(D165-C165)/C165</f>
        <v>-0.71872835039642835</v>
      </c>
    </row>
    <row r="167" spans="2:6" ht="15.75" customHeight="1">
      <c r="B167" s="87" t="s">
        <v>130</v>
      </c>
    </row>
    <row r="168" spans="2:6" ht="15.75" customHeight="1">
      <c r="B168" s="87"/>
    </row>
    <row r="169" spans="2:6" ht="15.75" customHeight="1">
      <c r="B169" s="337" t="s">
        <v>416</v>
      </c>
      <c r="C169" s="338"/>
      <c r="D169" s="338"/>
      <c r="E169" s="338"/>
      <c r="F169" s="339"/>
    </row>
    <row r="170" spans="2:6" ht="15.75" customHeight="1">
      <c r="B170" s="340" t="s">
        <v>417</v>
      </c>
      <c r="C170" s="348"/>
      <c r="D170" s="348"/>
      <c r="E170" s="348"/>
      <c r="F170" s="349"/>
    </row>
    <row r="171" spans="2:6" ht="15.75" customHeight="1">
      <c r="B171" s="340" t="s">
        <v>362</v>
      </c>
      <c r="C171" s="341"/>
      <c r="D171" s="341"/>
      <c r="E171" s="341"/>
      <c r="F171" s="342"/>
    </row>
    <row r="172" spans="2:6" ht="15.75" customHeight="1">
      <c r="B172" s="340"/>
      <c r="C172" s="348"/>
      <c r="D172" s="348"/>
      <c r="E172" s="348"/>
      <c r="F172" s="349"/>
    </row>
    <row r="173" spans="2:6" ht="15.75" customHeight="1">
      <c r="B173" s="356" t="s">
        <v>418</v>
      </c>
      <c r="C173" s="345"/>
      <c r="D173" s="345"/>
      <c r="E173" s="345"/>
      <c r="F173" s="346"/>
    </row>
    <row r="174" spans="2:6" ht="13.5" customHeight="1"/>
    <row r="175" spans="2:6">
      <c r="B175" s="84"/>
      <c r="C175" s="88" t="s">
        <v>10</v>
      </c>
    </row>
    <row r="176" spans="2:6">
      <c r="B176" s="314" t="s">
        <v>46</v>
      </c>
      <c r="C176" s="313" t="s">
        <v>45</v>
      </c>
    </row>
    <row r="177" spans="2:7">
      <c r="B177" s="92" t="s">
        <v>175</v>
      </c>
      <c r="C177" s="335">
        <f>SUM('[6]35-BS3 NA'!$E$13:$F$14)</f>
        <v>2460</v>
      </c>
    </row>
    <row r="178" spans="2:7">
      <c r="B178" s="92" t="s">
        <v>176</v>
      </c>
      <c r="C178" s="335">
        <f>SUM('[6]35-BS3 NA'!$D$13:$D$14)</f>
        <v>1944</v>
      </c>
    </row>
    <row r="179" spans="2:7" ht="12.75" customHeight="1">
      <c r="B179" s="92" t="s">
        <v>44</v>
      </c>
      <c r="C179" s="335">
        <f>'[6]28-CAPEX'!$G$49</f>
        <v>2529.9999999999995</v>
      </c>
    </row>
    <row r="181" spans="2:7" ht="15.75">
      <c r="B181" s="87" t="s">
        <v>122</v>
      </c>
    </row>
    <row r="182" spans="2:7">
      <c r="B182" s="514" t="s">
        <v>276</v>
      </c>
      <c r="C182" s="515"/>
      <c r="D182" s="515"/>
      <c r="E182" s="516"/>
    </row>
    <row r="183" spans="2:7">
      <c r="B183" s="382"/>
      <c r="C183" s="382"/>
      <c r="D183" s="382"/>
      <c r="E183" s="382"/>
    </row>
    <row r="184" spans="2:7">
      <c r="B184" s="337" t="s">
        <v>419</v>
      </c>
      <c r="C184" s="338"/>
      <c r="D184" s="338"/>
      <c r="E184" s="338"/>
      <c r="F184" s="339"/>
    </row>
    <row r="185" spans="2:7">
      <c r="B185" s="356" t="s">
        <v>420</v>
      </c>
      <c r="C185" s="345"/>
      <c r="D185" s="345"/>
      <c r="E185" s="345"/>
      <c r="F185" s="346"/>
    </row>
    <row r="186" spans="2:7" ht="15.75">
      <c r="B186" s="87"/>
    </row>
    <row r="187" spans="2:7" ht="63.75">
      <c r="B187" s="84" t="s">
        <v>17</v>
      </c>
      <c r="C187" s="513" t="s">
        <v>58</v>
      </c>
      <c r="D187" s="512"/>
      <c r="E187" s="512"/>
      <c r="F187" s="512"/>
      <c r="G187" s="84" t="s">
        <v>296</v>
      </c>
    </row>
    <row r="188" spans="2:7">
      <c r="B188" s="83"/>
      <c r="C188" s="511"/>
      <c r="D188" s="512"/>
      <c r="E188" s="512"/>
      <c r="F188" s="512"/>
      <c r="G188" s="100"/>
    </row>
    <row r="189" spans="2:7">
      <c r="B189" s="83"/>
      <c r="C189" s="511"/>
      <c r="D189" s="512"/>
      <c r="E189" s="512"/>
      <c r="F189" s="512"/>
      <c r="G189" s="100"/>
    </row>
    <row r="190" spans="2:7">
      <c r="B190" s="83"/>
      <c r="C190" s="511"/>
      <c r="D190" s="512"/>
      <c r="E190" s="512"/>
      <c r="F190" s="512"/>
      <c r="G190" s="100"/>
    </row>
    <row r="191" spans="2:7">
      <c r="B191" s="83"/>
      <c r="C191" s="511"/>
      <c r="D191" s="512"/>
      <c r="E191" s="512"/>
      <c r="F191" s="512"/>
      <c r="G191" s="100"/>
    </row>
    <row r="192" spans="2:7">
      <c r="B192" s="84" t="s">
        <v>18</v>
      </c>
      <c r="C192" s="513"/>
      <c r="D192" s="512"/>
      <c r="E192" s="512"/>
      <c r="F192" s="512"/>
      <c r="G192" s="114">
        <f>SUM(G188:G191)</f>
        <v>0</v>
      </c>
    </row>
    <row r="194" spans="2:4" ht="15.75">
      <c r="B194" s="87" t="s">
        <v>135</v>
      </c>
    </row>
    <row r="196" spans="2:4">
      <c r="B196" s="84"/>
      <c r="C196" s="88" t="s">
        <v>132</v>
      </c>
      <c r="D196" s="88" t="s">
        <v>5</v>
      </c>
    </row>
    <row r="197" spans="2:4">
      <c r="B197" s="97" t="s">
        <v>11</v>
      </c>
      <c r="C197" s="313" t="s">
        <v>45</v>
      </c>
      <c r="D197" s="313" t="s">
        <v>45</v>
      </c>
    </row>
    <row r="198" spans="2:4">
      <c r="B198" s="97" t="s">
        <v>11</v>
      </c>
      <c r="C198" s="316"/>
      <c r="D198" s="316"/>
    </row>
    <row r="199" spans="2:4">
      <c r="B199" s="90" t="s">
        <v>95</v>
      </c>
      <c r="C199" s="316"/>
      <c r="D199" s="316"/>
    </row>
    <row r="200" spans="2:4">
      <c r="B200" s="92" t="s">
        <v>96</v>
      </c>
      <c r="C200" s="316"/>
      <c r="D200" s="316"/>
    </row>
    <row r="201" spans="2:4">
      <c r="B201" s="92" t="s">
        <v>6</v>
      </c>
      <c r="C201" s="316"/>
      <c r="D201" s="316"/>
    </row>
    <row r="202" spans="2:4">
      <c r="B202" s="92" t="s">
        <v>19</v>
      </c>
      <c r="C202" s="316"/>
      <c r="D202" s="316"/>
    </row>
    <row r="203" spans="2:4">
      <c r="B203" s="92" t="s">
        <v>97</v>
      </c>
      <c r="C203" s="316"/>
      <c r="D203" s="316"/>
    </row>
    <row r="204" spans="2:4">
      <c r="B204" s="92" t="s">
        <v>86</v>
      </c>
      <c r="C204" s="316"/>
      <c r="D204" s="316"/>
    </row>
    <row r="205" spans="2:4">
      <c r="B205" s="92" t="s">
        <v>98</v>
      </c>
      <c r="C205" s="316"/>
      <c r="D205" s="316"/>
    </row>
    <row r="206" spans="2:4">
      <c r="B206" s="92" t="s">
        <v>100</v>
      </c>
      <c r="C206" s="316"/>
      <c r="D206" s="316"/>
    </row>
    <row r="207" spans="2:4">
      <c r="B207" s="92" t="s">
        <v>102</v>
      </c>
      <c r="C207" s="316"/>
      <c r="D207" s="316"/>
    </row>
    <row r="208" spans="2:4">
      <c r="B208" s="93" t="s">
        <v>7</v>
      </c>
      <c r="C208" s="100">
        <f>SUM(C198:C207)</f>
        <v>0</v>
      </c>
      <c r="D208" s="100">
        <f>SUM(D198:D207)</f>
        <v>0</v>
      </c>
    </row>
    <row r="209" spans="2:4">
      <c r="B209" s="91" t="s">
        <v>103</v>
      </c>
      <c r="C209" s="82"/>
      <c r="D209" s="82"/>
    </row>
    <row r="210" spans="2:4">
      <c r="B210" s="92" t="s">
        <v>8</v>
      </c>
      <c r="C210" s="316"/>
      <c r="D210" s="316"/>
    </row>
    <row r="211" spans="2:4">
      <c r="B211" s="92" t="s">
        <v>99</v>
      </c>
      <c r="C211" s="316"/>
      <c r="D211" s="316"/>
    </row>
    <row r="212" spans="2:4">
      <c r="B212" s="92" t="s">
        <v>101</v>
      </c>
      <c r="C212" s="316"/>
      <c r="D212" s="316"/>
    </row>
    <row r="213" spans="2:4">
      <c r="B213" s="92" t="s">
        <v>104</v>
      </c>
      <c r="C213" s="316"/>
      <c r="D213" s="316"/>
    </row>
    <row r="214" spans="2:4">
      <c r="B214" s="92" t="s">
        <v>105</v>
      </c>
      <c r="C214" s="316"/>
      <c r="D214" s="316"/>
    </row>
    <row r="215" spans="2:4">
      <c r="B215" s="92" t="s">
        <v>106</v>
      </c>
      <c r="C215" s="316"/>
      <c r="D215" s="316"/>
    </row>
    <row r="216" spans="2:4">
      <c r="B216" s="92" t="s">
        <v>107</v>
      </c>
      <c r="C216" s="316"/>
      <c r="D216" s="316"/>
    </row>
    <row r="217" spans="2:4">
      <c r="B217" s="92" t="s">
        <v>108</v>
      </c>
      <c r="C217" s="316"/>
      <c r="D217" s="316"/>
    </row>
    <row r="218" spans="2:4">
      <c r="B218" s="92" t="s">
        <v>9</v>
      </c>
      <c r="C218" s="316"/>
      <c r="D218" s="316"/>
    </row>
    <row r="219" spans="2:4">
      <c r="B219" s="92" t="s">
        <v>102</v>
      </c>
      <c r="C219" s="316"/>
      <c r="D219" s="316"/>
    </row>
    <row r="220" spans="2:4">
      <c r="B220" s="101" t="s">
        <v>114</v>
      </c>
      <c r="C220" s="315">
        <f>SUM(C214:C219)</f>
        <v>0</v>
      </c>
      <c r="D220" s="315">
        <f>SUM(D214:D219)</f>
        <v>0</v>
      </c>
    </row>
    <row r="221" spans="2:4">
      <c r="B221" s="101" t="s">
        <v>115</v>
      </c>
      <c r="C221" s="124">
        <f>C208+C220</f>
        <v>0</v>
      </c>
      <c r="D221" s="124">
        <f>D208+D220</f>
        <v>0</v>
      </c>
    </row>
    <row r="223" spans="2:4" ht="15.75">
      <c r="B223" s="87" t="s">
        <v>136</v>
      </c>
    </row>
    <row r="224" spans="2:4" ht="15.75">
      <c r="B224" s="87"/>
    </row>
    <row r="225" spans="2:6">
      <c r="B225" s="337" t="s">
        <v>421</v>
      </c>
      <c r="C225" s="338"/>
      <c r="D225" s="338"/>
      <c r="E225" s="338"/>
      <c r="F225" s="339"/>
    </row>
    <row r="226" spans="2:6">
      <c r="B226" s="383"/>
      <c r="C226" s="341"/>
      <c r="D226" s="341"/>
      <c r="E226" s="341"/>
      <c r="F226" s="342"/>
    </row>
    <row r="227" spans="2:6">
      <c r="B227" s="340" t="s">
        <v>415</v>
      </c>
      <c r="C227" s="348"/>
      <c r="D227" s="348"/>
      <c r="E227" s="348"/>
      <c r="F227" s="349"/>
    </row>
    <row r="228" spans="2:6">
      <c r="B228" s="340" t="s">
        <v>365</v>
      </c>
      <c r="C228" s="341"/>
      <c r="D228" s="341"/>
      <c r="E228" s="341"/>
      <c r="F228" s="342"/>
    </row>
    <row r="229" spans="2:6">
      <c r="B229" s="340"/>
      <c r="C229" s="341"/>
      <c r="D229" s="341"/>
      <c r="E229" s="341"/>
      <c r="F229" s="342"/>
    </row>
    <row r="230" spans="2:6">
      <c r="B230" s="340" t="s">
        <v>422</v>
      </c>
      <c r="C230" s="341"/>
      <c r="D230" s="341"/>
      <c r="E230" s="341"/>
      <c r="F230" s="342"/>
    </row>
    <row r="231" spans="2:6">
      <c r="B231" s="356" t="s">
        <v>423</v>
      </c>
      <c r="C231" s="345"/>
      <c r="D231" s="345"/>
      <c r="E231" s="345"/>
      <c r="F231" s="346"/>
    </row>
    <row r="232" spans="2:6" ht="15.75">
      <c r="B232" s="87"/>
    </row>
    <row r="233" spans="2:6">
      <c r="B233" s="84"/>
      <c r="C233" s="88" t="s">
        <v>132</v>
      </c>
      <c r="D233" s="88" t="s">
        <v>5</v>
      </c>
    </row>
    <row r="234" spans="2:6">
      <c r="B234" s="97" t="s">
        <v>11</v>
      </c>
      <c r="C234" s="313" t="s">
        <v>45</v>
      </c>
      <c r="D234" s="313" t="s">
        <v>45</v>
      </c>
    </row>
    <row r="235" spans="2:6">
      <c r="B235" s="90" t="s">
        <v>95</v>
      </c>
      <c r="C235" s="335"/>
      <c r="D235" s="335"/>
    </row>
    <row r="236" spans="2:6">
      <c r="B236" s="92" t="s">
        <v>96</v>
      </c>
      <c r="C236" s="335"/>
      <c r="D236" s="335"/>
    </row>
    <row r="237" spans="2:6">
      <c r="B237" s="92" t="s">
        <v>6</v>
      </c>
      <c r="C237" s="335"/>
      <c r="D237" s="335"/>
    </row>
    <row r="238" spans="2:6">
      <c r="B238" s="92" t="s">
        <v>19</v>
      </c>
      <c r="C238" s="335"/>
      <c r="D238" s="335"/>
    </row>
    <row r="239" spans="2:6">
      <c r="B239" s="92" t="s">
        <v>97</v>
      </c>
      <c r="C239" s="335"/>
      <c r="D239" s="335"/>
    </row>
    <row r="240" spans="2:6">
      <c r="B240" s="92" t="s">
        <v>86</v>
      </c>
      <c r="C240" s="335"/>
      <c r="D240" s="335"/>
    </row>
    <row r="241" spans="2:4">
      <c r="B241" s="92" t="s">
        <v>98</v>
      </c>
      <c r="C241" s="335"/>
      <c r="D241" s="335"/>
    </row>
    <row r="242" spans="2:4">
      <c r="B242" s="92" t="s">
        <v>100</v>
      </c>
      <c r="C242" s="335"/>
      <c r="D242" s="335"/>
    </row>
    <row r="243" spans="2:4">
      <c r="B243" s="92" t="s">
        <v>102</v>
      </c>
      <c r="C243" s="335"/>
      <c r="D243" s="335"/>
    </row>
    <row r="244" spans="2:4">
      <c r="B244" s="93" t="s">
        <v>7</v>
      </c>
      <c r="C244" s="367">
        <f>SUM(C235:C243)</f>
        <v>0</v>
      </c>
      <c r="D244" s="367">
        <f>SUM(D235:D243)</f>
        <v>0</v>
      </c>
    </row>
    <row r="245" spans="2:4">
      <c r="B245" s="91" t="s">
        <v>103</v>
      </c>
      <c r="C245" s="82"/>
      <c r="D245" s="82"/>
    </row>
    <row r="246" spans="2:4">
      <c r="B246" s="92" t="s">
        <v>8</v>
      </c>
      <c r="C246" s="384"/>
      <c r="D246" s="384"/>
    </row>
    <row r="247" spans="2:4">
      <c r="B247" s="92" t="s">
        <v>99</v>
      </c>
      <c r="C247" s="384"/>
      <c r="D247" s="384"/>
    </row>
    <row r="248" spans="2:4">
      <c r="B248" s="92" t="s">
        <v>101</v>
      </c>
      <c r="C248" s="384"/>
      <c r="D248" s="384"/>
    </row>
    <row r="249" spans="2:4">
      <c r="B249" s="92" t="s">
        <v>104</v>
      </c>
      <c r="C249" s="384"/>
      <c r="D249" s="384"/>
    </row>
    <row r="250" spans="2:4">
      <c r="B250" s="92" t="s">
        <v>105</v>
      </c>
      <c r="C250" s="335">
        <f>ROUND(-'[7]2 - Capex'!$H$98,0)</f>
        <v>2110</v>
      </c>
      <c r="D250" s="335">
        <f>'[6]4-CPL'!$H$57</f>
        <v>2558</v>
      </c>
    </row>
    <row r="251" spans="2:4">
      <c r="B251" s="92" t="s">
        <v>106</v>
      </c>
      <c r="C251" s="384"/>
      <c r="D251" s="384"/>
    </row>
    <row r="252" spans="2:4">
      <c r="B252" s="92" t="s">
        <v>107</v>
      </c>
      <c r="C252" s="384"/>
      <c r="D252" s="384"/>
    </row>
    <row r="253" spans="2:4">
      <c r="B253" s="92" t="s">
        <v>108</v>
      </c>
      <c r="C253" s="384"/>
      <c r="D253" s="384"/>
    </row>
    <row r="254" spans="2:4">
      <c r="B254" s="92" t="s">
        <v>9</v>
      </c>
      <c r="C254" s="384"/>
      <c r="D254" s="384"/>
    </row>
    <row r="255" spans="2:4">
      <c r="B255" s="92" t="s">
        <v>102</v>
      </c>
      <c r="C255" s="384"/>
      <c r="D255" s="384"/>
    </row>
    <row r="256" spans="2:4">
      <c r="B256" s="101" t="s">
        <v>114</v>
      </c>
      <c r="C256" s="367">
        <f>SUM(C246:C255)</f>
        <v>2110</v>
      </c>
      <c r="D256" s="367">
        <f>SUM(D246:D255)</f>
        <v>2558</v>
      </c>
    </row>
    <row r="257" spans="2:4">
      <c r="B257" s="101" t="s">
        <v>115</v>
      </c>
      <c r="C257" s="367">
        <f>C244+C256</f>
        <v>2110</v>
      </c>
      <c r="D257" s="367">
        <f>D244+D256</f>
        <v>2558</v>
      </c>
    </row>
    <row r="260" spans="2:4">
      <c r="B260" s="66"/>
    </row>
    <row r="261" spans="2:4">
      <c r="B261" s="66"/>
    </row>
    <row r="266" spans="2:4" ht="12.75" customHeight="1"/>
    <row r="267" spans="2:4" ht="12.75" customHeight="1"/>
    <row r="268" spans="2:4" ht="12.75" customHeight="1"/>
    <row r="272" spans="2:4" ht="15" customHeight="1"/>
    <row r="273" ht="15" customHeight="1"/>
    <row r="274" ht="15" customHeight="1"/>
    <row r="278" ht="15" customHeight="1"/>
    <row r="279" ht="15" customHeight="1"/>
    <row r="281" ht="15" customHeight="1"/>
    <row r="282" ht="15" customHeight="1"/>
    <row r="283" ht="15" customHeight="1"/>
    <row r="286" ht="12.75" customHeight="1"/>
    <row r="287" ht="12.75" customHeight="1"/>
    <row r="288" ht="12.75" customHeight="1"/>
    <row r="290" ht="12.75" customHeight="1"/>
    <row r="291" ht="12.75" customHeight="1"/>
    <row r="292" ht="12.75" customHeight="1"/>
    <row r="293" ht="12.75" customHeight="1"/>
    <row r="294" ht="12.75" customHeight="1"/>
    <row r="296" ht="12.75" customHeight="1"/>
    <row r="297" ht="12.75" customHeight="1"/>
    <row r="300" ht="12.75" customHeight="1"/>
    <row r="301" ht="12.75" customHeight="1"/>
    <row r="302" ht="15.75" customHeight="1"/>
    <row r="304" ht="12.75" customHeight="1"/>
    <row r="305" ht="12.75" customHeight="1"/>
  </sheetData>
  <mergeCells count="17">
    <mergeCell ref="C104:F104"/>
    <mergeCell ref="C190:F190"/>
    <mergeCell ref="C191:F191"/>
    <mergeCell ref="C192:F192"/>
    <mergeCell ref="C187:F187"/>
    <mergeCell ref="C188:F188"/>
    <mergeCell ref="C189:F189"/>
    <mergeCell ref="B182:E182"/>
    <mergeCell ref="B5:C5"/>
    <mergeCell ref="C100:F100"/>
    <mergeCell ref="C101:F101"/>
    <mergeCell ref="C102:F102"/>
    <mergeCell ref="C103:F103"/>
    <mergeCell ref="C96:F96"/>
    <mergeCell ref="C97:F97"/>
    <mergeCell ref="C98:F98"/>
    <mergeCell ref="C99:F99"/>
  </mergeCells>
  <phoneticPr fontId="38" type="noConversion"/>
  <pageMargins left="0.35433070866141736" right="0.35433070866141736" top="0.59055118110236227" bottom="0.78740157480314965" header="0.51181102362204722" footer="0.11811023622047245"/>
  <pageSetup paperSize="9" scale="61" fitToHeight="100" orientation="landscape" r:id="rId1"/>
  <headerFooter scaleWithDoc="0" alignWithMargins="0">
    <oddFooter>&amp;L&amp;8&amp;D&amp;C&amp;8&amp; Template: &amp;A
&amp;F&amp;R&amp;8&amp;P of &amp;N</oddFooter>
  </headerFooter>
  <rowBreaks count="6" manualBreakCount="6">
    <brk id="35" min="1" max="6" man="1"/>
    <brk id="91" min="1" max="6" man="1"/>
    <brk id="102" min="1" max="6" man="1"/>
    <brk id="105" min="1" max="6" man="1"/>
    <brk id="153" min="1" max="6" man="1"/>
    <brk id="193" min="1" max="6" man="1"/>
  </rowBreaks>
  <drawing r:id="rId2"/>
</worksheet>
</file>

<file path=xl/worksheets/sheet5.xml><?xml version="1.0" encoding="utf-8"?>
<worksheet xmlns="http://schemas.openxmlformats.org/spreadsheetml/2006/main" xmlns:r="http://schemas.openxmlformats.org/officeDocument/2006/relationships">
  <sheetPr>
    <pageSetUpPr fitToPage="1"/>
  </sheetPr>
  <dimension ref="B1:G37"/>
  <sheetViews>
    <sheetView showGridLines="0" view="pageBreakPreview" zoomScaleNormal="100" zoomScaleSheetLayoutView="100" workbookViewId="0">
      <selection activeCell="B1" sqref="B1"/>
    </sheetView>
  </sheetViews>
  <sheetFormatPr defaultRowHeight="12.75"/>
  <cols>
    <col min="1" max="1" width="11.28515625" customWidth="1"/>
    <col min="2" max="2" width="11.7109375" customWidth="1"/>
    <col min="4" max="4" width="13.7109375" customWidth="1"/>
    <col min="5" max="5" width="20.85546875" customWidth="1"/>
    <col min="6" max="6" width="22.28515625" customWidth="1"/>
  </cols>
  <sheetData>
    <row r="1" spans="2:7" ht="20.25">
      <c r="B1" s="26" t="str">
        <f>Cover!C22</f>
        <v>SA Power Networks</v>
      </c>
    </row>
    <row r="2" spans="2:7" ht="20.25">
      <c r="B2" s="86" t="s">
        <v>2</v>
      </c>
    </row>
    <row r="3" spans="2:7" ht="20.25">
      <c r="B3" s="26" t="str">
        <f>Cover!C26</f>
        <v>2013-14</v>
      </c>
    </row>
    <row r="4" spans="2:7" ht="8.25" customHeight="1">
      <c r="B4" s="86"/>
    </row>
    <row r="5" spans="2:7" s="159" customFormat="1" ht="28.5" customHeight="1">
      <c r="B5" s="517" t="s">
        <v>172</v>
      </c>
      <c r="C5" s="518"/>
      <c r="D5" s="518"/>
      <c r="E5" s="519"/>
      <c r="G5" s="281"/>
    </row>
    <row r="6" spans="2:7" ht="11.25" customHeight="1">
      <c r="B6" s="86"/>
    </row>
    <row r="7" spans="2:7" ht="14.25" customHeight="1">
      <c r="B7" s="529" t="s">
        <v>138</v>
      </c>
      <c r="C7" s="529"/>
      <c r="D7" s="529"/>
      <c r="E7" s="529"/>
      <c r="F7" s="529"/>
      <c r="G7" s="529"/>
    </row>
    <row r="8" spans="2:7" ht="14.25" customHeight="1">
      <c r="B8" s="333"/>
      <c r="C8" s="333"/>
      <c r="D8" s="333"/>
      <c r="E8" s="333"/>
      <c r="F8" s="333"/>
      <c r="G8" s="333"/>
    </row>
    <row r="9" spans="2:7" ht="14.25" customHeight="1">
      <c r="B9" s="337" t="s">
        <v>424</v>
      </c>
      <c r="C9" s="385"/>
      <c r="D9" s="385"/>
      <c r="E9" s="385"/>
      <c r="F9" s="386"/>
      <c r="G9" s="333"/>
    </row>
    <row r="10" spans="2:7" ht="14.25" customHeight="1">
      <c r="B10" s="340" t="s">
        <v>425</v>
      </c>
      <c r="C10" s="387"/>
      <c r="D10" s="387"/>
      <c r="E10" s="387"/>
      <c r="F10" s="388"/>
      <c r="G10" s="333"/>
    </row>
    <row r="11" spans="2:7" ht="14.25" customHeight="1">
      <c r="B11" s="356" t="s">
        <v>426</v>
      </c>
      <c r="C11" s="389"/>
      <c r="D11" s="389"/>
      <c r="E11" s="389"/>
      <c r="F11" s="390"/>
      <c r="G11" s="333"/>
    </row>
    <row r="13" spans="2:7">
      <c r="B13" s="520" t="s">
        <v>3</v>
      </c>
      <c r="C13" s="521"/>
      <c r="D13" s="522"/>
      <c r="E13" s="286" t="s">
        <v>123</v>
      </c>
      <c r="F13" s="286" t="s">
        <v>124</v>
      </c>
    </row>
    <row r="14" spans="2:7">
      <c r="B14" s="523" t="str">
        <f>'5. Capex'!B129</f>
        <v>System assets</v>
      </c>
      <c r="C14" s="524"/>
      <c r="D14" s="525"/>
      <c r="E14" s="287"/>
      <c r="F14" s="287"/>
    </row>
    <row r="15" spans="2:7">
      <c r="B15" s="526" t="str">
        <f>'5. Capex'!B130</f>
        <v>Sub-transmission lines</v>
      </c>
      <c r="C15" s="527"/>
      <c r="D15" s="528"/>
      <c r="E15" s="391">
        <v>47.5</v>
      </c>
      <c r="F15" s="336">
        <f>'5. Capex'!D130</f>
        <v>6939</v>
      </c>
    </row>
    <row r="16" spans="2:7">
      <c r="B16" s="526" t="str">
        <f>'5. Capex'!B131</f>
        <v>Distribution lines</v>
      </c>
      <c r="C16" s="527"/>
      <c r="D16" s="528"/>
      <c r="E16" s="391">
        <v>47.5</v>
      </c>
      <c r="F16" s="336">
        <f>'5. Capex'!D131</f>
        <v>68101</v>
      </c>
    </row>
    <row r="17" spans="2:6">
      <c r="B17" s="526" t="str">
        <f>'5. Capex'!B132</f>
        <v>Substations</v>
      </c>
      <c r="C17" s="527"/>
      <c r="D17" s="528"/>
      <c r="E17" s="391">
        <v>40</v>
      </c>
      <c r="F17" s="336">
        <f>'5. Capex'!D132</f>
        <v>94369</v>
      </c>
    </row>
    <row r="18" spans="2:6">
      <c r="B18" s="526" t="str">
        <f>'5. Capex'!B133</f>
        <v>Distribution transformers</v>
      </c>
      <c r="C18" s="527"/>
      <c r="D18" s="528"/>
      <c r="E18" s="391">
        <v>40</v>
      </c>
      <c r="F18" s="336">
        <f>'5. Capex'!D133</f>
        <v>16761</v>
      </c>
    </row>
    <row r="19" spans="2:6">
      <c r="B19" s="526" t="str">
        <f>'5. Capex'!B134</f>
        <v>LVS</v>
      </c>
      <c r="C19" s="527"/>
      <c r="D19" s="528"/>
      <c r="E19" s="391">
        <v>47.5</v>
      </c>
      <c r="F19" s="336">
        <f>'5. Capex'!D134</f>
        <v>93002</v>
      </c>
    </row>
    <row r="20" spans="2:6">
      <c r="B20" s="526" t="str">
        <f>'5. Capex'!B135</f>
        <v>Communications</v>
      </c>
      <c r="C20" s="527"/>
      <c r="D20" s="528"/>
      <c r="E20" s="391">
        <v>10</v>
      </c>
      <c r="F20" s="336">
        <f>'5. Capex'!D135</f>
        <v>9072</v>
      </c>
    </row>
    <row r="21" spans="2:6">
      <c r="B21" s="526" t="str">
        <f>'5. Capex'!B136</f>
        <v>Capital Contributions</v>
      </c>
      <c r="C21" s="527"/>
      <c r="D21" s="528"/>
      <c r="E21" s="391" t="s">
        <v>427</v>
      </c>
      <c r="F21" s="336">
        <f>'5. Capex'!D136</f>
        <v>-82690</v>
      </c>
    </row>
    <row r="22" spans="2:6">
      <c r="B22" s="526" t="str">
        <f>'5. Capex'!B137</f>
        <v>Substation Land</v>
      </c>
      <c r="C22" s="527"/>
      <c r="D22" s="528"/>
      <c r="E22" s="391" t="s">
        <v>427</v>
      </c>
      <c r="F22" s="336">
        <f>'5. Capex'!D137</f>
        <v>882</v>
      </c>
    </row>
    <row r="23" spans="2:6">
      <c r="B23" s="526" t="str">
        <f>'5. Capex'!B138</f>
        <v>Work in Progress (net)</v>
      </c>
      <c r="C23" s="527"/>
      <c r="D23" s="528"/>
      <c r="E23" s="391" t="s">
        <v>427</v>
      </c>
      <c r="F23" s="336">
        <f>'5. Capex'!D138</f>
        <v>7481</v>
      </c>
    </row>
    <row r="24" spans="2:6">
      <c r="B24" s="530" t="str">
        <f>'5. Capex'!B139</f>
        <v xml:space="preserve">Sub-total </v>
      </c>
      <c r="C24" s="531"/>
      <c r="D24" s="532"/>
      <c r="E24" s="392"/>
      <c r="F24" s="317">
        <f>SUM(F15:F23)</f>
        <v>213917</v>
      </c>
    </row>
    <row r="25" spans="2:6">
      <c r="B25" s="523" t="str">
        <f>'5. Capex'!B140</f>
        <v>Non-System Assets</v>
      </c>
      <c r="C25" s="524"/>
      <c r="D25" s="525"/>
      <c r="E25" s="393"/>
      <c r="F25" s="394"/>
    </row>
    <row r="26" spans="2:6">
      <c r="B26" s="526" t="str">
        <f>'5. Capex'!B141</f>
        <v>Buildings</v>
      </c>
      <c r="C26" s="527"/>
      <c r="D26" s="528"/>
      <c r="E26" s="391">
        <v>40</v>
      </c>
      <c r="F26" s="336">
        <f>'5. Capex'!D141</f>
        <v>58</v>
      </c>
    </row>
    <row r="27" spans="2:6">
      <c r="B27" s="526" t="str">
        <f>'5. Capex'!B142</f>
        <v>Land</v>
      </c>
      <c r="C27" s="527"/>
      <c r="D27" s="528"/>
      <c r="E27" s="391" t="s">
        <v>427</v>
      </c>
      <c r="F27" s="336">
        <f>'5. Capex'!D142</f>
        <v>0</v>
      </c>
    </row>
    <row r="28" spans="2:6">
      <c r="B28" s="526" t="str">
        <f>'5. Capex'!B143</f>
        <v xml:space="preserve">Easements </v>
      </c>
      <c r="C28" s="527"/>
      <c r="D28" s="528"/>
      <c r="E28" s="391" t="s">
        <v>427</v>
      </c>
      <c r="F28" s="336">
        <f>'5. Capex'!D143</f>
        <v>590</v>
      </c>
    </row>
    <row r="29" spans="2:6">
      <c r="B29" s="526" t="str">
        <f>'5. Capex'!B144</f>
        <v>Heavy vehicles</v>
      </c>
      <c r="C29" s="527"/>
      <c r="D29" s="528"/>
      <c r="E29" s="391">
        <v>15</v>
      </c>
      <c r="F29" s="336">
        <f>'5. Capex'!D144</f>
        <v>12751</v>
      </c>
    </row>
    <row r="30" spans="2:6">
      <c r="B30" s="526" t="str">
        <f>'5. Capex'!B145</f>
        <v>Light vehicles</v>
      </c>
      <c r="C30" s="527"/>
      <c r="D30" s="528"/>
      <c r="E30" s="391">
        <v>6.7</v>
      </c>
      <c r="F30" s="336">
        <f>'5. Capex'!D145</f>
        <v>7290</v>
      </c>
    </row>
    <row r="31" spans="2:6">
      <c r="B31" s="526" t="str">
        <f>'5. Capex'!B146</f>
        <v>IT</v>
      </c>
      <c r="C31" s="527"/>
      <c r="D31" s="528"/>
      <c r="E31" s="391">
        <v>4</v>
      </c>
      <c r="F31" s="336">
        <f>'5. Capex'!D146</f>
        <v>38399</v>
      </c>
    </row>
    <row r="32" spans="2:6">
      <c r="B32" s="526" t="str">
        <f>'5. Capex'!B147</f>
        <v>Office equipment</v>
      </c>
      <c r="C32" s="527"/>
      <c r="D32" s="528"/>
      <c r="E32" s="391" t="s">
        <v>427</v>
      </c>
      <c r="F32" s="336">
        <f>'5. Capex'!D147</f>
        <v>0</v>
      </c>
    </row>
    <row r="33" spans="2:6">
      <c r="B33" s="526" t="str">
        <f>'5. Capex'!B148</f>
        <v>Plant &amp; tools/office furniture</v>
      </c>
      <c r="C33" s="527"/>
      <c r="D33" s="528"/>
      <c r="E33" s="391">
        <v>10</v>
      </c>
      <c r="F33" s="336">
        <f>'5. Capex'!D148</f>
        <v>10128</v>
      </c>
    </row>
    <row r="34" spans="2:6">
      <c r="B34" s="526" t="str">
        <f>'5. Capex'!B149</f>
        <v>Equity raising costs</v>
      </c>
      <c r="C34" s="527"/>
      <c r="D34" s="528"/>
      <c r="E34" s="391">
        <v>5</v>
      </c>
      <c r="F34" s="336">
        <f>'5. Capex'!D149</f>
        <v>0</v>
      </c>
    </row>
    <row r="35" spans="2:6">
      <c r="B35" s="526" t="str">
        <f>'5. Capex'!B150</f>
        <v>Work in Progress (net)</v>
      </c>
      <c r="C35" s="527"/>
      <c r="D35" s="528"/>
      <c r="E35" s="391" t="s">
        <v>427</v>
      </c>
      <c r="F35" s="336">
        <f>'5. Capex'!D150</f>
        <v>-3058</v>
      </c>
    </row>
    <row r="36" spans="2:6">
      <c r="B36" s="530" t="str">
        <f>'5. Capex'!B151</f>
        <v>Sub-total</v>
      </c>
      <c r="C36" s="531"/>
      <c r="D36" s="532"/>
      <c r="E36" s="127"/>
      <c r="F36" s="395">
        <f>SUM(F26:F35)</f>
        <v>66158</v>
      </c>
    </row>
    <row r="37" spans="2:6">
      <c r="B37" s="530" t="str">
        <f>'5. Capex'!B152</f>
        <v>Total (system and non system)</v>
      </c>
      <c r="C37" s="531"/>
      <c r="D37" s="532"/>
      <c r="E37" s="127"/>
      <c r="F37" s="395">
        <f>F24+F36</f>
        <v>280075</v>
      </c>
    </row>
  </sheetData>
  <mergeCells count="27">
    <mergeCell ref="B36:D36"/>
    <mergeCell ref="B37:D37"/>
    <mergeCell ref="B24:D24"/>
    <mergeCell ref="B25:D25"/>
    <mergeCell ref="B26:D26"/>
    <mergeCell ref="B27:D27"/>
    <mergeCell ref="B32:D32"/>
    <mergeCell ref="B33:D33"/>
    <mergeCell ref="B34:D34"/>
    <mergeCell ref="B29:D29"/>
    <mergeCell ref="B35:D35"/>
    <mergeCell ref="B30:D30"/>
    <mergeCell ref="B31:D31"/>
    <mergeCell ref="B16:D16"/>
    <mergeCell ref="B17:D17"/>
    <mergeCell ref="B28:D28"/>
    <mergeCell ref="B18:D18"/>
    <mergeCell ref="B21:D21"/>
    <mergeCell ref="B22:D22"/>
    <mergeCell ref="B23:D23"/>
    <mergeCell ref="B19:D19"/>
    <mergeCell ref="B20:D20"/>
    <mergeCell ref="B5:E5"/>
    <mergeCell ref="B13:D13"/>
    <mergeCell ref="B14:D14"/>
    <mergeCell ref="B15:D15"/>
    <mergeCell ref="B7:G7"/>
  </mergeCells>
  <phoneticPr fontId="38" type="noConversion"/>
  <pageMargins left="0.35433070866141736" right="0.35433070866141736" top="0.59055118110236227" bottom="0.78740157480314965" header="0.51181102362204722" footer="0.11811023622047245"/>
  <pageSetup paperSize="9" scale="99" orientation="landscape" r:id="rId1"/>
  <headerFooter scaleWithDoc="0"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sheetPr codeName="Sheet14"/>
  <dimension ref="B1:M81"/>
  <sheetViews>
    <sheetView showGridLines="0" view="pageBreakPreview" zoomScaleNormal="100" zoomScaleSheetLayoutView="100" workbookViewId="0">
      <selection activeCell="B1" sqref="B1"/>
    </sheetView>
  </sheetViews>
  <sheetFormatPr defaultRowHeight="12.75"/>
  <cols>
    <col min="1" max="1" width="19.85546875" style="47" customWidth="1"/>
    <col min="2" max="2" width="16.42578125" style="47" bestFit="1" customWidth="1"/>
    <col min="3" max="3" width="42.5703125" style="47" customWidth="1"/>
    <col min="4" max="12" width="15.7109375" style="47" customWidth="1"/>
    <col min="13" max="13" width="20.7109375" style="47" customWidth="1"/>
    <col min="14" max="16384" width="9.140625" style="47"/>
  </cols>
  <sheetData>
    <row r="1" spans="2:13" ht="20.25">
      <c r="B1" s="26" t="str">
        <f>Cover!C22</f>
        <v>SA Power Networks</v>
      </c>
      <c r="C1" s="27"/>
      <c r="D1" s="27"/>
      <c r="E1" s="27"/>
      <c r="F1" s="27"/>
      <c r="G1" s="27"/>
      <c r="H1" s="27"/>
      <c r="I1" s="27"/>
      <c r="J1" s="27"/>
      <c r="K1" s="27"/>
      <c r="L1" s="27"/>
      <c r="M1" s="27"/>
    </row>
    <row r="2" spans="2:13" ht="20.25">
      <c r="B2" s="533" t="s">
        <v>331</v>
      </c>
      <c r="C2" s="533"/>
      <c r="D2" s="534"/>
      <c r="E2" s="534"/>
    </row>
    <row r="3" spans="2:13" ht="20.25">
      <c r="B3" s="26" t="str">
        <f>Cover!C26</f>
        <v>2013-14</v>
      </c>
    </row>
    <row r="4" spans="2:13" ht="12.75" customHeight="1">
      <c r="B4" s="46"/>
    </row>
    <row r="5" spans="2:13" s="123" customFormat="1" ht="75.75" customHeight="1">
      <c r="B5" s="546" t="s">
        <v>171</v>
      </c>
      <c r="C5" s="541"/>
    </row>
    <row r="6" spans="2:13" ht="12.75" customHeight="1">
      <c r="B6" s="46"/>
    </row>
    <row r="7" spans="2:13" ht="19.5" customHeight="1">
      <c r="B7" s="535" t="s">
        <v>93</v>
      </c>
      <c r="C7" s="535"/>
      <c r="D7" s="535"/>
      <c r="E7" s="535"/>
    </row>
    <row r="8" spans="2:13" ht="12.75" customHeight="1">
      <c r="B8" s="334"/>
      <c r="C8" s="334"/>
      <c r="D8" s="334"/>
      <c r="E8" s="334"/>
    </row>
    <row r="9" spans="2:13" ht="12.75" customHeight="1">
      <c r="B9" s="337" t="s">
        <v>333</v>
      </c>
      <c r="C9" s="338"/>
      <c r="D9" s="338"/>
      <c r="E9" s="338"/>
      <c r="F9" s="338"/>
      <c r="G9" s="338"/>
      <c r="H9" s="338"/>
      <c r="I9" s="339"/>
    </row>
    <row r="10" spans="2:13" ht="12.75" customHeight="1">
      <c r="B10" s="340" t="s">
        <v>428</v>
      </c>
      <c r="C10" s="348"/>
      <c r="D10" s="348"/>
      <c r="E10" s="348"/>
      <c r="F10" s="348"/>
      <c r="G10" s="348"/>
      <c r="H10" s="348"/>
      <c r="I10" s="349"/>
    </row>
    <row r="11" spans="2:13" ht="12.75" customHeight="1">
      <c r="B11" s="340" t="s">
        <v>429</v>
      </c>
      <c r="C11" s="341"/>
      <c r="D11" s="341"/>
      <c r="E11" s="341"/>
      <c r="F11" s="341"/>
      <c r="G11" s="341"/>
      <c r="H11" s="341"/>
      <c r="I11" s="342"/>
    </row>
    <row r="12" spans="2:13" ht="12.75" customHeight="1">
      <c r="B12" s="340"/>
      <c r="C12" s="341"/>
      <c r="D12" s="341"/>
      <c r="E12" s="341"/>
      <c r="F12" s="341"/>
      <c r="G12" s="341"/>
      <c r="H12" s="341"/>
      <c r="I12" s="342"/>
    </row>
    <row r="13" spans="2:13" ht="12.75" customHeight="1">
      <c r="B13" s="340" t="s">
        <v>430</v>
      </c>
      <c r="C13" s="348"/>
      <c r="D13" s="348"/>
      <c r="E13" s="348"/>
      <c r="F13" s="348"/>
      <c r="G13" s="348"/>
      <c r="H13" s="348"/>
      <c r="I13" s="349"/>
    </row>
    <row r="14" spans="2:13" ht="12.75" customHeight="1">
      <c r="B14" s="340" t="s">
        <v>431</v>
      </c>
      <c r="C14" s="348"/>
      <c r="D14" s="348"/>
      <c r="E14" s="348"/>
      <c r="F14" s="348"/>
      <c r="G14" s="348"/>
      <c r="H14" s="348"/>
      <c r="I14" s="349"/>
    </row>
    <row r="15" spans="2:13" ht="12.75" customHeight="1">
      <c r="B15" s="340" t="s">
        <v>432</v>
      </c>
      <c r="C15" s="341"/>
      <c r="D15" s="341"/>
      <c r="E15" s="341"/>
      <c r="F15" s="341"/>
      <c r="G15" s="341"/>
      <c r="H15" s="341"/>
      <c r="I15" s="342"/>
    </row>
    <row r="16" spans="2:13" ht="12.75" customHeight="1">
      <c r="B16" s="340"/>
      <c r="C16" s="341"/>
      <c r="D16" s="341"/>
      <c r="E16" s="341"/>
      <c r="F16" s="341"/>
      <c r="G16" s="341"/>
      <c r="H16" s="341"/>
      <c r="I16" s="342"/>
    </row>
    <row r="17" spans="2:12" ht="12.75" customHeight="1">
      <c r="B17" s="340" t="s">
        <v>433</v>
      </c>
      <c r="C17" s="348"/>
      <c r="D17" s="348"/>
      <c r="E17" s="348"/>
      <c r="F17" s="348"/>
      <c r="G17" s="348"/>
      <c r="H17" s="348"/>
      <c r="I17" s="349"/>
    </row>
    <row r="18" spans="2:12" ht="12.75" customHeight="1">
      <c r="B18" s="340" t="s">
        <v>434</v>
      </c>
      <c r="C18" s="341"/>
      <c r="D18" s="341"/>
      <c r="E18" s="341"/>
      <c r="F18" s="341"/>
      <c r="G18" s="341"/>
      <c r="H18" s="341"/>
      <c r="I18" s="342"/>
    </row>
    <row r="19" spans="2:12" ht="12.75" customHeight="1">
      <c r="B19" s="340"/>
      <c r="C19" s="341"/>
      <c r="D19" s="341"/>
      <c r="E19" s="341"/>
      <c r="F19" s="341"/>
      <c r="G19" s="341"/>
      <c r="H19" s="341"/>
      <c r="I19" s="342"/>
    </row>
    <row r="20" spans="2:12" ht="12.75" customHeight="1">
      <c r="B20" s="343" t="s">
        <v>339</v>
      </c>
      <c r="C20" s="341"/>
      <c r="D20" s="341"/>
      <c r="E20" s="341"/>
      <c r="F20" s="341"/>
      <c r="G20" s="341"/>
      <c r="H20" s="341"/>
      <c r="I20" s="342"/>
    </row>
    <row r="21" spans="2:12" ht="12.75" customHeight="1">
      <c r="B21" s="343" t="s">
        <v>435</v>
      </c>
      <c r="C21" s="341"/>
      <c r="D21" s="341"/>
      <c r="E21" s="341"/>
      <c r="F21" s="341"/>
      <c r="G21" s="341"/>
      <c r="H21" s="341"/>
      <c r="I21" s="342"/>
    </row>
    <row r="22" spans="2:12" ht="12.75" customHeight="1">
      <c r="B22" s="343" t="s">
        <v>436</v>
      </c>
      <c r="C22" s="351"/>
      <c r="D22" s="351"/>
      <c r="E22" s="351"/>
      <c r="F22" s="351"/>
      <c r="G22" s="351"/>
      <c r="H22" s="351"/>
      <c r="I22" s="352"/>
    </row>
    <row r="23" spans="2:12" ht="12.75" customHeight="1">
      <c r="B23" s="350"/>
      <c r="C23" s="341"/>
      <c r="D23" s="341"/>
      <c r="E23" s="341"/>
      <c r="F23" s="341"/>
      <c r="G23" s="341"/>
      <c r="H23" s="341"/>
      <c r="I23" s="342"/>
    </row>
    <row r="24" spans="2:12" ht="12.75" customHeight="1">
      <c r="B24" s="396" t="s">
        <v>437</v>
      </c>
      <c r="C24" s="397"/>
      <c r="D24" s="397"/>
      <c r="E24" s="397"/>
      <c r="F24" s="397"/>
      <c r="G24" s="397"/>
      <c r="H24" s="397"/>
      <c r="I24" s="398"/>
    </row>
    <row r="25" spans="2:12" ht="12.75" customHeight="1">
      <c r="B25" s="334"/>
      <c r="C25" s="334"/>
      <c r="D25" s="334"/>
      <c r="E25" s="334"/>
    </row>
    <row r="26" spans="2:12" ht="57.75" customHeight="1">
      <c r="B26" s="54" t="s">
        <v>40</v>
      </c>
      <c r="C26" s="55" t="s">
        <v>41</v>
      </c>
      <c r="D26" s="56" t="s">
        <v>42</v>
      </c>
      <c r="E26" s="56" t="s">
        <v>43</v>
      </c>
      <c r="F26" s="57" t="s">
        <v>48</v>
      </c>
      <c r="G26" s="550" t="s">
        <v>53</v>
      </c>
      <c r="H26" s="551"/>
      <c r="I26" s="552"/>
      <c r="J26" s="108" t="s">
        <v>54</v>
      </c>
      <c r="K26" s="116" t="s">
        <v>49</v>
      </c>
      <c r="L26" s="59" t="s">
        <v>50</v>
      </c>
    </row>
    <row r="27" spans="2:12" ht="12.75" customHeight="1">
      <c r="B27" s="54"/>
      <c r="C27" s="55"/>
      <c r="D27" s="56"/>
      <c r="E27" s="56"/>
      <c r="F27" s="57"/>
      <c r="G27" s="57" t="s">
        <v>4</v>
      </c>
      <c r="H27" s="57" t="s">
        <v>5</v>
      </c>
      <c r="I27" s="57" t="s">
        <v>112</v>
      </c>
      <c r="J27" s="85" t="s">
        <v>94</v>
      </c>
      <c r="K27" s="89"/>
      <c r="L27" s="59"/>
    </row>
    <row r="28" spans="2:12">
      <c r="B28" s="60"/>
      <c r="C28" s="61" t="s">
        <v>55</v>
      </c>
      <c r="D28" s="28" t="s">
        <v>45</v>
      </c>
      <c r="E28" s="28" t="s">
        <v>45</v>
      </c>
      <c r="F28" s="28" t="s">
        <v>45</v>
      </c>
      <c r="G28" s="28" t="s">
        <v>45</v>
      </c>
      <c r="H28" s="28" t="s">
        <v>45</v>
      </c>
      <c r="I28" s="28"/>
      <c r="J28" s="28" t="s">
        <v>45</v>
      </c>
      <c r="K28" s="28" t="s">
        <v>45</v>
      </c>
      <c r="L28" s="28" t="s">
        <v>45</v>
      </c>
    </row>
    <row r="29" spans="2:12" ht="15.75" customHeight="1">
      <c r="B29" s="111"/>
      <c r="C29" s="103" t="s">
        <v>56</v>
      </c>
      <c r="D29" s="335">
        <f>SUM(E29:F29)</f>
        <v>11492</v>
      </c>
      <c r="E29" s="335"/>
      <c r="F29" s="335">
        <f>SUM(H29,J29:K29)</f>
        <v>11492</v>
      </c>
      <c r="G29" s="335">
        <f>ROUND('[5]2013-14 Draft Actual'!$H$74,0)</f>
        <v>12632</v>
      </c>
      <c r="H29" s="335">
        <f>'[6]20-O&amp;Ma'!$D$23</f>
        <v>11492</v>
      </c>
      <c r="I29" s="366">
        <f>(H29-G29)/G29</f>
        <v>-9.0246991766941106E-2</v>
      </c>
      <c r="J29" s="335"/>
      <c r="K29" s="335"/>
      <c r="L29" s="335"/>
    </row>
    <row r="30" spans="2:12" ht="14.25" customHeight="1">
      <c r="B30" s="111"/>
      <c r="C30" s="103" t="s">
        <v>67</v>
      </c>
      <c r="D30" s="335">
        <f t="shared" ref="D30:D38" si="0">SUM(E30:F30)</f>
        <v>15430</v>
      </c>
      <c r="E30" s="335"/>
      <c r="F30" s="335">
        <f t="shared" ref="F30:F38" si="1">SUM(H30,J30:K30)</f>
        <v>15430</v>
      </c>
      <c r="G30" s="335">
        <f>ROUND('[5]2013-14 Draft Actual'!$H$75,0)</f>
        <v>14855</v>
      </c>
      <c r="H30" s="335">
        <f>'[6]20-O&amp;Ma'!$D$24</f>
        <v>13330</v>
      </c>
      <c r="I30" s="366">
        <f t="shared" ref="I30:I39" si="2">(H30-G30)/G30</f>
        <v>-0.10265903736115786</v>
      </c>
      <c r="J30" s="335">
        <f>'[6]20-O&amp;Ma'!$E$32</f>
        <v>1155</v>
      </c>
      <c r="K30" s="335">
        <f>'[6]20-O&amp;Ma'!$F$33</f>
        <v>945</v>
      </c>
      <c r="L30" s="335"/>
    </row>
    <row r="31" spans="2:12">
      <c r="B31" s="111"/>
      <c r="C31" s="103" t="s">
        <v>68</v>
      </c>
      <c r="D31" s="335">
        <f t="shared" si="0"/>
        <v>6624</v>
      </c>
      <c r="E31" s="335">
        <f>-'[6]20-O&amp;Ma'!$D$90</f>
        <v>64</v>
      </c>
      <c r="F31" s="335">
        <f t="shared" si="1"/>
        <v>6560</v>
      </c>
      <c r="G31" s="335">
        <f>ROUND('[5]2013-14 Draft Actual'!$H$76,0)</f>
        <v>4781</v>
      </c>
      <c r="H31" s="335">
        <f>'[6]20-O&amp;Ma'!$D$25</f>
        <v>6560</v>
      </c>
      <c r="I31" s="366">
        <f t="shared" si="2"/>
        <v>0.37209788747124034</v>
      </c>
      <c r="J31" s="335"/>
      <c r="K31" s="335"/>
      <c r="L31" s="335"/>
    </row>
    <row r="32" spans="2:12">
      <c r="B32" s="111"/>
      <c r="C32" s="104" t="s">
        <v>69</v>
      </c>
      <c r="D32" s="335">
        <f t="shared" si="0"/>
        <v>35953</v>
      </c>
      <c r="E32" s="335"/>
      <c r="F32" s="335">
        <f t="shared" si="1"/>
        <v>35953</v>
      </c>
      <c r="G32" s="335">
        <f>ROUND('[5]2013-14 Draft Actual'!$H$77,0)</f>
        <v>34384</v>
      </c>
      <c r="H32" s="335">
        <f>'[6]20-O&amp;Ma'!$D$26</f>
        <v>35953</v>
      </c>
      <c r="I32" s="366">
        <f t="shared" si="2"/>
        <v>4.563168915774779E-2</v>
      </c>
      <c r="J32" s="335"/>
      <c r="K32" s="335"/>
      <c r="L32" s="335"/>
    </row>
    <row r="33" spans="2:12">
      <c r="B33" s="111"/>
      <c r="C33" s="103" t="s">
        <v>70</v>
      </c>
      <c r="D33" s="335">
        <f t="shared" si="0"/>
        <v>32436</v>
      </c>
      <c r="E33" s="335"/>
      <c r="F33" s="335">
        <f t="shared" si="1"/>
        <v>32436</v>
      </c>
      <c r="G33" s="335">
        <f>ROUND('[5]2013-14 Draft Actual'!$H$78,0)</f>
        <v>34661</v>
      </c>
      <c r="H33" s="335">
        <f>'[6]20-O&amp;Ma'!$D$27</f>
        <v>32436</v>
      </c>
      <c r="I33" s="366">
        <f t="shared" si="2"/>
        <v>-6.4193185424540555E-2</v>
      </c>
      <c r="J33" s="335"/>
      <c r="K33" s="335"/>
      <c r="L33" s="335"/>
    </row>
    <row r="34" spans="2:12">
      <c r="B34" s="111"/>
      <c r="C34" s="103" t="s">
        <v>71</v>
      </c>
      <c r="D34" s="335">
        <f t="shared" si="0"/>
        <v>159</v>
      </c>
      <c r="E34" s="335">
        <f>-'[6]20-O&amp;Ma'!$D$94-E35</f>
        <v>-1024</v>
      </c>
      <c r="F34" s="335">
        <f t="shared" si="1"/>
        <v>1183</v>
      </c>
      <c r="G34" s="335">
        <f>ROUND('[5]2013-14 Draft Actual'!$H$79,0)</f>
        <v>804</v>
      </c>
      <c r="H34" s="335">
        <f>'[6]20-O&amp;Ma'!$D$28</f>
        <v>1183</v>
      </c>
      <c r="I34" s="366">
        <f t="shared" si="2"/>
        <v>0.47139303482587064</v>
      </c>
      <c r="J34" s="335"/>
      <c r="K34" s="335"/>
      <c r="L34" s="335"/>
    </row>
    <row r="35" spans="2:12">
      <c r="B35" s="111"/>
      <c r="C35" s="104" t="s">
        <v>72</v>
      </c>
      <c r="D35" s="335">
        <f t="shared" si="0"/>
        <v>0</v>
      </c>
      <c r="E35" s="335">
        <f>-F35</f>
        <v>-1433</v>
      </c>
      <c r="F35" s="335">
        <f t="shared" si="1"/>
        <v>1433</v>
      </c>
      <c r="G35" s="335">
        <f>ROUND('[5]2013-14 Draft Actual'!$H$80,0)</f>
        <v>663</v>
      </c>
      <c r="H35" s="335">
        <f>'[6]20-O&amp;Ma'!$D$29</f>
        <v>1433</v>
      </c>
      <c r="I35" s="366">
        <f t="shared" si="2"/>
        <v>1.1613876319758674</v>
      </c>
      <c r="J35" s="335"/>
      <c r="K35" s="335"/>
      <c r="L35" s="335"/>
    </row>
    <row r="36" spans="2:12">
      <c r="B36" s="111"/>
      <c r="C36" s="103" t="s">
        <v>73</v>
      </c>
      <c r="D36" s="335">
        <f t="shared" si="0"/>
        <v>9924</v>
      </c>
      <c r="E36" s="335"/>
      <c r="F36" s="335">
        <f t="shared" si="1"/>
        <v>9924</v>
      </c>
      <c r="G36" s="335">
        <f>ROUND('[5]2013-14 Draft Actual'!$H$81,0)</f>
        <v>967</v>
      </c>
      <c r="H36" s="335">
        <f>'[6]20-O&amp;Ma'!$D$30</f>
        <v>9924</v>
      </c>
      <c r="I36" s="366">
        <f t="shared" si="2"/>
        <v>9.2626680455015507</v>
      </c>
      <c r="J36" s="335"/>
      <c r="K36" s="335"/>
      <c r="L36" s="335"/>
    </row>
    <row r="37" spans="2:12">
      <c r="B37" s="111"/>
      <c r="C37" s="103" t="s">
        <v>74</v>
      </c>
      <c r="D37" s="335">
        <f t="shared" si="0"/>
        <v>2903</v>
      </c>
      <c r="E37" s="335"/>
      <c r="F37" s="335">
        <f t="shared" si="1"/>
        <v>2903</v>
      </c>
      <c r="G37" s="335">
        <f>ROUND('[5]2013-14 Draft Actual'!$H$82,0)</f>
        <v>3185</v>
      </c>
      <c r="H37" s="335">
        <f>'[6]20-O&amp;Ma'!$D$31</f>
        <v>2903</v>
      </c>
      <c r="I37" s="366">
        <f t="shared" si="2"/>
        <v>-8.8540031397174257E-2</v>
      </c>
      <c r="J37" s="335"/>
      <c r="K37" s="335"/>
      <c r="L37" s="335"/>
    </row>
    <row r="38" spans="2:12" ht="12.75" customHeight="1">
      <c r="B38" s="111"/>
      <c r="C38" s="105" t="s">
        <v>140</v>
      </c>
      <c r="D38" s="335">
        <f t="shared" si="0"/>
        <v>0</v>
      </c>
      <c r="E38" s="335"/>
      <c r="F38" s="335">
        <f t="shared" si="1"/>
        <v>0</v>
      </c>
      <c r="G38" s="335">
        <v>0</v>
      </c>
      <c r="H38" s="335">
        <v>0</v>
      </c>
      <c r="I38" s="366" t="e">
        <f t="shared" si="2"/>
        <v>#DIV/0!</v>
      </c>
      <c r="J38" s="335"/>
      <c r="K38" s="335"/>
      <c r="L38" s="335"/>
    </row>
    <row r="39" spans="2:12">
      <c r="B39" s="60"/>
      <c r="C39" s="62" t="s">
        <v>52</v>
      </c>
      <c r="D39" s="317">
        <f t="shared" ref="D39:L39" si="3">SUM(D29:D38)</f>
        <v>114921</v>
      </c>
      <c r="E39" s="317">
        <f t="shared" si="3"/>
        <v>-2393</v>
      </c>
      <c r="F39" s="317">
        <f t="shared" si="3"/>
        <v>117314</v>
      </c>
      <c r="G39" s="317">
        <f t="shared" si="3"/>
        <v>106932</v>
      </c>
      <c r="H39" s="317">
        <f t="shared" si="3"/>
        <v>115214</v>
      </c>
      <c r="I39" s="399">
        <f t="shared" si="2"/>
        <v>7.7451090412598664E-2</v>
      </c>
      <c r="J39" s="317">
        <f t="shared" si="3"/>
        <v>1155</v>
      </c>
      <c r="K39" s="317">
        <f>SUM(K29:K38)</f>
        <v>945</v>
      </c>
      <c r="L39" s="317">
        <f t="shared" si="3"/>
        <v>0</v>
      </c>
    </row>
    <row r="41" spans="2:12" ht="19.5">
      <c r="B41" s="64" t="s">
        <v>118</v>
      </c>
      <c r="C41" s="115"/>
      <c r="D41" s="115"/>
      <c r="E41" s="77"/>
      <c r="F41" s="77"/>
      <c r="G41" s="77"/>
      <c r="H41" s="77"/>
      <c r="I41" s="77"/>
      <c r="J41" s="77"/>
      <c r="K41" s="77"/>
      <c r="L41" s="77"/>
    </row>
    <row r="42" spans="2:12" ht="19.5">
      <c r="B42" s="64"/>
      <c r="C42" s="115"/>
      <c r="D42" s="115"/>
      <c r="E42" s="77"/>
      <c r="F42" s="77"/>
      <c r="G42" s="77"/>
      <c r="H42" s="77"/>
      <c r="I42" s="77"/>
      <c r="J42" s="77"/>
      <c r="K42" s="77"/>
      <c r="L42" s="77"/>
    </row>
    <row r="43" spans="2:12" ht="15">
      <c r="B43" s="539" t="s">
        <v>126</v>
      </c>
      <c r="C43" s="540"/>
      <c r="D43" s="541"/>
      <c r="E43" s="77"/>
      <c r="F43" s="77"/>
      <c r="G43" s="77"/>
      <c r="H43" s="77"/>
      <c r="I43" s="77"/>
      <c r="J43" s="77"/>
      <c r="K43" s="77"/>
      <c r="L43" s="77"/>
    </row>
    <row r="44" spans="2:12" ht="15">
      <c r="B44" s="79"/>
      <c r="C44" s="80"/>
      <c r="D44" s="80"/>
      <c r="E44" s="80"/>
      <c r="F44" s="78"/>
      <c r="G44" s="78"/>
      <c r="H44" s="78"/>
      <c r="I44" s="78"/>
      <c r="J44" s="78"/>
      <c r="K44" s="78"/>
      <c r="L44" s="78"/>
    </row>
    <row r="45" spans="2:12">
      <c r="B45" s="81" t="s">
        <v>0</v>
      </c>
      <c r="C45" s="537" t="s">
        <v>1</v>
      </c>
      <c r="D45" s="538"/>
      <c r="E45" s="538"/>
      <c r="F45" s="538"/>
      <c r="G45" s="538"/>
      <c r="H45" s="538"/>
      <c r="I45" s="538"/>
      <c r="J45" s="538"/>
      <c r="K45" s="538"/>
      <c r="L45" s="538"/>
    </row>
    <row r="46" spans="2:12" ht="42" customHeight="1">
      <c r="B46" s="400" t="s">
        <v>67</v>
      </c>
      <c r="C46" s="543" t="s">
        <v>524</v>
      </c>
      <c r="D46" s="544"/>
      <c r="E46" s="544"/>
      <c r="F46" s="544"/>
      <c r="G46" s="544"/>
      <c r="H46" s="544"/>
      <c r="I46" s="544"/>
      <c r="J46" s="544"/>
      <c r="K46" s="544"/>
      <c r="L46" s="545"/>
    </row>
    <row r="47" spans="2:12" ht="38.25">
      <c r="B47" s="400" t="s">
        <v>68</v>
      </c>
      <c r="C47" s="543" t="s">
        <v>510</v>
      </c>
      <c r="D47" s="544"/>
      <c r="E47" s="544"/>
      <c r="F47" s="544"/>
      <c r="G47" s="544"/>
      <c r="H47" s="544"/>
      <c r="I47" s="544"/>
      <c r="J47" s="544"/>
      <c r="K47" s="544"/>
      <c r="L47" s="545"/>
    </row>
    <row r="48" spans="2:12" ht="33.75" customHeight="1">
      <c r="B48" s="400" t="s">
        <v>71</v>
      </c>
      <c r="C48" s="543" t="s">
        <v>519</v>
      </c>
      <c r="D48" s="544"/>
      <c r="E48" s="544"/>
      <c r="F48" s="544"/>
      <c r="G48" s="544"/>
      <c r="H48" s="544"/>
      <c r="I48" s="544"/>
      <c r="J48" s="544"/>
      <c r="K48" s="544"/>
      <c r="L48" s="545"/>
    </row>
    <row r="49" spans="2:12" ht="38.25">
      <c r="B49" s="400" t="s">
        <v>72</v>
      </c>
      <c r="C49" s="543" t="s">
        <v>520</v>
      </c>
      <c r="D49" s="544"/>
      <c r="E49" s="544"/>
      <c r="F49" s="544"/>
      <c r="G49" s="544"/>
      <c r="H49" s="544"/>
      <c r="I49" s="544"/>
      <c r="J49" s="544"/>
      <c r="K49" s="544"/>
      <c r="L49" s="545"/>
    </row>
    <row r="50" spans="2:12" ht="45" customHeight="1">
      <c r="B50" s="400" t="s">
        <v>73</v>
      </c>
      <c r="C50" s="543" t="s">
        <v>525</v>
      </c>
      <c r="D50" s="544"/>
      <c r="E50" s="544"/>
      <c r="F50" s="544"/>
      <c r="G50" s="544"/>
      <c r="H50" s="544"/>
      <c r="I50" s="544"/>
      <c r="J50" s="544"/>
      <c r="K50" s="544"/>
      <c r="L50" s="545"/>
    </row>
    <row r="52" spans="2:12" ht="15.75">
      <c r="B52" s="535" t="s">
        <v>139</v>
      </c>
      <c r="C52" s="535"/>
      <c r="D52" s="535"/>
      <c r="E52" s="535"/>
    </row>
    <row r="53" spans="2:12" ht="12.75" customHeight="1">
      <c r="B53" s="102"/>
      <c r="C53" s="102"/>
      <c r="D53" s="102"/>
      <c r="E53" s="102"/>
    </row>
    <row r="54" spans="2:12" ht="12.75" customHeight="1">
      <c r="B54" s="547" t="s">
        <v>178</v>
      </c>
      <c r="C54" s="548"/>
      <c r="D54" s="548"/>
      <c r="E54" s="548"/>
      <c r="F54" s="548"/>
    </row>
    <row r="55" spans="2:12" ht="12.75" customHeight="1">
      <c r="B55" s="402"/>
      <c r="C55" s="401"/>
      <c r="D55" s="401"/>
      <c r="E55" s="401"/>
      <c r="F55" s="401"/>
    </row>
    <row r="56" spans="2:12" ht="12.75" customHeight="1">
      <c r="B56" s="337" t="s">
        <v>438</v>
      </c>
      <c r="C56" s="338"/>
      <c r="D56" s="338"/>
      <c r="E56" s="338"/>
      <c r="F56" s="339"/>
    </row>
    <row r="57" spans="2:12" ht="12.75" customHeight="1">
      <c r="B57" s="356" t="s">
        <v>439</v>
      </c>
      <c r="C57" s="357"/>
      <c r="D57" s="357"/>
      <c r="E57" s="357"/>
      <c r="F57" s="403"/>
    </row>
    <row r="58" spans="2:12" ht="12.75" customHeight="1">
      <c r="B58" s="102"/>
      <c r="C58" s="102"/>
      <c r="D58" s="102"/>
      <c r="E58" s="102"/>
    </row>
    <row r="59" spans="2:12" ht="51">
      <c r="B59" s="63" t="s">
        <v>47</v>
      </c>
      <c r="C59" s="55" t="s">
        <v>41</v>
      </c>
      <c r="D59" s="56" t="s">
        <v>42</v>
      </c>
      <c r="E59" s="56" t="s">
        <v>43</v>
      </c>
      <c r="F59" s="57" t="s">
        <v>48</v>
      </c>
    </row>
    <row r="60" spans="2:12">
      <c r="B60" s="54"/>
      <c r="C60" s="55"/>
      <c r="D60" s="28" t="s">
        <v>45</v>
      </c>
      <c r="E60" s="28" t="s">
        <v>45</v>
      </c>
      <c r="F60" s="28" t="s">
        <v>45</v>
      </c>
    </row>
    <row r="61" spans="2:12">
      <c r="B61" s="111"/>
      <c r="C61" s="76"/>
      <c r="D61" s="76"/>
      <c r="E61" s="76"/>
      <c r="F61" s="76"/>
    </row>
    <row r="62" spans="2:12">
      <c r="B62" s="111"/>
      <c r="C62" s="76"/>
      <c r="D62" s="76"/>
      <c r="E62" s="76"/>
      <c r="F62" s="76"/>
    </row>
    <row r="63" spans="2:12">
      <c r="B63" s="111"/>
      <c r="C63" s="76"/>
      <c r="D63" s="76"/>
      <c r="E63" s="76"/>
      <c r="F63" s="76"/>
    </row>
    <row r="64" spans="2:12">
      <c r="B64" s="111"/>
      <c r="C64" s="76"/>
      <c r="D64" s="76"/>
      <c r="E64" s="76"/>
      <c r="F64" s="76"/>
    </row>
    <row r="65" spans="2:12">
      <c r="B65" s="111"/>
      <c r="C65" s="76"/>
      <c r="D65" s="76"/>
      <c r="E65" s="76"/>
      <c r="F65" s="76"/>
    </row>
    <row r="66" spans="2:12">
      <c r="B66" s="111"/>
      <c r="C66" s="76"/>
      <c r="D66" s="76"/>
      <c r="E66" s="76"/>
      <c r="F66" s="76"/>
    </row>
    <row r="68" spans="2:12" ht="15.75">
      <c r="B68" s="64" t="s">
        <v>119</v>
      </c>
      <c r="E68" s="65"/>
      <c r="G68" s="66"/>
    </row>
    <row r="69" spans="2:12" ht="15.75">
      <c r="B69" s="64"/>
      <c r="E69" s="65"/>
      <c r="G69" s="66"/>
    </row>
    <row r="70" spans="2:12">
      <c r="B70" s="547" t="s">
        <v>178</v>
      </c>
      <c r="C70" s="548"/>
      <c r="D70" s="548"/>
      <c r="E70" s="548"/>
      <c r="F70" s="548"/>
      <c r="G70" s="66"/>
    </row>
    <row r="71" spans="2:12">
      <c r="B71" s="402"/>
      <c r="C71" s="401"/>
      <c r="D71" s="401"/>
      <c r="E71" s="401"/>
      <c r="F71" s="401"/>
      <c r="G71" s="66"/>
    </row>
    <row r="72" spans="2:12">
      <c r="B72" s="337" t="s">
        <v>440</v>
      </c>
      <c r="C72" s="338"/>
      <c r="D72" s="338"/>
      <c r="E72" s="338"/>
      <c r="F72" s="339"/>
      <c r="G72" s="66"/>
    </row>
    <row r="73" spans="2:12">
      <c r="B73" s="340" t="s">
        <v>441</v>
      </c>
      <c r="C73" s="341"/>
      <c r="D73" s="341"/>
      <c r="E73" s="341"/>
      <c r="F73" s="342"/>
      <c r="G73" s="66"/>
    </row>
    <row r="74" spans="2:12">
      <c r="B74" s="356" t="s">
        <v>442</v>
      </c>
      <c r="C74" s="357"/>
      <c r="D74" s="357"/>
      <c r="E74" s="357"/>
      <c r="F74" s="403"/>
      <c r="G74" s="66"/>
    </row>
    <row r="76" spans="2:12">
      <c r="B76" s="67" t="s">
        <v>57</v>
      </c>
      <c r="C76" s="542" t="s">
        <v>58</v>
      </c>
      <c r="D76" s="542"/>
      <c r="E76" s="542"/>
      <c r="F76" s="542"/>
      <c r="G76" s="542" t="s">
        <v>59</v>
      </c>
      <c r="H76" s="542"/>
      <c r="I76" s="542"/>
      <c r="J76" s="542"/>
      <c r="K76" s="542"/>
      <c r="L76" s="512"/>
    </row>
    <row r="77" spans="2:12">
      <c r="B77" s="109"/>
      <c r="C77" s="536"/>
      <c r="D77" s="536"/>
      <c r="E77" s="536"/>
      <c r="F77" s="536"/>
      <c r="G77" s="536"/>
      <c r="H77" s="536"/>
      <c r="I77" s="536"/>
      <c r="J77" s="536"/>
      <c r="K77" s="536"/>
      <c r="L77" s="549"/>
    </row>
    <row r="78" spans="2:12">
      <c r="B78" s="109"/>
      <c r="C78" s="536"/>
      <c r="D78" s="536"/>
      <c r="E78" s="536"/>
      <c r="F78" s="536"/>
      <c r="G78" s="536"/>
      <c r="H78" s="536"/>
      <c r="I78" s="536"/>
      <c r="J78" s="536"/>
      <c r="K78" s="536"/>
      <c r="L78" s="549"/>
    </row>
    <row r="79" spans="2:12">
      <c r="B79" s="109"/>
      <c r="C79" s="536"/>
      <c r="D79" s="536"/>
      <c r="E79" s="536"/>
      <c r="F79" s="536"/>
      <c r="G79" s="536"/>
      <c r="H79" s="536"/>
      <c r="I79" s="536"/>
      <c r="J79" s="536"/>
      <c r="K79" s="536"/>
      <c r="L79" s="549"/>
    </row>
    <row r="80" spans="2:12">
      <c r="B80" s="109"/>
      <c r="C80" s="536"/>
      <c r="D80" s="536"/>
      <c r="E80" s="536"/>
      <c r="F80" s="536"/>
      <c r="G80" s="536"/>
      <c r="H80" s="536"/>
      <c r="I80" s="536"/>
      <c r="J80" s="536"/>
      <c r="K80" s="536"/>
      <c r="L80" s="549"/>
    </row>
    <row r="81" spans="2:12">
      <c r="B81" s="110"/>
      <c r="C81" s="555" t="s">
        <v>60</v>
      </c>
      <c r="D81" s="556"/>
      <c r="E81" s="556"/>
      <c r="F81" s="556"/>
      <c r="G81" s="553">
        <f>SUM(G77:J80)</f>
        <v>0</v>
      </c>
      <c r="H81" s="553"/>
      <c r="I81" s="553"/>
      <c r="J81" s="553"/>
      <c r="K81" s="553"/>
      <c r="L81" s="554"/>
    </row>
  </sheetData>
  <mergeCells count="26">
    <mergeCell ref="G81:L81"/>
    <mergeCell ref="C81:F81"/>
    <mergeCell ref="C79:F79"/>
    <mergeCell ref="C80:F80"/>
    <mergeCell ref="G79:L79"/>
    <mergeCell ref="G80:L80"/>
    <mergeCell ref="G78:L78"/>
    <mergeCell ref="C50:L50"/>
    <mergeCell ref="G26:I26"/>
    <mergeCell ref="C49:L49"/>
    <mergeCell ref="G77:L77"/>
    <mergeCell ref="C76:F76"/>
    <mergeCell ref="C78:F78"/>
    <mergeCell ref="B70:F70"/>
    <mergeCell ref="B2:E2"/>
    <mergeCell ref="B7:E7"/>
    <mergeCell ref="C77:F77"/>
    <mergeCell ref="B52:E52"/>
    <mergeCell ref="C45:L45"/>
    <mergeCell ref="B43:D43"/>
    <mergeCell ref="G76:L76"/>
    <mergeCell ref="C46:L46"/>
    <mergeCell ref="B5:C5"/>
    <mergeCell ref="B54:F54"/>
    <mergeCell ref="C47:L47"/>
    <mergeCell ref="C48:L48"/>
  </mergeCells>
  <phoneticPr fontId="38" type="noConversion"/>
  <pageMargins left="0.35433070866141736" right="0.35433070866141736" top="0.59055118110236227" bottom="0.78740157480314965" header="0.51181102362204722" footer="0.11811023622047245"/>
  <pageSetup paperSize="9" scale="71" fitToHeight="100" orientation="landscape" r:id="rId1"/>
  <headerFooter scaleWithDoc="0" alignWithMargins="0">
    <oddFooter>&amp;L&amp;8&amp;D&amp;C&amp;8&amp; Template: &amp;A
&amp;F&amp;R&amp;8&amp;P of &amp;N</oddFooter>
  </headerFooter>
  <rowBreaks count="1" manualBreakCount="1">
    <brk id="40" min="1" max="11" man="1"/>
  </rowBreaks>
  <drawing r:id="rId2"/>
</worksheet>
</file>

<file path=xl/worksheets/sheet7.xml><?xml version="1.0" encoding="utf-8"?>
<worksheet xmlns="http://schemas.openxmlformats.org/spreadsheetml/2006/main" xmlns:r="http://schemas.openxmlformats.org/officeDocument/2006/relationships">
  <sheetPr codeName="Sheet15"/>
  <dimension ref="B1:L134"/>
  <sheetViews>
    <sheetView view="pageBreakPreview" zoomScaleNormal="100" zoomScaleSheetLayoutView="100" workbookViewId="0">
      <selection activeCell="B1" sqref="B1"/>
    </sheetView>
  </sheetViews>
  <sheetFormatPr defaultRowHeight="12.75"/>
  <cols>
    <col min="1" max="1" width="14.85546875" style="47" customWidth="1"/>
    <col min="2" max="2" width="16.42578125" style="47" bestFit="1" customWidth="1"/>
    <col min="3" max="3" width="47.28515625" style="47" bestFit="1" customWidth="1"/>
    <col min="4" max="12" width="15.7109375" style="47" customWidth="1"/>
    <col min="13" max="13" width="18.85546875" style="47" customWidth="1"/>
    <col min="14" max="14" width="15.140625" style="47" customWidth="1"/>
    <col min="15" max="16" width="9.140625" style="47"/>
    <col min="17" max="17" width="32" style="47" customWidth="1"/>
    <col min="18" max="16384" width="9.140625" style="47"/>
  </cols>
  <sheetData>
    <row r="1" spans="2:11" ht="20.25">
      <c r="B1" s="26" t="str">
        <f>Cover!C22</f>
        <v>SA Power Networks</v>
      </c>
      <c r="C1" s="27"/>
      <c r="D1" s="27"/>
      <c r="E1" s="27"/>
      <c r="F1" s="27"/>
      <c r="G1" s="27"/>
      <c r="H1" s="27"/>
      <c r="I1" s="27"/>
      <c r="J1" s="27"/>
      <c r="K1" s="27"/>
    </row>
    <row r="2" spans="2:11" ht="20.25">
      <c r="B2" s="48" t="s">
        <v>332</v>
      </c>
      <c r="C2" s="48"/>
    </row>
    <row r="3" spans="2:11" ht="20.25">
      <c r="B3" s="26" t="str">
        <f>Cover!C26</f>
        <v>2013-14</v>
      </c>
    </row>
    <row r="4" spans="2:11" ht="20.25">
      <c r="B4" s="46"/>
    </row>
    <row r="5" spans="2:11" s="123" customFormat="1" ht="63" customHeight="1">
      <c r="B5" s="500" t="s">
        <v>170</v>
      </c>
      <c r="C5" s="541"/>
    </row>
    <row r="6" spans="2:11" ht="20.25">
      <c r="B6" s="46"/>
    </row>
    <row r="7" spans="2:11" ht="15.75">
      <c r="B7" s="68" t="s">
        <v>61</v>
      </c>
    </row>
    <row r="8" spans="2:11" ht="15.75">
      <c r="B8" s="68"/>
    </row>
    <row r="9" spans="2:11">
      <c r="B9" s="337" t="s">
        <v>333</v>
      </c>
      <c r="C9" s="338"/>
      <c r="D9" s="338"/>
      <c r="E9" s="338"/>
      <c r="F9" s="338"/>
      <c r="G9" s="338"/>
      <c r="H9" s="338"/>
      <c r="I9" s="339"/>
    </row>
    <row r="10" spans="2:11">
      <c r="B10" s="340" t="s">
        <v>443</v>
      </c>
      <c r="C10" s="348"/>
      <c r="D10" s="348"/>
      <c r="E10" s="348"/>
      <c r="F10" s="348"/>
      <c r="G10" s="348"/>
      <c r="H10" s="348"/>
      <c r="I10" s="349"/>
    </row>
    <row r="11" spans="2:11">
      <c r="B11" s="340" t="s">
        <v>429</v>
      </c>
      <c r="C11" s="341"/>
      <c r="D11" s="341"/>
      <c r="E11" s="341"/>
      <c r="F11" s="341"/>
      <c r="G11" s="341"/>
      <c r="H11" s="341"/>
      <c r="I11" s="342"/>
    </row>
    <row r="12" spans="2:11">
      <c r="B12" s="340"/>
      <c r="C12" s="341"/>
      <c r="D12" s="341"/>
      <c r="E12" s="341"/>
      <c r="F12" s="341"/>
      <c r="G12" s="341"/>
      <c r="H12" s="341"/>
      <c r="I12" s="342"/>
    </row>
    <row r="13" spans="2:11">
      <c r="B13" s="340" t="s">
        <v>430</v>
      </c>
      <c r="C13" s="341"/>
      <c r="D13" s="341"/>
      <c r="E13" s="341"/>
      <c r="F13" s="341"/>
      <c r="G13" s="341"/>
      <c r="H13" s="341"/>
      <c r="I13" s="342"/>
    </row>
    <row r="14" spans="2:11">
      <c r="B14" s="340"/>
      <c r="C14" s="341"/>
      <c r="D14" s="341"/>
      <c r="E14" s="341"/>
      <c r="F14" s="341"/>
      <c r="G14" s="341"/>
      <c r="H14" s="341"/>
      <c r="I14" s="342"/>
    </row>
    <row r="15" spans="2:11">
      <c r="B15" s="340" t="s">
        <v>433</v>
      </c>
      <c r="C15" s="348"/>
      <c r="D15" s="348"/>
      <c r="E15" s="348"/>
      <c r="F15" s="348"/>
      <c r="G15" s="348"/>
      <c r="H15" s="348"/>
      <c r="I15" s="349"/>
    </row>
    <row r="16" spans="2:11">
      <c r="B16" s="340" t="s">
        <v>434</v>
      </c>
      <c r="C16" s="341"/>
      <c r="D16" s="341"/>
      <c r="E16" s="341"/>
      <c r="F16" s="341"/>
      <c r="G16" s="341"/>
      <c r="H16" s="341"/>
      <c r="I16" s="349"/>
    </row>
    <row r="17" spans="2:12">
      <c r="B17" s="340"/>
      <c r="C17" s="341"/>
      <c r="D17" s="341"/>
      <c r="E17" s="341"/>
      <c r="F17" s="341"/>
      <c r="G17" s="341"/>
      <c r="H17" s="341"/>
      <c r="I17" s="342"/>
    </row>
    <row r="18" spans="2:12">
      <c r="B18" s="343" t="s">
        <v>339</v>
      </c>
      <c r="C18" s="341"/>
      <c r="D18" s="341"/>
      <c r="E18" s="341"/>
      <c r="F18" s="341"/>
      <c r="G18" s="341"/>
      <c r="H18" s="341"/>
      <c r="I18" s="342"/>
    </row>
    <row r="19" spans="2:12">
      <c r="B19" s="343" t="s">
        <v>435</v>
      </c>
      <c r="C19" s="341"/>
      <c r="D19" s="341"/>
      <c r="E19" s="341"/>
      <c r="F19" s="341"/>
      <c r="G19" s="341"/>
      <c r="H19" s="341"/>
      <c r="I19" s="349"/>
    </row>
    <row r="20" spans="2:12">
      <c r="B20" s="343" t="s">
        <v>436</v>
      </c>
      <c r="C20" s="351"/>
      <c r="D20" s="351"/>
      <c r="E20" s="351"/>
      <c r="F20" s="351"/>
      <c r="G20" s="351"/>
      <c r="H20" s="351"/>
      <c r="I20" s="342"/>
    </row>
    <row r="21" spans="2:12">
      <c r="B21" s="340"/>
      <c r="C21" s="341"/>
      <c r="D21" s="341"/>
      <c r="E21" s="341"/>
      <c r="F21" s="341"/>
      <c r="G21" s="341"/>
      <c r="H21" s="341"/>
      <c r="I21" s="342"/>
    </row>
    <row r="22" spans="2:12">
      <c r="B22" s="343" t="s">
        <v>444</v>
      </c>
      <c r="C22" s="341"/>
      <c r="D22" s="341"/>
      <c r="E22" s="341"/>
      <c r="F22" s="341"/>
      <c r="G22" s="341"/>
      <c r="H22" s="341"/>
      <c r="I22" s="342"/>
    </row>
    <row r="23" spans="2:12">
      <c r="B23" s="350"/>
      <c r="C23" s="341"/>
      <c r="D23" s="341"/>
      <c r="E23" s="341"/>
      <c r="F23" s="341"/>
      <c r="G23" s="341"/>
      <c r="H23" s="341"/>
      <c r="I23" s="342"/>
    </row>
    <row r="24" spans="2:12">
      <c r="B24" s="396" t="s">
        <v>445</v>
      </c>
      <c r="C24" s="397"/>
      <c r="D24" s="397"/>
      <c r="E24" s="397"/>
      <c r="F24" s="397"/>
      <c r="G24" s="397"/>
      <c r="H24" s="397"/>
      <c r="I24" s="398"/>
    </row>
    <row r="25" spans="2:12">
      <c r="B25" s="49"/>
      <c r="C25" s="50"/>
      <c r="D25" s="51"/>
      <c r="E25" s="51"/>
      <c r="F25" s="52"/>
      <c r="G25" s="52"/>
      <c r="H25" s="53"/>
      <c r="I25" s="53"/>
      <c r="J25" s="53"/>
      <c r="K25" s="53"/>
    </row>
    <row r="26" spans="2:12" ht="51">
      <c r="B26" s="54" t="s">
        <v>40</v>
      </c>
      <c r="C26" s="55" t="s">
        <v>41</v>
      </c>
      <c r="D26" s="56" t="s">
        <v>42</v>
      </c>
      <c r="E26" s="56" t="s">
        <v>43</v>
      </c>
      <c r="F26" s="57" t="s">
        <v>48</v>
      </c>
      <c r="G26" s="550" t="s">
        <v>53</v>
      </c>
      <c r="H26" s="551"/>
      <c r="I26" s="552"/>
      <c r="J26" s="108" t="s">
        <v>54</v>
      </c>
      <c r="K26" s="116" t="s">
        <v>49</v>
      </c>
      <c r="L26" s="59" t="s">
        <v>50</v>
      </c>
    </row>
    <row r="27" spans="2:12" ht="20.25" customHeight="1">
      <c r="B27" s="54"/>
      <c r="C27" s="55"/>
      <c r="D27" s="56"/>
      <c r="E27" s="56"/>
      <c r="F27" s="57"/>
      <c r="G27" s="57" t="s">
        <v>4</v>
      </c>
      <c r="H27" s="57" t="s">
        <v>5</v>
      </c>
      <c r="I27" s="58" t="s">
        <v>112</v>
      </c>
      <c r="J27" s="85" t="s">
        <v>94</v>
      </c>
      <c r="K27" s="89"/>
      <c r="L27" s="59"/>
    </row>
    <row r="28" spans="2:12">
      <c r="B28" s="60"/>
      <c r="C28" s="69" t="s">
        <v>62</v>
      </c>
      <c r="D28" s="28" t="s">
        <v>45</v>
      </c>
      <c r="E28" s="28" t="s">
        <v>45</v>
      </c>
      <c r="F28" s="28" t="s">
        <v>45</v>
      </c>
      <c r="G28" s="28" t="s">
        <v>45</v>
      </c>
      <c r="H28" s="28" t="s">
        <v>45</v>
      </c>
      <c r="I28" s="28"/>
      <c r="J28" s="28" t="s">
        <v>45</v>
      </c>
      <c r="K28" s="28" t="s">
        <v>45</v>
      </c>
      <c r="L28" s="28" t="s">
        <v>45</v>
      </c>
    </row>
    <row r="29" spans="2:12">
      <c r="B29" s="111"/>
      <c r="C29" s="103" t="s">
        <v>75</v>
      </c>
      <c r="D29" s="335">
        <f>SUM(E29:F29)</f>
        <v>3324</v>
      </c>
      <c r="E29" s="335"/>
      <c r="F29" s="335">
        <f>SUM(H29,J29:K29)</f>
        <v>3324</v>
      </c>
      <c r="G29" s="335">
        <f>ROUND('[5]2013-14 Draft Actual'!$H$65,0)</f>
        <v>3999</v>
      </c>
      <c r="H29" s="335">
        <f>'[6]20-O&amp;Ma'!$D$13</f>
        <v>3324</v>
      </c>
      <c r="I29" s="366">
        <f t="shared" ref="I29:I35" si="0">(H29-G29)/G29</f>
        <v>-0.16879219804951237</v>
      </c>
      <c r="J29" s="335"/>
      <c r="K29" s="335"/>
      <c r="L29" s="335"/>
    </row>
    <row r="30" spans="2:12">
      <c r="B30" s="111"/>
      <c r="C30" s="103" t="s">
        <v>76</v>
      </c>
      <c r="D30" s="335">
        <f t="shared" ref="D30:D35" si="1">SUM(E30:F30)</f>
        <v>9086</v>
      </c>
      <c r="E30" s="335"/>
      <c r="F30" s="335">
        <f t="shared" ref="F30:F35" si="2">SUM(H30,J30:K30)</f>
        <v>9086</v>
      </c>
      <c r="G30" s="335">
        <f>ROUND('[5]2013-14 Draft Actual'!$H$66,0)</f>
        <v>8453</v>
      </c>
      <c r="H30" s="335">
        <f>'[6]20-O&amp;Ma'!$D$14</f>
        <v>9086</v>
      </c>
      <c r="I30" s="366">
        <f t="shared" si="0"/>
        <v>7.4884656335028985E-2</v>
      </c>
      <c r="J30" s="335"/>
      <c r="K30" s="335"/>
      <c r="L30" s="335"/>
    </row>
    <row r="31" spans="2:12">
      <c r="B31" s="111"/>
      <c r="C31" s="103" t="s">
        <v>77</v>
      </c>
      <c r="D31" s="335">
        <f t="shared" si="1"/>
        <v>5626</v>
      </c>
      <c r="E31" s="335"/>
      <c r="F31" s="335">
        <f t="shared" si="2"/>
        <v>5626</v>
      </c>
      <c r="G31" s="335">
        <f>ROUND('[5]2013-14 Draft Actual'!$H$67,0)</f>
        <v>6137</v>
      </c>
      <c r="H31" s="335">
        <f>'[6]20-O&amp;Ma'!$D$15</f>
        <v>5626</v>
      </c>
      <c r="I31" s="366">
        <f t="shared" si="0"/>
        <v>-8.3265439139644778E-2</v>
      </c>
      <c r="J31" s="335"/>
      <c r="K31" s="335"/>
      <c r="L31" s="335"/>
    </row>
    <row r="32" spans="2:12">
      <c r="B32" s="111"/>
      <c r="C32" s="103" t="s">
        <v>78</v>
      </c>
      <c r="D32" s="335">
        <f t="shared" si="1"/>
        <v>3283</v>
      </c>
      <c r="E32" s="335"/>
      <c r="F32" s="335">
        <f t="shared" si="2"/>
        <v>3283</v>
      </c>
      <c r="G32" s="335">
        <f>ROUND('[5]2013-14 Draft Actual'!$H$68,0)</f>
        <v>4536</v>
      </c>
      <c r="H32" s="335">
        <f>'[6]20-O&amp;Ma'!$D$16</f>
        <v>3283</v>
      </c>
      <c r="I32" s="366">
        <f t="shared" si="0"/>
        <v>-0.27623456790123457</v>
      </c>
      <c r="J32" s="335"/>
      <c r="K32" s="335"/>
      <c r="L32" s="335"/>
    </row>
    <row r="33" spans="2:12">
      <c r="B33" s="111"/>
      <c r="C33" s="103" t="s">
        <v>79</v>
      </c>
      <c r="D33" s="335">
        <f t="shared" si="1"/>
        <v>5711</v>
      </c>
      <c r="E33" s="335"/>
      <c r="F33" s="335">
        <f t="shared" si="2"/>
        <v>5711</v>
      </c>
      <c r="G33" s="335">
        <f>ROUND('[5]2013-14 Draft Actual'!$H$69,0)</f>
        <v>8503</v>
      </c>
      <c r="H33" s="335">
        <f>'[6]20-O&amp;Ma'!$D$17</f>
        <v>5711</v>
      </c>
      <c r="I33" s="366">
        <f t="shared" si="0"/>
        <v>-0.32835469834176173</v>
      </c>
      <c r="J33" s="335"/>
      <c r="K33" s="335"/>
      <c r="L33" s="335"/>
    </row>
    <row r="34" spans="2:12">
      <c r="B34" s="111"/>
      <c r="C34" s="103" t="s">
        <v>80</v>
      </c>
      <c r="D34" s="335">
        <f t="shared" si="1"/>
        <v>3630</v>
      </c>
      <c r="E34" s="335"/>
      <c r="F34" s="335">
        <f t="shared" si="2"/>
        <v>3630</v>
      </c>
      <c r="G34" s="335">
        <f>ROUND('[5]2013-14 Draft Actual'!$H$70,0)</f>
        <v>2900</v>
      </c>
      <c r="H34" s="335">
        <f>'[6]20-O&amp;Ma'!$D$18</f>
        <v>3630</v>
      </c>
      <c r="I34" s="366">
        <f t="shared" si="0"/>
        <v>0.25172413793103449</v>
      </c>
      <c r="J34" s="335"/>
      <c r="K34" s="335"/>
      <c r="L34" s="335"/>
    </row>
    <row r="35" spans="2:12">
      <c r="B35" s="111"/>
      <c r="C35" s="103" t="s">
        <v>141</v>
      </c>
      <c r="D35" s="335">
        <f t="shared" si="1"/>
        <v>0</v>
      </c>
      <c r="E35" s="335"/>
      <c r="F35" s="335">
        <f t="shared" si="2"/>
        <v>0</v>
      </c>
      <c r="G35" s="335">
        <v>0</v>
      </c>
      <c r="H35" s="335">
        <v>0</v>
      </c>
      <c r="I35" s="366" t="e">
        <f t="shared" si="0"/>
        <v>#DIV/0!</v>
      </c>
      <c r="J35" s="335"/>
      <c r="K35" s="335"/>
      <c r="L35" s="335"/>
    </row>
    <row r="36" spans="2:12">
      <c r="B36" s="111"/>
      <c r="C36" s="106" t="s">
        <v>7</v>
      </c>
      <c r="D36" s="317">
        <f>SUM(D29:D35)</f>
        <v>30660</v>
      </c>
      <c r="E36" s="317">
        <f>SUM(E29:E35)</f>
        <v>0</v>
      </c>
      <c r="F36" s="317">
        <f>SUM(F29:F35)</f>
        <v>30660</v>
      </c>
      <c r="G36" s="317">
        <f>SUM(G29:G35)</f>
        <v>34528</v>
      </c>
      <c r="H36" s="317">
        <f>SUM(H29:H35)</f>
        <v>30660</v>
      </c>
      <c r="I36" s="399">
        <f>(H36-G36)/G36</f>
        <v>-0.11202502316960149</v>
      </c>
      <c r="J36" s="317">
        <f>SUM(J29:J35)</f>
        <v>0</v>
      </c>
      <c r="K36" s="317">
        <f>SUM(K29:K35)</f>
        <v>0</v>
      </c>
      <c r="L36" s="317">
        <f>SUM(L29:L35)</f>
        <v>0</v>
      </c>
    </row>
    <row r="37" spans="2:12">
      <c r="B37" s="111"/>
      <c r="C37" s="107" t="s">
        <v>81</v>
      </c>
      <c r="D37" s="404"/>
      <c r="E37" s="404"/>
      <c r="F37" s="404"/>
      <c r="G37" s="404"/>
      <c r="H37" s="404"/>
      <c r="I37" s="404"/>
      <c r="J37" s="404"/>
      <c r="K37" s="404"/>
      <c r="L37" s="404"/>
    </row>
    <row r="38" spans="2:12">
      <c r="B38" s="111"/>
      <c r="C38" s="103" t="s">
        <v>82</v>
      </c>
      <c r="D38" s="335">
        <f>SUM(E38:F38)</f>
        <v>3985</v>
      </c>
      <c r="E38" s="335"/>
      <c r="F38" s="335">
        <f>SUM(H38,J38:K38)</f>
        <v>3985</v>
      </c>
      <c r="G38" s="335"/>
      <c r="H38" s="335"/>
      <c r="I38" s="366" t="e">
        <f>(H38-G38)/G38</f>
        <v>#DIV/0!</v>
      </c>
      <c r="J38" s="335">
        <f>'[6]20-O&amp;Ma'!$E$40</f>
        <v>3513</v>
      </c>
      <c r="K38" s="335">
        <f>'[6]20-O&amp;Ma'!$F$43</f>
        <v>472</v>
      </c>
      <c r="L38" s="335"/>
    </row>
    <row r="39" spans="2:12">
      <c r="B39" s="111"/>
      <c r="C39" s="103" t="s">
        <v>83</v>
      </c>
      <c r="D39" s="335">
        <f>SUM(E39:F39)</f>
        <v>2887</v>
      </c>
      <c r="E39" s="335"/>
      <c r="F39" s="335">
        <f>SUM(H39,J39:K39)</f>
        <v>2887</v>
      </c>
      <c r="G39" s="335">
        <f>ROUND('[5]2013-14 Draft Actual'!$H$86,0)</f>
        <v>2697</v>
      </c>
      <c r="H39" s="335">
        <f>'[6]20-O&amp;Ma'!$D$38</f>
        <v>2887</v>
      </c>
      <c r="I39" s="366">
        <f>(H39-G39)/G39</f>
        <v>7.044864664441973E-2</v>
      </c>
      <c r="J39" s="335"/>
      <c r="K39" s="335"/>
      <c r="L39" s="335"/>
    </row>
    <row r="40" spans="2:12" ht="12.75" customHeight="1">
      <c r="B40" s="111"/>
      <c r="C40" s="103" t="s">
        <v>84</v>
      </c>
      <c r="D40" s="335">
        <f>SUM(E40:F40)</f>
        <v>16596</v>
      </c>
      <c r="E40" s="335"/>
      <c r="F40" s="335">
        <f>SUM(H40,J40:K40)</f>
        <v>16596</v>
      </c>
      <c r="G40" s="335">
        <f>ROUND('[5]2013-14 Draft Actual'!$H$87,0)</f>
        <v>16703</v>
      </c>
      <c r="H40" s="335">
        <f>'[6]20-O&amp;Ma'!$D$39</f>
        <v>16596</v>
      </c>
      <c r="I40" s="366">
        <f>(H40-G40)/G40</f>
        <v>-6.406034844039993E-3</v>
      </c>
      <c r="J40" s="335"/>
      <c r="K40" s="335"/>
      <c r="L40" s="335"/>
    </row>
    <row r="41" spans="2:12">
      <c r="B41" s="111"/>
      <c r="C41" s="103" t="s">
        <v>142</v>
      </c>
      <c r="D41" s="335">
        <f>SUM(E41:F41)</f>
        <v>21296</v>
      </c>
      <c r="E41" s="335"/>
      <c r="F41" s="335">
        <f>SUM(H41,J41:K41)</f>
        <v>21296</v>
      </c>
      <c r="G41" s="335">
        <f>ROUND('[5]2013-14 Draft Actual'!$H$88,0)</f>
        <v>6020</v>
      </c>
      <c r="H41" s="335">
        <f>'[6]20-O&amp;Ma'!$D$71</f>
        <v>6491</v>
      </c>
      <c r="I41" s="366">
        <f>(H41-G41)/G41</f>
        <v>7.8239202657807302E-2</v>
      </c>
      <c r="J41" s="335">
        <f>'[6]20-O&amp;Ma'!$E$71</f>
        <v>132</v>
      </c>
      <c r="K41" s="335">
        <f>'[6]20-O&amp;Ma'!$F$71+'[6]20-O&amp;Ma'!$F$41+'[6]20-O&amp;Ma'!$F$42</f>
        <v>14673</v>
      </c>
      <c r="L41" s="335"/>
    </row>
    <row r="42" spans="2:12">
      <c r="B42" s="111"/>
      <c r="C42" s="106" t="s">
        <v>7</v>
      </c>
      <c r="D42" s="317">
        <f>SUM(D38:D41)</f>
        <v>44764</v>
      </c>
      <c r="E42" s="317">
        <f t="shared" ref="E42:L42" si="3">SUM(E38:E41)</f>
        <v>0</v>
      </c>
      <c r="F42" s="317">
        <f t="shared" si="3"/>
        <v>44764</v>
      </c>
      <c r="G42" s="317">
        <f t="shared" si="3"/>
        <v>25420</v>
      </c>
      <c r="H42" s="317">
        <f t="shared" si="3"/>
        <v>25974</v>
      </c>
      <c r="I42" s="399">
        <f>(H42-G42)/G42</f>
        <v>2.1793863099921321E-2</v>
      </c>
      <c r="J42" s="317">
        <f t="shared" si="3"/>
        <v>3645</v>
      </c>
      <c r="K42" s="317">
        <f>SUM(K38:K41)</f>
        <v>15145</v>
      </c>
      <c r="L42" s="317">
        <f t="shared" si="3"/>
        <v>0</v>
      </c>
    </row>
    <row r="43" spans="2:12">
      <c r="B43" s="111"/>
      <c r="C43" s="107" t="s">
        <v>85</v>
      </c>
      <c r="D43" s="404"/>
      <c r="E43" s="404"/>
      <c r="F43" s="404"/>
      <c r="G43" s="404"/>
      <c r="H43" s="404"/>
      <c r="I43" s="404"/>
      <c r="J43" s="404"/>
      <c r="K43" s="404"/>
      <c r="L43" s="404"/>
    </row>
    <row r="44" spans="2:12">
      <c r="B44" s="111"/>
      <c r="C44" s="103" t="s">
        <v>113</v>
      </c>
      <c r="D44" s="335">
        <f>SUM(E44:F44)</f>
        <v>3689</v>
      </c>
      <c r="E44" s="335">
        <f>L44</f>
        <v>206</v>
      </c>
      <c r="F44" s="335">
        <f>SUM(H44,J44:K44)</f>
        <v>3483</v>
      </c>
      <c r="G44" s="335">
        <f>ROUND('[5]2013-14 Draft Actual'!$H$92,0)</f>
        <v>2706</v>
      </c>
      <c r="H44" s="335">
        <f>'[6]20-O&amp;Ma'!$D$63</f>
        <v>3241</v>
      </c>
      <c r="I44" s="366">
        <f t="shared" ref="I44:I52" si="4">(H44-G44)/G44</f>
        <v>0.19770879526977089</v>
      </c>
      <c r="J44" s="335">
        <f>'[6]20-O&amp;Ma'!$E$63</f>
        <v>43</v>
      </c>
      <c r="K44" s="335">
        <f>'[6]20-O&amp;Ma'!$F$63</f>
        <v>199</v>
      </c>
      <c r="L44" s="335">
        <f>'[6]20-O&amp;Ma'!$G$63</f>
        <v>206</v>
      </c>
    </row>
    <row r="45" spans="2:12">
      <c r="B45" s="111"/>
      <c r="C45" s="103" t="s">
        <v>86</v>
      </c>
      <c r="D45" s="335">
        <f t="shared" ref="D45:D52" si="5">SUM(E45:F45)</f>
        <v>2384</v>
      </c>
      <c r="E45" s="335"/>
      <c r="F45" s="335">
        <f t="shared" ref="F45:F51" si="6">SUM(H45,J45:K45)</f>
        <v>2384</v>
      </c>
      <c r="G45" s="335">
        <f>ROUND('[5]2013-14 Draft Actual'!$H$93,0)</f>
        <v>2085</v>
      </c>
      <c r="H45" s="335">
        <f>'[6]20-O&amp;Ma'!$D$64</f>
        <v>2129</v>
      </c>
      <c r="I45" s="366">
        <f t="shared" si="4"/>
        <v>2.1103117505995205E-2</v>
      </c>
      <c r="J45" s="335">
        <f>'[6]20-O&amp;Ma'!$E$64</f>
        <v>44</v>
      </c>
      <c r="K45" s="335">
        <f>'[6]20-O&amp;Ma'!$F$64</f>
        <v>211</v>
      </c>
      <c r="L45" s="335">
        <f>'[6]20-O&amp;Ma'!$G$64</f>
        <v>0</v>
      </c>
    </row>
    <row r="46" spans="2:12">
      <c r="B46" s="111"/>
      <c r="C46" s="104" t="s">
        <v>87</v>
      </c>
      <c r="D46" s="335">
        <f t="shared" si="5"/>
        <v>7687</v>
      </c>
      <c r="E46" s="335">
        <f t="shared" ref="E46:E51" si="7">L46</f>
        <v>42</v>
      </c>
      <c r="F46" s="335">
        <f t="shared" si="6"/>
        <v>7645</v>
      </c>
      <c r="G46" s="335">
        <f>ROUND('[5]2013-14 Draft Actual'!$H$94,0)</f>
        <v>4014</v>
      </c>
      <c r="H46" s="335">
        <f>'[6]20-O&amp;Ma'!$D$65</f>
        <v>7092</v>
      </c>
      <c r="I46" s="366">
        <f t="shared" si="4"/>
        <v>0.76681614349775784</v>
      </c>
      <c r="J46" s="335">
        <f>'[6]20-O&amp;Ma'!$E$65</f>
        <v>110</v>
      </c>
      <c r="K46" s="335">
        <f>'[6]20-O&amp;Ma'!$F$65</f>
        <v>443</v>
      </c>
      <c r="L46" s="335">
        <f>'[6]20-O&amp;Ma'!$G$65</f>
        <v>42</v>
      </c>
    </row>
    <row r="47" spans="2:12">
      <c r="B47" s="111"/>
      <c r="C47" s="103" t="s">
        <v>88</v>
      </c>
      <c r="D47" s="335">
        <f t="shared" si="5"/>
        <v>15867</v>
      </c>
      <c r="E47" s="335">
        <f t="shared" si="7"/>
        <v>2131</v>
      </c>
      <c r="F47" s="335">
        <f t="shared" si="6"/>
        <v>13736</v>
      </c>
      <c r="G47" s="335">
        <f>ROUND('[5]2013-14 Draft Actual'!$H$105,0)</f>
        <v>12120</v>
      </c>
      <c r="H47" s="335">
        <f>'[6]20-O&amp;Ma'!$D$66+'[6]20-O&amp;Ma'!$D$51+'[6]20-O&amp;Ma'!$D$52</f>
        <v>12168</v>
      </c>
      <c r="I47" s="366">
        <f t="shared" si="4"/>
        <v>3.9603960396039604E-3</v>
      </c>
      <c r="J47" s="335">
        <f>'[6]20-O&amp;Ma'!$E$66</f>
        <v>291</v>
      </c>
      <c r="K47" s="335">
        <f>'[6]20-O&amp;Ma'!$F$66</f>
        <v>1277</v>
      </c>
      <c r="L47" s="335">
        <f>'[6]20-O&amp;Ma'!$G$66</f>
        <v>2131</v>
      </c>
    </row>
    <row r="48" spans="2:12">
      <c r="B48" s="111"/>
      <c r="C48" s="103" t="s">
        <v>89</v>
      </c>
      <c r="D48" s="335">
        <f t="shared" si="5"/>
        <v>10626</v>
      </c>
      <c r="E48" s="335">
        <f t="shared" si="7"/>
        <v>846</v>
      </c>
      <c r="F48" s="335">
        <f t="shared" si="6"/>
        <v>9780</v>
      </c>
      <c r="G48" s="335">
        <f>ROUND('[5]2013-14 Draft Actual'!$H$108,0)</f>
        <v>9958</v>
      </c>
      <c r="H48" s="335">
        <f>'[6]20-O&amp;Ma'!$D$67+'[6]20-O&amp;Ma'!$D$53</f>
        <v>8973</v>
      </c>
      <c r="I48" s="366">
        <f t="shared" si="4"/>
        <v>-9.8915444868447486E-2</v>
      </c>
      <c r="J48" s="335">
        <f>'[6]20-O&amp;Ma'!$E$67</f>
        <v>89</v>
      </c>
      <c r="K48" s="335">
        <f>'[6]20-O&amp;Ma'!$F$67</f>
        <v>718</v>
      </c>
      <c r="L48" s="335">
        <f>'[6]20-O&amp;Ma'!$G$67</f>
        <v>846</v>
      </c>
    </row>
    <row r="49" spans="2:12">
      <c r="B49" s="111"/>
      <c r="C49" s="103" t="s">
        <v>90</v>
      </c>
      <c r="D49" s="335">
        <f t="shared" si="5"/>
        <v>6707</v>
      </c>
      <c r="E49" s="335">
        <f t="shared" si="7"/>
        <v>668</v>
      </c>
      <c r="F49" s="335">
        <f t="shared" si="6"/>
        <v>6039</v>
      </c>
      <c r="G49" s="335">
        <f>ROUND('[5]2013-14 Draft Actual'!$H$109,0)</f>
        <v>8598</v>
      </c>
      <c r="H49" s="335">
        <f>'[6]20-O&amp;Ma'!$D$68+'[6]20-O&amp;Ma'!$D$50</f>
        <v>5739</v>
      </c>
      <c r="I49" s="366">
        <f t="shared" si="4"/>
        <v>-0.3325191905094208</v>
      </c>
      <c r="J49" s="335">
        <f>'[6]20-O&amp;Ma'!$E$68</f>
        <v>33</v>
      </c>
      <c r="K49" s="335">
        <f>'[6]20-O&amp;Ma'!$F$68</f>
        <v>267</v>
      </c>
      <c r="L49" s="335">
        <f>'[6]20-O&amp;Ma'!$G$68</f>
        <v>668</v>
      </c>
    </row>
    <row r="50" spans="2:12">
      <c r="B50" s="111"/>
      <c r="C50" s="104" t="s">
        <v>91</v>
      </c>
      <c r="D50" s="335">
        <f>SUM(E50:F50)</f>
        <v>19153</v>
      </c>
      <c r="E50" s="335">
        <f>L50</f>
        <v>2210</v>
      </c>
      <c r="F50" s="335">
        <f>SUM(H50,J50:K50)</f>
        <v>16943</v>
      </c>
      <c r="G50" s="335">
        <f>ROUND('[5]2013-14 Draft Actual'!$H$110,0)</f>
        <v>15095</v>
      </c>
      <c r="H50" s="335">
        <f>'[6]20-O&amp;Ma'!$D$69</f>
        <v>15531</v>
      </c>
      <c r="I50" s="366">
        <f t="shared" si="4"/>
        <v>2.8883736336535275E-2</v>
      </c>
      <c r="J50" s="335">
        <f>'[6]20-O&amp;Ma'!$E$69</f>
        <v>154</v>
      </c>
      <c r="K50" s="335">
        <f>'[6]20-O&amp;Ma'!$F$69</f>
        <v>1258</v>
      </c>
      <c r="L50" s="335">
        <f>'[6]20-O&amp;Ma'!$G$69</f>
        <v>2210</v>
      </c>
    </row>
    <row r="51" spans="2:12">
      <c r="B51" s="111"/>
      <c r="C51" s="104" t="s">
        <v>92</v>
      </c>
      <c r="D51" s="335">
        <f t="shared" si="5"/>
        <v>8299</v>
      </c>
      <c r="E51" s="335">
        <f t="shared" si="7"/>
        <v>458</v>
      </c>
      <c r="F51" s="335">
        <f t="shared" si="6"/>
        <v>7841</v>
      </c>
      <c r="G51" s="335">
        <f>ROUND('[5]2013-14 Draft Actual'!$H$111,0)</f>
        <v>12330</v>
      </c>
      <c r="H51" s="335">
        <f>'[6]20-O&amp;Ma'!$D$70</f>
        <v>7426</v>
      </c>
      <c r="I51" s="366">
        <f t="shared" si="4"/>
        <v>-0.39772911597729116</v>
      </c>
      <c r="J51" s="335">
        <f>'[6]20-O&amp;Ma'!$E$70</f>
        <v>54</v>
      </c>
      <c r="K51" s="335">
        <f>'[6]20-O&amp;Ma'!$F$70</f>
        <v>361</v>
      </c>
      <c r="L51" s="335">
        <f>'[6]20-O&amp;Ma'!$G$70</f>
        <v>458</v>
      </c>
    </row>
    <row r="52" spans="2:12">
      <c r="B52" s="111"/>
      <c r="C52" s="104" t="s">
        <v>143</v>
      </c>
      <c r="D52" s="335">
        <f t="shared" si="5"/>
        <v>-39797</v>
      </c>
      <c r="E52" s="335">
        <f>L52-'[6]20-O&amp;Ma'!$I$93-'[6]20-O&amp;Ma'!$I$95-'[6]20-O&amp;Ma'!$I$96</f>
        <v>-39458</v>
      </c>
      <c r="F52" s="335">
        <f>SUM(H52,J52:K52)</f>
        <v>-339</v>
      </c>
      <c r="G52" s="335">
        <f>(ROUND('[5]2013-14 Draft Actual'!$H$115,0)+(ROUND('[5]2013-14 Draft Actual'!$H$116,0)))</f>
        <v>1484</v>
      </c>
      <c r="H52" s="335">
        <f>'[6]20-O&amp;Ma'!$D$81</f>
        <v>748</v>
      </c>
      <c r="I52" s="366">
        <f t="shared" si="4"/>
        <v>-0.49595687331536387</v>
      </c>
      <c r="J52" s="335">
        <f>'[6]20-O&amp;Ma'!$E$81</f>
        <v>-100</v>
      </c>
      <c r="K52" s="335">
        <f>'[6]20-O&amp;Ma'!$F$81</f>
        <v>-987</v>
      </c>
      <c r="L52" s="335">
        <f>'[6]20-O&amp;Ma'!$G$81</f>
        <v>-3320</v>
      </c>
    </row>
    <row r="53" spans="2:12">
      <c r="B53" s="111"/>
      <c r="C53" s="106" t="s">
        <v>7</v>
      </c>
      <c r="D53" s="317">
        <f>SUM(D44:D52)</f>
        <v>34615</v>
      </c>
      <c r="E53" s="317">
        <f>SUM(E44:E52)</f>
        <v>-32897</v>
      </c>
      <c r="F53" s="317">
        <f t="shared" ref="F53:L53" si="8">SUM(F44:F52)</f>
        <v>67512</v>
      </c>
      <c r="G53" s="317">
        <f t="shared" si="8"/>
        <v>68390</v>
      </c>
      <c r="H53" s="317">
        <f t="shared" si="8"/>
        <v>63047</v>
      </c>
      <c r="I53" s="399">
        <f>(H53-G53)/G53</f>
        <v>-7.8125456938148846E-2</v>
      </c>
      <c r="J53" s="317">
        <f t="shared" si="8"/>
        <v>718</v>
      </c>
      <c r="K53" s="317">
        <f>SUM(K44:K52)</f>
        <v>3747</v>
      </c>
      <c r="L53" s="317">
        <f t="shared" si="8"/>
        <v>3241</v>
      </c>
    </row>
    <row r="54" spans="2:12">
      <c r="B54" s="111"/>
      <c r="C54" s="107" t="s">
        <v>46</v>
      </c>
      <c r="D54" s="404"/>
      <c r="E54" s="404"/>
      <c r="F54" s="404"/>
      <c r="G54" s="404"/>
      <c r="H54" s="404"/>
      <c r="I54" s="404"/>
      <c r="J54" s="404"/>
      <c r="K54" s="404"/>
      <c r="L54" s="404"/>
    </row>
    <row r="55" spans="2:12">
      <c r="B55" s="111"/>
      <c r="C55" s="104" t="s">
        <v>144</v>
      </c>
      <c r="D55" s="335">
        <f>SUM(E55:F55)</f>
        <v>97150</v>
      </c>
      <c r="E55" s="335">
        <f>L55-'[6]20-O&amp;Ma'!$I$91-'[6]20-O&amp;Ma'!$I$92-'[6]20-O&amp;Ma'!$I$99</f>
        <v>-7059</v>
      </c>
      <c r="F55" s="335">
        <f>SUM(H55,J55:K55)</f>
        <v>104209</v>
      </c>
      <c r="G55" s="335">
        <f>ROUND('[5]2013-14 Draft Actual'!$H$117,0)</f>
        <v>2035</v>
      </c>
      <c r="H55" s="335">
        <f>'[6]20-O&amp;Ma'!$D$49</f>
        <v>1877</v>
      </c>
      <c r="I55" s="366">
        <f>(H55-G55)/G55</f>
        <v>-7.7641277641277637E-2</v>
      </c>
      <c r="J55" s="335"/>
      <c r="K55" s="335">
        <f>'[6]20-O&amp;Ma'!$F$54</f>
        <v>102332</v>
      </c>
      <c r="L55" s="335">
        <f>'[6]20-O&amp;Ma'!$G$54</f>
        <v>87948</v>
      </c>
    </row>
    <row r="56" spans="2:12">
      <c r="B56" s="111"/>
      <c r="C56" s="106" t="s">
        <v>7</v>
      </c>
      <c r="D56" s="317">
        <f>SUM(D55:D55)</f>
        <v>97150</v>
      </c>
      <c r="E56" s="317">
        <f t="shared" ref="E56:L56" si="9">SUM(E55:E55)</f>
        <v>-7059</v>
      </c>
      <c r="F56" s="317">
        <f t="shared" si="9"/>
        <v>104209</v>
      </c>
      <c r="G56" s="317">
        <f t="shared" si="9"/>
        <v>2035</v>
      </c>
      <c r="H56" s="317">
        <f t="shared" si="9"/>
        <v>1877</v>
      </c>
      <c r="I56" s="399">
        <f>(H56-G56)/G56</f>
        <v>-7.7641277641277637E-2</v>
      </c>
      <c r="J56" s="317">
        <f t="shared" si="9"/>
        <v>0</v>
      </c>
      <c r="K56" s="317">
        <f t="shared" si="9"/>
        <v>102332</v>
      </c>
      <c r="L56" s="317">
        <f t="shared" si="9"/>
        <v>87948</v>
      </c>
    </row>
    <row r="57" spans="2:12">
      <c r="B57" s="128"/>
      <c r="C57" s="106" t="s">
        <v>52</v>
      </c>
      <c r="D57" s="317">
        <f>SUM(D36,D42,D53,D56)</f>
        <v>207189</v>
      </c>
      <c r="E57" s="317">
        <f t="shared" ref="E57:L57" si="10">SUM(E36,E42,E53,E56)</f>
        <v>-39956</v>
      </c>
      <c r="F57" s="317">
        <f t="shared" si="10"/>
        <v>247145</v>
      </c>
      <c r="G57" s="317">
        <f t="shared" si="10"/>
        <v>130373</v>
      </c>
      <c r="H57" s="317">
        <f t="shared" si="10"/>
        <v>121558</v>
      </c>
      <c r="I57" s="399">
        <f>(H57-G57)/G57</f>
        <v>-6.7613693019260124E-2</v>
      </c>
      <c r="J57" s="317">
        <f t="shared" si="10"/>
        <v>4363</v>
      </c>
      <c r="K57" s="317">
        <f>SUM(K36,K42,K53,K56)</f>
        <v>121224</v>
      </c>
      <c r="L57" s="317">
        <f t="shared" si="10"/>
        <v>91189</v>
      </c>
    </row>
    <row r="59" spans="2:12" ht="19.5">
      <c r="B59" s="64" t="s">
        <v>118</v>
      </c>
      <c r="C59" s="115"/>
    </row>
    <row r="61" spans="2:12">
      <c r="B61" s="571" t="s">
        <v>126</v>
      </c>
      <c r="C61" s="572"/>
      <c r="D61" s="573"/>
    </row>
    <row r="63" spans="2:12">
      <c r="B63" s="81" t="s">
        <v>0</v>
      </c>
      <c r="C63" s="576" t="s">
        <v>1</v>
      </c>
      <c r="D63" s="577"/>
      <c r="E63" s="577"/>
      <c r="F63" s="577"/>
      <c r="G63" s="578"/>
      <c r="H63" s="578"/>
      <c r="I63" s="578"/>
      <c r="J63" s="578"/>
      <c r="K63" s="578"/>
      <c r="L63" s="578"/>
    </row>
    <row r="64" spans="2:12" ht="33" customHeight="1">
      <c r="B64" s="400" t="s">
        <v>75</v>
      </c>
      <c r="C64" s="543" t="s">
        <v>511</v>
      </c>
      <c r="D64" s="544"/>
      <c r="E64" s="544"/>
      <c r="F64" s="544"/>
      <c r="G64" s="544"/>
      <c r="H64" s="544"/>
      <c r="I64" s="544"/>
      <c r="J64" s="544"/>
      <c r="K64" s="544"/>
      <c r="L64" s="545"/>
    </row>
    <row r="65" spans="2:12" ht="38.25">
      <c r="B65" s="400" t="s">
        <v>78</v>
      </c>
      <c r="C65" s="543" t="s">
        <v>512</v>
      </c>
      <c r="D65" s="544"/>
      <c r="E65" s="544"/>
      <c r="F65" s="544"/>
      <c r="G65" s="544"/>
      <c r="H65" s="544"/>
      <c r="I65" s="544"/>
      <c r="J65" s="544"/>
      <c r="K65" s="544"/>
      <c r="L65" s="545"/>
    </row>
    <row r="66" spans="2:12" ht="24.75" customHeight="1">
      <c r="B66" s="400" t="s">
        <v>79</v>
      </c>
      <c r="C66" s="543" t="s">
        <v>513</v>
      </c>
      <c r="D66" s="544"/>
      <c r="E66" s="544"/>
      <c r="F66" s="544"/>
      <c r="G66" s="544"/>
      <c r="H66" s="544"/>
      <c r="I66" s="544"/>
      <c r="J66" s="544"/>
      <c r="K66" s="544"/>
      <c r="L66" s="545"/>
    </row>
    <row r="67" spans="2:12" ht="25.5">
      <c r="B67" s="400" t="s">
        <v>80</v>
      </c>
      <c r="C67" s="543" t="s">
        <v>517</v>
      </c>
      <c r="D67" s="544"/>
      <c r="E67" s="544"/>
      <c r="F67" s="544"/>
      <c r="G67" s="544"/>
      <c r="H67" s="544"/>
      <c r="I67" s="544"/>
      <c r="J67" s="544"/>
      <c r="K67" s="544"/>
      <c r="L67" s="545"/>
    </row>
    <row r="68" spans="2:12" ht="25.5">
      <c r="B68" s="400" t="s">
        <v>113</v>
      </c>
      <c r="C68" s="543" t="s">
        <v>514</v>
      </c>
      <c r="D68" s="544"/>
      <c r="E68" s="544"/>
      <c r="F68" s="544"/>
      <c r="G68" s="544"/>
      <c r="H68" s="544"/>
      <c r="I68" s="544"/>
      <c r="J68" s="544"/>
      <c r="K68" s="544"/>
      <c r="L68" s="545"/>
    </row>
    <row r="69" spans="2:12" ht="38.25">
      <c r="B69" s="400" t="s">
        <v>87</v>
      </c>
      <c r="C69" s="562" t="s">
        <v>526</v>
      </c>
      <c r="D69" s="563"/>
      <c r="E69" s="563"/>
      <c r="F69" s="563"/>
      <c r="G69" s="563"/>
      <c r="H69" s="563"/>
      <c r="I69" s="563"/>
      <c r="J69" s="563"/>
      <c r="K69" s="563"/>
      <c r="L69" s="564"/>
    </row>
    <row r="70" spans="2:12" ht="22.5" customHeight="1">
      <c r="B70" s="400" t="s">
        <v>89</v>
      </c>
      <c r="C70" s="543" t="s">
        <v>530</v>
      </c>
      <c r="D70" s="544"/>
      <c r="E70" s="544"/>
      <c r="F70" s="544"/>
      <c r="G70" s="544"/>
      <c r="H70" s="544"/>
      <c r="I70" s="544"/>
      <c r="J70" s="544"/>
      <c r="K70" s="544"/>
      <c r="L70" s="545"/>
    </row>
    <row r="71" spans="2:12" ht="19.5" customHeight="1">
      <c r="B71" s="400" t="s">
        <v>90</v>
      </c>
      <c r="C71" s="543" t="s">
        <v>515</v>
      </c>
      <c r="D71" s="544"/>
      <c r="E71" s="544"/>
      <c r="F71" s="544"/>
      <c r="G71" s="544"/>
      <c r="H71" s="544"/>
      <c r="I71" s="544"/>
      <c r="J71" s="544"/>
      <c r="K71" s="544"/>
      <c r="L71" s="545"/>
    </row>
    <row r="72" spans="2:12" ht="33.75" customHeight="1">
      <c r="B72" s="400" t="s">
        <v>92</v>
      </c>
      <c r="C72" s="543" t="s">
        <v>518</v>
      </c>
      <c r="D72" s="544"/>
      <c r="E72" s="544"/>
      <c r="F72" s="544"/>
      <c r="G72" s="544"/>
      <c r="H72" s="544"/>
      <c r="I72" s="544"/>
      <c r="J72" s="544"/>
      <c r="K72" s="544"/>
      <c r="L72" s="545"/>
    </row>
    <row r="73" spans="2:12" ht="49.5" customHeight="1">
      <c r="B73" s="400" t="s">
        <v>446</v>
      </c>
      <c r="C73" s="543" t="s">
        <v>527</v>
      </c>
      <c r="D73" s="544"/>
      <c r="E73" s="544"/>
      <c r="F73" s="544"/>
      <c r="G73" s="544"/>
      <c r="H73" s="544"/>
      <c r="I73" s="544"/>
      <c r="J73" s="544"/>
      <c r="K73" s="544"/>
      <c r="L73" s="545"/>
    </row>
    <row r="75" spans="2:12" ht="16.5" customHeight="1">
      <c r="B75" s="87" t="s">
        <v>145</v>
      </c>
    </row>
    <row r="76" spans="2:12" ht="15.75">
      <c r="B76" s="68"/>
    </row>
    <row r="77" spans="2:12">
      <c r="B77" s="574" t="s">
        <v>179</v>
      </c>
      <c r="C77" s="572"/>
      <c r="D77" s="572"/>
      <c r="E77" s="573"/>
    </row>
    <row r="78" spans="2:12" ht="15.75">
      <c r="B78" s="68"/>
    </row>
    <row r="79" spans="2:12" ht="51">
      <c r="B79" s="54" t="s">
        <v>40</v>
      </c>
      <c r="C79" s="55" t="s">
        <v>41</v>
      </c>
      <c r="D79" s="56" t="s">
        <v>42</v>
      </c>
      <c r="E79" s="56" t="s">
        <v>43</v>
      </c>
      <c r="F79" s="57" t="s">
        <v>48</v>
      </c>
    </row>
    <row r="80" spans="2:12">
      <c r="B80" s="54"/>
      <c r="C80" s="55"/>
      <c r="D80" s="28" t="s">
        <v>45</v>
      </c>
      <c r="E80" s="28" t="s">
        <v>45</v>
      </c>
      <c r="F80" s="28" t="s">
        <v>45</v>
      </c>
    </row>
    <row r="81" spans="2:12">
      <c r="B81" s="111"/>
      <c r="C81" s="405" t="s">
        <v>447</v>
      </c>
      <c r="D81" s="335"/>
      <c r="E81" s="335"/>
      <c r="F81" s="335"/>
    </row>
    <row r="82" spans="2:12">
      <c r="B82" s="111"/>
      <c r="C82" s="406" t="s">
        <v>448</v>
      </c>
      <c r="D82" s="335">
        <f>SUM(E82:F82)</f>
        <v>7246</v>
      </c>
      <c r="E82" s="335">
        <v>0</v>
      </c>
      <c r="F82" s="335">
        <f>'[6]20-O&amp;Ma'!$I$71</f>
        <v>7246</v>
      </c>
    </row>
    <row r="83" spans="2:12">
      <c r="B83" s="111"/>
      <c r="C83" s="76"/>
      <c r="D83" s="76"/>
      <c r="E83" s="76"/>
      <c r="F83" s="76"/>
    </row>
    <row r="84" spans="2:12">
      <c r="B84" s="111"/>
      <c r="C84" s="76"/>
      <c r="D84" s="76"/>
      <c r="E84" s="76"/>
      <c r="F84" s="76"/>
    </row>
    <row r="85" spans="2:12">
      <c r="B85" s="111"/>
      <c r="C85" s="76"/>
      <c r="D85" s="76"/>
      <c r="E85" s="76"/>
      <c r="F85" s="76"/>
    </row>
    <row r="86" spans="2:12">
      <c r="B86" s="111"/>
      <c r="C86" s="76"/>
      <c r="D86" s="76"/>
      <c r="E86" s="76"/>
      <c r="F86" s="76"/>
    </row>
    <row r="88" spans="2:12" ht="15.75">
      <c r="B88" s="68" t="s">
        <v>119</v>
      </c>
    </row>
    <row r="89" spans="2:12" ht="15.75">
      <c r="B89" s="68"/>
    </row>
    <row r="90" spans="2:12">
      <c r="B90" s="574" t="s">
        <v>179</v>
      </c>
      <c r="C90" s="572"/>
      <c r="D90" s="572"/>
      <c r="E90" s="573"/>
    </row>
    <row r="91" spans="2:12" ht="15.75">
      <c r="B91" s="68"/>
    </row>
    <row r="92" spans="2:12" ht="51">
      <c r="B92" s="54" t="s">
        <v>40</v>
      </c>
      <c r="C92" s="55" t="s">
        <v>63</v>
      </c>
      <c r="D92" s="56" t="s">
        <v>42</v>
      </c>
      <c r="E92" s="56" t="s">
        <v>43</v>
      </c>
      <c r="F92" s="57" t="s">
        <v>48</v>
      </c>
      <c r="G92" s="579" t="s">
        <v>53</v>
      </c>
      <c r="H92" s="580"/>
      <c r="I92" s="581"/>
      <c r="J92" s="108" t="s">
        <v>54</v>
      </c>
      <c r="K92" s="116" t="s">
        <v>49</v>
      </c>
      <c r="L92" s="59" t="s">
        <v>50</v>
      </c>
    </row>
    <row r="93" spans="2:12">
      <c r="B93" s="54"/>
      <c r="C93" s="55"/>
      <c r="D93" s="28"/>
      <c r="E93" s="28"/>
      <c r="F93" s="28"/>
      <c r="G93" s="57" t="s">
        <v>4</v>
      </c>
      <c r="H93" s="57" t="s">
        <v>5</v>
      </c>
      <c r="I93" s="58" t="s">
        <v>112</v>
      </c>
      <c r="J93" s="85" t="s">
        <v>94</v>
      </c>
      <c r="K93" s="89"/>
      <c r="L93" s="59"/>
    </row>
    <row r="94" spans="2:12">
      <c r="B94" s="54"/>
      <c r="C94" s="55"/>
      <c r="D94" s="28" t="s">
        <v>45</v>
      </c>
      <c r="E94" s="28" t="s">
        <v>45</v>
      </c>
      <c r="F94" s="28" t="s">
        <v>45</v>
      </c>
      <c r="G94" s="28" t="s">
        <v>45</v>
      </c>
      <c r="H94" s="28" t="s">
        <v>45</v>
      </c>
      <c r="I94" s="58"/>
      <c r="J94" s="28" t="s">
        <v>45</v>
      </c>
      <c r="K94" s="28" t="s">
        <v>45</v>
      </c>
      <c r="L94" s="28" t="s">
        <v>45</v>
      </c>
    </row>
    <row r="95" spans="2:12" ht="25.5">
      <c r="B95" s="111"/>
      <c r="C95" s="407" t="s">
        <v>449</v>
      </c>
      <c r="D95" s="335">
        <f>SUM(E95:F95)</f>
        <v>14806</v>
      </c>
      <c r="E95" s="335">
        <f>L95</f>
        <v>0</v>
      </c>
      <c r="F95" s="335">
        <f>SUM(H95,J95:K95)</f>
        <v>14806</v>
      </c>
      <c r="G95" s="408"/>
      <c r="H95" s="335">
        <f>ROUND('[8]Purchases 2013-14'!$R$141/1000,0)</f>
        <v>14806</v>
      </c>
      <c r="I95" s="366" t="e">
        <f t="shared" ref="I95" si="11">(H95-G95)/G95</f>
        <v>#DIV/0!</v>
      </c>
      <c r="J95" s="335">
        <v>0</v>
      </c>
      <c r="K95" s="335">
        <v>0</v>
      </c>
      <c r="L95" s="335">
        <v>0</v>
      </c>
    </row>
    <row r="96" spans="2:12">
      <c r="B96" s="111"/>
      <c r="C96" s="76"/>
      <c r="D96" s="76"/>
      <c r="E96" s="76"/>
      <c r="F96" s="76"/>
      <c r="G96" s="119"/>
      <c r="H96" s="76"/>
      <c r="I96" s="113" t="e">
        <f t="shared" ref="I96:I100" si="12">(H96-G96)/G96</f>
        <v>#DIV/0!</v>
      </c>
      <c r="J96" s="76"/>
      <c r="K96" s="76"/>
      <c r="L96" s="76"/>
    </row>
    <row r="97" spans="2:12">
      <c r="B97" s="111"/>
      <c r="C97" s="76"/>
      <c r="D97" s="76"/>
      <c r="E97" s="76"/>
      <c r="F97" s="76"/>
      <c r="G97" s="119"/>
      <c r="H97" s="76"/>
      <c r="I97" s="113" t="e">
        <f t="shared" si="12"/>
        <v>#DIV/0!</v>
      </c>
      <c r="J97" s="76"/>
      <c r="K97" s="76"/>
      <c r="L97" s="76"/>
    </row>
    <row r="98" spans="2:12">
      <c r="B98" s="111"/>
      <c r="C98" s="76"/>
      <c r="D98" s="76"/>
      <c r="E98" s="76"/>
      <c r="F98" s="76"/>
      <c r="G98" s="119"/>
      <c r="H98" s="76"/>
      <c r="I98" s="113" t="e">
        <f t="shared" si="12"/>
        <v>#DIV/0!</v>
      </c>
      <c r="J98" s="76"/>
      <c r="K98" s="76"/>
      <c r="L98" s="76"/>
    </row>
    <row r="99" spans="2:12">
      <c r="B99" s="111"/>
      <c r="C99" s="76"/>
      <c r="D99" s="76"/>
      <c r="E99" s="76"/>
      <c r="F99" s="76"/>
      <c r="G99" s="119"/>
      <c r="H99" s="76"/>
      <c r="I99" s="113" t="e">
        <f t="shared" si="12"/>
        <v>#DIV/0!</v>
      </c>
      <c r="J99" s="76"/>
      <c r="K99" s="76"/>
      <c r="L99" s="76"/>
    </row>
    <row r="100" spans="2:12">
      <c r="B100" s="111"/>
      <c r="C100" s="76"/>
      <c r="D100" s="76"/>
      <c r="E100" s="76"/>
      <c r="F100" s="76"/>
      <c r="G100" s="119"/>
      <c r="H100" s="76"/>
      <c r="I100" s="113" t="e">
        <f t="shared" si="12"/>
        <v>#DIV/0!</v>
      </c>
      <c r="J100" s="76"/>
      <c r="K100" s="76"/>
      <c r="L100" s="76"/>
    </row>
    <row r="102" spans="2:12" ht="19.5">
      <c r="B102" s="68" t="s">
        <v>120</v>
      </c>
      <c r="C102" s="70"/>
      <c r="D102" s="70"/>
      <c r="E102" s="70"/>
      <c r="F102" s="70"/>
      <c r="G102" s="70"/>
      <c r="H102" s="70"/>
      <c r="I102" s="70"/>
      <c r="J102" s="70"/>
      <c r="K102" s="70"/>
    </row>
    <row r="103" spans="2:12" ht="12.75" customHeight="1">
      <c r="B103" s="68"/>
      <c r="C103" s="70"/>
      <c r="D103" s="70"/>
      <c r="E103" s="70"/>
      <c r="F103" s="70"/>
      <c r="G103" s="70"/>
      <c r="H103" s="70"/>
      <c r="I103" s="70"/>
      <c r="J103" s="70"/>
      <c r="K103" s="70"/>
    </row>
    <row r="104" spans="2:12" ht="19.5">
      <c r="B104" s="575" t="s">
        <v>179</v>
      </c>
      <c r="C104" s="540"/>
      <c r="D104" s="540"/>
      <c r="E104" s="541"/>
      <c r="F104" s="70"/>
      <c r="G104" s="70"/>
      <c r="H104" s="70"/>
      <c r="I104" s="70"/>
      <c r="J104" s="70"/>
      <c r="K104" s="70"/>
    </row>
    <row r="105" spans="2:12" ht="12.75" customHeight="1">
      <c r="B105" s="70"/>
      <c r="C105" s="70"/>
      <c r="D105" s="70"/>
      <c r="E105" s="409"/>
      <c r="F105" s="70"/>
      <c r="G105" s="70"/>
      <c r="H105" s="70"/>
      <c r="I105" s="70"/>
      <c r="J105" s="70"/>
      <c r="K105" s="70"/>
    </row>
    <row r="106" spans="2:12" ht="12.75" customHeight="1">
      <c r="B106" s="337" t="s">
        <v>450</v>
      </c>
      <c r="C106" s="410"/>
      <c r="D106" s="410"/>
      <c r="E106" s="410"/>
      <c r="F106" s="410"/>
      <c r="G106" s="410"/>
      <c r="H106" s="410"/>
      <c r="I106" s="411"/>
      <c r="J106" s="70"/>
      <c r="K106" s="70"/>
    </row>
    <row r="107" spans="2:12" ht="12.75" customHeight="1">
      <c r="B107" s="340" t="s">
        <v>451</v>
      </c>
      <c r="C107" s="348"/>
      <c r="D107" s="348"/>
      <c r="E107" s="348"/>
      <c r="F107" s="348"/>
      <c r="G107" s="348"/>
      <c r="H107" s="348"/>
      <c r="I107" s="349"/>
      <c r="J107" s="70"/>
      <c r="K107" s="70"/>
    </row>
    <row r="108" spans="2:12" ht="12.75" customHeight="1">
      <c r="B108" s="340" t="s">
        <v>452</v>
      </c>
      <c r="C108" s="348"/>
      <c r="D108" s="348"/>
      <c r="E108" s="348"/>
      <c r="F108" s="348"/>
      <c r="G108" s="348"/>
      <c r="H108" s="348"/>
      <c r="I108" s="349"/>
      <c r="J108" s="70"/>
      <c r="K108" s="70"/>
    </row>
    <row r="109" spans="2:12" ht="12.75" customHeight="1">
      <c r="B109" s="340" t="s">
        <v>453</v>
      </c>
      <c r="C109" s="348"/>
      <c r="D109" s="348"/>
      <c r="E109" s="348"/>
      <c r="F109" s="348"/>
      <c r="G109" s="348"/>
      <c r="H109" s="348"/>
      <c r="I109" s="349"/>
      <c r="J109" s="70"/>
      <c r="K109" s="70"/>
    </row>
    <row r="110" spans="2:12" ht="12.75" customHeight="1">
      <c r="B110" s="356" t="s">
        <v>454</v>
      </c>
      <c r="C110" s="357"/>
      <c r="D110" s="357"/>
      <c r="E110" s="357"/>
      <c r="F110" s="357"/>
      <c r="G110" s="357"/>
      <c r="H110" s="357"/>
      <c r="I110" s="403"/>
      <c r="J110" s="70"/>
      <c r="K110" s="70"/>
    </row>
    <row r="111" spans="2:12" ht="12.75" customHeight="1">
      <c r="B111" s="64"/>
      <c r="C111" s="70"/>
      <c r="D111" s="70"/>
      <c r="E111" s="70"/>
      <c r="F111" s="70"/>
      <c r="G111" s="70"/>
      <c r="H111" s="70"/>
      <c r="I111" s="70"/>
      <c r="J111" s="70"/>
      <c r="K111" s="70"/>
    </row>
    <row r="112" spans="2:12" ht="51">
      <c r="B112" s="54" t="s">
        <v>40</v>
      </c>
      <c r="C112" s="55" t="s">
        <v>41</v>
      </c>
      <c r="D112" s="56" t="s">
        <v>42</v>
      </c>
      <c r="E112" s="56" t="s">
        <v>43</v>
      </c>
      <c r="F112" s="57" t="s">
        <v>48</v>
      </c>
      <c r="G112" s="550" t="s">
        <v>53</v>
      </c>
      <c r="H112" s="551"/>
      <c r="I112" s="552"/>
      <c r="J112" s="108" t="s">
        <v>54</v>
      </c>
      <c r="K112" s="116" t="s">
        <v>49</v>
      </c>
      <c r="L112" s="59" t="s">
        <v>50</v>
      </c>
    </row>
    <row r="113" spans="2:12" ht="18.75" customHeight="1">
      <c r="B113" s="71"/>
      <c r="C113" s="72"/>
      <c r="D113" s="56"/>
      <c r="E113" s="56"/>
      <c r="F113" s="57"/>
      <c r="G113" s="57" t="s">
        <v>4</v>
      </c>
      <c r="H113" s="57" t="s">
        <v>5</v>
      </c>
      <c r="I113" s="58" t="s">
        <v>112</v>
      </c>
      <c r="J113" s="85" t="s">
        <v>94</v>
      </c>
      <c r="K113" s="89"/>
      <c r="L113" s="59"/>
    </row>
    <row r="114" spans="2:12">
      <c r="B114" s="71"/>
      <c r="C114" s="72"/>
      <c r="D114" s="28" t="s">
        <v>45</v>
      </c>
      <c r="E114" s="28" t="s">
        <v>45</v>
      </c>
      <c r="F114" s="28" t="s">
        <v>45</v>
      </c>
      <c r="G114" s="28" t="s">
        <v>45</v>
      </c>
      <c r="H114" s="28" t="s">
        <v>45</v>
      </c>
      <c r="I114" s="58"/>
      <c r="J114" s="28" t="s">
        <v>45</v>
      </c>
      <c r="K114" s="28" t="s">
        <v>45</v>
      </c>
      <c r="L114" s="28" t="s">
        <v>45</v>
      </c>
    </row>
    <row r="115" spans="2:12">
      <c r="B115" s="111"/>
      <c r="C115" s="406" t="s">
        <v>87</v>
      </c>
      <c r="D115" s="335">
        <f>SUM(E115:F115)</f>
        <v>7687</v>
      </c>
      <c r="E115" s="335">
        <f>L115</f>
        <v>42</v>
      </c>
      <c r="F115" s="335">
        <f>SUM(H115,J115:K115)</f>
        <v>7645</v>
      </c>
      <c r="G115" s="408"/>
      <c r="H115" s="335">
        <f>H46</f>
        <v>7092</v>
      </c>
      <c r="I115" s="366" t="e">
        <f t="shared" ref="I115" si="13">(H115-G115)/G115</f>
        <v>#DIV/0!</v>
      </c>
      <c r="J115" s="335">
        <f>J46</f>
        <v>110</v>
      </c>
      <c r="K115" s="335">
        <f>K46</f>
        <v>443</v>
      </c>
      <c r="L115" s="335">
        <f>L46</f>
        <v>42</v>
      </c>
    </row>
    <row r="116" spans="2:12">
      <c r="B116" s="111"/>
      <c r="C116" s="406" t="s">
        <v>91</v>
      </c>
      <c r="D116" s="335">
        <f>SUM(E116:F116)</f>
        <v>19153</v>
      </c>
      <c r="E116" s="335">
        <f>L116</f>
        <v>2210</v>
      </c>
      <c r="F116" s="335">
        <f>SUM(H116,J116:K116)</f>
        <v>16943</v>
      </c>
      <c r="G116" s="408"/>
      <c r="H116" s="335">
        <f>H50</f>
        <v>15531</v>
      </c>
      <c r="I116" s="366" t="e">
        <f>(H116-G116)/G116</f>
        <v>#DIV/0!</v>
      </c>
      <c r="J116" s="335">
        <f t="shared" ref="J116:L117" si="14">J50</f>
        <v>154</v>
      </c>
      <c r="K116" s="335">
        <f t="shared" si="14"/>
        <v>1258</v>
      </c>
      <c r="L116" s="335">
        <f t="shared" si="14"/>
        <v>2210</v>
      </c>
    </row>
    <row r="117" spans="2:12">
      <c r="B117" s="111"/>
      <c r="C117" s="406" t="s">
        <v>92</v>
      </c>
      <c r="D117" s="335">
        <f>SUM(E117:F117)</f>
        <v>8299</v>
      </c>
      <c r="E117" s="335">
        <f>L117</f>
        <v>458</v>
      </c>
      <c r="F117" s="335">
        <f>SUM(H117,J117:K117)</f>
        <v>7841</v>
      </c>
      <c r="G117" s="408"/>
      <c r="H117" s="335">
        <f>H51</f>
        <v>7426</v>
      </c>
      <c r="I117" s="366" t="e">
        <f>(H117-G117)/G117</f>
        <v>#DIV/0!</v>
      </c>
      <c r="J117" s="335">
        <f t="shared" si="14"/>
        <v>54</v>
      </c>
      <c r="K117" s="335">
        <f t="shared" si="14"/>
        <v>361</v>
      </c>
      <c r="L117" s="335">
        <f t="shared" si="14"/>
        <v>458</v>
      </c>
    </row>
    <row r="118" spans="2:12">
      <c r="B118" s="111"/>
      <c r="C118" s="76"/>
      <c r="D118" s="76"/>
      <c r="E118" s="76"/>
      <c r="F118" s="76"/>
      <c r="G118" s="119"/>
      <c r="H118" s="76"/>
      <c r="I118" s="113" t="e">
        <f t="shared" ref="I118:I120" si="15">(H118-G118)/G118</f>
        <v>#DIV/0!</v>
      </c>
      <c r="J118" s="76"/>
      <c r="K118" s="76"/>
      <c r="L118" s="76"/>
    </row>
    <row r="119" spans="2:12">
      <c r="B119" s="111"/>
      <c r="C119" s="76"/>
      <c r="D119" s="76"/>
      <c r="E119" s="76"/>
      <c r="F119" s="76"/>
      <c r="G119" s="119"/>
      <c r="H119" s="76"/>
      <c r="I119" s="113" t="e">
        <f t="shared" si="15"/>
        <v>#DIV/0!</v>
      </c>
      <c r="J119" s="76"/>
      <c r="K119" s="76"/>
      <c r="L119" s="76"/>
    </row>
    <row r="120" spans="2:12">
      <c r="B120" s="111"/>
      <c r="C120" s="76"/>
      <c r="D120" s="76"/>
      <c r="E120" s="76"/>
      <c r="F120" s="76"/>
      <c r="G120" s="119"/>
      <c r="H120" s="76"/>
      <c r="I120" s="113" t="e">
        <f t="shared" si="15"/>
        <v>#DIV/0!</v>
      </c>
      <c r="J120" s="76"/>
      <c r="K120" s="76"/>
      <c r="L120" s="76"/>
    </row>
    <row r="122" spans="2:12" ht="15.75" customHeight="1">
      <c r="B122" s="68" t="s">
        <v>125</v>
      </c>
      <c r="C122" s="70"/>
      <c r="D122" s="68"/>
      <c r="E122" s="70"/>
      <c r="F122" s="68"/>
      <c r="G122" s="70"/>
      <c r="H122" s="70"/>
      <c r="I122" s="70"/>
      <c r="J122" s="70"/>
      <c r="K122" s="70"/>
    </row>
    <row r="123" spans="2:12" ht="15.75" customHeight="1">
      <c r="B123" s="68"/>
      <c r="C123" s="70"/>
      <c r="D123" s="68"/>
      <c r="E123" s="70"/>
      <c r="F123" s="68"/>
      <c r="G123" s="70"/>
      <c r="H123" s="70"/>
      <c r="I123" s="70"/>
      <c r="J123" s="70"/>
      <c r="K123" s="70"/>
    </row>
    <row r="124" spans="2:12" ht="15.75" customHeight="1">
      <c r="B124" s="414" t="s">
        <v>419</v>
      </c>
      <c r="C124" s="410"/>
      <c r="D124" s="410"/>
      <c r="E124" s="410"/>
      <c r="F124" s="410"/>
      <c r="G124" s="410"/>
      <c r="H124" s="410"/>
      <c r="I124" s="411"/>
      <c r="J124" s="70"/>
      <c r="K124" s="70"/>
    </row>
    <row r="125" spans="2:12" ht="15.75" customHeight="1">
      <c r="B125" s="412" t="s">
        <v>455</v>
      </c>
      <c r="C125" s="413"/>
      <c r="D125" s="413"/>
      <c r="E125" s="413"/>
      <c r="F125" s="413"/>
      <c r="G125" s="357"/>
      <c r="H125" s="357"/>
      <c r="I125" s="403"/>
      <c r="J125" s="70"/>
      <c r="K125" s="70"/>
    </row>
    <row r="126" spans="2:12" ht="12.75" customHeight="1"/>
    <row r="127" spans="2:12" ht="86.25" customHeight="1">
      <c r="B127" s="120" t="s">
        <v>40</v>
      </c>
      <c r="C127" s="73" t="s">
        <v>64</v>
      </c>
      <c r="D127" s="560" t="s">
        <v>65</v>
      </c>
      <c r="E127" s="561"/>
      <c r="F127" s="560"/>
      <c r="G127" s="296" t="s">
        <v>66</v>
      </c>
      <c r="H127" s="296" t="s">
        <v>66</v>
      </c>
      <c r="I127" s="293" t="s">
        <v>134</v>
      </c>
      <c r="J127" s="318" t="s">
        <v>134</v>
      </c>
    </row>
    <row r="128" spans="2:12" ht="38.25">
      <c r="B128" s="120"/>
      <c r="C128" s="73"/>
      <c r="D128" s="568"/>
      <c r="E128" s="569"/>
      <c r="F128" s="570"/>
      <c r="G128" s="296" t="s">
        <v>127</v>
      </c>
      <c r="H128" s="296" t="s">
        <v>128</v>
      </c>
      <c r="I128" s="296" t="s">
        <v>127</v>
      </c>
      <c r="J128" s="318" t="s">
        <v>128</v>
      </c>
    </row>
    <row r="129" spans="2:10">
      <c r="B129" s="121"/>
      <c r="C129" s="112"/>
      <c r="D129" s="557"/>
      <c r="E129" s="558"/>
      <c r="F129" s="559"/>
      <c r="G129" s="295"/>
      <c r="H129" s="295"/>
      <c r="I129" s="294"/>
      <c r="J129" s="322"/>
    </row>
    <row r="130" spans="2:10">
      <c r="B130" s="121"/>
      <c r="C130" s="112"/>
      <c r="D130" s="557"/>
      <c r="E130" s="558"/>
      <c r="F130" s="559"/>
      <c r="G130" s="295"/>
      <c r="H130" s="295"/>
      <c r="I130" s="294"/>
      <c r="J130" s="322"/>
    </row>
    <row r="131" spans="2:10">
      <c r="B131" s="121"/>
      <c r="C131" s="112"/>
      <c r="D131" s="557"/>
      <c r="E131" s="558"/>
      <c r="F131" s="559"/>
      <c r="G131" s="295"/>
      <c r="H131" s="295"/>
      <c r="I131" s="294"/>
      <c r="J131" s="322"/>
    </row>
    <row r="132" spans="2:10" ht="24.75" customHeight="1">
      <c r="B132" s="122"/>
      <c r="C132" s="565" t="s">
        <v>51</v>
      </c>
      <c r="D132" s="566"/>
      <c r="E132" s="566"/>
      <c r="F132" s="567"/>
      <c r="G132" s="297">
        <v>0</v>
      </c>
      <c r="H132" s="297">
        <v>0</v>
      </c>
      <c r="I132" s="298">
        <v>0</v>
      </c>
      <c r="J132" s="323">
        <v>0</v>
      </c>
    </row>
    <row r="133" spans="2:10">
      <c r="C133" s="74"/>
    </row>
    <row r="134" spans="2:10">
      <c r="D134" s="75"/>
    </row>
  </sheetData>
  <mergeCells count="25">
    <mergeCell ref="C132:F132"/>
    <mergeCell ref="B5:C5"/>
    <mergeCell ref="D131:F131"/>
    <mergeCell ref="D130:F130"/>
    <mergeCell ref="D128:F128"/>
    <mergeCell ref="B61:D61"/>
    <mergeCell ref="B77:E77"/>
    <mergeCell ref="B90:E90"/>
    <mergeCell ref="B104:E104"/>
    <mergeCell ref="C64:L64"/>
    <mergeCell ref="C63:L63"/>
    <mergeCell ref="C65:L65"/>
    <mergeCell ref="C66:L66"/>
    <mergeCell ref="C67:L67"/>
    <mergeCell ref="G92:I92"/>
    <mergeCell ref="G26:I26"/>
    <mergeCell ref="G112:I112"/>
    <mergeCell ref="D129:F129"/>
    <mergeCell ref="D127:F127"/>
    <mergeCell ref="C68:L68"/>
    <mergeCell ref="C69:L69"/>
    <mergeCell ref="C70:L70"/>
    <mergeCell ref="C71:L71"/>
    <mergeCell ref="C72:L72"/>
    <mergeCell ref="C73:L73"/>
  </mergeCells>
  <phoneticPr fontId="38" type="noConversion"/>
  <pageMargins left="0.35433070866141736" right="0.35433070866141736" top="0.59055118110236227" bottom="0.78740157480314965" header="0.51181102362204722" footer="0.11811023622047245"/>
  <pageSetup paperSize="9" scale="57" fitToWidth="2" fitToHeight="100" orientation="landscape" r:id="rId1"/>
  <headerFooter scaleWithDoc="0" alignWithMargins="0">
    <oddFooter>&amp;L&amp;8&amp;D&amp;C&amp;8&amp; Template: &amp;A
&amp;F&amp;R&amp;8&amp;P of &amp;N</oddFooter>
  </headerFooter>
  <rowBreaks count="2" manualBreakCount="2">
    <brk id="58" min="1" max="11" man="1"/>
    <brk id="87" min="1" max="11" man="1"/>
  </rowBreaks>
  <colBreaks count="1" manualBreakCount="1">
    <brk id="12" max="99" man="1"/>
  </colBreaks>
  <drawing r:id="rId2"/>
</worksheet>
</file>

<file path=xl/worksheets/sheet8.xml><?xml version="1.0" encoding="utf-8"?>
<worksheet xmlns="http://schemas.openxmlformats.org/spreadsheetml/2006/main" xmlns:r="http://schemas.openxmlformats.org/officeDocument/2006/relationships">
  <sheetPr>
    <pageSetUpPr fitToPage="1"/>
  </sheetPr>
  <dimension ref="B1:H21"/>
  <sheetViews>
    <sheetView view="pageBreakPreview" zoomScaleNormal="100" zoomScaleSheetLayoutView="100" workbookViewId="0">
      <selection activeCell="B1" sqref="B1"/>
    </sheetView>
  </sheetViews>
  <sheetFormatPr defaultRowHeight="12.75"/>
  <cols>
    <col min="1" max="1" width="12" style="177" customWidth="1"/>
    <col min="2" max="2" width="16.42578125" style="177" bestFit="1" customWidth="1"/>
    <col min="3" max="3" width="41.28515625" style="177" customWidth="1"/>
    <col min="4" max="4" width="19.85546875" style="177" customWidth="1"/>
    <col min="5" max="5" width="8.5703125" style="177" customWidth="1"/>
    <col min="6" max="8" width="19.85546875" style="177" customWidth="1"/>
    <col min="9" max="9" width="18.28515625" style="177" customWidth="1"/>
    <col min="10" max="16384" width="9.140625" style="177"/>
  </cols>
  <sheetData>
    <row r="1" spans="2:8" ht="20.25">
      <c r="B1" s="193" t="str">
        <f>Cover!C22</f>
        <v>SA Power Networks</v>
      </c>
      <c r="C1" s="194"/>
      <c r="D1" s="194"/>
      <c r="E1" s="194"/>
      <c r="F1" s="194"/>
      <c r="G1" s="194"/>
      <c r="H1" s="194"/>
    </row>
    <row r="2" spans="2:8" ht="20.25">
      <c r="B2" s="582" t="s">
        <v>185</v>
      </c>
      <c r="C2" s="582"/>
    </row>
    <row r="3" spans="2:8" ht="20.25">
      <c r="B3" s="193" t="str">
        <f>Cover!C26</f>
        <v>2013-14</v>
      </c>
    </row>
    <row r="4" spans="2:8" ht="20.25">
      <c r="B4" s="193"/>
    </row>
    <row r="5" spans="2:8" ht="68.25" customHeight="1">
      <c r="B5" s="583" t="s">
        <v>267</v>
      </c>
      <c r="C5" s="584"/>
    </row>
    <row r="6" spans="2:8" ht="20.25">
      <c r="B6" s="192"/>
    </row>
    <row r="7" spans="2:8" ht="15.75">
      <c r="B7" s="191" t="s">
        <v>184</v>
      </c>
    </row>
    <row r="8" spans="2:8" ht="15.75">
      <c r="B8" s="191"/>
    </row>
    <row r="9" spans="2:8">
      <c r="B9" s="414" t="s">
        <v>456</v>
      </c>
      <c r="C9" s="416"/>
      <c r="D9" s="417"/>
    </row>
    <row r="10" spans="2:8">
      <c r="B10" s="418" t="s">
        <v>457</v>
      </c>
      <c r="C10" s="419"/>
      <c r="D10" s="420"/>
    </row>
    <row r="11" spans="2:8">
      <c r="B11" s="418" t="s">
        <v>458</v>
      </c>
      <c r="C11" s="419"/>
      <c r="D11" s="420"/>
    </row>
    <row r="12" spans="2:8">
      <c r="B12" s="418" t="s">
        <v>459</v>
      </c>
      <c r="C12" s="419"/>
      <c r="D12" s="420"/>
    </row>
    <row r="13" spans="2:8">
      <c r="B13" s="418"/>
      <c r="C13" s="419"/>
      <c r="D13" s="420"/>
    </row>
    <row r="14" spans="2:8">
      <c r="B14" s="418" t="s">
        <v>460</v>
      </c>
      <c r="C14" s="419"/>
      <c r="D14" s="420"/>
    </row>
    <row r="15" spans="2:8">
      <c r="B15" s="412" t="s">
        <v>461</v>
      </c>
      <c r="C15" s="421"/>
      <c r="D15" s="422"/>
    </row>
    <row r="16" spans="2:8">
      <c r="B16" s="189"/>
      <c r="C16" s="188"/>
      <c r="D16" s="187"/>
      <c r="E16" s="186"/>
      <c r="F16" s="185"/>
      <c r="G16" s="184"/>
      <c r="H16" s="184"/>
    </row>
    <row r="17" spans="2:4" ht="51" customHeight="1">
      <c r="B17" s="183" t="s">
        <v>40</v>
      </c>
      <c r="C17" s="182" t="s">
        <v>41</v>
      </c>
      <c r="D17" s="181" t="s">
        <v>183</v>
      </c>
    </row>
    <row r="18" spans="2:4">
      <c r="B18" s="179"/>
      <c r="C18" s="180" t="s">
        <v>182</v>
      </c>
      <c r="D18" s="415">
        <v>0</v>
      </c>
    </row>
    <row r="19" spans="2:4" ht="14.25" customHeight="1">
      <c r="B19" s="179"/>
      <c r="C19" s="180" t="s">
        <v>181</v>
      </c>
      <c r="D19" s="415">
        <v>0</v>
      </c>
    </row>
    <row r="20" spans="2:4" ht="13.5" customHeight="1">
      <c r="B20" s="179"/>
      <c r="C20" s="180" t="s">
        <v>46</v>
      </c>
      <c r="D20" s="415">
        <v>0</v>
      </c>
    </row>
    <row r="21" spans="2:4" ht="13.5" customHeight="1">
      <c r="B21" s="179"/>
      <c r="C21" s="178" t="s">
        <v>52</v>
      </c>
      <c r="D21" s="312">
        <f>SUM(D18:D20)</f>
        <v>0</v>
      </c>
    </row>
  </sheetData>
  <mergeCells count="2">
    <mergeCell ref="B2:C2"/>
    <mergeCell ref="B5:C5"/>
  </mergeCells>
  <pageMargins left="0.35433070866141736" right="0.35433070866141736" top="0.59055118110236227" bottom="0.78740157480314965"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sheetPr>
    <pageSetUpPr fitToPage="1"/>
  </sheetPr>
  <dimension ref="B1:M22"/>
  <sheetViews>
    <sheetView view="pageBreakPreview" zoomScaleNormal="100" zoomScaleSheetLayoutView="100" workbookViewId="0">
      <selection activeCell="B1" sqref="B1"/>
    </sheetView>
  </sheetViews>
  <sheetFormatPr defaultRowHeight="12.75"/>
  <cols>
    <col min="1" max="1" width="12" style="177" customWidth="1"/>
    <col min="2" max="2" width="16.42578125" style="177" bestFit="1" customWidth="1"/>
    <col min="3" max="3" width="48.5703125" style="177" customWidth="1"/>
    <col min="4" max="9" width="15.7109375" style="177" customWidth="1"/>
    <col min="10" max="10" width="10.28515625" style="177" customWidth="1"/>
    <col min="11" max="13" width="19.85546875" style="177" customWidth="1"/>
    <col min="14" max="14" width="18.28515625" style="177" customWidth="1"/>
    <col min="15" max="16384" width="9.140625" style="177"/>
  </cols>
  <sheetData>
    <row r="1" spans="2:13" ht="20.25">
      <c r="B1" s="193" t="str">
        <f>Cover!C22</f>
        <v>SA Power Networks</v>
      </c>
      <c r="C1" s="194"/>
      <c r="D1" s="194"/>
      <c r="E1" s="194"/>
      <c r="F1" s="194"/>
      <c r="G1" s="194"/>
      <c r="H1" s="194"/>
      <c r="I1" s="194"/>
      <c r="J1" s="194"/>
      <c r="K1" s="194"/>
      <c r="L1" s="194"/>
      <c r="M1" s="194"/>
    </row>
    <row r="2" spans="2:13" ht="20.25" customHeight="1">
      <c r="B2" s="585" t="s">
        <v>198</v>
      </c>
      <c r="C2" s="585"/>
      <c r="D2" s="585"/>
    </row>
    <row r="3" spans="2:13" ht="20.25">
      <c r="B3" s="193" t="str">
        <f>Cover!C26</f>
        <v>2013-14</v>
      </c>
    </row>
    <row r="4" spans="2:13" ht="20.25">
      <c r="B4" s="193"/>
    </row>
    <row r="5" spans="2:13" ht="52.5" customHeight="1">
      <c r="B5" s="586" t="s">
        <v>268</v>
      </c>
      <c r="C5" s="587"/>
      <c r="D5" s="588"/>
    </row>
    <row r="6" spans="2:13" ht="20.25">
      <c r="B6" s="192"/>
    </row>
    <row r="7" spans="2:13" ht="15.75">
      <c r="B7" s="191" t="s">
        <v>197</v>
      </c>
    </row>
    <row r="8" spans="2:13" ht="15.75">
      <c r="B8" s="191"/>
    </row>
    <row r="9" spans="2:13">
      <c r="B9" s="337" t="s">
        <v>462</v>
      </c>
      <c r="C9" s="410"/>
      <c r="D9" s="410"/>
      <c r="E9" s="410"/>
      <c r="F9" s="411"/>
    </row>
    <row r="10" spans="2:13">
      <c r="B10" s="343" t="s">
        <v>463</v>
      </c>
      <c r="C10" s="427"/>
      <c r="D10" s="427"/>
      <c r="E10" s="427"/>
      <c r="F10" s="428"/>
    </row>
    <row r="11" spans="2:13">
      <c r="B11" s="344" t="s">
        <v>464</v>
      </c>
      <c r="C11" s="429"/>
      <c r="D11" s="429"/>
      <c r="E11" s="429"/>
      <c r="F11" s="430"/>
    </row>
    <row r="12" spans="2:13" ht="15.75">
      <c r="B12" s="190"/>
    </row>
    <row r="13" spans="2:13" ht="51" customHeight="1">
      <c r="B13" s="183" t="s">
        <v>40</v>
      </c>
      <c r="C13" s="182" t="s">
        <v>41</v>
      </c>
      <c r="D13" s="181" t="s">
        <v>196</v>
      </c>
      <c r="E13" s="198" t="s">
        <v>195</v>
      </c>
      <c r="F13" s="198" t="s">
        <v>194</v>
      </c>
      <c r="G13" s="198" t="s">
        <v>193</v>
      </c>
      <c r="H13" s="198" t="s">
        <v>192</v>
      </c>
      <c r="I13" s="198" t="s">
        <v>191</v>
      </c>
    </row>
    <row r="14" spans="2:13" ht="12.75" customHeight="1">
      <c r="B14" s="195"/>
      <c r="C14" s="196" t="s">
        <v>94</v>
      </c>
      <c r="D14" s="160" t="s">
        <v>45</v>
      </c>
      <c r="E14" s="160" t="s">
        <v>45</v>
      </c>
      <c r="F14" s="160" t="s">
        <v>45</v>
      </c>
      <c r="G14" s="160" t="s">
        <v>45</v>
      </c>
      <c r="H14" s="160" t="s">
        <v>45</v>
      </c>
      <c r="I14" s="160" t="s">
        <v>45</v>
      </c>
    </row>
    <row r="15" spans="2:13" ht="12.75" customHeight="1">
      <c r="B15" s="195"/>
      <c r="C15" s="197" t="s">
        <v>190</v>
      </c>
      <c r="D15" s="311"/>
      <c r="E15" s="311"/>
      <c r="F15" s="311"/>
      <c r="G15" s="311"/>
      <c r="H15" s="311"/>
      <c r="I15" s="311"/>
    </row>
    <row r="16" spans="2:13" ht="12.75" customHeight="1">
      <c r="B16" s="195"/>
      <c r="C16" s="197" t="s">
        <v>189</v>
      </c>
      <c r="D16" s="311"/>
      <c r="E16" s="311"/>
      <c r="F16" s="311"/>
      <c r="G16" s="311"/>
      <c r="H16" s="311"/>
      <c r="I16" s="311"/>
    </row>
    <row r="17" spans="2:9" ht="13.5" customHeight="1">
      <c r="B17" s="195"/>
      <c r="C17" s="178" t="s">
        <v>51</v>
      </c>
      <c r="D17" s="424">
        <f>'[6]20-O&amp;Ma'!$E$58</f>
        <v>4668</v>
      </c>
      <c r="E17" s="424">
        <f>'[6]20-O&amp;Ma'!$E$83</f>
        <v>850</v>
      </c>
      <c r="F17" s="424">
        <f>'[6]28-CAPEX'!$E$49</f>
        <v>3654</v>
      </c>
      <c r="G17" s="424">
        <v>0</v>
      </c>
      <c r="H17" s="424">
        <f>SUM(D17:G17)</f>
        <v>9172</v>
      </c>
      <c r="I17" s="424">
        <f>'1. Income'!H45</f>
        <v>25382</v>
      </c>
    </row>
    <row r="18" spans="2:9">
      <c r="B18" s="195"/>
      <c r="C18" s="196" t="s">
        <v>188</v>
      </c>
      <c r="D18" s="425"/>
      <c r="E18" s="425"/>
      <c r="F18" s="425"/>
      <c r="G18" s="425"/>
      <c r="H18" s="425"/>
      <c r="I18" s="425"/>
    </row>
    <row r="19" spans="2:9" ht="13.5" customHeight="1">
      <c r="B19" s="195"/>
      <c r="C19" s="423" t="s">
        <v>49</v>
      </c>
      <c r="D19" s="426">
        <f>'[6]20-O&amp;Ma'!$F$58</f>
        <v>117799</v>
      </c>
      <c r="E19" s="426">
        <f>'[6]20-O&amp;Ma'!$F$83</f>
        <v>4370</v>
      </c>
      <c r="F19" s="426">
        <f>'[6]28-CAPEX'!$F$51</f>
        <v>4404.0000000000009</v>
      </c>
      <c r="G19" s="426">
        <v>0</v>
      </c>
      <c r="H19" s="426">
        <f>SUM(D19:G19)</f>
        <v>126573</v>
      </c>
      <c r="I19" s="426">
        <f>'1. Income'!I45</f>
        <v>144119</v>
      </c>
    </row>
    <row r="20" spans="2:9" ht="13.5" customHeight="1">
      <c r="B20" s="195"/>
      <c r="C20" s="423" t="s">
        <v>50</v>
      </c>
      <c r="D20" s="426">
        <f>'[6]20-O&amp;Ma'!$G$58</f>
        <v>87948</v>
      </c>
      <c r="E20" s="426">
        <f>'[6]20-O&amp;Ma'!$G$83</f>
        <v>3241</v>
      </c>
      <c r="F20" s="426">
        <f>'[6]28-CAPEX'!$G$51</f>
        <v>2529.9999999999995</v>
      </c>
      <c r="G20" s="426">
        <v>0</v>
      </c>
      <c r="H20" s="426">
        <f>SUM(D20:G20)</f>
        <v>93719</v>
      </c>
      <c r="I20" s="426">
        <f>'1. Income'!J45</f>
        <v>123971</v>
      </c>
    </row>
    <row r="21" spans="2:9" ht="13.5" customHeight="1">
      <c r="B21" s="195"/>
      <c r="C21" s="178" t="s">
        <v>187</v>
      </c>
      <c r="D21" s="424">
        <f t="shared" ref="D21:I21" si="0">SUM(D19:D20)</f>
        <v>205747</v>
      </c>
      <c r="E21" s="424">
        <f t="shared" si="0"/>
        <v>7611</v>
      </c>
      <c r="F21" s="424">
        <f t="shared" si="0"/>
        <v>6934</v>
      </c>
      <c r="G21" s="424">
        <f t="shared" si="0"/>
        <v>0</v>
      </c>
      <c r="H21" s="424">
        <f t="shared" si="0"/>
        <v>220292</v>
      </c>
      <c r="I21" s="424">
        <f t="shared" si="0"/>
        <v>268090</v>
      </c>
    </row>
    <row r="22" spans="2:9" ht="13.5" customHeight="1">
      <c r="B22" s="195"/>
      <c r="C22" s="178" t="s">
        <v>186</v>
      </c>
      <c r="D22" s="424">
        <f t="shared" ref="D22:I22" si="1">SUM(D17,D21)</f>
        <v>210415</v>
      </c>
      <c r="E22" s="424">
        <f t="shared" si="1"/>
        <v>8461</v>
      </c>
      <c r="F22" s="424">
        <f t="shared" si="1"/>
        <v>10588</v>
      </c>
      <c r="G22" s="424">
        <f t="shared" si="1"/>
        <v>0</v>
      </c>
      <c r="H22" s="424">
        <f t="shared" si="1"/>
        <v>229464</v>
      </c>
      <c r="I22" s="424">
        <f t="shared" si="1"/>
        <v>293472</v>
      </c>
    </row>
  </sheetData>
  <mergeCells count="2">
    <mergeCell ref="B2:D2"/>
    <mergeCell ref="B5:D5"/>
  </mergeCells>
  <pageMargins left="0.35433070866141736" right="0.35433070866141736" top="0.59055118110236227" bottom="0.78740157480314965" header="0.51181102362204722" footer="0.11811023622047245"/>
  <pageSetup paperSize="9" scale="89" fitToHeight="100" orientation="landscape"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Cover</vt:lpstr>
      <vt:lpstr>Contents</vt:lpstr>
      <vt:lpstr>1. Income</vt:lpstr>
      <vt:lpstr>5. Capex</vt:lpstr>
      <vt:lpstr>7. Capex for tax dep'n</vt:lpstr>
      <vt:lpstr>8. Maintenance</vt:lpstr>
      <vt:lpstr>10. Operating costs</vt:lpstr>
      <vt:lpstr>16. Avoided cost payments</vt:lpstr>
      <vt:lpstr>17. Altern Ctl &amp; other</vt:lpstr>
      <vt:lpstr>18. EBSS</vt:lpstr>
      <vt:lpstr>19. Juris Scheme</vt:lpstr>
      <vt:lpstr>20. DMIS -DMIA</vt:lpstr>
      <vt:lpstr>21. Self insurance</vt:lpstr>
      <vt:lpstr>22. CHAP</vt:lpstr>
      <vt:lpstr>Amendments</vt:lpstr>
      <vt:lpstr>'1. Income'!Print_Area</vt:lpstr>
      <vt:lpstr>'10. Operating costs'!Print_Area</vt:lpstr>
      <vt:lpstr>'16. Avoided cost payments'!Print_Area</vt:lpstr>
      <vt:lpstr>'17. Altern Ctl &amp; other'!Print_Area</vt:lpstr>
      <vt:lpstr>'18. EBSS'!Print_Area</vt:lpstr>
      <vt:lpstr>'19. Juris Scheme'!Print_Area</vt:lpstr>
      <vt:lpstr>'20. DMIS -DMIA'!Print_Area</vt:lpstr>
      <vt:lpstr>'21. Self insurance'!Print_Area</vt:lpstr>
      <vt:lpstr>'22. CHAP'!Print_Area</vt:lpstr>
      <vt:lpstr>'5. Capex'!Print_Area</vt:lpstr>
      <vt:lpstr>'7. Capex for tax dep''n'!Print_Area</vt:lpstr>
      <vt:lpstr>'8. Maintenance'!Print_Area</vt:lpstr>
      <vt:lpstr>Contents!Print_Area</vt:lpstr>
      <vt:lpstr>Cover!Print_Area</vt:lpstr>
    </vt:vector>
  </TitlesOfParts>
  <Company>ACCC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fielc0</cp:lastModifiedBy>
  <cp:lastPrinted>2014-10-02T06:45:43Z</cp:lastPrinted>
  <dcterms:created xsi:type="dcterms:W3CDTF">2012-02-16T03:44:14Z</dcterms:created>
  <dcterms:modified xsi:type="dcterms:W3CDTF">2014-10-28T01:06:06Z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8218676</vt:lpwstr>
  </property>
  <property fmtid="{D5CDD505-2E9C-101B-9397-08002B2CF9AE}" pid="3" name="cf">
    <vt:lpwstr>\\cbrvpwxfs01\home$\abrya\sa power networks - annual rin (D2012-00138141).xls</vt:lpwstr>
  </property>
  <property fmtid="{D5CDD505-2E9C-101B-9397-08002B2CF9AE}" pid="4" name="DatabaseID">
    <vt:lpwstr>AC</vt:lpwstr>
  </property>
  <property fmtid="{D5CDD505-2E9C-101B-9397-08002B2CF9AE}" pid="5" name="OnClose">
    <vt:lpwstr/>
  </property>
  <property fmtid="{D5CDD505-2E9C-101B-9397-08002B2CF9AE}" pid="6" name="Status">
    <vt:lpwstr>Ready</vt:lpwstr>
  </property>
  <property fmtid="{D5CDD505-2E9C-101B-9397-08002B2CF9AE}" pid="7" name="currfile">
    <vt:lpwstr>\\SCBRFS001\home$\jpick\sa power networks 2013-14 - an (D2014-00084929).xlsx</vt:lpwstr>
  </property>
</Properties>
</file>