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mp\AppData\Roaming\iManage\Work\Recent\AER23007165 - Basslink Intending TNSP 2024-29\"/>
    </mc:Choice>
  </mc:AlternateContent>
  <xr:revisionPtr revIDLastSave="0" documentId="8_{A5E54BE4-DE28-40DE-B9A7-C4AF5D7D0300}" xr6:coauthVersionLast="47" xr6:coauthVersionMax="47" xr10:uidLastSave="{00000000-0000-0000-0000-000000000000}"/>
  <bookViews>
    <workbookView xWindow="-110" yWindow="-110" windowWidth="19420" windowHeight="11500" activeTab="1" xr2:uid="{A8D06666-1D2E-40D9-A6BB-0DF0486DA303}"/>
  </bookViews>
  <sheets>
    <sheet name="Capex" sheetId="3" r:id="rId1"/>
    <sheet name="Inputs" sheetId="7" r:id="rId2"/>
    <sheet name="RAB" sheetId="8" r:id="rId3"/>
  </sheets>
  <definedNames>
    <definedName name="Asset4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7" l="1"/>
  <c r="D14" i="7"/>
  <c r="C62" i="8" s="1"/>
  <c r="E14" i="7"/>
  <c r="D62" i="8" s="1"/>
  <c r="F14" i="7"/>
  <c r="E62" i="8" s="1"/>
  <c r="G14" i="7"/>
  <c r="H14" i="7"/>
  <c r="F62" i="8"/>
  <c r="G62" i="8"/>
  <c r="B62" i="8"/>
  <c r="B9" i="8" l="1"/>
  <c r="B10" i="8" l="1"/>
  <c r="C10" i="8"/>
  <c r="D10" i="8"/>
  <c r="E10" i="8"/>
  <c r="F10" i="8"/>
  <c r="G10" i="8"/>
  <c r="B11" i="8"/>
  <c r="C11" i="8"/>
  <c r="D11" i="8"/>
  <c r="E11" i="8"/>
  <c r="F11" i="8"/>
  <c r="G11" i="8"/>
  <c r="B12" i="8"/>
  <c r="C12" i="8"/>
  <c r="D12" i="8"/>
  <c r="E12" i="8"/>
  <c r="F12" i="8"/>
  <c r="G12" i="8"/>
  <c r="B13" i="8"/>
  <c r="C13" i="8"/>
  <c r="D13" i="8"/>
  <c r="E13" i="8"/>
  <c r="F13" i="8"/>
  <c r="G13" i="8"/>
  <c r="B14" i="8"/>
  <c r="C14" i="8"/>
  <c r="D14" i="8"/>
  <c r="E14" i="8"/>
  <c r="F14" i="8"/>
  <c r="G14" i="8"/>
  <c r="B15" i="8"/>
  <c r="C15" i="8"/>
  <c r="D15" i="8"/>
  <c r="E15" i="8"/>
  <c r="F15" i="8"/>
  <c r="G15" i="8"/>
  <c r="B16" i="8"/>
  <c r="C16" i="8"/>
  <c r="D16" i="8"/>
  <c r="E16" i="8"/>
  <c r="F16" i="8"/>
  <c r="G16" i="8"/>
  <c r="B17" i="8"/>
  <c r="C17" i="8"/>
  <c r="D17" i="8"/>
  <c r="E17" i="8"/>
  <c r="F17" i="8"/>
  <c r="G17" i="8"/>
  <c r="B18" i="8"/>
  <c r="C18" i="8"/>
  <c r="D18" i="8"/>
  <c r="E18" i="8"/>
  <c r="F18" i="8"/>
  <c r="G18" i="8"/>
  <c r="B19" i="8"/>
  <c r="C19" i="8"/>
  <c r="D19" i="8"/>
  <c r="E19" i="8"/>
  <c r="F19" i="8"/>
  <c r="G19" i="8"/>
  <c r="B20" i="8"/>
  <c r="C20" i="8"/>
  <c r="D20" i="8"/>
  <c r="E20" i="8"/>
  <c r="F20" i="8"/>
  <c r="G20" i="8"/>
  <c r="B21" i="8"/>
  <c r="C21" i="8"/>
  <c r="D21" i="8"/>
  <c r="E21" i="8"/>
  <c r="F21" i="8"/>
  <c r="G21" i="8"/>
  <c r="B22" i="8"/>
  <c r="C22" i="8"/>
  <c r="D22" i="8"/>
  <c r="E22" i="8"/>
  <c r="F22" i="8"/>
  <c r="G22" i="8"/>
  <c r="B23" i="8"/>
  <c r="C23" i="8"/>
  <c r="D23" i="8"/>
  <c r="E23" i="8"/>
  <c r="F23" i="8"/>
  <c r="G23" i="8"/>
  <c r="B24" i="8"/>
  <c r="C24" i="8"/>
  <c r="D24" i="8"/>
  <c r="E24" i="8"/>
  <c r="F24" i="8"/>
  <c r="G24" i="8"/>
  <c r="B25" i="8"/>
  <c r="C25" i="8"/>
  <c r="D25" i="8"/>
  <c r="E25" i="8"/>
  <c r="F25" i="8"/>
  <c r="G25" i="8"/>
  <c r="B26" i="8"/>
  <c r="C26" i="8"/>
  <c r="D26" i="8"/>
  <c r="E26" i="8"/>
  <c r="F26" i="8"/>
  <c r="G26" i="8"/>
  <c r="B27" i="8"/>
  <c r="C27" i="8"/>
  <c r="D27" i="8"/>
  <c r="E27" i="8"/>
  <c r="F27" i="8"/>
  <c r="G27" i="8"/>
  <c r="B28" i="8"/>
  <c r="C28" i="8"/>
  <c r="D28" i="8"/>
  <c r="E28" i="8"/>
  <c r="F28" i="8"/>
  <c r="G28" i="8"/>
  <c r="B29" i="8"/>
  <c r="C29" i="8"/>
  <c r="D29" i="8"/>
  <c r="E29" i="8"/>
  <c r="F29" i="8"/>
  <c r="G29" i="8"/>
  <c r="C9" i="8"/>
  <c r="D9" i="8"/>
  <c r="E9" i="8"/>
  <c r="F9" i="8"/>
  <c r="G9" i="8"/>
  <c r="H9" i="3" l="1"/>
  <c r="AC2" i="3"/>
  <c r="K36" i="8" l="1"/>
  <c r="L36" i="8"/>
  <c r="M36" i="8"/>
  <c r="N36" i="8"/>
  <c r="O36" i="8"/>
  <c r="J36" i="8"/>
  <c r="B33" i="8" l="1"/>
  <c r="A66" i="8"/>
  <c r="A94" i="8" s="1"/>
  <c r="C91" i="8" l="1"/>
  <c r="F91" i="8"/>
  <c r="G91" i="8"/>
  <c r="B91" i="8"/>
  <c r="D91" i="8"/>
  <c r="E91" i="8"/>
  <c r="D3" i="7"/>
  <c r="E3" i="7" s="1"/>
  <c r="F3" i="7" s="1"/>
  <c r="G3" i="7" s="1"/>
  <c r="H3" i="7" s="1"/>
  <c r="B96" i="8" l="1"/>
  <c r="B100" i="8"/>
  <c r="B104" i="8"/>
  <c r="B108" i="8"/>
  <c r="B112" i="8"/>
  <c r="B97" i="8"/>
  <c r="B101" i="8"/>
  <c r="B105" i="8"/>
  <c r="B109" i="8"/>
  <c r="B113" i="8"/>
  <c r="B95" i="8"/>
  <c r="B99" i="8"/>
  <c r="B107" i="8"/>
  <c r="B115" i="8"/>
  <c r="B102" i="8"/>
  <c r="B110" i="8"/>
  <c r="B103" i="8"/>
  <c r="B111" i="8"/>
  <c r="B98" i="8"/>
  <c r="B106" i="8"/>
  <c r="B114" i="8"/>
  <c r="B8" i="8" l="1"/>
  <c r="B37" i="8" s="1"/>
  <c r="B66" i="8" s="1"/>
  <c r="B94" i="8" s="1"/>
  <c r="C8" i="8" l="1"/>
  <c r="C37" i="8" s="1"/>
  <c r="C66" i="8" s="1"/>
  <c r="C94" i="8" s="1"/>
  <c r="D8" i="8" l="1"/>
  <c r="D37" i="8" s="1"/>
  <c r="D66" i="8" s="1"/>
  <c r="D94" i="8" s="1"/>
  <c r="E8" i="8" l="1"/>
  <c r="E37" i="8" s="1"/>
  <c r="E66" i="8" s="1"/>
  <c r="E94" i="8" s="1"/>
  <c r="F8" i="8" l="1"/>
  <c r="F37" i="8" s="1"/>
  <c r="F66" i="8" s="1"/>
  <c r="F94" i="8" s="1"/>
  <c r="G8" i="8" l="1"/>
  <c r="G37" i="8" s="1"/>
  <c r="G66" i="8" s="1"/>
  <c r="G94" i="8" s="1"/>
  <c r="H8" i="8" l="1"/>
  <c r="H37" i="8" s="1"/>
  <c r="H66" i="8" s="1"/>
  <c r="H94" i="8" s="1"/>
  <c r="A29" i="8" l="1"/>
  <c r="A58" i="8" s="1"/>
  <c r="A18" i="8"/>
  <c r="A47" i="8" s="1"/>
  <c r="A10" i="8"/>
  <c r="A39" i="8" s="1"/>
  <c r="A17" i="8"/>
  <c r="A46" i="8" s="1"/>
  <c r="A14" i="8"/>
  <c r="A43" i="8" s="1"/>
  <c r="A13" i="8"/>
  <c r="A42" i="8" s="1"/>
  <c r="A27" i="8"/>
  <c r="A56" i="8" s="1"/>
  <c r="A19" i="8"/>
  <c r="A48" i="8" s="1"/>
  <c r="A23" i="8"/>
  <c r="A52" i="8" s="1"/>
  <c r="A12" i="8"/>
  <c r="A41" i="8" s="1"/>
  <c r="A16" i="8"/>
  <c r="A45" i="8" s="1"/>
  <c r="A9" i="8"/>
  <c r="A38" i="8" s="1"/>
  <c r="A21" i="8"/>
  <c r="A50" i="8" s="1"/>
  <c r="A26" i="8"/>
  <c r="A55" i="8" s="1"/>
  <c r="A11" i="8"/>
  <c r="A40" i="8" s="1"/>
  <c r="A15" i="8"/>
  <c r="A44" i="8" s="1"/>
  <c r="A25" i="8"/>
  <c r="A54" i="8" s="1"/>
  <c r="A22" i="8"/>
  <c r="A51" i="8" s="1"/>
  <c r="A24" i="8"/>
  <c r="A53" i="8" s="1"/>
  <c r="A20" i="8"/>
  <c r="A49" i="8" s="1"/>
  <c r="A78" i="8" s="1"/>
  <c r="A106" i="8" s="1"/>
  <c r="A28" i="8"/>
  <c r="A57" i="8" s="1"/>
  <c r="A69" i="8" l="1"/>
  <c r="A97" i="8" s="1"/>
  <c r="A74" i="8"/>
  <c r="A102" i="8" s="1"/>
  <c r="A80" i="8"/>
  <c r="A108" i="8" s="1"/>
  <c r="A73" i="8"/>
  <c r="A101" i="8" s="1"/>
  <c r="A67" i="8"/>
  <c r="A95" i="8" s="1"/>
  <c r="A84" i="8"/>
  <c r="A112" i="8" s="1"/>
  <c r="A79" i="8"/>
  <c r="A107" i="8" s="1"/>
  <c r="A77" i="8"/>
  <c r="A105" i="8" s="1"/>
  <c r="A86" i="8"/>
  <c r="A114" i="8" s="1"/>
  <c r="A70" i="8"/>
  <c r="A98" i="8" s="1"/>
  <c r="A82" i="8"/>
  <c r="A110" i="8" s="1"/>
  <c r="A71" i="8"/>
  <c r="A99" i="8" s="1"/>
  <c r="A75" i="8"/>
  <c r="A103" i="8" s="1"/>
  <c r="A76" i="8"/>
  <c r="A104" i="8" s="1"/>
  <c r="A87" i="8"/>
  <c r="A115" i="8" s="1"/>
  <c r="A83" i="8"/>
  <c r="A111" i="8" s="1"/>
  <c r="A85" i="8"/>
  <c r="A113" i="8" s="1"/>
  <c r="A72" i="8"/>
  <c r="A100" i="8" s="1"/>
  <c r="A81" i="8"/>
  <c r="A109" i="8" s="1"/>
  <c r="A68" i="8"/>
  <c r="A96" i="8" s="1"/>
  <c r="S2" i="3"/>
  <c r="Y2" i="3"/>
  <c r="N2" i="3"/>
  <c r="T2" i="3"/>
  <c r="I12" i="3"/>
  <c r="M12" i="3"/>
  <c r="J12" i="3"/>
  <c r="L12" i="3"/>
  <c r="K12" i="3"/>
  <c r="H12" i="3"/>
  <c r="M28" i="3"/>
  <c r="I28" i="3"/>
  <c r="H28" i="3"/>
  <c r="J28" i="3"/>
  <c r="K28" i="3"/>
  <c r="L28" i="3"/>
  <c r="K22" i="3"/>
  <c r="L22" i="3"/>
  <c r="M22" i="3"/>
  <c r="J22" i="3"/>
  <c r="I22" i="3"/>
  <c r="H22" i="3"/>
  <c r="Q2" i="3"/>
  <c r="P2" i="3"/>
  <c r="L27" i="3"/>
  <c r="K27" i="3"/>
  <c r="J27" i="3"/>
  <c r="M27" i="3"/>
  <c r="I27" i="3"/>
  <c r="H27" i="3"/>
  <c r="U2" i="3"/>
  <c r="H21" i="3"/>
  <c r="K21" i="3"/>
  <c r="M21" i="3"/>
  <c r="J21" i="3"/>
  <c r="I21" i="3"/>
  <c r="L21" i="3"/>
  <c r="W2" i="3"/>
  <c r="Z2" i="3"/>
  <c r="L17" i="3"/>
  <c r="M17" i="3"/>
  <c r="K17" i="3"/>
  <c r="I17" i="3"/>
  <c r="H17" i="3"/>
  <c r="J17" i="3"/>
  <c r="AA2" i="3"/>
  <c r="V2" i="3"/>
  <c r="J18" i="3"/>
  <c r="L18" i="3"/>
  <c r="L2" i="3" s="1"/>
  <c r="M18" i="3"/>
  <c r="M2" i="3" s="1"/>
  <c r="H18" i="3"/>
  <c r="I18" i="3"/>
  <c r="K18" i="3"/>
  <c r="M20" i="3"/>
  <c r="J20" i="3"/>
  <c r="I20" i="3"/>
  <c r="K20" i="3"/>
  <c r="H20" i="3"/>
  <c r="L20" i="3"/>
  <c r="L25" i="3"/>
  <c r="M25" i="3"/>
  <c r="J25" i="3"/>
  <c r="I25" i="3"/>
  <c r="K25" i="3"/>
  <c r="H25" i="3"/>
  <c r="X2" i="3"/>
  <c r="I14" i="3"/>
  <c r="M14" i="3"/>
  <c r="H14" i="3"/>
  <c r="K14" i="3"/>
  <c r="J14" i="3"/>
  <c r="L14" i="3"/>
  <c r="I24" i="3"/>
  <c r="K24" i="3"/>
  <c r="M24" i="3"/>
  <c r="J24" i="3"/>
  <c r="L24" i="3"/>
  <c r="H24" i="3"/>
  <c r="J26" i="3"/>
  <c r="L26" i="3"/>
  <c r="I26" i="3"/>
  <c r="M26" i="3"/>
  <c r="K26" i="3"/>
  <c r="H26" i="3"/>
  <c r="R2" i="3"/>
  <c r="J10" i="3"/>
  <c r="K10" i="3"/>
  <c r="I10" i="3"/>
  <c r="H10" i="3"/>
  <c r="L10" i="3"/>
  <c r="M10" i="3"/>
  <c r="L9" i="3"/>
  <c r="K9" i="3"/>
  <c r="I9" i="3"/>
  <c r="M9" i="3"/>
  <c r="J9" i="3"/>
  <c r="I19" i="3"/>
  <c r="J19" i="3"/>
  <c r="M19" i="3"/>
  <c r="L19" i="3"/>
  <c r="H19" i="3"/>
  <c r="K19" i="3"/>
  <c r="AB2" i="3"/>
  <c r="J16" i="3"/>
  <c r="L16" i="3"/>
  <c r="M16" i="3"/>
  <c r="K16" i="3"/>
  <c r="I16" i="3"/>
  <c r="H16" i="3"/>
  <c r="J29" i="3"/>
  <c r="K29" i="3"/>
  <c r="L29" i="3"/>
  <c r="M29" i="3"/>
  <c r="I29" i="3"/>
  <c r="H29" i="3"/>
  <c r="J15" i="3"/>
  <c r="L15" i="3"/>
  <c r="K15" i="3"/>
  <c r="I15" i="3"/>
  <c r="M15" i="3"/>
  <c r="H15" i="3"/>
  <c r="M11" i="3"/>
  <c r="K11" i="3"/>
  <c r="I11" i="3"/>
  <c r="H11" i="3"/>
  <c r="L11" i="3"/>
  <c r="J11" i="3"/>
  <c r="O2" i="3"/>
  <c r="H23" i="3"/>
  <c r="J23" i="3"/>
  <c r="K23" i="3"/>
  <c r="M23" i="3"/>
  <c r="I23" i="3"/>
  <c r="L23" i="3"/>
  <c r="J13" i="3"/>
  <c r="H13" i="3"/>
  <c r="I13" i="3"/>
  <c r="L13" i="3"/>
  <c r="M13" i="3"/>
  <c r="K13" i="3"/>
  <c r="I2" i="3" l="1"/>
  <c r="H2" i="3"/>
  <c r="K2" i="3"/>
  <c r="J2" i="3"/>
  <c r="C63" i="8" l="1"/>
  <c r="G63" i="8"/>
  <c r="D63" i="8"/>
  <c r="F63" i="8"/>
  <c r="B63" i="8"/>
  <c r="B67" i="8" s="1"/>
  <c r="E63" i="8"/>
  <c r="O44" i="8" l="1"/>
  <c r="O56" i="8"/>
  <c r="O41" i="8"/>
  <c r="O49" i="8"/>
  <c r="O42" i="8"/>
  <c r="O54" i="8"/>
  <c r="O47" i="8"/>
  <c r="O40" i="8"/>
  <c r="O52" i="8"/>
  <c r="O45" i="8"/>
  <c r="O57" i="8"/>
  <c r="O38" i="8"/>
  <c r="O50" i="8"/>
  <c r="O48" i="8"/>
  <c r="O43" i="8"/>
  <c r="O55" i="8"/>
  <c r="O53" i="8"/>
  <c r="O46" i="8"/>
  <c r="O58" i="8"/>
  <c r="O39" i="8"/>
  <c r="O51" i="8"/>
  <c r="M42" i="8"/>
  <c r="M54" i="8"/>
  <c r="M58" i="8"/>
  <c r="M47" i="8"/>
  <c r="M40" i="8"/>
  <c r="M52" i="8"/>
  <c r="M46" i="8"/>
  <c r="M45" i="8"/>
  <c r="M57" i="8"/>
  <c r="M38" i="8"/>
  <c r="M50" i="8"/>
  <c r="M51" i="8"/>
  <c r="M43" i="8"/>
  <c r="M55" i="8"/>
  <c r="M39" i="8"/>
  <c r="M48" i="8"/>
  <c r="M41" i="8"/>
  <c r="M53" i="8"/>
  <c r="M44" i="8"/>
  <c r="M56" i="8"/>
  <c r="M49" i="8"/>
  <c r="L47" i="8"/>
  <c r="L39" i="8"/>
  <c r="L40" i="8"/>
  <c r="L52" i="8"/>
  <c r="L51" i="8"/>
  <c r="L44" i="8"/>
  <c r="L45" i="8"/>
  <c r="L57" i="8"/>
  <c r="L56" i="8"/>
  <c r="L38" i="8"/>
  <c r="L50" i="8"/>
  <c r="L43" i="8"/>
  <c r="L55" i="8"/>
  <c r="L48" i="8"/>
  <c r="L41" i="8"/>
  <c r="L53" i="8"/>
  <c r="L46" i="8"/>
  <c r="L58" i="8"/>
  <c r="L49" i="8"/>
  <c r="L42" i="8"/>
  <c r="L54" i="8"/>
  <c r="J38" i="8"/>
  <c r="N49" i="8"/>
  <c r="N58" i="8"/>
  <c r="N42" i="8"/>
  <c r="N54" i="8"/>
  <c r="N47" i="8"/>
  <c r="N40" i="8"/>
  <c r="N52" i="8"/>
  <c r="N46" i="8"/>
  <c r="N45" i="8"/>
  <c r="N57" i="8"/>
  <c r="N38" i="8"/>
  <c r="N50" i="8"/>
  <c r="N53" i="8"/>
  <c r="N43" i="8"/>
  <c r="N55" i="8"/>
  <c r="N48" i="8"/>
  <c r="N41" i="8"/>
  <c r="N39" i="8"/>
  <c r="N51" i="8"/>
  <c r="N44" i="8"/>
  <c r="N56" i="8"/>
  <c r="B71" i="8"/>
  <c r="B70" i="8"/>
  <c r="B74" i="8"/>
  <c r="B82" i="8"/>
  <c r="B84" i="8"/>
  <c r="B75" i="8"/>
  <c r="B80" i="8"/>
  <c r="B68" i="8"/>
  <c r="B77" i="8"/>
  <c r="B85" i="8"/>
  <c r="B81" i="8"/>
  <c r="B72" i="8"/>
  <c r="B78" i="8"/>
  <c r="B87" i="8"/>
  <c r="B79" i="8"/>
  <c r="B76" i="8"/>
  <c r="B86" i="8"/>
  <c r="B73" i="8"/>
  <c r="B83" i="8"/>
  <c r="B69" i="8"/>
  <c r="J55" i="8" l="1"/>
  <c r="C55" i="8" s="1"/>
  <c r="K44" i="8"/>
  <c r="J39" i="8"/>
  <c r="C39" i="8" s="1"/>
  <c r="J43" i="8"/>
  <c r="C43" i="8" s="1"/>
  <c r="K47" i="8"/>
  <c r="K54" i="8"/>
  <c r="K55" i="8"/>
  <c r="J47" i="8"/>
  <c r="J42" i="8"/>
  <c r="C42" i="8" s="1"/>
  <c r="J50" i="8"/>
  <c r="C50" i="8" s="1"/>
  <c r="K56" i="8"/>
  <c r="K42" i="8"/>
  <c r="K43" i="8"/>
  <c r="J58" i="8"/>
  <c r="C58" i="8" s="1"/>
  <c r="J53" i="8"/>
  <c r="C53" i="8" s="1"/>
  <c r="K41" i="8"/>
  <c r="J54" i="8"/>
  <c r="C54" i="8" s="1"/>
  <c r="J46" i="8"/>
  <c r="C46" i="8" s="1"/>
  <c r="K39" i="8"/>
  <c r="K38" i="8"/>
  <c r="J48" i="8"/>
  <c r="C48" i="8" s="1"/>
  <c r="J52" i="8"/>
  <c r="C52" i="8" s="1"/>
  <c r="K51" i="8"/>
  <c r="K49" i="8"/>
  <c r="K57" i="8"/>
  <c r="J57" i="8"/>
  <c r="C57" i="8" s="1"/>
  <c r="J40" i="8"/>
  <c r="C40" i="8" s="1"/>
  <c r="J41" i="8"/>
  <c r="C41" i="8" s="1"/>
  <c r="K58" i="8"/>
  <c r="K45" i="8"/>
  <c r="J45" i="8"/>
  <c r="C45" i="8" s="1"/>
  <c r="K48" i="8"/>
  <c r="C38" i="8"/>
  <c r="C67" i="8" s="1"/>
  <c r="K46" i="8"/>
  <c r="K52" i="8"/>
  <c r="J56" i="8"/>
  <c r="C56" i="8" s="1"/>
  <c r="J51" i="8"/>
  <c r="C51" i="8" s="1"/>
  <c r="C80" i="8" s="1"/>
  <c r="J49" i="8"/>
  <c r="C49" i="8" s="1"/>
  <c r="C106" i="8" s="1"/>
  <c r="K50" i="8"/>
  <c r="K53" i="8"/>
  <c r="K40" i="8"/>
  <c r="J44" i="8"/>
  <c r="C44" i="8" s="1"/>
  <c r="C101" i="8" s="1"/>
  <c r="G2" i="8"/>
  <c r="G4" i="8" s="1"/>
  <c r="E2" i="8"/>
  <c r="E4" i="8" s="1"/>
  <c r="D2" i="8"/>
  <c r="D4" i="8" s="1"/>
  <c r="F2" i="8"/>
  <c r="F4" i="8" s="1"/>
  <c r="C2" i="8"/>
  <c r="C4" i="8" s="1"/>
  <c r="B2" i="8"/>
  <c r="C47" i="8" l="1"/>
  <c r="C104" i="8" s="1"/>
  <c r="J33" i="8"/>
  <c r="C100" i="8"/>
  <c r="C72" i="8"/>
  <c r="C82" i="8"/>
  <c r="C110" i="8"/>
  <c r="C108" i="8"/>
  <c r="D51" i="8" s="1"/>
  <c r="C78" i="8"/>
  <c r="D49" i="8" s="1"/>
  <c r="C107" i="8"/>
  <c r="C79" i="8"/>
  <c r="C87" i="8"/>
  <c r="C115" i="8"/>
  <c r="C111" i="8"/>
  <c r="C102" i="8"/>
  <c r="C84" i="8"/>
  <c r="C112" i="8"/>
  <c r="O59" i="8"/>
  <c r="C73" i="8"/>
  <c r="D44" i="8" s="1"/>
  <c r="C83" i="8"/>
  <c r="C74" i="8"/>
  <c r="C77" i="8"/>
  <c r="C105" i="8"/>
  <c r="I2" i="8"/>
  <c r="C75" i="8"/>
  <c r="C114" i="8"/>
  <c r="C113" i="8"/>
  <c r="C81" i="8"/>
  <c r="C99" i="8"/>
  <c r="C98" i="8"/>
  <c r="C68" i="8"/>
  <c r="C97" i="8"/>
  <c r="C69" i="8"/>
  <c r="C85" i="8"/>
  <c r="C96" i="8"/>
  <c r="C70" i="8"/>
  <c r="C86" i="8"/>
  <c r="C103" i="8"/>
  <c r="B4" i="8"/>
  <c r="C109" i="8"/>
  <c r="C71" i="8"/>
  <c r="D50" i="8" l="1"/>
  <c r="D79" i="8" s="1"/>
  <c r="C76" i="8"/>
  <c r="D47" i="8" s="1"/>
  <c r="D43" i="8"/>
  <c r="D100" i="8" s="1"/>
  <c r="D54" i="8"/>
  <c r="D83" i="8" s="1"/>
  <c r="D42" i="8"/>
  <c r="D99" i="8" s="1"/>
  <c r="D52" i="8"/>
  <c r="D109" i="8" s="1"/>
  <c r="D56" i="8"/>
  <c r="D113" i="8" s="1"/>
  <c r="D57" i="8"/>
  <c r="D114" i="8" s="1"/>
  <c r="D45" i="8"/>
  <c r="D102" i="8" s="1"/>
  <c r="D55" i="8"/>
  <c r="D112" i="8" s="1"/>
  <c r="D41" i="8"/>
  <c r="D98" i="8" s="1"/>
  <c r="D58" i="8"/>
  <c r="D115" i="8" s="1"/>
  <c r="D48" i="8"/>
  <c r="D105" i="8" s="1"/>
  <c r="D53" i="8"/>
  <c r="D82" i="8" s="1"/>
  <c r="D39" i="8"/>
  <c r="D68" i="8" s="1"/>
  <c r="D46" i="8"/>
  <c r="D103" i="8" s="1"/>
  <c r="D40" i="8"/>
  <c r="D97" i="8" s="1"/>
  <c r="D73" i="8"/>
  <c r="D101" i="8"/>
  <c r="D108" i="8"/>
  <c r="D80" i="8"/>
  <c r="D78" i="8"/>
  <c r="D106" i="8"/>
  <c r="D107" i="8" l="1"/>
  <c r="E50" i="8" s="1"/>
  <c r="D111" i="8"/>
  <c r="D72" i="8"/>
  <c r="E43" i="8" s="1"/>
  <c r="E72" i="8" s="1"/>
  <c r="D104" i="8"/>
  <c r="D76" i="8"/>
  <c r="D86" i="8"/>
  <c r="E57" i="8" s="1"/>
  <c r="E114" i="8" s="1"/>
  <c r="D70" i="8"/>
  <c r="E41" i="8" s="1"/>
  <c r="E70" i="8" s="1"/>
  <c r="D110" i="8"/>
  <c r="E53" i="8" s="1"/>
  <c r="E82" i="8" s="1"/>
  <c r="D84" i="8"/>
  <c r="E55" i="8" s="1"/>
  <c r="D87" i="8"/>
  <c r="E58" i="8" s="1"/>
  <c r="E115" i="8" s="1"/>
  <c r="D77" i="8"/>
  <c r="E48" i="8" s="1"/>
  <c r="D74" i="8"/>
  <c r="E45" i="8" s="1"/>
  <c r="E74" i="8" s="1"/>
  <c r="E51" i="8"/>
  <c r="E54" i="8"/>
  <c r="E44" i="8"/>
  <c r="E73" i="8" s="1"/>
  <c r="E49" i="8"/>
  <c r="D71" i="8"/>
  <c r="E42" i="8" s="1"/>
  <c r="D69" i="8"/>
  <c r="E40" i="8" s="1"/>
  <c r="D75" i="8"/>
  <c r="E46" i="8" s="1"/>
  <c r="E103" i="8" s="1"/>
  <c r="D85" i="8"/>
  <c r="D81" i="8"/>
  <c r="E52" i="8" s="1"/>
  <c r="D96" i="8"/>
  <c r="E39" i="8" s="1"/>
  <c r="E47" i="8" l="1"/>
  <c r="E104" i="8" s="1"/>
  <c r="E87" i="8"/>
  <c r="F58" i="8" s="1"/>
  <c r="F115" i="8" s="1"/>
  <c r="E100" i="8"/>
  <c r="F43" i="8" s="1"/>
  <c r="E110" i="8"/>
  <c r="F53" i="8" s="1"/>
  <c r="E56" i="8"/>
  <c r="E85" i="8" s="1"/>
  <c r="E107" i="8"/>
  <c r="E75" i="8"/>
  <c r="F46" i="8" s="1"/>
  <c r="E98" i="8"/>
  <c r="F41" i="8" s="1"/>
  <c r="E69" i="8"/>
  <c r="E97" i="8"/>
  <c r="E101" i="8"/>
  <c r="F44" i="8" s="1"/>
  <c r="E102" i="8"/>
  <c r="F45" i="8" s="1"/>
  <c r="E79" i="8"/>
  <c r="E68" i="8"/>
  <c r="E96" i="8"/>
  <c r="E111" i="8"/>
  <c r="E99" i="8"/>
  <c r="E71" i="8"/>
  <c r="E83" i="8"/>
  <c r="E106" i="8"/>
  <c r="E84" i="8"/>
  <c r="E80" i="8"/>
  <c r="E105" i="8"/>
  <c r="E86" i="8"/>
  <c r="F57" i="8" s="1"/>
  <c r="E77" i="8"/>
  <c r="E112" i="8"/>
  <c r="E108" i="8"/>
  <c r="E78" i="8"/>
  <c r="E81" i="8"/>
  <c r="E109" i="8"/>
  <c r="F42" i="8" l="1"/>
  <c r="E76" i="8"/>
  <c r="F47" i="8" s="1"/>
  <c r="F104" i="8" s="1"/>
  <c r="F87" i="8"/>
  <c r="G58" i="8" s="1"/>
  <c r="F48" i="8"/>
  <c r="F105" i="8" s="1"/>
  <c r="E113" i="8"/>
  <c r="F56" i="8" s="1"/>
  <c r="F113" i="8" s="1"/>
  <c r="F40" i="8"/>
  <c r="F97" i="8" s="1"/>
  <c r="F52" i="8"/>
  <c r="F49" i="8"/>
  <c r="F78" i="8" s="1"/>
  <c r="F55" i="8"/>
  <c r="F84" i="8" s="1"/>
  <c r="F50" i="8"/>
  <c r="F107" i="8" s="1"/>
  <c r="F39" i="8"/>
  <c r="F51" i="8"/>
  <c r="F80" i="8" s="1"/>
  <c r="F54" i="8"/>
  <c r="F103" i="8"/>
  <c r="F74" i="8"/>
  <c r="F75" i="8"/>
  <c r="F70" i="8"/>
  <c r="F114" i="8"/>
  <c r="F99" i="8"/>
  <c r="F98" i="8"/>
  <c r="F102" i="8"/>
  <c r="F101" i="8"/>
  <c r="F71" i="8"/>
  <c r="F73" i="8"/>
  <c r="F72" i="8"/>
  <c r="F100" i="8"/>
  <c r="F82" i="8"/>
  <c r="F110" i="8"/>
  <c r="F69" i="8" l="1"/>
  <c r="G40" i="8" s="1"/>
  <c r="G69" i="8" s="1"/>
  <c r="F76" i="8"/>
  <c r="G47" i="8" s="1"/>
  <c r="G44" i="8"/>
  <c r="G73" i="8" s="1"/>
  <c r="G45" i="8"/>
  <c r="G46" i="8"/>
  <c r="G103" i="8" s="1"/>
  <c r="G41" i="8"/>
  <c r="G98" i="8" s="1"/>
  <c r="F79" i="8"/>
  <c r="G50" i="8" s="1"/>
  <c r="G79" i="8" s="1"/>
  <c r="F108" i="8"/>
  <c r="G51" i="8" s="1"/>
  <c r="G42" i="8"/>
  <c r="G99" i="8" s="1"/>
  <c r="G53" i="8"/>
  <c r="F85" i="8"/>
  <c r="G56" i="8" s="1"/>
  <c r="G43" i="8"/>
  <c r="F112" i="8"/>
  <c r="G55" i="8" s="1"/>
  <c r="F77" i="8"/>
  <c r="G48" i="8" s="1"/>
  <c r="F86" i="8"/>
  <c r="F106" i="8"/>
  <c r="G49" i="8" s="1"/>
  <c r="F96" i="8"/>
  <c r="F68" i="8"/>
  <c r="F83" i="8"/>
  <c r="F111" i="8"/>
  <c r="G115" i="8"/>
  <c r="F81" i="8"/>
  <c r="F109" i="8"/>
  <c r="G87" i="8"/>
  <c r="G39" i="8" l="1"/>
  <c r="G68" i="8" s="1"/>
  <c r="G75" i="8"/>
  <c r="H46" i="8" s="1"/>
  <c r="G70" i="8"/>
  <c r="H41" i="8" s="1"/>
  <c r="G71" i="8"/>
  <c r="H42" i="8" s="1"/>
  <c r="H58" i="8"/>
  <c r="G52" i="8"/>
  <c r="G109" i="8" s="1"/>
  <c r="G85" i="8"/>
  <c r="G113" i="8"/>
  <c r="G57" i="8"/>
  <c r="G86" i="8" s="1"/>
  <c r="G54" i="8"/>
  <c r="G77" i="8"/>
  <c r="G105" i="8"/>
  <c r="G97" i="8"/>
  <c r="H40" i="8" s="1"/>
  <c r="G101" i="8"/>
  <c r="H44" i="8" s="1"/>
  <c r="G107" i="8"/>
  <c r="H50" i="8" s="1"/>
  <c r="G102" i="8"/>
  <c r="G74" i="8"/>
  <c r="G104" i="8"/>
  <c r="G76" i="8"/>
  <c r="G112" i="8"/>
  <c r="G100" i="8"/>
  <c r="G80" i="8"/>
  <c r="G108" i="8"/>
  <c r="G72" i="8"/>
  <c r="G84" i="8"/>
  <c r="G82" i="8"/>
  <c r="G110" i="8"/>
  <c r="G78" i="8"/>
  <c r="G106" i="8"/>
  <c r="G96" i="8" l="1"/>
  <c r="H39" i="8" s="1"/>
  <c r="G81" i="8"/>
  <c r="H52" i="8" s="1"/>
  <c r="Q40" i="8"/>
  <c r="Q58" i="8"/>
  <c r="Q42" i="8"/>
  <c r="Q50" i="8"/>
  <c r="Q46" i="8"/>
  <c r="Q44" i="8"/>
  <c r="Q41" i="8"/>
  <c r="H48" i="8"/>
  <c r="H49" i="8"/>
  <c r="H53" i="8"/>
  <c r="H43" i="8"/>
  <c r="G114" i="8"/>
  <c r="H57" i="8" s="1"/>
  <c r="H56" i="8"/>
  <c r="H55" i="8"/>
  <c r="H51" i="8"/>
  <c r="H47" i="8"/>
  <c r="H45" i="8"/>
  <c r="G111" i="8"/>
  <c r="G83" i="8"/>
  <c r="Q52" i="8" l="1"/>
  <c r="H54" i="8"/>
  <c r="Q56" i="8"/>
  <c r="Q55" i="8"/>
  <c r="Q57" i="8"/>
  <c r="Q49" i="8"/>
  <c r="Q39" i="8"/>
  <c r="Q48" i="8"/>
  <c r="Q43" i="8"/>
  <c r="Q53" i="8"/>
  <c r="Q45" i="8"/>
  <c r="Q47" i="8"/>
  <c r="Q51" i="8"/>
  <c r="C95" i="8"/>
  <c r="C33" i="8"/>
  <c r="Q54" i="8" l="1"/>
  <c r="D38" i="8"/>
  <c r="D33" i="8" l="1"/>
  <c r="D67" i="8"/>
  <c r="D95" i="8"/>
  <c r="K33" i="8"/>
  <c r="K35" i="8"/>
  <c r="J35" i="8"/>
  <c r="E38" i="8" l="1"/>
  <c r="E33" i="8" l="1"/>
  <c r="E67" i="8"/>
  <c r="E95" i="8"/>
  <c r="L33" i="8"/>
  <c r="L35" i="8"/>
  <c r="F38" i="8" l="1"/>
  <c r="M33" i="8"/>
  <c r="M35" i="8"/>
  <c r="F95" i="8" l="1"/>
  <c r="F67" i="8"/>
  <c r="F33" i="8"/>
  <c r="N33" i="8"/>
  <c r="N35" i="8"/>
  <c r="G38" i="8" l="1"/>
  <c r="G33" i="8" s="1"/>
  <c r="O33" i="8"/>
  <c r="O35" i="8"/>
  <c r="G67" i="8" l="1"/>
  <c r="G95" i="8"/>
  <c r="H38" i="8" l="1"/>
  <c r="Q38" i="8" l="1"/>
  <c r="H33" i="8"/>
</calcChain>
</file>

<file path=xl/sharedStrings.xml><?xml version="1.0" encoding="utf-8"?>
<sst xmlns="http://schemas.openxmlformats.org/spreadsheetml/2006/main" count="79" uniqueCount="64">
  <si>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</si>
  <si>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</si>
  <si>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</si>
  <si>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</si>
  <si>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</si>
  <si>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</si>
  <si>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</si>
  <si>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</si>
  <si>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</si>
  <si>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</si>
  <si>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</si>
  <si>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</si>
  <si>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</si>
  <si>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</si>
  <si>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</si>
  <si>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</si>
  <si>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</si>
  <si>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BUILDING INSTALLATION</t>
  </si>
  <si>
    <t>2000-01</t>
  </si>
  <si>
    <t>2001-02</t>
  </si>
  <si>
    <t>2002-03</t>
  </si>
  <si>
    <t>2003-04</t>
  </si>
  <si>
    <t>2004-05</t>
  </si>
  <si>
    <t>Total</t>
  </si>
  <si>
    <t>IN-HOUSE SOFTWARE</t>
  </si>
  <si>
    <t>Asset Class</t>
  </si>
  <si>
    <t>Part 23</t>
  </si>
  <si>
    <t>Cost of Debt</t>
  </si>
  <si>
    <t>Cost of Equity</t>
  </si>
  <si>
    <t>Gearing</t>
  </si>
  <si>
    <t>WACC</t>
  </si>
  <si>
    <t>Inflation</t>
  </si>
  <si>
    <t>Modelled Capex</t>
  </si>
  <si>
    <t>Capex</t>
  </si>
  <si>
    <t>Opening Asset Base</t>
  </si>
  <si>
    <t>Equity raising costs</t>
  </si>
  <si>
    <t>Cost of equity</t>
  </si>
  <si>
    <t>Financing</t>
  </si>
  <si>
    <t>Indexation</t>
  </si>
  <si>
    <t>Equity Raising Costs (Powerlink 2007)</t>
  </si>
  <si>
    <t>AC FILTERS</t>
  </si>
  <si>
    <t>AC SWITCHYARD</t>
  </si>
  <si>
    <t>AUXILIARY SYSTEMS</t>
  </si>
  <si>
    <t>CABLE</t>
  </si>
  <si>
    <t>CONTROL SYSTEM</t>
  </si>
  <si>
    <t>CONVERTER TRANSFORMER</t>
  </si>
  <si>
    <t>DC FILTER</t>
  </si>
  <si>
    <t>DC SWITCHYARD</t>
  </si>
  <si>
    <t>EASEMENT</t>
  </si>
  <si>
    <t>FREEHOLD LAND</t>
  </si>
  <si>
    <t>MEASURING DEVICES</t>
  </si>
  <si>
    <t>MOTOR VEHICLES</t>
  </si>
  <si>
    <t>OTHER</t>
  </si>
  <si>
    <t>OVERHEAD LINES</t>
  </si>
  <si>
    <t>SMOOTHING REACTOR</t>
  </si>
  <si>
    <t>STATION POWER SUPPLY</t>
  </si>
  <si>
    <t>SWITCHYARD COMPONENTS</t>
  </si>
  <si>
    <t>VALVE COOLING</t>
  </si>
  <si>
    <t>VALVE HALL</t>
  </si>
  <si>
    <t>Fixed Asset Register Values</t>
  </si>
  <si>
    <t>ASIC percentages</t>
  </si>
  <si>
    <t>WACC (nominal)</t>
  </si>
  <si>
    <t>WACC (real)</t>
  </si>
  <si>
    <t>nominal WACC (real time varying)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</si>
</sst>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A7D00"/>
      <name val="Arial Nova"/>
      <family val="2"/>
    </font>
    <font>
      <b/>
      <sz val="15"/>
      <color theme="3"/>
      <name val="Calibri"/>
      <family val="2"/>
      <scheme val="minor"/>
    </font>
    <font>
      <sz val="8"/>
      <color rgb="FF3F3F76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3"/>
      <color theme="4" tint="0.39994506668294322"/>
      <name val="Calibri"/>
      <family val="2"/>
      <scheme val="minor"/>
    </font>
    <font>
      <b/>
      <sz val="9"/>
      <color rgb="FF3F3F3F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4" tint="0.39994506668294322"/>
      </bottom>
      <diagonal/>
    </border>
    <border>
      <left style="thick">
        <color rgb="FF3F3F3F"/>
      </left>
      <right style="thick">
        <color rgb="FF3F3F3F"/>
      </right>
      <top style="thick">
        <color rgb="FF3F3F3F"/>
      </top>
      <bottom style="thick">
        <color rgb="FF3F3F3F"/>
      </bottom>
      <diagonal/>
    </border>
  </borders>
  <cellStyleXfs count="10">
    <xf numFmtId="0" fontId="0" fillId="0" borderId="0"/>
    <xf numFmtId="3" fontId="2" fillId="2" borderId="1" applyAlignment="0" applyProtection="0"/>
    <xf numFmtId="0" fontId="7" fillId="0" borderId="5" applyNumberFormat="0" applyFill="0" applyAlignment="0" applyProtection="0"/>
    <xf numFmtId="0" fontId="2" fillId="0" borderId="2" applyNumberFormat="0" applyFill="0" applyAlignment="0" applyProtection="0"/>
    <xf numFmtId="9" fontId="1" fillId="0" borderId="0" applyFont="0" applyFill="0" applyBorder="0" applyAlignment="0" applyProtection="0"/>
    <xf numFmtId="0" fontId="3" fillId="0" borderId="3" applyNumberFormat="0" applyFill="0" applyAlignment="0" applyProtection="0"/>
    <xf numFmtId="0" fontId="4" fillId="3" borderId="1" applyNumberFormat="0" applyAlignment="0" applyProtection="0"/>
    <xf numFmtId="0" fontId="6" fillId="4" borderId="4" applyNumberFormat="0" applyAlignment="0" applyProtection="0"/>
    <xf numFmtId="0" fontId="8" fillId="2" borderId="6" applyNumberFormat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3" fontId="2" fillId="2" borderId="1" xfId="1"/>
    <xf numFmtId="0" fontId="7" fillId="0" borderId="5" xfId="2"/>
    <xf numFmtId="0" fontId="2" fillId="0" borderId="2" xfId="3"/>
    <xf numFmtId="164" fontId="0" fillId="0" borderId="0" xfId="0" applyNumberFormat="1"/>
    <xf numFmtId="165" fontId="0" fillId="0" borderId="0" xfId="4" applyNumberFormat="1" applyFont="1"/>
    <xf numFmtId="43" fontId="0" fillId="0" borderId="0" xfId="0" applyNumberFormat="1"/>
    <xf numFmtId="0" fontId="3" fillId="0" borderId="3" xfId="5"/>
    <xf numFmtId="164" fontId="2" fillId="2" borderId="1" xfId="1" applyNumberFormat="1"/>
    <xf numFmtId="10" fontId="0" fillId="0" borderId="0" xfId="4" applyNumberFormat="1" applyFont="1"/>
    <xf numFmtId="10" fontId="0" fillId="0" borderId="0" xfId="0" applyNumberFormat="1"/>
    <xf numFmtId="0" fontId="4" fillId="3" borderId="1" xfId="6"/>
    <xf numFmtId="9" fontId="4" fillId="3" borderId="1" xfId="6" applyNumberFormat="1"/>
    <xf numFmtId="43" fontId="6" fillId="4" borderId="4" xfId="7" applyNumberFormat="1"/>
    <xf numFmtId="3" fontId="4" fillId="3" borderId="1" xfId="6" applyNumberFormat="1"/>
    <xf numFmtId="3" fontId="8" fillId="2" borderId="6" xfId="8" applyNumberFormat="1"/>
    <xf numFmtId="165" fontId="4" fillId="3" borderId="1" xfId="6" applyNumberFormat="1"/>
    <xf numFmtId="10" fontId="4" fillId="3" borderId="1" xfId="6" applyNumberFormat="1"/>
    <xf numFmtId="164" fontId="4" fillId="3" borderId="1" xfId="6" applyNumberFormat="1"/>
    <xf numFmtId="10" fontId="2" fillId="0" borderId="2" xfId="3" applyNumberFormat="1"/>
    <xf numFmtId="3" fontId="0" fillId="0" borderId="0" xfId="0" applyNumberFormat="1"/>
    <xf numFmtId="10" fontId="2" fillId="5" borderId="2" xfId="3" applyNumberFormat="1" applyFill="1"/>
    <xf numFmtId="43" fontId="0" fillId="0" borderId="0" xfId="9" applyFont="1"/>
  </cellXfs>
  <cellStyles count="10">
    <cellStyle name="Calculation" xfId="1" builtinId="22" customBuiltin="1"/>
    <cellStyle name="Check Cell" xfId="7" builtinId="23" customBuiltin="1"/>
    <cellStyle name="Comma" xfId="9" builtinId="3"/>
    <cellStyle name="Heading 1" xfId="5" builtinId="16" customBuiltin="1"/>
    <cellStyle name="Heading 2" xfId="2" builtinId="17" customBuiltin="1"/>
    <cellStyle name="Input" xfId="6" builtinId="20" customBuiltin="1"/>
    <cellStyle name="Linked Cell" xfId="3" builtinId="24" customBuiltin="1"/>
    <cellStyle name="Normal" xfId="0" builtinId="0"/>
    <cellStyle name="Output" xfId="8" builtinId="21" customBuiltin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E8D0-F9E5-4771-8D2A-5C705B2C9B74}">
  <dimension ref="A2:AC29"/>
  <sheetViews>
    <sheetView zoomScaleNormal="100" workbookViewId="0">
      <selection activeCell="K51" sqref="K51"/>
    </sheetView>
  </sheetViews>
  <sheetFormatPr defaultRowHeight="14.5" x14ac:dyDescent="0.35"/>
  <cols>
    <col min="1" max="1" width="26.26953125" bestFit="1" customWidth="1"/>
    <col min="5" max="5" width="26.26953125" bestFit="1" customWidth="1"/>
    <col min="6" max="6" width="13.26953125" bestFit="1" customWidth="1"/>
    <col min="8" max="8" width="13.26953125" bestFit="1" customWidth="1"/>
    <col min="9" max="9" width="14.26953125" bestFit="1" customWidth="1"/>
    <col min="10" max="13" width="15.26953125" bestFit="1" customWidth="1"/>
    <col min="14" max="14" width="11.54296875" bestFit="1" customWidth="1"/>
    <col min="15" max="15" width="13.26953125" bestFit="1" customWidth="1"/>
    <col min="16" max="16" width="11.54296875" bestFit="1" customWidth="1"/>
    <col min="17" max="19" width="13.26953125" bestFit="1" customWidth="1"/>
    <col min="20" max="20" width="9.54296875" bestFit="1" customWidth="1"/>
    <col min="21" max="21" width="13.26953125" bestFit="1" customWidth="1"/>
    <col min="22" max="22" width="10.54296875" bestFit="1" customWidth="1"/>
    <col min="23" max="23" width="10.54296875" customWidth="1"/>
    <col min="24" max="24" width="10.54296875" bestFit="1" customWidth="1"/>
    <col min="25" max="25" width="11.54296875" bestFit="1" customWidth="1"/>
    <col min="26" max="26" width="14.26953125" bestFit="1" customWidth="1"/>
    <col min="27" max="29" width="13.26953125" bestFit="1" customWidth="1"/>
    <col min="31" max="31" width="15.26953125" bestFit="1" customWidth="1"/>
  </cols>
  <sheetData>
    <row r="2" spans="5:29" x14ac:dyDescent="0.35">
      <c r="F2" s="4"/>
      <c r="G2" t="s">
        <v>23</v>
      </c>
      <c r="H2" s="6">
        <f t="shared" ref="H2:AB2" si="0">SUM(H9:H29)</f>
        <v>8168680.8659287374</v>
      </c>
      <c r="I2" s="6">
        <f t="shared" si="0"/>
        <v>17129331.257950872</v>
      </c>
      <c r="J2" s="6">
        <f t="shared" si="0"/>
        <v>128304250.91056433</v>
      </c>
      <c r="K2" s="6">
        <f t="shared" si="0"/>
        <v>132374919.07926589</v>
      </c>
      <c r="L2" s="6">
        <f>SUM(L9:L29)</f>
        <v>335317211.00951982</v>
      </c>
      <c r="M2" s="6">
        <f>SUM(M9:M29)</f>
        <v>159438300.98523208</v>
      </c>
      <c r="N2" s="6">
        <f t="shared" si="0"/>
        <v>233417.12</v>
      </c>
      <c r="O2" s="6">
        <f t="shared" si="0"/>
        <v>537140.19999999995</v>
      </c>
      <c r="P2" s="6">
        <f t="shared" si="0"/>
        <v>145028.26999999999</v>
      </c>
      <c r="Q2" s="6">
        <f t="shared" si="0"/>
        <v>738451.86</v>
      </c>
      <c r="R2" s="6">
        <f t="shared" si="0"/>
        <v>525369</v>
      </c>
      <c r="S2" s="6">
        <f t="shared" si="0"/>
        <v>1531255</v>
      </c>
      <c r="T2" s="6">
        <f t="shared" si="0"/>
        <v>4850</v>
      </c>
      <c r="U2" s="6">
        <f t="shared" si="0"/>
        <v>980472.68</v>
      </c>
      <c r="V2" s="6">
        <f t="shared" si="0"/>
        <v>27400</v>
      </c>
      <c r="W2" s="6">
        <f t="shared" si="0"/>
        <v>0</v>
      </c>
      <c r="X2" s="6">
        <f t="shared" si="0"/>
        <v>42411.9</v>
      </c>
      <c r="Y2" s="6">
        <f t="shared" si="0"/>
        <v>96831.85</v>
      </c>
      <c r="Z2" s="6">
        <f t="shared" si="0"/>
        <v>6519688.7800000003</v>
      </c>
      <c r="AA2" s="6">
        <f t="shared" si="0"/>
        <v>1495453.48</v>
      </c>
      <c r="AB2" s="6">
        <f t="shared" si="0"/>
        <v>4698707.8599999994</v>
      </c>
      <c r="AC2" s="6">
        <f>SUM(AC9:AC29)</f>
        <v>5228671.7500000009</v>
      </c>
    </row>
    <row r="4" spans="5:29" x14ac:dyDescent="0.35">
      <c r="F4" s="4"/>
    </row>
    <row r="5" spans="5:29" x14ac:dyDescent="0.35">
      <c r="F5" s="4"/>
      <c r="O5" s="6"/>
    </row>
    <row r="6" spans="5:29" x14ac:dyDescent="0.35">
      <c r="G6" s="11" t="s">
        <v>60</v>
      </c>
      <c r="H6" s="16">
        <v>1.0462839493684532E-2</v>
      </c>
      <c r="I6" s="16">
        <v>2.1940071662441763E-2</v>
      </c>
      <c r="J6" s="16">
        <v>0.1643382579963277</v>
      </c>
      <c r="K6" s="16">
        <v>0.16955216564925357</v>
      </c>
      <c r="L6" s="16">
        <v>0.4294904178342715</v>
      </c>
      <c r="M6" s="16">
        <v>0.20421624736402097</v>
      </c>
    </row>
    <row r="7" spans="5:29" ht="15" thickBot="1" x14ac:dyDescent="0.4">
      <c r="H7" s="5"/>
      <c r="I7" s="5"/>
      <c r="J7" s="5"/>
      <c r="K7" s="5"/>
      <c r="L7" s="5"/>
      <c r="M7" s="5"/>
    </row>
    <row r="8" spans="5:29" ht="20.5" thickTop="1" thickBot="1" x14ac:dyDescent="0.5">
      <c r="F8" s="7" t="s">
        <v>59</v>
      </c>
      <c r="H8" s="7" t="s">
        <v>18</v>
      </c>
      <c r="I8" s="7" t="s">
        <v>19</v>
      </c>
      <c r="J8" s="7" t="s">
        <v>20</v>
      </c>
      <c r="K8" s="7" t="s">
        <v>21</v>
      </c>
      <c r="L8" s="7" t="s">
        <v>22</v>
      </c>
      <c r="M8" s="7" t="s">
        <v>0</v>
      </c>
      <c r="N8" s="7" t="s">
        <v>1</v>
      </c>
      <c r="O8" s="7" t="s">
        <v>2</v>
      </c>
      <c r="P8" s="7" t="s">
        <v>3</v>
      </c>
      <c r="Q8" s="7" t="s">
        <v>4</v>
      </c>
      <c r="R8" s="7" t="s">
        <v>5</v>
      </c>
      <c r="S8" s="7" t="s">
        <v>6</v>
      </c>
      <c r="T8" s="7" t="s">
        <v>7</v>
      </c>
      <c r="U8" s="7" t="s">
        <v>8</v>
      </c>
      <c r="V8" s="7" t="s">
        <v>9</v>
      </c>
      <c r="W8" s="7" t="s">
        <v>10</v>
      </c>
      <c r="X8" s="7" t="s">
        <v>11</v>
      </c>
      <c r="Y8" s="7" t="s">
        <v>12</v>
      </c>
      <c r="Z8" s="7" t="s">
        <v>13</v>
      </c>
      <c r="AA8" s="7" t="s">
        <v>14</v>
      </c>
      <c r="AB8" s="7" t="s">
        <v>15</v>
      </c>
      <c r="AC8" s="7" t="s">
        <v>16</v>
      </c>
    </row>
    <row r="9" spans="5:29" ht="15" thickTop="1" x14ac:dyDescent="0.35">
      <c r="E9" s="14" t="s">
        <v>40</v>
      </c>
      <c r="F9" s="18">
        <v>9843924.7774833664</v>
      </c>
      <c r="H9" s="1">
        <f>$F9*H$6</f>
        <v>102995.40493471269</v>
      </c>
      <c r="I9" s="1">
        <f t="shared" ref="I9:M24" si="1">$F9*I$6</f>
        <v>215976.41505767114</v>
      </c>
      <c r="J9" s="1">
        <f t="shared" si="1"/>
        <v>1617733.4497785042</v>
      </c>
      <c r="K9" s="1">
        <f t="shared" si="1"/>
        <v>1669058.7645106514</v>
      </c>
      <c r="L9" s="1">
        <f t="shared" si="1"/>
        <v>4227871.3658104688</v>
      </c>
      <c r="M9" s="1">
        <f t="shared" si="1"/>
        <v>2010289.3773913581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</row>
    <row r="10" spans="5:29" x14ac:dyDescent="0.35">
      <c r="E10" s="14" t="s">
        <v>41</v>
      </c>
      <c r="F10" s="18">
        <v>5761591.0535904905</v>
      </c>
      <c r="H10" s="1">
        <f t="shared" ref="H10:H16" si="2">$F10*H$6</f>
        <v>60282.602421966061</v>
      </c>
      <c r="I10" s="1">
        <f t="shared" si="1"/>
        <v>126409.7206054587</v>
      </c>
      <c r="J10" s="1">
        <f t="shared" si="1"/>
        <v>946849.83703428763</v>
      </c>
      <c r="K10" s="1">
        <f t="shared" si="1"/>
        <v>976890.24072163226</v>
      </c>
      <c r="L10" s="1">
        <f t="shared" si="1"/>
        <v>2474548.1489967802</v>
      </c>
      <c r="M10" s="1">
        <f t="shared" si="1"/>
        <v>1176610.5038103659</v>
      </c>
      <c r="N10" s="18">
        <v>0</v>
      </c>
      <c r="O10" s="18">
        <v>0</v>
      </c>
      <c r="P10" s="18">
        <v>0</v>
      </c>
      <c r="Q10" s="18">
        <v>422160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2646853.8499999996</v>
      </c>
      <c r="AC10" s="18">
        <v>1028090.45</v>
      </c>
    </row>
    <row r="11" spans="5:29" x14ac:dyDescent="0.35">
      <c r="E11" s="14" t="s">
        <v>42</v>
      </c>
      <c r="F11" s="18">
        <v>10834053.80813233</v>
      </c>
      <c r="H11" s="1">
        <f t="shared" si="2"/>
        <v>113354.96606043025</v>
      </c>
      <c r="I11" s="1">
        <f t="shared" si="1"/>
        <v>237699.91694517341</v>
      </c>
      <c r="J11" s="1">
        <f t="shared" si="1"/>
        <v>1780449.5298669476</v>
      </c>
      <c r="K11" s="1">
        <f t="shared" si="1"/>
        <v>1836937.2859293793</v>
      </c>
      <c r="L11" s="1">
        <f t="shared" si="1"/>
        <v>4653122.2968937345</v>
      </c>
      <c r="M11" s="1">
        <f t="shared" si="1"/>
        <v>2212489.8124366654</v>
      </c>
      <c r="N11" s="18">
        <v>0</v>
      </c>
      <c r="O11" s="18">
        <v>0</v>
      </c>
      <c r="P11" s="18">
        <v>6727.27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</row>
    <row r="12" spans="5:29" x14ac:dyDescent="0.35">
      <c r="E12" s="14" t="s">
        <v>17</v>
      </c>
      <c r="F12" s="18">
        <v>14435971.116828181</v>
      </c>
      <c r="H12" s="1">
        <f t="shared" si="2"/>
        <v>151041.24873083908</v>
      </c>
      <c r="I12" s="1">
        <f t="shared" si="1"/>
        <v>316726.24082014972</v>
      </c>
      <c r="J12" s="1">
        <f t="shared" si="1"/>
        <v>2372382.3458248447</v>
      </c>
      <c r="K12" s="1">
        <f t="shared" si="1"/>
        <v>2447650.1661082916</v>
      </c>
      <c r="L12" s="1">
        <f t="shared" si="1"/>
        <v>6200111.2668100102</v>
      </c>
      <c r="M12" s="1">
        <f t="shared" si="1"/>
        <v>2948059.8485340457</v>
      </c>
      <c r="N12" s="18">
        <v>55376.219999999994</v>
      </c>
      <c r="O12" s="18">
        <v>14357</v>
      </c>
      <c r="P12" s="18">
        <v>1144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</row>
    <row r="13" spans="5:29" x14ac:dyDescent="0.35">
      <c r="E13" s="14" t="s">
        <v>43</v>
      </c>
      <c r="F13" s="18">
        <v>466409286.27525043</v>
      </c>
      <c r="H13" s="1">
        <f t="shared" si="2"/>
        <v>4879965.5006619049</v>
      </c>
      <c r="I13" s="1">
        <f t="shared" si="1"/>
        <v>10233053.16490731</v>
      </c>
      <c r="J13" s="1">
        <f t="shared" si="1"/>
        <v>76648889.619785175</v>
      </c>
      <c r="K13" s="1">
        <f t="shared" si="1"/>
        <v>79080704.566891387</v>
      </c>
      <c r="L13" s="1">
        <f t="shared" si="1"/>
        <v>200318319.24414167</v>
      </c>
      <c r="M13" s="1">
        <f t="shared" si="1"/>
        <v>95248354.178863019</v>
      </c>
      <c r="N13" s="18">
        <v>121405.5</v>
      </c>
      <c r="O13" s="18">
        <v>0</v>
      </c>
      <c r="P13" s="18">
        <v>137157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6394951.0200000005</v>
      </c>
      <c r="AA13" s="18">
        <v>179671.63</v>
      </c>
      <c r="AB13" s="18">
        <v>59267.7</v>
      </c>
      <c r="AC13" s="18">
        <v>0</v>
      </c>
    </row>
    <row r="14" spans="5:29" x14ac:dyDescent="0.35">
      <c r="E14" s="14" t="s">
        <v>44</v>
      </c>
      <c r="F14" s="18">
        <v>3614028.327397739</v>
      </c>
      <c r="H14" s="1">
        <f t="shared" si="2"/>
        <v>37812.998315191719</v>
      </c>
      <c r="I14" s="1">
        <f t="shared" si="1"/>
        <v>79292.040493200941</v>
      </c>
      <c r="J14" s="1">
        <f t="shared" si="1"/>
        <v>593923.11967392627</v>
      </c>
      <c r="K14" s="1">
        <f t="shared" si="1"/>
        <v>612766.32962803624</v>
      </c>
      <c r="L14" s="1">
        <f t="shared" si="1"/>
        <v>1552190.5363989484</v>
      </c>
      <c r="M14" s="1">
        <f t="shared" si="1"/>
        <v>738043.30288843566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</row>
    <row r="15" spans="5:29" x14ac:dyDescent="0.35">
      <c r="E15" s="14" t="s">
        <v>45</v>
      </c>
      <c r="F15" s="18">
        <v>145573259.69396821</v>
      </c>
      <c r="H15" s="1">
        <f t="shared" si="2"/>
        <v>1523109.6507504452</v>
      </c>
      <c r="I15" s="1">
        <f t="shared" si="1"/>
        <v>3193887.7498209076</v>
      </c>
      <c r="J15" s="1">
        <f t="shared" si="1"/>
        <v>23923255.90895376</v>
      </c>
      <c r="K15" s="1">
        <f t="shared" si="1"/>
        <v>24682261.441733506</v>
      </c>
      <c r="L15" s="1">
        <f t="shared" si="1"/>
        <v>62522320.131459318</v>
      </c>
      <c r="M15" s="1">
        <f t="shared" si="1"/>
        <v>29728424.811250273</v>
      </c>
      <c r="N15" s="18">
        <v>38042</v>
      </c>
      <c r="O15" s="18">
        <v>431363.2</v>
      </c>
      <c r="P15" s="18">
        <v>0</v>
      </c>
      <c r="Q15" s="18">
        <v>136421.85999999999</v>
      </c>
      <c r="R15" s="18">
        <v>505369</v>
      </c>
      <c r="S15" s="18">
        <v>1531255</v>
      </c>
      <c r="T15" s="18">
        <v>4850</v>
      </c>
      <c r="U15" s="18">
        <v>12590.91</v>
      </c>
      <c r="V15" s="18">
        <v>27400</v>
      </c>
      <c r="W15" s="18">
        <v>0</v>
      </c>
      <c r="X15" s="18">
        <v>0</v>
      </c>
      <c r="Y15" s="18">
        <v>96831.85</v>
      </c>
      <c r="Z15" s="18">
        <v>92866.09</v>
      </c>
      <c r="AA15" s="18">
        <v>1062341.9500000002</v>
      </c>
      <c r="AB15" s="18">
        <v>1502627.5899999999</v>
      </c>
      <c r="AC15" s="18">
        <v>4200581.3000000007</v>
      </c>
    </row>
    <row r="16" spans="5:29" x14ac:dyDescent="0.35">
      <c r="E16" s="14" t="s">
        <v>46</v>
      </c>
      <c r="F16" s="18">
        <v>214776.54059963711</v>
      </c>
      <c r="H16" s="1">
        <f t="shared" si="2"/>
        <v>2247.1724713028225</v>
      </c>
      <c r="I16" s="1">
        <f t="shared" si="1"/>
        <v>4712.2126921673707</v>
      </c>
      <c r="J16" s="1">
        <f t="shared" si="1"/>
        <v>35296.002540621914</v>
      </c>
      <c r="K16" s="1">
        <f t="shared" si="1"/>
        <v>36415.827589323308</v>
      </c>
      <c r="L16" s="1">
        <f t="shared" si="1"/>
        <v>92244.46616313752</v>
      </c>
      <c r="M16" s="1">
        <f t="shared" si="1"/>
        <v>43860.859143084184</v>
      </c>
      <c r="N16" s="18">
        <v>18593.400000000001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</row>
    <row r="17" spans="1:29" x14ac:dyDescent="0.35">
      <c r="E17" s="14" t="s">
        <v>47</v>
      </c>
      <c r="F17" s="18">
        <v>1185171.8292704334</v>
      </c>
      <c r="H17" s="1">
        <f t="shared" ref="H17:M29" si="3">$F17*H$6</f>
        <v>12400.262622093032</v>
      </c>
      <c r="I17" s="1">
        <f t="shared" si="1"/>
        <v>26002.754866500502</v>
      </c>
      <c r="J17" s="1">
        <f t="shared" si="1"/>
        <v>194769.07384862413</v>
      </c>
      <c r="K17" s="1">
        <f t="shared" si="1"/>
        <v>200948.4503192894</v>
      </c>
      <c r="L17" s="1">
        <f t="shared" si="1"/>
        <v>509019.9441587663</v>
      </c>
      <c r="M17" s="1">
        <f t="shared" si="1"/>
        <v>242031.34345516007</v>
      </c>
      <c r="N17" s="18">
        <v>0</v>
      </c>
      <c r="O17" s="18">
        <v>0</v>
      </c>
      <c r="P17" s="18">
        <v>0</v>
      </c>
      <c r="Q17" s="18">
        <v>179870</v>
      </c>
      <c r="R17" s="18">
        <v>20000</v>
      </c>
      <c r="S17" s="18">
        <v>0</v>
      </c>
      <c r="T17" s="18">
        <v>0</v>
      </c>
      <c r="U17" s="18">
        <v>967881.77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</row>
    <row r="18" spans="1:29" x14ac:dyDescent="0.35">
      <c r="A18" s="20"/>
      <c r="E18" s="14" t="s">
        <v>48</v>
      </c>
      <c r="F18" s="18">
        <v>6198025.4100000001</v>
      </c>
      <c r="H18" s="1">
        <f t="shared" si="3"/>
        <v>64848.945042608269</v>
      </c>
      <c r="I18" s="1">
        <f t="shared" si="1"/>
        <v>135985.12166103499</v>
      </c>
      <c r="J18" s="1">
        <f t="shared" si="1"/>
        <v>1018572.6988963748</v>
      </c>
      <c r="K18" s="1">
        <f t="shared" si="1"/>
        <v>1050888.6310146027</v>
      </c>
      <c r="L18" s="1">
        <f t="shared" si="1"/>
        <v>2661992.5230883318</v>
      </c>
      <c r="M18" s="1">
        <f t="shared" si="1"/>
        <v>1265737.4902970474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</row>
    <row r="19" spans="1:29" x14ac:dyDescent="0.35">
      <c r="E19" s="14" t="s">
        <v>49</v>
      </c>
      <c r="F19" s="18">
        <v>1954530.3199999998</v>
      </c>
      <c r="H19" s="1">
        <f t="shared" si="3"/>
        <v>20449.937023699866</v>
      </c>
      <c r="I19" s="1">
        <f t="shared" si="1"/>
        <v>42882.535287215229</v>
      </c>
      <c r="J19" s="1">
        <f t="shared" si="1"/>
        <v>321204.10798980494</v>
      </c>
      <c r="K19" s="1">
        <f t="shared" si="1"/>
        <v>331394.84858312854</v>
      </c>
      <c r="L19" s="1">
        <f t="shared" si="1"/>
        <v>839452.0438065523</v>
      </c>
      <c r="M19" s="1">
        <f t="shared" si="1"/>
        <v>399146.84730959905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</row>
    <row r="20" spans="1:29" x14ac:dyDescent="0.35">
      <c r="E20" s="14" t="s">
        <v>24</v>
      </c>
      <c r="F20" s="18">
        <v>0</v>
      </c>
      <c r="H20" s="1">
        <f t="shared" si="3"/>
        <v>0</v>
      </c>
      <c r="I20" s="1">
        <f t="shared" si="1"/>
        <v>0</v>
      </c>
      <c r="J20" s="1">
        <f t="shared" si="1"/>
        <v>0</v>
      </c>
      <c r="K20" s="1">
        <f t="shared" si="1"/>
        <v>0</v>
      </c>
      <c r="L20" s="1">
        <f t="shared" si="1"/>
        <v>0</v>
      </c>
      <c r="M20" s="1">
        <f t="shared" si="1"/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</row>
    <row r="21" spans="1:29" x14ac:dyDescent="0.35">
      <c r="E21" s="14" t="s">
        <v>50</v>
      </c>
      <c r="F21" s="18">
        <v>6312502.8118547183</v>
      </c>
      <c r="H21" s="1">
        <f t="shared" si="3"/>
        <v>66046.70372386821</v>
      </c>
      <c r="I21" s="1">
        <f t="shared" si="1"/>
        <v>138496.76406145765</v>
      </c>
      <c r="J21" s="1">
        <f t="shared" si="1"/>
        <v>1037385.7156971247</v>
      </c>
      <c r="K21" s="1">
        <f t="shared" si="1"/>
        <v>1070298.5224169702</v>
      </c>
      <c r="L21" s="1">
        <f t="shared" si="1"/>
        <v>2711159.4702434968</v>
      </c>
      <c r="M21" s="1">
        <f t="shared" si="1"/>
        <v>1289115.635711801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</row>
    <row r="22" spans="1:29" x14ac:dyDescent="0.35">
      <c r="E22" s="14" t="s">
        <v>51</v>
      </c>
      <c r="F22" s="18">
        <v>29793.23</v>
      </c>
      <c r="H22" s="1">
        <f t="shared" si="3"/>
        <v>311.72178348842681</v>
      </c>
      <c r="I22" s="1">
        <f t="shared" si="1"/>
        <v>653.66560125560977</v>
      </c>
      <c r="J22" s="1">
        <f t="shared" si="1"/>
        <v>4896.1675182839299</v>
      </c>
      <c r="K22" s="1">
        <f t="shared" si="1"/>
        <v>5051.5066681863109</v>
      </c>
      <c r="L22" s="1">
        <f t="shared" si="1"/>
        <v>12795.906801332552</v>
      </c>
      <c r="M22" s="1">
        <f t="shared" si="1"/>
        <v>6084.2616274531701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42411.9</v>
      </c>
      <c r="Y22" s="18">
        <v>0</v>
      </c>
      <c r="Z22" s="18">
        <v>31871.67</v>
      </c>
      <c r="AA22" s="18">
        <v>253439.9</v>
      </c>
      <c r="AB22" s="18">
        <v>55361.64</v>
      </c>
      <c r="AC22" s="18">
        <v>0</v>
      </c>
    </row>
    <row r="23" spans="1:29" x14ac:dyDescent="0.35">
      <c r="E23" s="14" t="s">
        <v>52</v>
      </c>
      <c r="F23" s="18">
        <v>2896959.2148188232</v>
      </c>
      <c r="H23" s="1">
        <f t="shared" si="3"/>
        <v>30310.419284399715</v>
      </c>
      <c r="I23" s="1">
        <f t="shared" si="1"/>
        <v>63559.492776296</v>
      </c>
      <c r="J23" s="1">
        <f t="shared" si="1"/>
        <v>476081.23084973468</v>
      </c>
      <c r="K23" s="1">
        <f t="shared" si="1"/>
        <v>491185.70867009269</v>
      </c>
      <c r="L23" s="1">
        <f t="shared" si="1"/>
        <v>1244216.2236213794</v>
      </c>
      <c r="M23" s="1">
        <f t="shared" si="1"/>
        <v>591606.13961692073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</row>
    <row r="24" spans="1:29" x14ac:dyDescent="0.35">
      <c r="E24" s="14" t="s">
        <v>53</v>
      </c>
      <c r="F24" s="18">
        <v>67232399.995399207</v>
      </c>
      <c r="H24" s="1">
        <f t="shared" si="3"/>
        <v>703441.80992705864</v>
      </c>
      <c r="I24" s="1">
        <f t="shared" si="1"/>
        <v>1475083.6739370078</v>
      </c>
      <c r="J24" s="1">
        <f t="shared" si="1"/>
        <v>11048855.496156216</v>
      </c>
      <c r="K24" s="1">
        <f t="shared" si="1"/>
        <v>11399399.021016801</v>
      </c>
      <c r="L24" s="1">
        <f t="shared" si="1"/>
        <v>28875671.566024877</v>
      </c>
      <c r="M24" s="1">
        <f t="shared" si="1"/>
        <v>13729948.428337246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91021</v>
      </c>
      <c r="AC24" s="18">
        <v>0</v>
      </c>
    </row>
    <row r="25" spans="1:29" x14ac:dyDescent="0.35">
      <c r="E25" s="14" t="s">
        <v>54</v>
      </c>
      <c r="F25" s="18">
        <v>1514449.9657666716</v>
      </c>
      <c r="H25" s="1">
        <f t="shared" si="3"/>
        <v>15845.44691303272</v>
      </c>
      <c r="I25" s="1">
        <f t="shared" si="3"/>
        <v>33227.140778103247</v>
      </c>
      <c r="J25" s="1">
        <f t="shared" si="3"/>
        <v>248882.06919669293</v>
      </c>
      <c r="K25" s="1">
        <f t="shared" si="3"/>
        <v>256778.27146317711</v>
      </c>
      <c r="L25" s="1">
        <f t="shared" si="3"/>
        <v>650441.74858622591</v>
      </c>
      <c r="M25" s="1">
        <f t="shared" si="3"/>
        <v>309275.28882943967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</row>
    <row r="26" spans="1:29" x14ac:dyDescent="0.35">
      <c r="E26" s="14" t="s">
        <v>55</v>
      </c>
      <c r="F26" s="18">
        <v>7304926.4636639375</v>
      </c>
      <c r="H26" s="1">
        <f t="shared" si="3"/>
        <v>76430.273102484338</v>
      </c>
      <c r="I26" s="1">
        <f t="shared" si="3"/>
        <v>160270.61010165408</v>
      </c>
      <c r="J26" s="1">
        <f t="shared" si="3"/>
        <v>1200478.8898298058</v>
      </c>
      <c r="K26" s="1">
        <f t="shared" si="3"/>
        <v>1238566.1018227641</v>
      </c>
      <c r="L26" s="1">
        <f t="shared" si="3"/>
        <v>3137395.919127652</v>
      </c>
      <c r="M26" s="1">
        <f t="shared" si="3"/>
        <v>1491784.6696795777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</row>
    <row r="27" spans="1:29" x14ac:dyDescent="0.35">
      <c r="E27" s="14" t="s">
        <v>56</v>
      </c>
      <c r="F27" s="18">
        <v>3049551.5219756169</v>
      </c>
      <c r="H27" s="1">
        <f t="shared" si="3"/>
        <v>31906.968102152259</v>
      </c>
      <c r="I27" s="1">
        <f t="shared" si="3"/>
        <v>66907.378930453386</v>
      </c>
      <c r="J27" s="1">
        <f t="shared" si="3"/>
        <v>501157.98479152273</v>
      </c>
      <c r="K27" s="1">
        <f t="shared" si="3"/>
        <v>517058.06480994314</v>
      </c>
      <c r="L27" s="1">
        <f t="shared" si="3"/>
        <v>1309753.1573804463</v>
      </c>
      <c r="M27" s="1">
        <f t="shared" si="3"/>
        <v>622767.96796109923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</row>
    <row r="28" spans="1:29" x14ac:dyDescent="0.35">
      <c r="E28" s="14" t="s">
        <v>57</v>
      </c>
      <c r="F28" s="18">
        <v>516289.76105681993</v>
      </c>
      <c r="H28" s="1">
        <f t="shared" si="3"/>
        <v>5401.856902170246</v>
      </c>
      <c r="I28" s="1">
        <f t="shared" si="3"/>
        <v>11327.434356171563</v>
      </c>
      <c r="J28" s="1">
        <f t="shared" si="3"/>
        <v>84846.159953418057</v>
      </c>
      <c r="K28" s="1">
        <f t="shared" si="3"/>
        <v>87538.047089719475</v>
      </c>
      <c r="L28" s="1">
        <f t="shared" si="3"/>
        <v>221741.50519984978</v>
      </c>
      <c r="M28" s="1">
        <f t="shared" si="3"/>
        <v>105434.75755549083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</row>
    <row r="29" spans="1:29" x14ac:dyDescent="0.35">
      <c r="E29" s="14" t="s">
        <v>58</v>
      </c>
      <c r="F29" s="18">
        <v>25851201.99140504</v>
      </c>
      <c r="H29" s="1">
        <f t="shared" si="3"/>
        <v>270476.97715488891</v>
      </c>
      <c r="I29" s="1">
        <f t="shared" si="3"/>
        <v>567177.2242516838</v>
      </c>
      <c r="J29" s="1">
        <f t="shared" si="3"/>
        <v>4248341.5023787022</v>
      </c>
      <c r="K29" s="1">
        <f t="shared" si="3"/>
        <v>4383127.2822790211</v>
      </c>
      <c r="L29" s="1">
        <f t="shared" si="3"/>
        <v>11102843.544806702</v>
      </c>
      <c r="M29" s="1">
        <f t="shared" si="3"/>
        <v>5279235.4605340436</v>
      </c>
      <c r="N29" s="18">
        <v>0</v>
      </c>
      <c r="O29" s="18">
        <v>91420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343576.08</v>
      </c>
      <c r="AC29" s="18">
        <v>0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343E5-C6EB-4784-819C-B9BC784E63D5}">
  <dimension ref="B1:H22"/>
  <sheetViews>
    <sheetView tabSelected="1" topLeftCell="A2" workbookViewId="0">
      <selection activeCell="K8" sqref="K8"/>
    </sheetView>
  </sheetViews>
  <sheetFormatPr defaultRowHeight="14.5" x14ac:dyDescent="0.35"/>
  <cols>
    <col min="2" max="2" width="13.26953125" bestFit="1" customWidth="1"/>
    <col min="3" max="3" width="20.453125" bestFit="1" customWidth="1"/>
  </cols>
  <sheetData>
    <row r="1" spans="2:8" ht="15" thickBot="1" x14ac:dyDescent="0.4"/>
    <row r="2" spans="2:8" ht="18" thickTop="1" thickBot="1" x14ac:dyDescent="0.45">
      <c r="B2" s="2" t="s">
        <v>26</v>
      </c>
      <c r="C2" s="2"/>
      <c r="D2" s="2"/>
      <c r="E2" s="2"/>
      <c r="F2" s="2"/>
      <c r="G2" s="2"/>
      <c r="H2" s="2"/>
    </row>
    <row r="3" spans="2:8" ht="15" thickTop="1" x14ac:dyDescent="0.35">
      <c r="C3">
        <v>2001</v>
      </c>
      <c r="D3">
        <f>C3+1</f>
        <v>2002</v>
      </c>
      <c r="E3">
        <f t="shared" ref="E3:G3" si="0">D3+1</f>
        <v>2003</v>
      </c>
      <c r="F3">
        <f t="shared" si="0"/>
        <v>2004</v>
      </c>
      <c r="G3">
        <f t="shared" si="0"/>
        <v>2005</v>
      </c>
      <c r="H3">
        <f>G3+1</f>
        <v>2006</v>
      </c>
    </row>
    <row r="4" spans="2:8" x14ac:dyDescent="0.35">
      <c r="B4" s="11" t="s">
        <v>27</v>
      </c>
      <c r="C4" s="16">
        <v>8.2417700936303864E-2</v>
      </c>
      <c r="D4" s="16">
        <v>8.4749186775369648E-2</v>
      </c>
      <c r="E4" s="16">
        <v>7.8765053742507862E-2</v>
      </c>
      <c r="F4" s="16">
        <v>7.6999378209639049E-2</v>
      </c>
      <c r="G4" s="16">
        <v>6.9382363350097745E-2</v>
      </c>
      <c r="H4" s="16">
        <v>6.8179231729388945E-2</v>
      </c>
    </row>
    <row r="5" spans="2:8" x14ac:dyDescent="0.35">
      <c r="B5" s="11" t="s">
        <v>28</v>
      </c>
      <c r="C5" s="16">
        <v>0.125</v>
      </c>
      <c r="D5" s="16">
        <v>0.11699999999999999</v>
      </c>
      <c r="E5" s="16">
        <v>0.121</v>
      </c>
      <c r="F5" s="16">
        <v>0.11799999999999999</v>
      </c>
      <c r="G5" s="16">
        <v>0.11699999999999999</v>
      </c>
      <c r="H5" s="16">
        <v>0.124</v>
      </c>
    </row>
    <row r="6" spans="2:8" x14ac:dyDescent="0.35">
      <c r="B6" s="11" t="s">
        <v>29</v>
      </c>
      <c r="C6" s="12">
        <v>0.6</v>
      </c>
      <c r="D6" s="12">
        <v>0.6</v>
      </c>
      <c r="E6" s="12">
        <v>0.6</v>
      </c>
      <c r="F6" s="12">
        <v>0.6</v>
      </c>
      <c r="G6" s="12">
        <v>0.6</v>
      </c>
      <c r="H6" s="12">
        <v>0.6</v>
      </c>
    </row>
    <row r="8" spans="2:8" x14ac:dyDescent="0.35">
      <c r="B8" t="s">
        <v>30</v>
      </c>
      <c r="C8" s="9">
        <v>6.8344895643535075E-2</v>
      </c>
      <c r="D8" s="9">
        <v>6.8869158006157116E-2</v>
      </c>
      <c r="E8" s="9">
        <v>6.5769445939134252E-2</v>
      </c>
      <c r="F8" s="9">
        <v>6.5658194163528361E-2</v>
      </c>
      <c r="G8" s="9">
        <v>5.9212463117477299E-2</v>
      </c>
      <c r="H8" s="9">
        <v>5.4659176230037909E-2</v>
      </c>
    </row>
    <row r="9" spans="2:8" x14ac:dyDescent="0.35">
      <c r="B9" s="11" t="s">
        <v>31</v>
      </c>
      <c r="C9" s="17">
        <v>5.7887120115774238E-2</v>
      </c>
      <c r="D9" s="17">
        <v>3.1463748290013749E-2</v>
      </c>
      <c r="E9" s="17">
        <v>2.9177718832890998E-2</v>
      </c>
      <c r="F9" s="17">
        <v>2.4484536082474362E-2</v>
      </c>
      <c r="G9" s="17">
        <v>2.515723270440251E-2</v>
      </c>
      <c r="H9" s="17">
        <v>2.8220858895705581E-2</v>
      </c>
    </row>
    <row r="11" spans="2:8" x14ac:dyDescent="0.35">
      <c r="B11" s="11" t="s">
        <v>39</v>
      </c>
      <c r="C11" s="17">
        <v>3.6400000000000002E-2</v>
      </c>
      <c r="D11" s="17">
        <v>3.6400000000000002E-2</v>
      </c>
      <c r="E11" s="17">
        <v>3.6400000000000002E-2</v>
      </c>
      <c r="F11" s="17">
        <v>3.6400000000000002E-2</v>
      </c>
      <c r="G11" s="17">
        <v>3.6400000000000002E-2</v>
      </c>
      <c r="H11" s="17">
        <v>3.6400000000000002E-2</v>
      </c>
    </row>
    <row r="14" spans="2:8" x14ac:dyDescent="0.35">
      <c r="B14" t="s">
        <v>63</v>
      </c>
      <c r="C14" s="9">
        <f>(1+C8)*(1+C9)-1</f>
        <v>0.1301883049427266</v>
      </c>
      <c r="D14" s="9">
        <f>(1+D8)*(1+D9)-1</f>
        <v>0.10249978814862182</v>
      </c>
      <c r="E14" s="9">
        <f>(1+E8)*(1+E9)-1</f>
        <v>9.6866167173432327E-2</v>
      </c>
      <c r="F14" s="9">
        <f>(1+F8)*(1+F9)-1</f>
        <v>9.1750340670109676E-2</v>
      </c>
      <c r="G14" s="9">
        <f>(1+G8)*(1+G9)-1</f>
        <v>8.5859317535527113E-2</v>
      </c>
      <c r="H14" s="9">
        <f>(1+H8)*(1+H9)-1</f>
        <v>8.4422564025486979E-2</v>
      </c>
    </row>
    <row r="15" spans="2:8" x14ac:dyDescent="0.35">
      <c r="C15" s="22"/>
      <c r="D15" s="22"/>
      <c r="E15" s="22"/>
      <c r="F15" s="22"/>
      <c r="G15" s="22"/>
      <c r="H15" s="22"/>
    </row>
    <row r="16" spans="2:8" x14ac:dyDescent="0.35">
      <c r="C16" s="9"/>
      <c r="D16" s="9"/>
      <c r="E16" s="9"/>
      <c r="F16" s="9"/>
      <c r="G16" s="9"/>
      <c r="H16" s="9"/>
    </row>
    <row r="17" spans="3:8" x14ac:dyDescent="0.35">
      <c r="C17" s="10"/>
      <c r="D17" s="10"/>
      <c r="E17" s="10"/>
      <c r="F17" s="10"/>
      <c r="G17" s="10"/>
      <c r="H17" s="10"/>
    </row>
    <row r="19" spans="3:8" x14ac:dyDescent="0.35">
      <c r="C19" s="9"/>
      <c r="D19" s="9"/>
      <c r="E19" s="9"/>
      <c r="F19" s="9"/>
      <c r="G19" s="9"/>
      <c r="H19" s="9"/>
    </row>
    <row r="21" spans="3:8" x14ac:dyDescent="0.35">
      <c r="C21" s="10"/>
      <c r="D21" s="10"/>
      <c r="E21" s="10"/>
      <c r="F21" s="10"/>
      <c r="G21" s="10"/>
      <c r="H21" s="10"/>
    </row>
    <row r="22" spans="3:8" x14ac:dyDescent="0.35">
      <c r="C22" s="22"/>
      <c r="D22" s="22"/>
      <c r="E22" s="22"/>
      <c r="F22" s="22"/>
      <c r="G22" s="22"/>
      <c r="H22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22106-B1CD-4EDF-A867-0B26143FF09C}">
  <dimension ref="A2:Q115"/>
  <sheetViews>
    <sheetView zoomScaleNormal="100" workbookViewId="0">
      <selection activeCell="Q37" sqref="Q37"/>
    </sheetView>
  </sheetViews>
  <sheetFormatPr defaultRowHeight="14.5" x14ac:dyDescent="0.35"/>
  <cols>
    <col min="1" max="1" width="26.26953125" bestFit="1" customWidth="1"/>
    <col min="2" max="2" width="13.453125" bestFit="1" customWidth="1"/>
    <col min="3" max="3" width="11.7265625" bestFit="1" customWidth="1"/>
    <col min="4" max="7" width="12.54296875" bestFit="1" customWidth="1"/>
    <col min="8" max="8" width="12.453125" bestFit="1" customWidth="1"/>
    <col min="9" max="10" width="12.54296875" bestFit="1" customWidth="1"/>
    <col min="11" max="11" width="12" bestFit="1" customWidth="1"/>
    <col min="12" max="12" width="10.54296875" bestFit="1" customWidth="1"/>
    <col min="13" max="13" width="10.7265625" customWidth="1"/>
    <col min="14" max="14" width="12.7265625" customWidth="1"/>
    <col min="15" max="15" width="13.453125" customWidth="1"/>
    <col min="17" max="17" width="28.54296875" customWidth="1"/>
    <col min="18" max="18" width="9" bestFit="1" customWidth="1"/>
    <col min="19" max="22" width="10.54296875" bestFit="1" customWidth="1"/>
    <col min="24" max="24" width="13.26953125" bestFit="1" customWidth="1"/>
  </cols>
  <sheetData>
    <row r="2" spans="1:9" x14ac:dyDescent="0.35">
      <c r="A2" t="s">
        <v>32</v>
      </c>
      <c r="B2" s="8">
        <f t="shared" ref="B2:G2" si="0">SUM(B9:B29)</f>
        <v>8684150.3499353901</v>
      </c>
      <c r="C2" s="8">
        <f t="shared" si="0"/>
        <v>17985796.092813842</v>
      </c>
      <c r="D2" s="8">
        <f t="shared" si="0"/>
        <v>134374810.83174184</v>
      </c>
      <c r="E2" s="8">
        <f t="shared" si="0"/>
        <v>138314393.16845918</v>
      </c>
      <c r="F2" s="8">
        <f t="shared" si="0"/>
        <v>349415870.2004891</v>
      </c>
      <c r="G2" s="8">
        <f t="shared" si="0"/>
        <v>166032050.13847533</v>
      </c>
      <c r="I2" s="4">
        <f>SUM(B2:G2)</f>
        <v>814807070.78191459</v>
      </c>
    </row>
    <row r="3" spans="1:9" ht="15" thickBot="1" x14ac:dyDescent="0.4"/>
    <row r="4" spans="1:9" ht="15.5" thickTop="1" thickBot="1" x14ac:dyDescent="0.4">
      <c r="B4" s="13">
        <f>B2-B3</f>
        <v>8684150.3499353901</v>
      </c>
      <c r="C4" s="13">
        <f t="shared" ref="C4:G4" si="1">C2-C3</f>
        <v>17985796.092813842</v>
      </c>
      <c r="D4" s="13">
        <f t="shared" si="1"/>
        <v>134374810.83174184</v>
      </c>
      <c r="E4" s="13">
        <f t="shared" si="1"/>
        <v>138314393.16845918</v>
      </c>
      <c r="F4" s="13">
        <f t="shared" si="1"/>
        <v>349415870.2004891</v>
      </c>
      <c r="G4" s="13">
        <f t="shared" si="1"/>
        <v>166032050.13847533</v>
      </c>
    </row>
    <row r="5" spans="1:9" ht="15.5" thickTop="1" thickBot="1" x14ac:dyDescent="0.4"/>
    <row r="6" spans="1:9" ht="20.5" thickTop="1" thickBot="1" x14ac:dyDescent="0.5">
      <c r="A6" s="7" t="s">
        <v>33</v>
      </c>
      <c r="B6" s="7"/>
      <c r="C6" s="7"/>
      <c r="D6" s="7"/>
      <c r="E6" s="7"/>
      <c r="F6" s="7"/>
      <c r="G6" s="7"/>
      <c r="H6" s="7"/>
    </row>
    <row r="7" spans="1:9" ht="15.5" thickTop="1" thickBot="1" x14ac:dyDescent="0.4"/>
    <row r="8" spans="1:9" ht="18" thickTop="1" thickBot="1" x14ac:dyDescent="0.45">
      <c r="A8" s="2" t="s">
        <v>25</v>
      </c>
      <c r="B8" s="2" t="str">
        <f>Capex!H8</f>
        <v>2000-01</v>
      </c>
      <c r="C8" s="2" t="str">
        <f>Capex!I8</f>
        <v>2001-02</v>
      </c>
      <c r="D8" s="2" t="str">
        <f>Capex!J8</f>
        <v>2002-03</v>
      </c>
      <c r="E8" s="2" t="str">
        <f>Capex!K8</f>
        <v>2003-04</v>
      </c>
      <c r="F8" s="2" t="str">
        <f>Capex!L8</f>
        <v>2004-05</v>
      </c>
      <c r="G8" s="2" t="str">
        <f>Capex!M8</f>
        <v>2005-06</v>
      </c>
      <c r="H8" s="2" t="str">
        <f>Capex!N8</f>
        <v>2006-07</v>
      </c>
    </row>
    <row r="9" spans="1:9" ht="15" thickTop="1" x14ac:dyDescent="0.35">
      <c r="A9" t="str">
        <f>Capex!E9</f>
        <v>AC FILTERS</v>
      </c>
      <c r="B9" s="8">
        <f>Capex!H9*(1+B$62)^0.5</f>
        <v>109494.73929580803</v>
      </c>
      <c r="C9" s="8">
        <f>Capex!I9*(1+C$62)^0.5</f>
        <v>226775.21402250548</v>
      </c>
      <c r="D9" s="8">
        <f>Capex!J9*(1+D$62)^0.5</f>
        <v>1694274.5446656803</v>
      </c>
      <c r="E9" s="8">
        <f>Capex!K9*(1+E$62)^0.5</f>
        <v>1743947.0541814149</v>
      </c>
      <c r="F9" s="8">
        <f>Capex!L9*(1+F$62)^0.5</f>
        <v>4405635.3323851749</v>
      </c>
      <c r="G9" s="8">
        <f>Capex!M9*(1+G$62)^0.5</f>
        <v>2093427.1416427209</v>
      </c>
    </row>
    <row r="10" spans="1:9" x14ac:dyDescent="0.35">
      <c r="A10" t="str">
        <f>Capex!E10</f>
        <v>AC SWITCHYARD</v>
      </c>
      <c r="B10" s="8">
        <f>Capex!H10*(1+B$62)^0.5</f>
        <v>64086.624451353564</v>
      </c>
      <c r="C10" s="8">
        <f>Capex!I10*(1+C$62)^0.5</f>
        <v>132730.19388331505</v>
      </c>
      <c r="D10" s="8">
        <f>Capex!J10*(1+D$62)^0.5</f>
        <v>991648.88797204965</v>
      </c>
      <c r="E10" s="8">
        <f>Capex!K10*(1+E$62)^0.5</f>
        <v>1020721.9145244132</v>
      </c>
      <c r="F10" s="8">
        <f>Capex!L10*(1+F$62)^0.5</f>
        <v>2578592.3491119938</v>
      </c>
      <c r="G10" s="8">
        <f>Capex!M10*(1+G$62)^0.5</f>
        <v>1225270.5463801576</v>
      </c>
    </row>
    <row r="11" spans="1:9" x14ac:dyDescent="0.35">
      <c r="A11" t="str">
        <f>Capex!E11</f>
        <v>AUXILIARY SYSTEMS</v>
      </c>
      <c r="B11" s="8">
        <f>Capex!H11*(1+B$62)^0.5</f>
        <v>120508.02134852155</v>
      </c>
      <c r="C11" s="8">
        <f>Capex!I11*(1+C$62)^0.5</f>
        <v>249584.88881288093</v>
      </c>
      <c r="D11" s="8">
        <f>Capex!J11*(1+D$62)^0.5</f>
        <v>1864689.3386104912</v>
      </c>
      <c r="E11" s="8">
        <f>Capex!K11*(1+E$62)^0.5</f>
        <v>1919358.045761666</v>
      </c>
      <c r="F11" s="8">
        <f>Capex!L11*(1+F$62)^0.5</f>
        <v>4848766.2521810252</v>
      </c>
      <c r="G11" s="8">
        <f>Capex!M11*(1+G$62)^0.5</f>
        <v>2303989.8016937305</v>
      </c>
    </row>
    <row r="12" spans="1:9" x14ac:dyDescent="0.35">
      <c r="A12" t="str">
        <f>Capex!E12</f>
        <v>BUILDING INSTALLATION</v>
      </c>
      <c r="B12" s="8">
        <f>Capex!H12*(1+B$62)^0.5</f>
        <v>160572.42712118919</v>
      </c>
      <c r="C12" s="8">
        <f>Capex!I12*(1+C$62)^0.5</f>
        <v>332562.52090930298</v>
      </c>
      <c r="D12" s="8">
        <f>Capex!J12*(1+D$62)^0.5</f>
        <v>2484628.7373829242</v>
      </c>
      <c r="E12" s="8">
        <f>Capex!K12*(1+E$62)^0.5</f>
        <v>2557472.7430898468</v>
      </c>
      <c r="F12" s="8">
        <f>Capex!L12*(1+F$62)^0.5</f>
        <v>6460799.513123624</v>
      </c>
      <c r="G12" s="8">
        <f>Capex!M12*(1+G$62)^0.5</f>
        <v>3069980.1588350325</v>
      </c>
    </row>
    <row r="13" spans="1:9" x14ac:dyDescent="0.35">
      <c r="A13" t="str">
        <f>Capex!E13</f>
        <v>CABLE</v>
      </c>
      <c r="B13" s="8">
        <f>Capex!H13*(1+B$62)^0.5</f>
        <v>5187906.6896840408</v>
      </c>
      <c r="C13" s="8">
        <f>Capex!I13*(1+C$62)^0.5</f>
        <v>10744704.790825762</v>
      </c>
      <c r="D13" s="8">
        <f>Capex!J13*(1+D$62)^0.5</f>
        <v>80275438.810684294</v>
      </c>
      <c r="E13" s="8">
        <f>Capex!K13*(1+E$62)^0.5</f>
        <v>82628943.153152168</v>
      </c>
      <c r="F13" s="8">
        <f>Capex!L13*(1+F$62)^0.5</f>
        <v>208740850.56673095</v>
      </c>
      <c r="G13" s="8">
        <f>Capex!M13*(1+G$62)^0.5</f>
        <v>99187456.332070604</v>
      </c>
    </row>
    <row r="14" spans="1:9" x14ac:dyDescent="0.35">
      <c r="A14" t="str">
        <f>Capex!E14</f>
        <v>CONTROL SYSTEM</v>
      </c>
      <c r="B14" s="8">
        <f>Capex!H14*(1+B$62)^0.5</f>
        <v>40199.117573635813</v>
      </c>
      <c r="C14" s="8">
        <f>Capex!I14*(1+C$62)^0.5</f>
        <v>83256.634518752006</v>
      </c>
      <c r="D14" s="8">
        <f>Capex!J14*(1+D$62)^0.5</f>
        <v>622023.87129334407</v>
      </c>
      <c r="E14" s="8">
        <f>Capex!K14*(1+E$62)^0.5</f>
        <v>640260.28212954034</v>
      </c>
      <c r="F14" s="8">
        <f>Capex!L14*(1+F$62)^0.5</f>
        <v>1617453.5311204316</v>
      </c>
      <c r="G14" s="8">
        <f>Capex!M14*(1+G$62)^0.5</f>
        <v>768565.90864505491</v>
      </c>
    </row>
    <row r="15" spans="1:9" x14ac:dyDescent="0.35">
      <c r="A15" t="str">
        <f>Capex!E15</f>
        <v>CONVERTER TRANSFORMER</v>
      </c>
      <c r="B15" s="8">
        <f>Capex!H15*(1+B$62)^0.5</f>
        <v>1619222.6656476948</v>
      </c>
      <c r="C15" s="8">
        <f>Capex!I15*(1+C$62)^0.5</f>
        <v>3353581.8151074038</v>
      </c>
      <c r="D15" s="8">
        <f>Capex!J15*(1+D$62)^0.5</f>
        <v>25055155.728907496</v>
      </c>
      <c r="E15" s="8">
        <f>Capex!K15*(1+E$62)^0.5</f>
        <v>25789719.359861385</v>
      </c>
      <c r="F15" s="8">
        <f>Capex!L15*(1+F$62)^0.5</f>
        <v>65151117.146406174</v>
      </c>
      <c r="G15" s="8">
        <f>Capex!M15*(1+G$62)^0.5</f>
        <v>30957877.048981983</v>
      </c>
    </row>
    <row r="16" spans="1:9" x14ac:dyDescent="0.35">
      <c r="A16" t="str">
        <f>Capex!E16</f>
        <v>DC FILTER</v>
      </c>
      <c r="B16" s="8">
        <f>Capex!H16*(1+B$62)^0.5</f>
        <v>2388.9761300903574</v>
      </c>
      <c r="C16" s="8">
        <f>Capex!I16*(1+C$62)^0.5</f>
        <v>4947.8228514001203</v>
      </c>
      <c r="D16" s="8">
        <f>Capex!J16*(1+D$62)^0.5</f>
        <v>36965.990065433027</v>
      </c>
      <c r="E16" s="8">
        <f>Capex!K16*(1+E$62)^0.5</f>
        <v>38049.753909412691</v>
      </c>
      <c r="F16" s="8">
        <f>Capex!L16*(1+F$62)^0.5</f>
        <v>96122.952706585667</v>
      </c>
      <c r="G16" s="8">
        <f>Capex!M16*(1+G$62)^0.5</f>
        <v>45674.773999477555</v>
      </c>
    </row>
    <row r="17" spans="1:15" x14ac:dyDescent="0.35">
      <c r="A17" t="str">
        <f>Capex!E17</f>
        <v>DC SWITCHYARD</v>
      </c>
      <c r="B17" s="8">
        <f>Capex!H17*(1+B$62)^0.5</f>
        <v>13182.75823922724</v>
      </c>
      <c r="C17" s="8">
        <f>Capex!I17*(1+C$62)^0.5</f>
        <v>27302.889986625662</v>
      </c>
      <c r="D17" s="8">
        <f>Capex!J17*(1+D$62)^0.5</f>
        <v>203984.33620508719</v>
      </c>
      <c r="E17" s="8">
        <f>Capex!K17*(1+E$62)^0.5</f>
        <v>209964.72109200488</v>
      </c>
      <c r="F17" s="8">
        <f>Capex!L17*(1+F$62)^0.5</f>
        <v>530422.06274520827</v>
      </c>
      <c r="G17" s="8">
        <f>Capex!M17*(1+G$62)^0.5</f>
        <v>252040.82020010854</v>
      </c>
    </row>
    <row r="18" spans="1:15" x14ac:dyDescent="0.35">
      <c r="A18" t="str">
        <f>Capex!E18</f>
        <v>EASEMENT</v>
      </c>
      <c r="B18" s="8">
        <f>Capex!H18*(1+B$62)^0.5</f>
        <v>68941.117669759697</v>
      </c>
      <c r="C18" s="8">
        <f>Capex!I18*(1+C$62)^0.5</f>
        <v>142784.36402568826</v>
      </c>
      <c r="D18" s="8">
        <f>Capex!J18*(1+D$62)^0.5</f>
        <v>1066765.2299999315</v>
      </c>
      <c r="E18" s="8">
        <f>Capex!K18*(1+E$62)^0.5</f>
        <v>1098040.5072004646</v>
      </c>
      <c r="F18" s="8">
        <f>Capex!L18*(1+F$62)^0.5</f>
        <v>2773917.9600169649</v>
      </c>
      <c r="G18" s="8">
        <f>Capex!M18*(1+G$62)^0.5</f>
        <v>1318083.4790168304</v>
      </c>
    </row>
    <row r="19" spans="1:15" x14ac:dyDescent="0.35">
      <c r="A19" t="str">
        <f>Capex!E19</f>
        <v>FREEHOLD LAND</v>
      </c>
      <c r="B19" s="8">
        <f>Capex!H19*(1+B$62)^0.5</f>
        <v>21740.39244221702</v>
      </c>
      <c r="C19" s="8">
        <f>Capex!I19*(1+C$62)^0.5</f>
        <v>45026.657725516641</v>
      </c>
      <c r="D19" s="8">
        <f>Capex!J19*(1+D$62)^0.5</f>
        <v>336401.49054449255</v>
      </c>
      <c r="E19" s="8">
        <f>Capex!K19*(1+E$62)^0.5</f>
        <v>346264.06346267078</v>
      </c>
      <c r="F19" s="8">
        <f>Capex!L19*(1+F$62)^0.5</f>
        <v>874747.42347752093</v>
      </c>
      <c r="G19" s="8">
        <f>Capex!M19*(1+G$62)^0.5</f>
        <v>415654.01133608434</v>
      </c>
    </row>
    <row r="20" spans="1:15" x14ac:dyDescent="0.35">
      <c r="A20" t="str">
        <f>Capex!E20</f>
        <v>IN-HOUSE SOFTWARE</v>
      </c>
      <c r="B20" s="8">
        <f>Capex!H20*(1+B$62)^0.5</f>
        <v>0</v>
      </c>
      <c r="C20" s="8">
        <f>Capex!I20*(1+C$62)^0.5</f>
        <v>0</v>
      </c>
      <c r="D20" s="8">
        <f>Capex!J20*(1+D$62)^0.5</f>
        <v>0</v>
      </c>
      <c r="E20" s="8">
        <f>Capex!K20*(1+E$62)^0.5</f>
        <v>0</v>
      </c>
      <c r="F20" s="8">
        <f>Capex!L20*(1+F$62)^0.5</f>
        <v>0</v>
      </c>
      <c r="G20" s="8">
        <f>Capex!M20*(1+G$62)^0.5</f>
        <v>0</v>
      </c>
    </row>
    <row r="21" spans="1:15" x14ac:dyDescent="0.35">
      <c r="A21" t="str">
        <f>Capex!E21</f>
        <v>MEASURING DEVICES</v>
      </c>
      <c r="B21" s="8">
        <f>Capex!H21*(1+B$62)^0.5</f>
        <v>70214.458695283902</v>
      </c>
      <c r="C21" s="8">
        <f>Capex!I21*(1+C$62)^0.5</f>
        <v>145421.58829275353</v>
      </c>
      <c r="D21" s="8">
        <f>Capex!J21*(1+D$62)^0.5</f>
        <v>1086468.3618590413</v>
      </c>
      <c r="E21" s="8">
        <f>Capex!K21*(1+E$62)^0.5</f>
        <v>1118321.2927862641</v>
      </c>
      <c r="F21" s="8">
        <f>Capex!L21*(1+F$62)^0.5</f>
        <v>2825152.1676903539</v>
      </c>
      <c r="G21" s="8">
        <f>Capex!M21*(1+G$62)^0.5</f>
        <v>1342428.4537666959</v>
      </c>
    </row>
    <row r="22" spans="1:15" x14ac:dyDescent="0.35">
      <c r="A22" t="str">
        <f>Capex!E22</f>
        <v>MOTOR VEHICLES</v>
      </c>
      <c r="B22" s="8">
        <f>Capex!H22*(1+B$62)^0.5</f>
        <v>331.3924095693913</v>
      </c>
      <c r="C22" s="8">
        <f>Capex!I22*(1+C$62)^0.5</f>
        <v>686.34881537554975</v>
      </c>
      <c r="D22" s="8">
        <f>Capex!J22*(1+D$62)^0.5</f>
        <v>5127.8237423990895</v>
      </c>
      <c r="E22" s="8">
        <f>Capex!K22*(1+E$62)^0.5</f>
        <v>5278.1605779735091</v>
      </c>
      <c r="F22" s="8">
        <f>Capex!L22*(1+F$62)^0.5</f>
        <v>13333.9201305269</v>
      </c>
      <c r="G22" s="8">
        <f>Capex!M22*(1+G$62)^0.5</f>
        <v>6335.8830678863906</v>
      </c>
    </row>
    <row r="23" spans="1:15" x14ac:dyDescent="0.35">
      <c r="A23" t="str">
        <f>Capex!E23</f>
        <v>OTHER</v>
      </c>
      <c r="B23" s="8">
        <f>Capex!H23*(1+B$62)^0.5</f>
        <v>32223.10218204141</v>
      </c>
      <c r="C23" s="8">
        <f>Capex!I23*(1+C$62)^0.5</f>
        <v>66737.46100312662</v>
      </c>
      <c r="D23" s="8">
        <f>Capex!J23*(1+D$62)^0.5</f>
        <v>498606.43651291879</v>
      </c>
      <c r="E23" s="8">
        <f>Capex!K23*(1+E$62)^0.5</f>
        <v>513224.5118657428</v>
      </c>
      <c r="F23" s="8">
        <f>Capex!L23*(1+F$62)^0.5</f>
        <v>1296530.2114536793</v>
      </c>
      <c r="G23" s="8">
        <f>Capex!M23*(1+G$62)^0.5</f>
        <v>616072.67280278215</v>
      </c>
    </row>
    <row r="24" spans="1:15" x14ac:dyDescent="0.35">
      <c r="A24" t="str">
        <f>Capex!E24</f>
        <v>OVERHEAD LINES</v>
      </c>
      <c r="B24" s="8">
        <f>Capex!H24*(1+B$62)^0.5</f>
        <v>747831.20311589167</v>
      </c>
      <c r="C24" s="8">
        <f>Capex!I24*(1+C$62)^0.5</f>
        <v>1548837.7088250371</v>
      </c>
      <c r="D24" s="8">
        <f>Capex!J24*(1+D$62)^0.5</f>
        <v>11571618.685012687</v>
      </c>
      <c r="E24" s="8">
        <f>Capex!K24*(1+E$62)^0.5</f>
        <v>11910873.81993367</v>
      </c>
      <c r="F24" s="8">
        <f>Capex!L24*(1+F$62)^0.5</f>
        <v>30089770.451954693</v>
      </c>
      <c r="G24" s="8">
        <f>Capex!M24*(1+G$62)^0.5</f>
        <v>14297765.792571496</v>
      </c>
    </row>
    <row r="25" spans="1:15" x14ac:dyDescent="0.35">
      <c r="A25" t="str">
        <f>Capex!E25</f>
        <v>SMOOTHING REACTOR</v>
      </c>
      <c r="B25" s="8">
        <f>Capex!H25*(1+B$62)^0.5</f>
        <v>16845.34450704739</v>
      </c>
      <c r="C25" s="8">
        <f>Capex!I25*(1+C$62)^0.5</f>
        <v>34888.49446500084</v>
      </c>
      <c r="D25" s="8">
        <f>Capex!J25*(1+D$62)^0.5</f>
        <v>260657.6222562585</v>
      </c>
      <c r="E25" s="8">
        <f>Capex!K25*(1+E$62)^0.5</f>
        <v>268299.54679714073</v>
      </c>
      <c r="F25" s="8">
        <f>Capex!L25*(1+F$62)^0.5</f>
        <v>677790.05113618076</v>
      </c>
      <c r="G25" s="8">
        <f>Capex!M25*(1+G$62)^0.5</f>
        <v>322065.71409888013</v>
      </c>
    </row>
    <row r="26" spans="1:15" x14ac:dyDescent="0.35">
      <c r="A26" t="str">
        <f>Capex!E26</f>
        <v>STATION POWER SUPPLY</v>
      </c>
      <c r="B26" s="8">
        <f>Capex!H26*(1+B$62)^0.5</f>
        <v>81253.263997250542</v>
      </c>
      <c r="C26" s="8">
        <f>Capex!I26*(1+C$62)^0.5</f>
        <v>168284.12443837905</v>
      </c>
      <c r="D26" s="8">
        <f>Capex!J26*(1+D$62)^0.5</f>
        <v>1257278.0915951496</v>
      </c>
      <c r="E26" s="8">
        <f>Capex!K26*(1+E$62)^0.5</f>
        <v>1294138.7988313599</v>
      </c>
      <c r="F26" s="8">
        <f>Capex!L26*(1+F$62)^0.5</f>
        <v>3269310.0421091388</v>
      </c>
      <c r="G26" s="8">
        <f>Capex!M26*(1+G$62)^0.5</f>
        <v>1553479.0921724015</v>
      </c>
    </row>
    <row r="27" spans="1:15" x14ac:dyDescent="0.35">
      <c r="A27" t="str">
        <f>Capex!E27</f>
        <v>SWITCHYARD COMPONENTS</v>
      </c>
      <c r="B27" s="8">
        <f>Capex!H27*(1+B$62)^0.5</f>
        <v>33920.398257372704</v>
      </c>
      <c r="C27" s="8">
        <f>Capex!I27*(1+C$62)^0.5</f>
        <v>70252.74112725172</v>
      </c>
      <c r="D27" s="8">
        <f>Capex!J27*(1+D$62)^0.5</f>
        <v>524869.66663419339</v>
      </c>
      <c r="E27" s="8">
        <f>Capex!K27*(1+E$62)^0.5</f>
        <v>540257.72377787891</v>
      </c>
      <c r="F27" s="8">
        <f>Capex!L27*(1+F$62)^0.5</f>
        <v>1364822.6938787645</v>
      </c>
      <c r="G27" s="8">
        <f>Capex!M27*(1+G$62)^0.5</f>
        <v>648523.23339001799</v>
      </c>
    </row>
    <row r="28" spans="1:15" x14ac:dyDescent="0.35">
      <c r="A28" t="str">
        <f>Capex!E28</f>
        <v>VALVE COOLING</v>
      </c>
      <c r="B28" s="8">
        <f>Capex!H28*(1+B$62)^0.5</f>
        <v>5742.7310819479735</v>
      </c>
      <c r="C28" s="8">
        <f>Capex!I28*(1+C$62)^0.5</f>
        <v>11893.804931250286</v>
      </c>
      <c r="D28" s="8">
        <f>Capex!J28*(1+D$62)^0.5</f>
        <v>88860.553041906314</v>
      </c>
      <c r="E28" s="8">
        <f>Capex!K28*(1+E$62)^0.5</f>
        <v>91465.754589934339</v>
      </c>
      <c r="F28" s="8">
        <f>Capex!L28*(1+F$62)^0.5</f>
        <v>231064.79016006168</v>
      </c>
      <c r="G28" s="8">
        <f>Capex!M28*(1+G$62)^0.5</f>
        <v>109795.12980643644</v>
      </c>
    </row>
    <row r="29" spans="1:15" x14ac:dyDescent="0.35">
      <c r="A29" t="str">
        <f>Capex!E29</f>
        <v>VALVE HALL</v>
      </c>
      <c r="B29" s="8">
        <f>Capex!H29*(1+B$62)^0.5</f>
        <v>287544.92608544842</v>
      </c>
      <c r="C29" s="8">
        <f>Capex!I29*(1+C$62)^0.5</f>
        <v>595536.0282465145</v>
      </c>
      <c r="D29" s="8">
        <f>Capex!J29*(1+D$62)^0.5</f>
        <v>4449346.6247560745</v>
      </c>
      <c r="E29" s="8">
        <f>Capex!K29*(1+E$62)^0.5</f>
        <v>4579791.9609342245</v>
      </c>
      <c r="F29" s="8">
        <f>Capex!L29*(1+F$62)^0.5</f>
        <v>11569670.781970022</v>
      </c>
      <c r="G29" s="8">
        <f>Capex!M29*(1+G$62)^0.5</f>
        <v>5497564.1439969465</v>
      </c>
    </row>
    <row r="31" spans="1:15" ht="19.5" x14ac:dyDescent="0.45">
      <c r="A31" s="7" t="s">
        <v>34</v>
      </c>
      <c r="B31" s="7"/>
      <c r="C31" s="7"/>
      <c r="D31" s="7"/>
      <c r="E31" s="7"/>
      <c r="F31" s="7"/>
      <c r="G31" s="7"/>
      <c r="H31" s="7"/>
      <c r="I31" s="7" t="s">
        <v>35</v>
      </c>
      <c r="J31" s="7"/>
      <c r="K31" s="7"/>
      <c r="L31" s="7"/>
      <c r="M31" s="7"/>
      <c r="N31" s="7"/>
      <c r="O31" s="7"/>
    </row>
    <row r="32" spans="1:15" ht="17" x14ac:dyDescent="0.4">
      <c r="J32" s="2" t="s">
        <v>19</v>
      </c>
      <c r="K32" s="2" t="s">
        <v>20</v>
      </c>
      <c r="L32" s="2" t="s">
        <v>21</v>
      </c>
      <c r="M32" s="2" t="s">
        <v>22</v>
      </c>
      <c r="N32" s="2" t="s">
        <v>0</v>
      </c>
      <c r="O32" s="2" t="s">
        <v>1</v>
      </c>
    </row>
    <row r="33" spans="1:17" x14ac:dyDescent="0.35">
      <c r="A33" t="s">
        <v>23</v>
      </c>
      <c r="B33" s="1">
        <f>SUM(B38:B58)</f>
        <v>0</v>
      </c>
      <c r="C33" s="1">
        <f>SUM(C38:C58)</f>
        <v>8810591.5790304504</v>
      </c>
      <c r="D33" s="1">
        <f>SUM(D38:D58)</f>
        <v>27942253.122268349</v>
      </c>
      <c r="E33" s="1">
        <f t="shared" ref="E33:F33" si="2">SUM(E38:E58)</f>
        <v>166926598.91102201</v>
      </c>
      <c r="F33" s="1">
        <f t="shared" si="2"/>
        <v>322302069.02053285</v>
      </c>
      <c r="G33" s="1">
        <f>SUM(G38:G58)</f>
        <v>703997961.81716621</v>
      </c>
      <c r="H33" s="15">
        <f>SUM(H38:H58)</f>
        <v>930794814.40951598</v>
      </c>
      <c r="J33" s="1">
        <f>SUM(J38:J58)</f>
        <v>126441.2290950593</v>
      </c>
      <c r="K33" s="1">
        <f t="shared" ref="K33:O33" si="3">SUM(K38:K58)</f>
        <v>261873.19111136958</v>
      </c>
      <c r="L33" s="1">
        <f t="shared" si="3"/>
        <v>1956497.2457101613</v>
      </c>
      <c r="M33" s="1">
        <f t="shared" si="3"/>
        <v>2013857.5645327659</v>
      </c>
      <c r="N33" s="1">
        <f t="shared" si="3"/>
        <v>5087495.0701191211</v>
      </c>
      <c r="O33" s="1">
        <f t="shared" si="3"/>
        <v>2417426.6500162012</v>
      </c>
    </row>
    <row r="34" spans="1:17" ht="15" thickTop="1" x14ac:dyDescent="0.35"/>
    <row r="35" spans="1:17" x14ac:dyDescent="0.35">
      <c r="J35" s="1">
        <f>SUM(J38:J58)</f>
        <v>126441.2290950593</v>
      </c>
      <c r="K35" s="1">
        <f t="shared" ref="K35:O35" si="4">SUM(K38:K58)</f>
        <v>261873.19111136958</v>
      </c>
      <c r="L35" s="1">
        <f t="shared" si="4"/>
        <v>1956497.2457101613</v>
      </c>
      <c r="M35" s="1">
        <f t="shared" si="4"/>
        <v>2013857.5645327659</v>
      </c>
      <c r="N35" s="1">
        <f t="shared" si="4"/>
        <v>5087495.0701191211</v>
      </c>
      <c r="O35" s="1">
        <f t="shared" si="4"/>
        <v>2417426.6500162012</v>
      </c>
    </row>
    <row r="36" spans="1:17" ht="15" thickBot="1" x14ac:dyDescent="0.4">
      <c r="I36" t="s">
        <v>36</v>
      </c>
      <c r="J36" s="3">
        <f>Inputs!C11</f>
        <v>3.6400000000000002E-2</v>
      </c>
      <c r="K36" s="3">
        <f>Inputs!D11</f>
        <v>3.6400000000000002E-2</v>
      </c>
      <c r="L36" s="3">
        <f>Inputs!E11</f>
        <v>3.6400000000000002E-2</v>
      </c>
      <c r="M36" s="3">
        <f>Inputs!F11</f>
        <v>3.6400000000000002E-2</v>
      </c>
      <c r="N36" s="3">
        <f>Inputs!G11</f>
        <v>3.6400000000000002E-2</v>
      </c>
      <c r="O36" s="3">
        <f>Inputs!H11</f>
        <v>3.6400000000000002E-2</v>
      </c>
    </row>
    <row r="37" spans="1:17" ht="18" thickTop="1" thickBot="1" x14ac:dyDescent="0.45">
      <c r="A37" s="2" t="s">
        <v>25</v>
      </c>
      <c r="B37" s="2" t="str">
        <f t="shared" ref="B37:H37" si="5">B8</f>
        <v>2000-01</v>
      </c>
      <c r="C37" s="2" t="str">
        <f t="shared" si="5"/>
        <v>2001-02</v>
      </c>
      <c r="D37" s="2" t="str">
        <f t="shared" si="5"/>
        <v>2002-03</v>
      </c>
      <c r="E37" s="2" t="str">
        <f t="shared" si="5"/>
        <v>2003-04</v>
      </c>
      <c r="F37" s="2" t="str">
        <f t="shared" si="5"/>
        <v>2004-05</v>
      </c>
      <c r="G37" s="2" t="str">
        <f t="shared" si="5"/>
        <v>2005-06</v>
      </c>
      <c r="H37" s="2" t="str">
        <f t="shared" si="5"/>
        <v>2006-07</v>
      </c>
      <c r="J37" s="2" t="s">
        <v>19</v>
      </c>
      <c r="K37" s="2" t="s">
        <v>20</v>
      </c>
      <c r="L37" s="2" t="s">
        <v>21</v>
      </c>
      <c r="M37" s="2" t="s">
        <v>22</v>
      </c>
      <c r="N37" s="2" t="s">
        <v>0</v>
      </c>
      <c r="O37" s="2" t="s">
        <v>1</v>
      </c>
    </row>
    <row r="38" spans="1:17" ht="15" thickTop="1" x14ac:dyDescent="0.35">
      <c r="A38" t="str">
        <f t="shared" ref="A38:A58" si="6">A9</f>
        <v>AC FILTERS</v>
      </c>
      <c r="B38" s="11">
        <v>0</v>
      </c>
      <c r="C38" s="8">
        <f t="shared" ref="C38:C58" si="7">B9+B38+B67+B95+J38</f>
        <v>111088.982699955</v>
      </c>
      <c r="D38" s="8">
        <f t="shared" ref="D38:D58" si="8">C9+C38+C67+C95+K38</f>
        <v>352311.9243303996</v>
      </c>
      <c r="E38" s="8">
        <f t="shared" ref="E38:E58" si="9">D9+D38+D67+D95+L38</f>
        <v>2104706.1246969597</v>
      </c>
      <c r="F38" s="8">
        <f t="shared" ref="F38:F58" si="10">E9+E38+E67+E95+M38</f>
        <v>4063769.0044329236</v>
      </c>
      <c r="G38" s="8">
        <f t="shared" ref="G38:G58" si="11">F9+F38+F67+F95+N38</f>
        <v>8876409.3420520164</v>
      </c>
      <c r="H38" s="8">
        <f>G9+G38+G67+G95+O38</f>
        <v>11735993.900936805</v>
      </c>
      <c r="J38" s="1">
        <f>B9*40%*J$36</f>
        <v>1594.2434041469651</v>
      </c>
      <c r="K38" s="1">
        <f t="shared" ref="K38:O53" si="12">C9*40%*K$36</f>
        <v>3301.8471161676803</v>
      </c>
      <c r="L38" s="1">
        <f t="shared" si="12"/>
        <v>24668.637370332308</v>
      </c>
      <c r="M38" s="1">
        <f t="shared" si="12"/>
        <v>25391.869108881405</v>
      </c>
      <c r="N38" s="1">
        <f t="shared" si="12"/>
        <v>64146.050439528153</v>
      </c>
      <c r="O38" s="1">
        <f>G9*40%*O$36</f>
        <v>30480.29918231802</v>
      </c>
      <c r="Q38" s="6">
        <f>H38/1000000</f>
        <v>11.735993900936805</v>
      </c>
    </row>
    <row r="39" spans="1:17" x14ac:dyDescent="0.35">
      <c r="A39" t="str">
        <f t="shared" si="6"/>
        <v>AC SWITCHYARD</v>
      </c>
      <c r="B39" s="11">
        <v>0</v>
      </c>
      <c r="C39" s="8">
        <f t="shared" si="7"/>
        <v>65019.725703365271</v>
      </c>
      <c r="D39" s="8">
        <f t="shared" si="8"/>
        <v>206206.08925601986</v>
      </c>
      <c r="E39" s="8">
        <f t="shared" si="9"/>
        <v>1231872.0685705286</v>
      </c>
      <c r="F39" s="8">
        <f t="shared" si="10"/>
        <v>2378500.0057451557</v>
      </c>
      <c r="G39" s="8">
        <f t="shared" si="11"/>
        <v>5195309.9814572791</v>
      </c>
      <c r="H39" s="8">
        <f t="shared" ref="H39:H58" si="13">G10+G39+G68+G96+O39</f>
        <v>6869007.940745037</v>
      </c>
      <c r="J39" s="1">
        <f t="shared" ref="J39:J58" si="14">B10*40%*J$36</f>
        <v>933.10125201170797</v>
      </c>
      <c r="K39" s="1">
        <f t="shared" si="12"/>
        <v>1932.5516229410673</v>
      </c>
      <c r="L39" s="1">
        <f t="shared" si="12"/>
        <v>14438.407808873044</v>
      </c>
      <c r="M39" s="1">
        <f t="shared" si="12"/>
        <v>14861.711075475458</v>
      </c>
      <c r="N39" s="1">
        <f t="shared" si="12"/>
        <v>37544.304603070632</v>
      </c>
      <c r="O39" s="1">
        <f t="shared" si="12"/>
        <v>17839.939155295095</v>
      </c>
      <c r="Q39" s="6">
        <f t="shared" ref="Q39:Q58" si="15">H39/1000000</f>
        <v>6.8690079407450373</v>
      </c>
    </row>
    <row r="40" spans="1:17" x14ac:dyDescent="0.35">
      <c r="A40" t="str">
        <f t="shared" si="6"/>
        <v>AUXILIARY SYSTEMS</v>
      </c>
      <c r="B40" s="11">
        <v>0</v>
      </c>
      <c r="C40" s="8">
        <f t="shared" si="7"/>
        <v>122262.61813935603</v>
      </c>
      <c r="D40" s="8">
        <f t="shared" si="8"/>
        <v>387748.42674265307</v>
      </c>
      <c r="E40" s="8">
        <f t="shared" si="9"/>
        <v>2316403.2558873408</v>
      </c>
      <c r="F40" s="8">
        <f t="shared" si="10"/>
        <v>4472514.0686317114</v>
      </c>
      <c r="G40" s="8">
        <f t="shared" si="11"/>
        <v>9769223.0089740269</v>
      </c>
      <c r="H40" s="8">
        <f t="shared" si="13"/>
        <v>12916432.448315406</v>
      </c>
      <c r="J40" s="1">
        <f t="shared" si="14"/>
        <v>1754.5967908344739</v>
      </c>
      <c r="K40" s="1">
        <f t="shared" si="12"/>
        <v>3633.9559811155468</v>
      </c>
      <c r="L40" s="1">
        <f t="shared" si="12"/>
        <v>27149.876770168754</v>
      </c>
      <c r="M40" s="1">
        <f t="shared" si="12"/>
        <v>27945.853146289861</v>
      </c>
      <c r="N40" s="1">
        <f t="shared" si="12"/>
        <v>70598.036631755735</v>
      </c>
      <c r="O40" s="1">
        <f t="shared" si="12"/>
        <v>33546.091512660721</v>
      </c>
      <c r="Q40" s="6">
        <f t="shared" si="15"/>
        <v>12.916432448315406</v>
      </c>
    </row>
    <row r="41" spans="1:17" x14ac:dyDescent="0.35">
      <c r="A41" t="str">
        <f t="shared" si="6"/>
        <v>BUILDING INSTALLATION</v>
      </c>
      <c r="B41" s="11">
        <v>0</v>
      </c>
      <c r="C41" s="8">
        <f t="shared" si="7"/>
        <v>162910.36166007372</v>
      </c>
      <c r="D41" s="8">
        <f t="shared" si="8"/>
        <v>516660.26292493165</v>
      </c>
      <c r="E41" s="8">
        <f t="shared" si="9"/>
        <v>3086520.6218392425</v>
      </c>
      <c r="F41" s="8">
        <f t="shared" si="10"/>
        <v>5959457.5638816571</v>
      </c>
      <c r="G41" s="8">
        <f t="shared" si="11"/>
        <v>13017123.939844459</v>
      </c>
      <c r="H41" s="8">
        <f t="shared" si="13"/>
        <v>17210662.699162595</v>
      </c>
      <c r="J41" s="1">
        <f t="shared" si="14"/>
        <v>2337.934538884515</v>
      </c>
      <c r="K41" s="1">
        <f t="shared" si="12"/>
        <v>4842.1103044394513</v>
      </c>
      <c r="L41" s="1">
        <f t="shared" si="12"/>
        <v>36176.194416295381</v>
      </c>
      <c r="M41" s="1">
        <f t="shared" si="12"/>
        <v>37236.803139388176</v>
      </c>
      <c r="N41" s="1">
        <f t="shared" si="12"/>
        <v>94069.240911079978</v>
      </c>
      <c r="O41" s="1">
        <f t="shared" si="12"/>
        <v>44698.911112638074</v>
      </c>
      <c r="Q41" s="6">
        <f t="shared" si="15"/>
        <v>17.210662699162594</v>
      </c>
    </row>
    <row r="42" spans="1:17" x14ac:dyDescent="0.35">
      <c r="A42" t="str">
        <f t="shared" si="6"/>
        <v>CABLE</v>
      </c>
      <c r="B42" s="11">
        <v>0</v>
      </c>
      <c r="C42" s="8">
        <f t="shared" si="7"/>
        <v>5263442.6110858405</v>
      </c>
      <c r="D42" s="8">
        <f t="shared" si="8"/>
        <v>16692686.797959374</v>
      </c>
      <c r="E42" s="8">
        <f t="shared" si="9"/>
        <v>99721859.28162089</v>
      </c>
      <c r="F42" s="8">
        <f t="shared" si="10"/>
        <v>192543080.50793594</v>
      </c>
      <c r="G42" s="8">
        <f t="shared" si="11"/>
        <v>420567998.99398077</v>
      </c>
      <c r="H42" s="8">
        <f t="shared" si="13"/>
        <v>556056315.21963108</v>
      </c>
      <c r="J42" s="1">
        <f t="shared" si="14"/>
        <v>75535.921401799642</v>
      </c>
      <c r="K42" s="1">
        <f t="shared" si="12"/>
        <v>156442.9017544231</v>
      </c>
      <c r="L42" s="1">
        <f t="shared" si="12"/>
        <v>1168810.3890835634</v>
      </c>
      <c r="M42" s="1">
        <f t="shared" si="12"/>
        <v>1203077.4123098957</v>
      </c>
      <c r="N42" s="1">
        <f t="shared" si="12"/>
        <v>3039266.7842516028</v>
      </c>
      <c r="O42" s="1">
        <f t="shared" si="12"/>
        <v>1444169.364194948</v>
      </c>
      <c r="Q42" s="6">
        <f t="shared" si="15"/>
        <v>556.05631521963107</v>
      </c>
    </row>
    <row r="43" spans="1:17" x14ac:dyDescent="0.35">
      <c r="A43" t="str">
        <f t="shared" si="6"/>
        <v>CONTROL SYSTEM</v>
      </c>
      <c r="B43" s="11">
        <v>0</v>
      </c>
      <c r="C43" s="8">
        <f t="shared" si="7"/>
        <v>40784.416725507952</v>
      </c>
      <c r="D43" s="8">
        <f t="shared" si="8"/>
        <v>129345.28690451736</v>
      </c>
      <c r="E43" s="8">
        <f t="shared" si="9"/>
        <v>772706.79403210059</v>
      </c>
      <c r="F43" s="8">
        <f t="shared" si="10"/>
        <v>1491943.1659631364</v>
      </c>
      <c r="G43" s="8">
        <f t="shared" si="11"/>
        <v>3258821.6115925238</v>
      </c>
      <c r="H43" s="8">
        <f t="shared" si="13"/>
        <v>4308669.0895047709</v>
      </c>
      <c r="J43" s="1">
        <f t="shared" si="14"/>
        <v>585.29915187213749</v>
      </c>
      <c r="K43" s="1">
        <f t="shared" si="12"/>
        <v>1212.2165985930294</v>
      </c>
      <c r="L43" s="1">
        <f t="shared" si="12"/>
        <v>9056.6675660310902</v>
      </c>
      <c r="M43" s="1">
        <f t="shared" si="12"/>
        <v>9322.1897078061083</v>
      </c>
      <c r="N43" s="1">
        <f t="shared" si="12"/>
        <v>23550.123413113488</v>
      </c>
      <c r="O43" s="1">
        <f t="shared" si="12"/>
        <v>11190.319629871999</v>
      </c>
      <c r="Q43" s="6">
        <f t="shared" si="15"/>
        <v>4.3086690895047708</v>
      </c>
    </row>
    <row r="44" spans="1:17" x14ac:dyDescent="0.35">
      <c r="A44" t="str">
        <f t="shared" si="6"/>
        <v>CONVERTER TRANSFORMER</v>
      </c>
      <c r="B44" s="11">
        <v>0</v>
      </c>
      <c r="C44" s="8">
        <f t="shared" si="7"/>
        <v>1642798.5476595252</v>
      </c>
      <c r="D44" s="8">
        <f t="shared" si="8"/>
        <v>5210035.2667407012</v>
      </c>
      <c r="E44" s="8">
        <f t="shared" si="9"/>
        <v>31124672.140000384</v>
      </c>
      <c r="F44" s="8">
        <f t="shared" si="10"/>
        <v>60095552.73845268</v>
      </c>
      <c r="G44" s="8">
        <f t="shared" si="11"/>
        <v>131265513.65530151</v>
      </c>
      <c r="H44" s="8">
        <f t="shared" si="13"/>
        <v>173553427.77666682</v>
      </c>
      <c r="J44" s="1">
        <f t="shared" si="14"/>
        <v>23575.882011830439</v>
      </c>
      <c r="K44" s="1">
        <f t="shared" si="12"/>
        <v>48828.151227963812</v>
      </c>
      <c r="L44" s="1">
        <f t="shared" si="12"/>
        <v>364803.06741289317</v>
      </c>
      <c r="M44" s="1">
        <f t="shared" si="12"/>
        <v>375498.31387958187</v>
      </c>
      <c r="N44" s="1">
        <f t="shared" si="12"/>
        <v>948600.26565167389</v>
      </c>
      <c r="O44" s="1">
        <f t="shared" si="12"/>
        <v>450746.68983317772</v>
      </c>
      <c r="Q44" s="6">
        <f t="shared" si="15"/>
        <v>173.55342777666681</v>
      </c>
    </row>
    <row r="45" spans="1:17" x14ac:dyDescent="0.35">
      <c r="A45" t="str">
        <f t="shared" si="6"/>
        <v>DC FILTER</v>
      </c>
      <c r="B45" s="11">
        <v>0</v>
      </c>
      <c r="C45" s="8">
        <f t="shared" si="7"/>
        <v>2423.7596225444731</v>
      </c>
      <c r="D45" s="8">
        <f t="shared" si="8"/>
        <v>7686.8056217541771</v>
      </c>
      <c r="E45" s="8">
        <f t="shared" si="9"/>
        <v>45920.860902479129</v>
      </c>
      <c r="F45" s="8">
        <f t="shared" si="10"/>
        <v>88664.051005809248</v>
      </c>
      <c r="G45" s="8">
        <f t="shared" si="11"/>
        <v>193667.11291749854</v>
      </c>
      <c r="H45" s="8">
        <f t="shared" si="13"/>
        <v>256058.04874771208</v>
      </c>
      <c r="J45" s="1">
        <f t="shared" si="14"/>
        <v>34.78349245411561</v>
      </c>
      <c r="K45" s="1">
        <f t="shared" si="12"/>
        <v>72.040300716385758</v>
      </c>
      <c r="L45" s="1">
        <f t="shared" si="12"/>
        <v>538.22481535270492</v>
      </c>
      <c r="M45" s="1">
        <f t="shared" si="12"/>
        <v>554.0044169210488</v>
      </c>
      <c r="N45" s="1">
        <f t="shared" si="12"/>
        <v>1399.5501914078875</v>
      </c>
      <c r="O45" s="1">
        <f t="shared" si="12"/>
        <v>665.02470943239325</v>
      </c>
      <c r="Q45" s="6">
        <f t="shared" si="15"/>
        <v>0.2560580487477121</v>
      </c>
    </row>
    <row r="46" spans="1:17" x14ac:dyDescent="0.35">
      <c r="A46" t="str">
        <f t="shared" si="6"/>
        <v>DC SWITCHYARD</v>
      </c>
      <c r="B46" s="11">
        <v>0</v>
      </c>
      <c r="C46" s="8">
        <f t="shared" si="7"/>
        <v>13374.699199190389</v>
      </c>
      <c r="D46" s="8">
        <f t="shared" si="8"/>
        <v>42417.041705513162</v>
      </c>
      <c r="E46" s="8">
        <f t="shared" si="9"/>
        <v>253398.76769370167</v>
      </c>
      <c r="F46" s="8">
        <f t="shared" si="10"/>
        <v>489262.63188568898</v>
      </c>
      <c r="G46" s="8">
        <f t="shared" si="11"/>
        <v>1068686.5792936753</v>
      </c>
      <c r="H46" s="8">
        <f t="shared" si="13"/>
        <v>1412969.8950661677</v>
      </c>
      <c r="J46" s="1">
        <f t="shared" si="14"/>
        <v>191.94095996314866</v>
      </c>
      <c r="K46" s="1">
        <f t="shared" si="12"/>
        <v>397.53007820526972</v>
      </c>
      <c r="L46" s="1">
        <f t="shared" si="12"/>
        <v>2970.0119351460698</v>
      </c>
      <c r="M46" s="1">
        <f t="shared" si="12"/>
        <v>3057.0863390995914</v>
      </c>
      <c r="N46" s="1">
        <f t="shared" si="12"/>
        <v>7722.9452335702335</v>
      </c>
      <c r="O46" s="1">
        <f t="shared" si="12"/>
        <v>3669.7143421135811</v>
      </c>
      <c r="Q46" s="6">
        <f t="shared" si="15"/>
        <v>1.4129698950661678</v>
      </c>
    </row>
    <row r="47" spans="1:17" x14ac:dyDescent="0.35">
      <c r="A47" t="str">
        <f t="shared" si="6"/>
        <v>EASEMENT</v>
      </c>
      <c r="B47" s="11">
        <v>0</v>
      </c>
      <c r="C47" s="8">
        <f t="shared" si="7"/>
        <v>69944.900343031404</v>
      </c>
      <c r="D47" s="8">
        <f t="shared" si="8"/>
        <v>221825.97984094606</v>
      </c>
      <c r="E47" s="8">
        <f t="shared" si="9"/>
        <v>1325185.0594483509</v>
      </c>
      <c r="F47" s="8">
        <f t="shared" si="10"/>
        <v>2558668.8357735402</v>
      </c>
      <c r="G47" s="8">
        <f t="shared" si="11"/>
        <v>5588849.1526714889</v>
      </c>
      <c r="H47" s="8">
        <f t="shared" si="13"/>
        <v>7389327.9412286989</v>
      </c>
      <c r="J47" s="1">
        <f t="shared" si="14"/>
        <v>1003.7826732717012</v>
      </c>
      <c r="K47" s="1">
        <f t="shared" si="12"/>
        <v>2078.940340214021</v>
      </c>
      <c r="L47" s="1">
        <f t="shared" si="12"/>
        <v>15532.101748799005</v>
      </c>
      <c r="M47" s="1">
        <f t="shared" si="12"/>
        <v>15987.469784838766</v>
      </c>
      <c r="N47" s="1">
        <f t="shared" si="12"/>
        <v>40388.245497847012</v>
      </c>
      <c r="O47" s="1">
        <f t="shared" si="12"/>
        <v>19191.295454485051</v>
      </c>
      <c r="Q47" s="6">
        <f t="shared" si="15"/>
        <v>7.3893279412286992</v>
      </c>
    </row>
    <row r="48" spans="1:17" x14ac:dyDescent="0.35">
      <c r="A48" t="str">
        <f t="shared" si="6"/>
        <v>FREEHOLD LAND</v>
      </c>
      <c r="B48" s="11">
        <v>0</v>
      </c>
      <c r="C48" s="8">
        <f t="shared" si="7"/>
        <v>22056.9325561757</v>
      </c>
      <c r="D48" s="8">
        <f t="shared" si="8"/>
        <v>69952.214565515591</v>
      </c>
      <c r="E48" s="8">
        <f t="shared" si="9"/>
        <v>417893.47525485599</v>
      </c>
      <c r="F48" s="8">
        <f t="shared" si="10"/>
        <v>806869.20229300624</v>
      </c>
      <c r="G48" s="8">
        <f t="shared" si="11"/>
        <v>1762428.2574218637</v>
      </c>
      <c r="H48" s="8">
        <f t="shared" si="13"/>
        <v>2330204.3070447282</v>
      </c>
      <c r="J48" s="1">
        <f t="shared" si="14"/>
        <v>316.54011395867985</v>
      </c>
      <c r="K48" s="1">
        <f t="shared" si="12"/>
        <v>655.58813648352236</v>
      </c>
      <c r="L48" s="1">
        <f t="shared" si="12"/>
        <v>4898.0057023278114</v>
      </c>
      <c r="M48" s="1">
        <f t="shared" si="12"/>
        <v>5041.604764016487</v>
      </c>
      <c r="N48" s="1">
        <f t="shared" si="12"/>
        <v>12736.322485832705</v>
      </c>
      <c r="O48" s="1">
        <f t="shared" si="12"/>
        <v>6051.9224050533885</v>
      </c>
      <c r="Q48" s="6">
        <f t="shared" si="15"/>
        <v>2.330204307044728</v>
      </c>
    </row>
    <row r="49" spans="1:17" x14ac:dyDescent="0.35">
      <c r="A49" t="str">
        <f t="shared" si="6"/>
        <v>IN-HOUSE SOFTWARE</v>
      </c>
      <c r="B49" s="11">
        <v>0</v>
      </c>
      <c r="C49" s="8">
        <f t="shared" si="7"/>
        <v>0</v>
      </c>
      <c r="D49" s="8">
        <f t="shared" si="8"/>
        <v>0</v>
      </c>
      <c r="E49" s="8">
        <f t="shared" si="9"/>
        <v>0</v>
      </c>
      <c r="F49" s="8">
        <f t="shared" si="10"/>
        <v>0</v>
      </c>
      <c r="G49" s="8">
        <f t="shared" si="11"/>
        <v>0</v>
      </c>
      <c r="H49" s="8">
        <f t="shared" si="13"/>
        <v>0</v>
      </c>
      <c r="J49" s="1">
        <f t="shared" si="14"/>
        <v>0</v>
      </c>
      <c r="K49" s="1">
        <f t="shared" si="12"/>
        <v>0</v>
      </c>
      <c r="L49" s="1">
        <f t="shared" si="12"/>
        <v>0</v>
      </c>
      <c r="M49" s="1">
        <f t="shared" si="12"/>
        <v>0</v>
      </c>
      <c r="N49" s="1">
        <f t="shared" si="12"/>
        <v>0</v>
      </c>
      <c r="O49" s="1">
        <f t="shared" si="12"/>
        <v>0</v>
      </c>
      <c r="Q49" s="6">
        <f t="shared" si="15"/>
        <v>0</v>
      </c>
    </row>
    <row r="50" spans="1:17" x14ac:dyDescent="0.35">
      <c r="A50" t="str">
        <f t="shared" si="6"/>
        <v>MEASURING DEVICES</v>
      </c>
      <c r="B50" s="11">
        <v>0</v>
      </c>
      <c r="C50" s="8">
        <f t="shared" si="7"/>
        <v>71236.78121388724</v>
      </c>
      <c r="D50" s="8">
        <f t="shared" si="8"/>
        <v>225923.10112655704</v>
      </c>
      <c r="E50" s="8">
        <f t="shared" si="9"/>
        <v>1349661.2002427361</v>
      </c>
      <c r="F50" s="8">
        <f t="shared" si="10"/>
        <v>2605927.3965489455</v>
      </c>
      <c r="G50" s="8">
        <f t="shared" si="11"/>
        <v>5692075.0815816084</v>
      </c>
      <c r="H50" s="8">
        <f t="shared" si="13"/>
        <v>7525808.6763350014</v>
      </c>
      <c r="J50" s="1">
        <f t="shared" si="14"/>
        <v>1022.3225186033336</v>
      </c>
      <c r="K50" s="1">
        <f t="shared" si="12"/>
        <v>2117.3383255424915</v>
      </c>
      <c r="L50" s="1">
        <f t="shared" si="12"/>
        <v>15818.979348667643</v>
      </c>
      <c r="M50" s="1">
        <f t="shared" si="12"/>
        <v>16282.758022968006</v>
      </c>
      <c r="N50" s="1">
        <f t="shared" si="12"/>
        <v>41134.215561571553</v>
      </c>
      <c r="O50" s="1">
        <f t="shared" si="12"/>
        <v>19545.758286843095</v>
      </c>
      <c r="Q50" s="6">
        <f t="shared" si="15"/>
        <v>7.5258086763350009</v>
      </c>
    </row>
    <row r="51" spans="1:17" x14ac:dyDescent="0.35">
      <c r="A51" t="str">
        <f t="shared" si="6"/>
        <v>MOTOR VEHICLES</v>
      </c>
      <c r="B51" s="11">
        <v>0</v>
      </c>
      <c r="C51" s="8">
        <f t="shared" si="7"/>
        <v>336.21748305272166</v>
      </c>
      <c r="D51" s="8">
        <f t="shared" si="8"/>
        <v>1066.2932144024026</v>
      </c>
      <c r="E51" s="8">
        <f t="shared" si="9"/>
        <v>6370.01958801398</v>
      </c>
      <c r="F51" s="8">
        <f t="shared" si="10"/>
        <v>12299.241141386881</v>
      </c>
      <c r="G51" s="8">
        <f t="shared" si="11"/>
        <v>26864.986382953011</v>
      </c>
      <c r="H51" s="8">
        <f t="shared" si="13"/>
        <v>35519.690923379603</v>
      </c>
      <c r="J51" s="1">
        <f t="shared" si="14"/>
        <v>4.8250734833303381</v>
      </c>
      <c r="K51" s="1">
        <f t="shared" si="12"/>
        <v>9.9932387518680041</v>
      </c>
      <c r="L51" s="1">
        <f t="shared" si="12"/>
        <v>74.661113689330762</v>
      </c>
      <c r="M51" s="1">
        <f t="shared" si="12"/>
        <v>76.850018015294296</v>
      </c>
      <c r="N51" s="1">
        <f t="shared" si="12"/>
        <v>194.1418771004717</v>
      </c>
      <c r="O51" s="1">
        <f t="shared" si="12"/>
        <v>92.250457468425864</v>
      </c>
      <c r="Q51" s="6">
        <f t="shared" si="15"/>
        <v>3.5519690923379602E-2</v>
      </c>
    </row>
    <row r="52" spans="1:17" x14ac:dyDescent="0.35">
      <c r="A52" t="str">
        <f t="shared" si="6"/>
        <v>OTHER</v>
      </c>
      <c r="B52" s="11">
        <v>0</v>
      </c>
      <c r="C52" s="8">
        <f t="shared" si="7"/>
        <v>32692.270549811932</v>
      </c>
      <c r="D52" s="8">
        <f t="shared" si="8"/>
        <v>103681.53950282742</v>
      </c>
      <c r="E52" s="8">
        <f t="shared" si="9"/>
        <v>619391.95394636656</v>
      </c>
      <c r="F52" s="8">
        <f t="shared" si="10"/>
        <v>1195922.6965260066</v>
      </c>
      <c r="G52" s="8">
        <f t="shared" si="11"/>
        <v>2612230.0219908329</v>
      </c>
      <c r="H52" s="8">
        <f t="shared" si="13"/>
        <v>3453774.4288887456</v>
      </c>
      <c r="J52" s="1">
        <f t="shared" si="14"/>
        <v>469.16836777052299</v>
      </c>
      <c r="K52" s="1">
        <f t="shared" si="12"/>
        <v>971.6974322055238</v>
      </c>
      <c r="L52" s="1">
        <f t="shared" si="12"/>
        <v>7259.7097156280979</v>
      </c>
      <c r="M52" s="1">
        <f t="shared" si="12"/>
        <v>7472.5488927652159</v>
      </c>
      <c r="N52" s="1">
        <f t="shared" si="12"/>
        <v>18877.479878765571</v>
      </c>
      <c r="O52" s="1">
        <f t="shared" si="12"/>
        <v>8970.0181160085085</v>
      </c>
      <c r="Q52" s="6">
        <f t="shared" si="15"/>
        <v>3.4537744288887455</v>
      </c>
    </row>
    <row r="53" spans="1:17" x14ac:dyDescent="0.35">
      <c r="A53" t="str">
        <f t="shared" si="6"/>
        <v>OVERHEAD LINES</v>
      </c>
      <c r="B53" s="11">
        <v>0</v>
      </c>
      <c r="C53" s="8">
        <f t="shared" si="7"/>
        <v>758719.62543325906</v>
      </c>
      <c r="D53" s="8">
        <f t="shared" si="8"/>
        <v>2406232.9563824497</v>
      </c>
      <c r="E53" s="8">
        <f t="shared" si="9"/>
        <v>14374799.406438444</v>
      </c>
      <c r="F53" s="8">
        <f t="shared" si="10"/>
        <v>27754879.214425333</v>
      </c>
      <c r="G53" s="8">
        <f t="shared" si="11"/>
        <v>60624427.441054568</v>
      </c>
      <c r="H53" s="8">
        <f t="shared" si="13"/>
        <v>80154923.379358605</v>
      </c>
      <c r="J53" s="1">
        <f t="shared" si="14"/>
        <v>10888.422317367384</v>
      </c>
      <c r="K53" s="1">
        <f t="shared" si="12"/>
        <v>22551.077040492542</v>
      </c>
      <c r="L53" s="1">
        <f t="shared" si="12"/>
        <v>168482.76805378473</v>
      </c>
      <c r="M53" s="1">
        <f t="shared" si="12"/>
        <v>173422.32281823427</v>
      </c>
      <c r="N53" s="1">
        <f t="shared" si="12"/>
        <v>438107.0577804604</v>
      </c>
      <c r="O53" s="1">
        <f t="shared" si="12"/>
        <v>208175.46993984102</v>
      </c>
      <c r="Q53" s="6">
        <f t="shared" si="15"/>
        <v>80.154923379358607</v>
      </c>
    </row>
    <row r="54" spans="1:17" x14ac:dyDescent="0.35">
      <c r="A54" t="str">
        <f t="shared" si="6"/>
        <v>SMOOTHING REACTOR</v>
      </c>
      <c r="B54" s="11">
        <v>0</v>
      </c>
      <c r="C54" s="8">
        <f t="shared" si="7"/>
        <v>17090.61272307</v>
      </c>
      <c r="D54" s="8">
        <f t="shared" si="8"/>
        <v>54201.834512369176</v>
      </c>
      <c r="E54" s="8">
        <f t="shared" si="9"/>
        <v>323800.94226107077</v>
      </c>
      <c r="F54" s="8">
        <f t="shared" si="10"/>
        <v>625195.23145121895</v>
      </c>
      <c r="G54" s="8">
        <f t="shared" si="11"/>
        <v>1365601.4372387717</v>
      </c>
      <c r="H54" s="8">
        <f t="shared" si="13"/>
        <v>1805537.5232210467</v>
      </c>
      <c r="J54" s="1">
        <f t="shared" si="14"/>
        <v>245.26821602261003</v>
      </c>
      <c r="K54" s="1">
        <f t="shared" ref="K54:K58" si="16">C25*40%*K$36</f>
        <v>507.97647941041225</v>
      </c>
      <c r="L54" s="1">
        <f t="shared" ref="L54:L58" si="17">D25*40%*L$36</f>
        <v>3795.1749800511243</v>
      </c>
      <c r="M54" s="1">
        <f t="shared" ref="M54:M58" si="18">E25*40%*M$36</f>
        <v>3906.4414013663695</v>
      </c>
      <c r="N54" s="1">
        <f t="shared" ref="N54:N58" si="19">F25*40%*N$36</f>
        <v>9868.6231445427929</v>
      </c>
      <c r="O54" s="1">
        <f t="shared" ref="O54:O58" si="20">G25*40%*O$36</f>
        <v>4689.2767972796946</v>
      </c>
      <c r="Q54" s="6">
        <f t="shared" si="15"/>
        <v>1.8055375232210467</v>
      </c>
    </row>
    <row r="55" spans="1:17" x14ac:dyDescent="0.35">
      <c r="A55" t="str">
        <f t="shared" si="6"/>
        <v>STATION POWER SUPPLY</v>
      </c>
      <c r="B55" s="11">
        <v>0</v>
      </c>
      <c r="C55" s="8">
        <f t="shared" si="7"/>
        <v>82436.311521050506</v>
      </c>
      <c r="D55" s="8">
        <f t="shared" si="8"/>
        <v>261441.72753049587</v>
      </c>
      <c r="E55" s="8">
        <f t="shared" si="9"/>
        <v>1561848.9389213917</v>
      </c>
      <c r="F55" s="8">
        <f t="shared" si="10"/>
        <v>3015619.7262499328</v>
      </c>
      <c r="G55" s="8">
        <f t="shared" si="11"/>
        <v>6586957.8415903477</v>
      </c>
      <c r="H55" s="8">
        <f t="shared" si="13"/>
        <v>8708982.8866275791</v>
      </c>
      <c r="J55" s="1">
        <f t="shared" si="14"/>
        <v>1183.0475237999678</v>
      </c>
      <c r="K55" s="1">
        <f t="shared" si="16"/>
        <v>2450.2168518227991</v>
      </c>
      <c r="L55" s="1">
        <f t="shared" si="17"/>
        <v>18305.969013625378</v>
      </c>
      <c r="M55" s="1">
        <f t="shared" si="18"/>
        <v>18842.660910984603</v>
      </c>
      <c r="N55" s="1">
        <f t="shared" si="19"/>
        <v>47601.154213109068</v>
      </c>
      <c r="O55" s="1">
        <f t="shared" si="20"/>
        <v>22618.655582030166</v>
      </c>
      <c r="Q55" s="6">
        <f t="shared" si="15"/>
        <v>8.7089828866275791</v>
      </c>
    </row>
    <row r="56" spans="1:17" x14ac:dyDescent="0.35">
      <c r="A56" t="str">
        <f t="shared" si="6"/>
        <v>SWITCHYARD COMPONENTS</v>
      </c>
      <c r="B56" s="11">
        <v>0</v>
      </c>
      <c r="C56" s="8">
        <f t="shared" si="7"/>
        <v>34414.279256000053</v>
      </c>
      <c r="D56" s="8">
        <f t="shared" si="8"/>
        <v>109142.78494990707</v>
      </c>
      <c r="E56" s="8">
        <f t="shared" si="9"/>
        <v>652017.35191661096</v>
      </c>
      <c r="F56" s="8">
        <f t="shared" si="10"/>
        <v>1258915.8524222276</v>
      </c>
      <c r="G56" s="8">
        <f t="shared" si="11"/>
        <v>2749824.7122580735</v>
      </c>
      <c r="H56" s="8">
        <f t="shared" si="13"/>
        <v>3635696.0126678366</v>
      </c>
      <c r="J56" s="1">
        <f t="shared" si="14"/>
        <v>493.88099862734663</v>
      </c>
      <c r="K56" s="1">
        <f t="shared" si="16"/>
        <v>1022.8799108127851</v>
      </c>
      <c r="L56" s="1">
        <f t="shared" si="17"/>
        <v>7642.1023461938566</v>
      </c>
      <c r="M56" s="1">
        <f t="shared" si="18"/>
        <v>7866.1524582059174</v>
      </c>
      <c r="N56" s="1">
        <f t="shared" si="19"/>
        <v>19871.818422874814</v>
      </c>
      <c r="O56" s="1">
        <f t="shared" si="20"/>
        <v>9442.4982781586623</v>
      </c>
      <c r="Q56" s="6">
        <f t="shared" si="15"/>
        <v>3.6356960126678368</v>
      </c>
    </row>
    <row r="57" spans="1:17" x14ac:dyDescent="0.35">
      <c r="A57" t="str">
        <f t="shared" si="6"/>
        <v>VALVE COOLING</v>
      </c>
      <c r="B57" s="11">
        <v>0</v>
      </c>
      <c r="C57" s="8">
        <f t="shared" si="7"/>
        <v>5826.345246501136</v>
      </c>
      <c r="D57" s="8">
        <f t="shared" si="8"/>
        <v>18477.898129216766</v>
      </c>
      <c r="E57" s="8">
        <f t="shared" si="9"/>
        <v>110386.68486172867</v>
      </c>
      <c r="F57" s="8">
        <f t="shared" si="10"/>
        <v>213134.73799473376</v>
      </c>
      <c r="G57" s="8">
        <f t="shared" si="11"/>
        <v>465545.94451321766</v>
      </c>
      <c r="H57" s="8">
        <f t="shared" si="13"/>
        <v>615524.15564353869</v>
      </c>
      <c r="J57" s="1">
        <f t="shared" si="14"/>
        <v>83.614164553162496</v>
      </c>
      <c r="K57" s="1">
        <f t="shared" si="16"/>
        <v>173.17379979900417</v>
      </c>
      <c r="L57" s="1">
        <f t="shared" si="17"/>
        <v>1293.809652290156</v>
      </c>
      <c r="M57" s="1">
        <f t="shared" si="18"/>
        <v>1331.7413868294441</v>
      </c>
      <c r="N57" s="1">
        <f t="shared" si="19"/>
        <v>3364.3033447304983</v>
      </c>
      <c r="O57" s="1">
        <f t="shared" si="20"/>
        <v>1598.6170899817148</v>
      </c>
      <c r="Q57" s="6">
        <f t="shared" si="15"/>
        <v>0.61552415564353868</v>
      </c>
    </row>
    <row r="58" spans="1:17" x14ac:dyDescent="0.35">
      <c r="A58" t="str">
        <f t="shared" si="6"/>
        <v>VALVE HALL</v>
      </c>
      <c r="B58" s="11">
        <v>0</v>
      </c>
      <c r="C58" s="8">
        <f t="shared" si="7"/>
        <v>291731.58020925254</v>
      </c>
      <c r="D58" s="8">
        <f t="shared" si="8"/>
        <v>925208.89032780507</v>
      </c>
      <c r="E58" s="8">
        <f t="shared" si="9"/>
        <v>5527183.9628988244</v>
      </c>
      <c r="F58" s="8">
        <f t="shared" si="10"/>
        <v>10671893.147771873</v>
      </c>
      <c r="G58" s="8">
        <f t="shared" si="11"/>
        <v>23310402.715048499</v>
      </c>
      <c r="H58" s="8">
        <f t="shared" si="13"/>
        <v>30819978.388800487</v>
      </c>
      <c r="J58" s="1">
        <f t="shared" si="14"/>
        <v>4186.6541238041291</v>
      </c>
      <c r="K58" s="1">
        <f t="shared" si="16"/>
        <v>8671.0045712692518</v>
      </c>
      <c r="L58" s="1">
        <f t="shared" si="17"/>
        <v>64782.48685644845</v>
      </c>
      <c r="M58" s="1">
        <f t="shared" si="18"/>
        <v>66681.770951202314</v>
      </c>
      <c r="N58" s="1">
        <f t="shared" si="19"/>
        <v>168454.40658548352</v>
      </c>
      <c r="O58" s="1">
        <f t="shared" si="20"/>
        <v>80044.533936595544</v>
      </c>
      <c r="Q58" s="6">
        <f t="shared" si="15"/>
        <v>30.819978388800486</v>
      </c>
    </row>
    <row r="59" spans="1:17" ht="15" thickBot="1" x14ac:dyDescent="0.4">
      <c r="O59" s="1">
        <f>SUM(J38:O58)</f>
        <v>11863590.950584674</v>
      </c>
      <c r="Q59" s="6"/>
    </row>
    <row r="60" spans="1:17" ht="20.5" thickTop="1" thickBot="1" x14ac:dyDescent="0.5">
      <c r="A60" s="7" t="s">
        <v>37</v>
      </c>
      <c r="B60" s="7"/>
      <c r="C60" s="7"/>
      <c r="D60" s="7"/>
      <c r="E60" s="7"/>
      <c r="F60" s="7"/>
      <c r="G60" s="7"/>
      <c r="H60" s="7"/>
      <c r="Q60" s="6"/>
    </row>
    <row r="61" spans="1:17" ht="15" thickTop="1" x14ac:dyDescent="0.35">
      <c r="Q61" s="6"/>
    </row>
    <row r="62" spans="1:17" ht="15" thickBot="1" x14ac:dyDescent="0.4">
      <c r="A62" t="s">
        <v>61</v>
      </c>
      <c r="B62" s="21">
        <f>Inputs!C14</f>
        <v>0.1301883049427266</v>
      </c>
      <c r="C62" s="21">
        <f>Inputs!D14</f>
        <v>0.10249978814862182</v>
      </c>
      <c r="D62" s="21">
        <f>Inputs!E14</f>
        <v>9.6866167173432327E-2</v>
      </c>
      <c r="E62" s="21">
        <f>Inputs!F14</f>
        <v>9.1750340670109676E-2</v>
      </c>
      <c r="F62" s="21">
        <f>Inputs!G14</f>
        <v>8.5859317535527113E-2</v>
      </c>
      <c r="G62" s="21">
        <f>Inputs!H14</f>
        <v>8.4422564025486979E-2</v>
      </c>
      <c r="Q62" s="6"/>
    </row>
    <row r="63" spans="1:17" ht="15.5" thickTop="1" thickBot="1" x14ac:dyDescent="0.4">
      <c r="A63" t="s">
        <v>62</v>
      </c>
      <c r="B63" s="19">
        <f>Inputs!C8</f>
        <v>6.8344895643535075E-2</v>
      </c>
      <c r="C63" s="19">
        <f>Inputs!D8</f>
        <v>6.8869158006157116E-2</v>
      </c>
      <c r="D63" s="19">
        <f>Inputs!E8</f>
        <v>6.5769445939134252E-2</v>
      </c>
      <c r="E63" s="19">
        <f>Inputs!F8</f>
        <v>6.5658194163528361E-2</v>
      </c>
      <c r="F63" s="19">
        <f>Inputs!G8</f>
        <v>5.9212463117477299E-2</v>
      </c>
      <c r="G63" s="19">
        <f>Inputs!H8</f>
        <v>5.4659176230037909E-2</v>
      </c>
      <c r="H63" s="10"/>
      <c r="Q63" s="6"/>
    </row>
    <row r="64" spans="1:17" ht="15" thickTop="1" x14ac:dyDescent="0.35"/>
    <row r="65" spans="1:8" ht="15" thickBot="1" x14ac:dyDescent="0.4"/>
    <row r="66" spans="1:8" ht="18" thickTop="1" thickBot="1" x14ac:dyDescent="0.45">
      <c r="A66" s="2" t="str">
        <f t="shared" ref="A66:H66" si="21">A37</f>
        <v>Asset Class</v>
      </c>
      <c r="B66" s="2" t="str">
        <f t="shared" si="21"/>
        <v>2000-01</v>
      </c>
      <c r="C66" s="2" t="str">
        <f t="shared" si="21"/>
        <v>2001-02</v>
      </c>
      <c r="D66" s="2" t="str">
        <f t="shared" si="21"/>
        <v>2002-03</v>
      </c>
      <c r="E66" s="2" t="str">
        <f t="shared" si="21"/>
        <v>2003-04</v>
      </c>
      <c r="F66" s="2" t="str">
        <f t="shared" si="21"/>
        <v>2004-05</v>
      </c>
      <c r="G66" s="2" t="str">
        <f t="shared" si="21"/>
        <v>2005-06</v>
      </c>
      <c r="H66" s="2" t="str">
        <f t="shared" si="21"/>
        <v>2006-07</v>
      </c>
    </row>
    <row r="67" spans="1:8" ht="15" thickTop="1" x14ac:dyDescent="0.35">
      <c r="A67" t="str">
        <f t="shared" ref="A67:A87" si="22">A38</f>
        <v>AC FILTERS</v>
      </c>
      <c r="B67" s="1">
        <f t="shared" ref="B67:G76" si="23">B38*B$63</f>
        <v>0</v>
      </c>
      <c r="C67" s="1">
        <f t="shared" si="23"/>
        <v>7650.6047023064548</v>
      </c>
      <c r="D67" s="1">
        <f t="shared" si="23"/>
        <v>23171.360060960575</v>
      </c>
      <c r="E67" s="1">
        <f t="shared" si="23"/>
        <v>138191.20339252031</v>
      </c>
      <c r="F67" s="1">
        <f t="shared" si="23"/>
        <v>240625.77229293194</v>
      </c>
      <c r="G67" s="1">
        <f>G38*G$63</f>
        <v>485177.22251717601</v>
      </c>
    </row>
    <row r="68" spans="1:8" x14ac:dyDescent="0.35">
      <c r="A68" t="str">
        <f t="shared" si="22"/>
        <v>AC SWITCHYARD</v>
      </c>
      <c r="B68" s="1">
        <f t="shared" si="23"/>
        <v>0</v>
      </c>
      <c r="C68" s="1">
        <f t="shared" si="23"/>
        <v>4477.8537629820576</v>
      </c>
      <c r="D68" s="1">
        <f t="shared" si="23"/>
        <v>13562.06023964409</v>
      </c>
      <c r="E68" s="1">
        <f t="shared" si="23"/>
        <v>80882.495462831095</v>
      </c>
      <c r="F68" s="1">
        <f t="shared" si="23"/>
        <v>140836.84386510457</v>
      </c>
      <c r="G68" s="1">
        <f t="shared" si="23"/>
        <v>283971.36384614842</v>
      </c>
    </row>
    <row r="69" spans="1:8" x14ac:dyDescent="0.35">
      <c r="A69" t="str">
        <f t="shared" si="22"/>
        <v>AUXILIARY SYSTEMS</v>
      </c>
      <c r="B69" s="1">
        <f t="shared" si="23"/>
        <v>0</v>
      </c>
      <c r="C69" s="1">
        <f t="shared" si="23"/>
        <v>8420.1235668857607</v>
      </c>
      <c r="D69" s="1">
        <f t="shared" si="23"/>
        <v>25501.999190635281</v>
      </c>
      <c r="E69" s="1">
        <f t="shared" si="23"/>
        <v>152090.85473608028</v>
      </c>
      <c r="F69" s="1">
        <f t="shared" si="23"/>
        <v>264828.57433125353</v>
      </c>
      <c r="G69" s="1">
        <f t="shared" si="23"/>
        <v>533977.68207805254</v>
      </c>
    </row>
    <row r="70" spans="1:8" x14ac:dyDescent="0.35">
      <c r="A70" t="str">
        <f t="shared" si="22"/>
        <v>BUILDING INSTALLATION</v>
      </c>
      <c r="B70" s="1">
        <f t="shared" si="23"/>
        <v>0</v>
      </c>
      <c r="C70" s="1">
        <f t="shared" si="23"/>
        <v>11219.499438007817</v>
      </c>
      <c r="D70" s="1">
        <f t="shared" si="23"/>
        <v>33980.459231340181</v>
      </c>
      <c r="E70" s="1">
        <f t="shared" si="23"/>
        <v>202655.37027845529</v>
      </c>
      <c r="F70" s="1">
        <f t="shared" si="23"/>
        <v>352874.16120151372</v>
      </c>
      <c r="G70" s="1">
        <f t="shared" si="23"/>
        <v>711505.27143620374</v>
      </c>
    </row>
    <row r="71" spans="1:8" x14ac:dyDescent="0.35">
      <c r="A71" t="str">
        <f t="shared" si="22"/>
        <v>CABLE</v>
      </c>
      <c r="B71" s="1">
        <f t="shared" si="23"/>
        <v>0</v>
      </c>
      <c r="C71" s="1">
        <f t="shared" si="23"/>
        <v>362488.86083921092</v>
      </c>
      <c r="D71" s="1">
        <f t="shared" si="23"/>
        <v>1097868.761937289</v>
      </c>
      <c r="E71" s="1">
        <f t="shared" si="23"/>
        <v>6547557.1990607176</v>
      </c>
      <c r="F71" s="1">
        <f t="shared" si="23"/>
        <v>11400950.05310162</v>
      </c>
      <c r="G71" s="1">
        <f t="shared" si="23"/>
        <v>22987900.373726401</v>
      </c>
    </row>
    <row r="72" spans="1:8" x14ac:dyDescent="0.35">
      <c r="A72" t="str">
        <f t="shared" si="22"/>
        <v>CONTROL SYSTEM</v>
      </c>
      <c r="B72" s="1">
        <f t="shared" si="23"/>
        <v>0</v>
      </c>
      <c r="C72" s="1">
        <f t="shared" si="23"/>
        <v>2808.7884396579643</v>
      </c>
      <c r="D72" s="1">
        <f t="shared" si="23"/>
        <v>8506.9678545484639</v>
      </c>
      <c r="E72" s="1">
        <f t="shared" si="23"/>
        <v>50734.532714037181</v>
      </c>
      <c r="F72" s="1">
        <f t="shared" si="23"/>
        <v>88341.629687964523</v>
      </c>
      <c r="G72" s="1">
        <f t="shared" si="23"/>
        <v>178124.50477029191</v>
      </c>
    </row>
    <row r="73" spans="1:8" x14ac:dyDescent="0.35">
      <c r="A73" t="str">
        <f t="shared" si="22"/>
        <v>CONVERTER TRANSFORMER</v>
      </c>
      <c r="B73" s="1">
        <f t="shared" si="23"/>
        <v>0</v>
      </c>
      <c r="C73" s="1">
        <f t="shared" si="23"/>
        <v>113138.15275104927</v>
      </c>
      <c r="D73" s="1">
        <f t="shared" si="23"/>
        <v>342661.13281688542</v>
      </c>
      <c r="E73" s="1">
        <f t="shared" si="23"/>
        <v>2043589.7666443069</v>
      </c>
      <c r="F73" s="1">
        <f t="shared" si="23"/>
        <v>3558405.7000500411</v>
      </c>
      <c r="G73" s="1">
        <f t="shared" si="23"/>
        <v>7174864.8438115725</v>
      </c>
    </row>
    <row r="74" spans="1:8" x14ac:dyDescent="0.35">
      <c r="A74" t="str">
        <f t="shared" si="22"/>
        <v>DC FILTER</v>
      </c>
      <c r="B74" s="1">
        <f t="shared" si="23"/>
        <v>0</v>
      </c>
      <c r="C74" s="1">
        <f t="shared" si="23"/>
        <v>166.92228441395906</v>
      </c>
      <c r="D74" s="1">
        <f t="shared" si="23"/>
        <v>505.55694678459463</v>
      </c>
      <c r="E74" s="1">
        <f t="shared" si="23"/>
        <v>3015.0808012913531</v>
      </c>
      <c r="F74" s="1">
        <f t="shared" si="23"/>
        <v>5250.0168500276059</v>
      </c>
      <c r="G74" s="1">
        <f t="shared" si="23"/>
        <v>10585.684854920204</v>
      </c>
    </row>
    <row r="75" spans="1:8" x14ac:dyDescent="0.35">
      <c r="A75" t="str">
        <f t="shared" si="22"/>
        <v>DC SWITCHYARD</v>
      </c>
      <c r="B75" s="1">
        <f t="shared" si="23"/>
        <v>0</v>
      </c>
      <c r="C75" s="1">
        <f t="shared" si="23"/>
        <v>921.10427243386596</v>
      </c>
      <c r="D75" s="1">
        <f t="shared" si="23"/>
        <v>2789.7453313487508</v>
      </c>
      <c r="E75" s="1">
        <f t="shared" si="23"/>
        <v>16637.70549003188</v>
      </c>
      <c r="F75" s="1">
        <f t="shared" si="23"/>
        <v>28970.44554529123</v>
      </c>
      <c r="G75" s="1">
        <f t="shared" si="23"/>
        <v>58413.52807228938</v>
      </c>
    </row>
    <row r="76" spans="1:8" x14ac:dyDescent="0.35">
      <c r="A76" t="str">
        <f t="shared" si="22"/>
        <v>EASEMENT</v>
      </c>
      <c r="B76" s="1">
        <f t="shared" si="23"/>
        <v>0</v>
      </c>
      <c r="C76" s="1">
        <f t="shared" si="23"/>
        <v>4817.0463934491427</v>
      </c>
      <c r="D76" s="1">
        <f t="shared" si="23"/>
        <v>14589.371789044586</v>
      </c>
      <c r="E76" s="1">
        <f t="shared" si="23"/>
        <v>87009.257935866699</v>
      </c>
      <c r="F76" s="1">
        <f t="shared" si="23"/>
        <v>151505.08406807933</v>
      </c>
      <c r="G76" s="1">
        <f t="shared" si="23"/>
        <v>305481.89075896895</v>
      </c>
    </row>
    <row r="77" spans="1:8" x14ac:dyDescent="0.35">
      <c r="A77" t="str">
        <f t="shared" si="22"/>
        <v>FREEHOLD LAND</v>
      </c>
      <c r="B77" s="1">
        <f t="shared" ref="B77:G86" si="24">B48*B$63</f>
        <v>0</v>
      </c>
      <c r="C77" s="1">
        <f t="shared" si="24"/>
        <v>1519.0423733424152</v>
      </c>
      <c r="D77" s="1">
        <f t="shared" si="24"/>
        <v>4600.7183941893973</v>
      </c>
      <c r="E77" s="1">
        <f t="shared" si="24"/>
        <v>27438.130937954968</v>
      </c>
      <c r="F77" s="1">
        <f t="shared" si="24"/>
        <v>47776.712881402964</v>
      </c>
      <c r="G77" s="1">
        <f t="shared" si="24"/>
        <v>96332.876715220264</v>
      </c>
    </row>
    <row r="78" spans="1:8" x14ac:dyDescent="0.35">
      <c r="A78" t="str">
        <f t="shared" si="22"/>
        <v>IN-HOUSE SOFTWARE</v>
      </c>
      <c r="B78" s="1">
        <f t="shared" si="24"/>
        <v>0</v>
      </c>
      <c r="C78" s="1">
        <f t="shared" si="24"/>
        <v>0</v>
      </c>
      <c r="D78" s="1">
        <f t="shared" si="24"/>
        <v>0</v>
      </c>
      <c r="E78" s="1">
        <f t="shared" si="24"/>
        <v>0</v>
      </c>
      <c r="F78" s="1">
        <f t="shared" si="24"/>
        <v>0</v>
      </c>
      <c r="G78" s="1">
        <f t="shared" si="24"/>
        <v>0</v>
      </c>
    </row>
    <row r="79" spans="1:8" x14ac:dyDescent="0.35">
      <c r="A79" t="str">
        <f t="shared" si="22"/>
        <v>MEASURING DEVICES</v>
      </c>
      <c r="B79" s="1">
        <f t="shared" si="24"/>
        <v>0</v>
      </c>
      <c r="C79" s="1">
        <f t="shared" si="24"/>
        <v>4906.0171412692453</v>
      </c>
      <c r="D79" s="1">
        <f t="shared" si="24"/>
        <v>14858.837185944654</v>
      </c>
      <c r="E79" s="1">
        <f t="shared" si="24"/>
        <v>88616.317140518295</v>
      </c>
      <c r="F79" s="1">
        <f t="shared" si="24"/>
        <v>154303.37985497806</v>
      </c>
      <c r="G79" s="1">
        <f t="shared" si="24"/>
        <v>311124.13499877654</v>
      </c>
    </row>
    <row r="80" spans="1:8" x14ac:dyDescent="0.35">
      <c r="A80" t="str">
        <f t="shared" si="22"/>
        <v>MOTOR VEHICLES</v>
      </c>
      <c r="B80" s="1">
        <f t="shared" si="24"/>
        <v>0</v>
      </c>
      <c r="C80" s="1">
        <f t="shared" si="24"/>
        <v>23.15501496479034</v>
      </c>
      <c r="D80" s="1">
        <f t="shared" si="24"/>
        <v>70.129513919904497</v>
      </c>
      <c r="E80" s="1">
        <f t="shared" si="24"/>
        <v>418.24398293530083</v>
      </c>
      <c r="F80" s="1">
        <f t="shared" si="24"/>
        <v>728.26836245733011</v>
      </c>
      <c r="G80" s="1">
        <f t="shared" si="24"/>
        <v>1468.4180251233975</v>
      </c>
    </row>
    <row r="81" spans="1:8" x14ac:dyDescent="0.35">
      <c r="A81" t="str">
        <f t="shared" si="22"/>
        <v>OTHER</v>
      </c>
      <c r="B81" s="1">
        <f t="shared" si="24"/>
        <v>0</v>
      </c>
      <c r="C81" s="1">
        <f t="shared" si="24"/>
        <v>2251.489146075035</v>
      </c>
      <c r="D81" s="1">
        <f t="shared" si="24"/>
        <v>6819.0774072174208</v>
      </c>
      <c r="E81" s="1">
        <f t="shared" si="24"/>
        <v>40668.157175537752</v>
      </c>
      <c r="F81" s="1">
        <f t="shared" si="24"/>
        <v>70813.528559400162</v>
      </c>
      <c r="G81" s="1">
        <f t="shared" si="24"/>
        <v>142782.34112539273</v>
      </c>
    </row>
    <row r="82" spans="1:8" x14ac:dyDescent="0.35">
      <c r="A82" t="str">
        <f t="shared" si="22"/>
        <v>OVERHEAD LINES</v>
      </c>
      <c r="B82" s="1">
        <f t="shared" si="24"/>
        <v>0</v>
      </c>
      <c r="C82" s="1">
        <f t="shared" si="24"/>
        <v>52252.381766335464</v>
      </c>
      <c r="D82" s="1">
        <f t="shared" si="24"/>
        <v>158256.60834175872</v>
      </c>
      <c r="E82" s="1">
        <f t="shared" si="24"/>
        <v>943823.37048970757</v>
      </c>
      <c r="F82" s="1">
        <f t="shared" si="24"/>
        <v>1643434.7618141973</v>
      </c>
      <c r="G82" s="1">
        <f t="shared" si="24"/>
        <v>3313681.2633457477</v>
      </c>
    </row>
    <row r="83" spans="1:8" x14ac:dyDescent="0.35">
      <c r="A83" t="str">
        <f t="shared" si="22"/>
        <v>SMOOTHING REACTOR</v>
      </c>
      <c r="B83" s="1">
        <f t="shared" si="24"/>
        <v>0</v>
      </c>
      <c r="C83" s="1">
        <f t="shared" si="24"/>
        <v>1177.0161080471471</v>
      </c>
      <c r="D83" s="1">
        <f t="shared" si="24"/>
        <v>3564.8246247631655</v>
      </c>
      <c r="E83" s="1">
        <f t="shared" si="24"/>
        <v>21260.185137310822</v>
      </c>
      <c r="F83" s="1">
        <f t="shared" si="24"/>
        <v>37019.349583527983</v>
      </c>
      <c r="G83" s="1">
        <f t="shared" si="24"/>
        <v>74642.649618027077</v>
      </c>
    </row>
    <row r="84" spans="1:8" x14ac:dyDescent="0.35">
      <c r="A84" t="str">
        <f t="shared" si="22"/>
        <v>STATION POWER SUPPLY</v>
      </c>
      <c r="B84" s="1">
        <f t="shared" si="24"/>
        <v>0</v>
      </c>
      <c r="C84" s="1">
        <f t="shared" si="24"/>
        <v>5677.3193635880179</v>
      </c>
      <c r="D84" s="1">
        <f t="shared" si="24"/>
        <v>17194.877565050814</v>
      </c>
      <c r="E84" s="1">
        <f t="shared" si="24"/>
        <v>102548.18088580148</v>
      </c>
      <c r="F84" s="1">
        <f t="shared" si="24"/>
        <v>178562.27181691115</v>
      </c>
      <c r="G84" s="1">
        <f t="shared" si="24"/>
        <v>360037.68948331696</v>
      </c>
    </row>
    <row r="85" spans="1:8" x14ac:dyDescent="0.35">
      <c r="A85" t="str">
        <f t="shared" si="22"/>
        <v>SWITCHYARD COMPONENTS</v>
      </c>
      <c r="B85" s="1">
        <f t="shared" si="24"/>
        <v>0</v>
      </c>
      <c r="C85" s="1">
        <f t="shared" si="24"/>
        <v>2370.082435749483</v>
      </c>
      <c r="D85" s="1">
        <f t="shared" si="24"/>
        <v>7178.2604944094683</v>
      </c>
      <c r="E85" s="1">
        <f t="shared" si="24"/>
        <v>42810.281890130442</v>
      </c>
      <c r="F85" s="1">
        <f t="shared" si="24"/>
        <v>74543.508479558644</v>
      </c>
      <c r="G85" s="1">
        <f t="shared" si="24"/>
        <v>150303.15354902734</v>
      </c>
    </row>
    <row r="86" spans="1:8" x14ac:dyDescent="0.35">
      <c r="A86" t="str">
        <f t="shared" si="22"/>
        <v>VALVE COOLING</v>
      </c>
      <c r="B86" s="1">
        <f t="shared" si="24"/>
        <v>0</v>
      </c>
      <c r="C86" s="1">
        <f t="shared" si="24"/>
        <v>401.25549137970916</v>
      </c>
      <c r="D86" s="1">
        <f t="shared" si="24"/>
        <v>1215.2811220783522</v>
      </c>
      <c r="E86" s="1">
        <f t="shared" si="24"/>
        <v>7247.7903877195977</v>
      </c>
      <c r="F86" s="1">
        <f t="shared" si="24"/>
        <v>12620.232812566361</v>
      </c>
      <c r="G86" s="1">
        <f t="shared" si="24"/>
        <v>25446.357824327413</v>
      </c>
    </row>
    <row r="87" spans="1:8" x14ac:dyDescent="0.35">
      <c r="A87" t="str">
        <f t="shared" si="22"/>
        <v>VALVE HALL</v>
      </c>
      <c r="B87" s="1">
        <f t="shared" ref="B87:G87" si="25">B58*B$63</f>
        <v>0</v>
      </c>
      <c r="C87" s="1">
        <f t="shared" si="25"/>
        <v>20091.308292816913</v>
      </c>
      <c r="D87" s="1">
        <f t="shared" si="25"/>
        <v>60850.476094820966</v>
      </c>
      <c r="E87" s="1">
        <f t="shared" si="25"/>
        <v>362904.91781355115</v>
      </c>
      <c r="F87" s="1">
        <f t="shared" si="25"/>
        <v>631909.07940610067</v>
      </c>
      <c r="G87" s="1">
        <f t="shared" si="25"/>
        <v>1274127.4099949901</v>
      </c>
    </row>
    <row r="88" spans="1:8" ht="15" thickBot="1" x14ac:dyDescent="0.4"/>
    <row r="89" spans="1:8" ht="20.5" thickTop="1" thickBot="1" x14ac:dyDescent="0.5">
      <c r="A89" s="7" t="s">
        <v>38</v>
      </c>
      <c r="B89" s="7"/>
      <c r="C89" s="7"/>
      <c r="D89" s="7"/>
      <c r="E89" s="7"/>
      <c r="F89" s="7"/>
      <c r="G89" s="7"/>
      <c r="H89" s="7"/>
    </row>
    <row r="90" spans="1:8" ht="15" thickTop="1" x14ac:dyDescent="0.35"/>
    <row r="91" spans="1:8" ht="15" thickBot="1" x14ac:dyDescent="0.4">
      <c r="A91" t="s">
        <v>31</v>
      </c>
      <c r="B91" s="19">
        <f>Inputs!C9</f>
        <v>5.7887120115774238E-2</v>
      </c>
      <c r="C91" s="19">
        <f>Inputs!D9</f>
        <v>3.1463748290013749E-2</v>
      </c>
      <c r="D91" s="19">
        <f>Inputs!E9</f>
        <v>2.9177718832890998E-2</v>
      </c>
      <c r="E91" s="19">
        <f>Inputs!F9</f>
        <v>2.4484536082474362E-2</v>
      </c>
      <c r="F91" s="19">
        <f>Inputs!G9</f>
        <v>2.515723270440251E-2</v>
      </c>
      <c r="G91" s="19">
        <f>Inputs!H9</f>
        <v>2.8220858895705581E-2</v>
      </c>
      <c r="H91" s="10"/>
    </row>
    <row r="92" spans="1:8" ht="15" thickTop="1" x14ac:dyDescent="0.35"/>
    <row r="93" spans="1:8" ht="15" thickBot="1" x14ac:dyDescent="0.4"/>
    <row r="94" spans="1:8" ht="18" thickTop="1" thickBot="1" x14ac:dyDescent="0.45">
      <c r="A94" s="2" t="str">
        <f t="shared" ref="A94:A115" si="26">A66</f>
        <v>Asset Class</v>
      </c>
      <c r="B94" s="2" t="str">
        <f t="shared" ref="B94:H94" si="27">B66</f>
        <v>2000-01</v>
      </c>
      <c r="C94" s="2" t="str">
        <f t="shared" si="27"/>
        <v>2001-02</v>
      </c>
      <c r="D94" s="2" t="str">
        <f t="shared" si="27"/>
        <v>2002-03</v>
      </c>
      <c r="E94" s="2" t="str">
        <f t="shared" si="27"/>
        <v>2003-04</v>
      </c>
      <c r="F94" s="2" t="str">
        <f t="shared" si="27"/>
        <v>2004-05</v>
      </c>
      <c r="G94" s="2" t="str">
        <f t="shared" si="27"/>
        <v>2005-06</v>
      </c>
      <c r="H94" s="2" t="str">
        <f t="shared" si="27"/>
        <v>2006-07</v>
      </c>
    </row>
    <row r="95" spans="1:8" ht="15" thickTop="1" x14ac:dyDescent="0.35">
      <c r="A95" t="str">
        <f t="shared" si="26"/>
        <v>AC FILTERS</v>
      </c>
      <c r="B95" s="1">
        <f t="shared" ref="B95:G104" si="28">B38*B$91</f>
        <v>0</v>
      </c>
      <c r="C95" s="1">
        <f t="shared" si="28"/>
        <v>3495.2757894650758</v>
      </c>
      <c r="D95" s="1">
        <f t="shared" si="28"/>
        <v>10279.658269587169</v>
      </c>
      <c r="E95" s="1">
        <f t="shared" si="28"/>
        <v>51532.753053147491</v>
      </c>
      <c r="F95" s="1">
        <f t="shared" si="28"/>
        <v>102233.18250145718</v>
      </c>
      <c r="G95" s="1">
        <f t="shared" si="28"/>
        <v>250499.89554257278</v>
      </c>
    </row>
    <row r="96" spans="1:8" x14ac:dyDescent="0.35">
      <c r="A96" t="str">
        <f t="shared" si="26"/>
        <v>AC SWITCHYARD</v>
      </c>
      <c r="B96" s="1">
        <f t="shared" si="28"/>
        <v>0</v>
      </c>
      <c r="C96" s="1">
        <f t="shared" si="28"/>
        <v>2045.7642834164221</v>
      </c>
      <c r="D96" s="1">
        <f t="shared" si="28"/>
        <v>6016.6232939421725</v>
      </c>
      <c r="E96" s="1">
        <f t="shared" si="28"/>
        <v>30161.816111907439</v>
      </c>
      <c r="F96" s="1">
        <f t="shared" si="28"/>
        <v>59836.47813195359</v>
      </c>
      <c r="G96" s="1">
        <f t="shared" si="28"/>
        <v>146616.10990615663</v>
      </c>
    </row>
    <row r="97" spans="1:7" x14ac:dyDescent="0.35">
      <c r="A97" t="str">
        <f t="shared" si="26"/>
        <v>AUXILIARY SYSTEMS</v>
      </c>
      <c r="B97" s="1">
        <f t="shared" si="28"/>
        <v>0</v>
      </c>
      <c r="C97" s="1">
        <f t="shared" si="28"/>
        <v>3846.8402424147671</v>
      </c>
      <c r="D97" s="1">
        <f t="shared" si="28"/>
        <v>11313.614573392964</v>
      </c>
      <c r="E97" s="1">
        <f t="shared" si="28"/>
        <v>56716.059100334685</v>
      </c>
      <c r="F97" s="1">
        <f t="shared" si="28"/>
        <v>112516.07719828203</v>
      </c>
      <c r="G97" s="1">
        <f t="shared" si="28"/>
        <v>275695.86405693629</v>
      </c>
    </row>
    <row r="98" spans="1:7" x14ac:dyDescent="0.35">
      <c r="A98" t="str">
        <f t="shared" si="26"/>
        <v>BUILDING INSTALLATION</v>
      </c>
      <c r="B98" s="1">
        <f t="shared" si="28"/>
        <v>0</v>
      </c>
      <c r="C98" s="1">
        <f t="shared" si="28"/>
        <v>5125.7706131076657</v>
      </c>
      <c r="D98" s="1">
        <f t="shared" si="28"/>
        <v>15074.967883751193</v>
      </c>
      <c r="E98" s="1">
        <f t="shared" si="28"/>
        <v>75572.025534724133</v>
      </c>
      <c r="F98" s="1">
        <f t="shared" si="28"/>
        <v>149923.46072658253</v>
      </c>
      <c r="G98" s="1">
        <f t="shared" si="28"/>
        <v>367354.41793426161</v>
      </c>
    </row>
    <row r="99" spans="1:7" x14ac:dyDescent="0.35">
      <c r="A99" t="str">
        <f t="shared" si="26"/>
        <v>CABLE</v>
      </c>
      <c r="B99" s="1">
        <f t="shared" si="28"/>
        <v>0</v>
      </c>
      <c r="C99" s="1">
        <f t="shared" si="28"/>
        <v>165607.63345413763</v>
      </c>
      <c r="D99" s="1">
        <f t="shared" si="28"/>
        <v>487054.52195637015</v>
      </c>
      <c r="E99" s="1">
        <f t="shared" si="28"/>
        <v>2441643.4617922776</v>
      </c>
      <c r="F99" s="1">
        <f t="shared" si="28"/>
        <v>4843851.0819606511</v>
      </c>
      <c r="G99" s="1">
        <f t="shared" si="28"/>
        <v>11868790.155658377</v>
      </c>
    </row>
    <row r="100" spans="1:7" x14ac:dyDescent="0.35">
      <c r="A100" t="str">
        <f t="shared" si="26"/>
        <v>CONTROL SYSTEM</v>
      </c>
      <c r="B100" s="1">
        <f t="shared" si="28"/>
        <v>0</v>
      </c>
      <c r="C100" s="1">
        <f t="shared" si="28"/>
        <v>1283.230622006409</v>
      </c>
      <c r="D100" s="1">
        <f t="shared" si="28"/>
        <v>3774.0004136596253</v>
      </c>
      <c r="E100" s="1">
        <f t="shared" si="28"/>
        <v>18919.367379652052</v>
      </c>
      <c r="F100" s="1">
        <f t="shared" si="28"/>
        <v>37533.161407877633</v>
      </c>
      <c r="G100" s="1">
        <f t="shared" si="28"/>
        <v>91966.744867028465</v>
      </c>
    </row>
    <row r="101" spans="1:7" x14ac:dyDescent="0.35">
      <c r="A101" t="str">
        <f t="shared" si="26"/>
        <v>CONVERTER TRANSFORMER</v>
      </c>
      <c r="B101" s="1">
        <f t="shared" si="28"/>
        <v>0</v>
      </c>
      <c r="C101" s="1">
        <f t="shared" si="28"/>
        <v>51688.599994759454</v>
      </c>
      <c r="D101" s="1">
        <f t="shared" si="28"/>
        <v>152016.94412240642</v>
      </c>
      <c r="E101" s="1">
        <f t="shared" si="28"/>
        <v>762073.15806702396</v>
      </c>
      <c r="F101" s="1">
        <f t="shared" si="28"/>
        <v>1511837.8047409477</v>
      </c>
      <c r="G101" s="1">
        <f t="shared" si="28"/>
        <v>3704425.5387385781</v>
      </c>
    </row>
    <row r="102" spans="1:7" x14ac:dyDescent="0.35">
      <c r="A102" t="str">
        <f t="shared" si="26"/>
        <v>DC FILTER</v>
      </c>
      <c r="B102" s="1">
        <f t="shared" si="28"/>
        <v>0</v>
      </c>
      <c r="C102" s="1">
        <f t="shared" si="28"/>
        <v>76.260562679238035</v>
      </c>
      <c r="D102" s="1">
        <f t="shared" si="28"/>
        <v>224.28345315462926</v>
      </c>
      <c r="E102" s="1">
        <f t="shared" si="28"/>
        <v>1124.3509757050365</v>
      </c>
      <c r="F102" s="1">
        <f t="shared" si="28"/>
        <v>2230.5421636681567</v>
      </c>
      <c r="G102" s="1">
        <f t="shared" si="28"/>
        <v>5465.4522663834059</v>
      </c>
    </row>
    <row r="103" spans="1:7" x14ac:dyDescent="0.35">
      <c r="A103" t="str">
        <f t="shared" si="26"/>
        <v>DC SWITCHYARD</v>
      </c>
      <c r="B103" s="1">
        <f t="shared" si="28"/>
        <v>0</v>
      </c>
      <c r="C103" s="1">
        <f t="shared" si="28"/>
        <v>420.81816905797484</v>
      </c>
      <c r="D103" s="1">
        <f t="shared" si="28"/>
        <v>1237.6325166064742</v>
      </c>
      <c r="E103" s="1">
        <f t="shared" si="28"/>
        <v>6204.351270850977</v>
      </c>
      <c r="F103" s="1">
        <f t="shared" si="28"/>
        <v>12308.493883916701</v>
      </c>
      <c r="G103" s="1">
        <f t="shared" si="28"/>
        <v>30159.253157981082</v>
      </c>
    </row>
    <row r="104" spans="1:7" x14ac:dyDescent="0.35">
      <c r="A104" t="str">
        <f t="shared" si="26"/>
        <v>EASEMENT</v>
      </c>
      <c r="B104" s="1">
        <f t="shared" si="28"/>
        <v>0</v>
      </c>
      <c r="C104" s="1">
        <f t="shared" si="28"/>
        <v>2200.7287385632362</v>
      </c>
      <c r="D104" s="1">
        <f t="shared" si="28"/>
        <v>6472.3760696296704</v>
      </c>
      <c r="E104" s="1">
        <f t="shared" si="28"/>
        <v>32446.541404019081</v>
      </c>
      <c r="F104" s="1">
        <f t="shared" si="28"/>
        <v>64369.027315057603</v>
      </c>
      <c r="G104" s="1">
        <f t="shared" si="28"/>
        <v>157722.12332692579</v>
      </c>
    </row>
    <row r="105" spans="1:7" x14ac:dyDescent="0.35">
      <c r="A105" t="str">
        <f t="shared" si="26"/>
        <v>FREEHOLD LAND</v>
      </c>
      <c r="B105" s="1">
        <f t="shared" ref="B105:G114" si="29">B48*B$91</f>
        <v>0</v>
      </c>
      <c r="C105" s="1">
        <f t="shared" si="29"/>
        <v>693.9937739973218</v>
      </c>
      <c r="D105" s="1">
        <f t="shared" si="29"/>
        <v>2041.0460483306763</v>
      </c>
      <c r="E105" s="1">
        <f t="shared" si="29"/>
        <v>10231.927873508128</v>
      </c>
      <c r="F105" s="1">
        <f t="shared" si="29"/>
        <v>20298.596284100782</v>
      </c>
      <c r="G105" s="1">
        <f t="shared" si="29"/>
        <v>49737.23916650669</v>
      </c>
    </row>
    <row r="106" spans="1:7" x14ac:dyDescent="0.35">
      <c r="A106" t="str">
        <f t="shared" si="26"/>
        <v>IN-HOUSE SOFTWARE</v>
      </c>
      <c r="B106" s="1">
        <f t="shared" si="29"/>
        <v>0</v>
      </c>
      <c r="C106" s="1">
        <f t="shared" si="29"/>
        <v>0</v>
      </c>
      <c r="D106" s="1">
        <f t="shared" si="29"/>
        <v>0</v>
      </c>
      <c r="E106" s="1">
        <f t="shared" si="29"/>
        <v>0</v>
      </c>
      <c r="F106" s="1">
        <f t="shared" si="29"/>
        <v>0</v>
      </c>
      <c r="G106" s="1">
        <f t="shared" si="29"/>
        <v>0</v>
      </c>
    </row>
    <row r="107" spans="1:7" x14ac:dyDescent="0.35">
      <c r="A107" t="str">
        <f t="shared" si="26"/>
        <v>MEASURING DEVICES</v>
      </c>
      <c r="B107" s="1">
        <f t="shared" si="29"/>
        <v>0</v>
      </c>
      <c r="C107" s="1">
        <f t="shared" si="29"/>
        <v>2241.3761531045284</v>
      </c>
      <c r="D107" s="1">
        <f t="shared" si="29"/>
        <v>6591.9207225254804</v>
      </c>
      <c r="E107" s="1">
        <f t="shared" si="29"/>
        <v>33045.828356458929</v>
      </c>
      <c r="F107" s="1">
        <f t="shared" si="29"/>
        <v>65557.921925759612</v>
      </c>
      <c r="G107" s="1">
        <f t="shared" si="29"/>
        <v>160635.24770107641</v>
      </c>
    </row>
    <row r="108" spans="1:7" x14ac:dyDescent="0.35">
      <c r="A108" t="str">
        <f t="shared" si="26"/>
        <v>MOTOR VEHICLES</v>
      </c>
      <c r="B108" s="1">
        <f t="shared" si="29"/>
        <v>0</v>
      </c>
      <c r="C108" s="1">
        <f t="shared" si="29"/>
        <v>10.578662257472798</v>
      </c>
      <c r="D108" s="1">
        <f t="shared" si="29"/>
        <v>31.112003603252859</v>
      </c>
      <c r="E108" s="1">
        <f t="shared" si="29"/>
        <v>155.96697444879675</v>
      </c>
      <c r="F108" s="1">
        <f t="shared" si="29"/>
        <v>309.41487148143091</v>
      </c>
      <c r="G108" s="1">
        <f t="shared" si="29"/>
        <v>758.15298994836883</v>
      </c>
    </row>
    <row r="109" spans="1:7" x14ac:dyDescent="0.35">
      <c r="A109" t="str">
        <f t="shared" si="26"/>
        <v>OTHER</v>
      </c>
      <c r="B109" s="1">
        <f t="shared" si="29"/>
        <v>0</v>
      </c>
      <c r="C109" s="1">
        <f t="shared" si="29"/>
        <v>1028.6213716083121</v>
      </c>
      <c r="D109" s="1">
        <f t="shared" si="29"/>
        <v>3025.1908077747794</v>
      </c>
      <c r="E109" s="1">
        <f t="shared" si="29"/>
        <v>15165.524645594111</v>
      </c>
      <c r="F109" s="1">
        <f t="shared" si="29"/>
        <v>30086.105572981291</v>
      </c>
      <c r="G109" s="1">
        <f t="shared" si="29"/>
        <v>73719.374853729183</v>
      </c>
    </row>
    <row r="110" spans="1:7" x14ac:dyDescent="0.35">
      <c r="A110" t="str">
        <f t="shared" si="26"/>
        <v>OVERHEAD LINES</v>
      </c>
      <c r="B110" s="1">
        <f t="shared" si="29"/>
        <v>0</v>
      </c>
      <c r="C110" s="1">
        <f t="shared" si="29"/>
        <v>23872.163317325576</v>
      </c>
      <c r="D110" s="1">
        <f t="shared" si="29"/>
        <v>70208.38864776319</v>
      </c>
      <c r="E110" s="1">
        <f t="shared" si="29"/>
        <v>351960.29474527313</v>
      </c>
      <c r="F110" s="1">
        <f t="shared" si="29"/>
        <v>698235.95507988241</v>
      </c>
      <c r="G110" s="1">
        <f t="shared" si="29"/>
        <v>1710873.4124469424</v>
      </c>
    </row>
    <row r="111" spans="1:7" x14ac:dyDescent="0.35">
      <c r="A111" t="str">
        <f t="shared" si="26"/>
        <v>SMOOTHING REACTOR</v>
      </c>
      <c r="B111" s="1">
        <f t="shared" si="29"/>
        <v>0</v>
      </c>
      <c r="C111" s="1">
        <f t="shared" si="29"/>
        <v>537.7347368407809</v>
      </c>
      <c r="D111" s="1">
        <f t="shared" si="29"/>
        <v>1581.4858876287954</v>
      </c>
      <c r="E111" s="1">
        <f t="shared" si="29"/>
        <v>7928.1158543303845</v>
      </c>
      <c r="F111" s="1">
        <f t="shared" si="29"/>
        <v>15728.181923301103</v>
      </c>
      <c r="G111" s="1">
        <f t="shared" si="29"/>
        <v>38538.445468088117</v>
      </c>
    </row>
    <row r="112" spans="1:7" x14ac:dyDescent="0.35">
      <c r="A112" t="str">
        <f t="shared" si="26"/>
        <v>STATION POWER SUPPLY</v>
      </c>
      <c r="B112" s="1">
        <f t="shared" si="29"/>
        <v>0</v>
      </c>
      <c r="C112" s="1">
        <f t="shared" si="29"/>
        <v>2593.7553556554935</v>
      </c>
      <c r="D112" s="1">
        <f t="shared" si="29"/>
        <v>7628.2732170701065</v>
      </c>
      <c r="E112" s="1">
        <f t="shared" si="29"/>
        <v>38241.146700395111</v>
      </c>
      <c r="F112" s="1">
        <f t="shared" si="29"/>
        <v>75864.647201256157</v>
      </c>
      <c r="G112" s="1">
        <f t="shared" si="29"/>
        <v>185889.60779948259</v>
      </c>
    </row>
    <row r="113" spans="1:7" x14ac:dyDescent="0.35">
      <c r="A113" t="str">
        <f t="shared" si="26"/>
        <v>SWITCHYARD COMPONENTS</v>
      </c>
      <c r="B113" s="1">
        <f t="shared" si="29"/>
        <v>0</v>
      </c>
      <c r="C113" s="1">
        <f t="shared" si="29"/>
        <v>1082.8022200930272</v>
      </c>
      <c r="D113" s="1">
        <f t="shared" si="29"/>
        <v>3184.5374919070759</v>
      </c>
      <c r="E113" s="1">
        <f t="shared" si="29"/>
        <v>15964.342379401645</v>
      </c>
      <c r="F113" s="1">
        <f t="shared" si="29"/>
        <v>31670.839054647229</v>
      </c>
      <c r="G113" s="1">
        <f t="shared" si="29"/>
        <v>77602.415192559289</v>
      </c>
    </row>
    <row r="114" spans="1:7" x14ac:dyDescent="0.35">
      <c r="A114" t="str">
        <f t="shared" si="26"/>
        <v>VALVE COOLING</v>
      </c>
      <c r="B114" s="1">
        <f t="shared" si="29"/>
        <v>0</v>
      </c>
      <c r="C114" s="1">
        <f t="shared" si="29"/>
        <v>183.31866028662986</v>
      </c>
      <c r="D114" s="1">
        <f t="shared" si="29"/>
        <v>539.14291623708937</v>
      </c>
      <c r="E114" s="1">
        <f t="shared" si="29"/>
        <v>2702.766768521722</v>
      </c>
      <c r="F114" s="1">
        <f t="shared" si="29"/>
        <v>5361.8802011253765</v>
      </c>
      <c r="G114" s="1">
        <f t="shared" si="29"/>
        <v>13138.106409575495</v>
      </c>
    </row>
    <row r="115" spans="1:7" x14ac:dyDescent="0.35">
      <c r="A115" t="str">
        <f t="shared" si="26"/>
        <v>VALVE HALL</v>
      </c>
      <c r="B115" s="1">
        <f t="shared" ref="B115:G115" si="30">B58*B$91</f>
        <v>0</v>
      </c>
      <c r="C115" s="1">
        <f t="shared" si="30"/>
        <v>9178.9690079518787</v>
      </c>
      <c r="D115" s="1">
        <f t="shared" si="30"/>
        <v>26995.484863675778</v>
      </c>
      <c r="E115" s="1">
        <f t="shared" si="30"/>
        <v>135330.5351740699</v>
      </c>
      <c r="F115" s="1">
        <f t="shared" si="30"/>
        <v>268475.29931501561</v>
      </c>
      <c r="G115" s="1">
        <f t="shared" si="30"/>
        <v>657839.58582345594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f559db-fd0e-4983-bd46-a36235db0ac7">
      <Terms xmlns="http://schemas.microsoft.com/office/infopath/2007/PartnerControls"/>
    </lcf76f155ced4ddcb4097134ff3c332f>
    <TaxCatchAll xmlns="58ae7821-a946-4260-8774-bcebb426304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999E2DDF31A04D94AF06A952899FAD" ma:contentTypeVersion="14" ma:contentTypeDescription="Create a new document." ma:contentTypeScope="" ma:versionID="1c941ef63c381e0baf50d0653d8bf361">
  <xsd:schema xmlns:xsd="http://www.w3.org/2001/XMLSchema" xmlns:xs="http://www.w3.org/2001/XMLSchema" xmlns:p="http://schemas.microsoft.com/office/2006/metadata/properties" xmlns:ns2="22f559db-fd0e-4983-bd46-a36235db0ac7" xmlns:ns3="58ae7821-a946-4260-8774-bcebb4263047" targetNamespace="http://schemas.microsoft.com/office/2006/metadata/properties" ma:root="true" ma:fieldsID="9bc0c01b215fde1368ef74a720a1dbf4" ns2:_="" ns3:_="">
    <xsd:import namespace="22f559db-fd0e-4983-bd46-a36235db0ac7"/>
    <xsd:import namespace="58ae7821-a946-4260-8774-bcebb42630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559db-fd0e-4983-bd46-a36235db0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3e7742f-285e-485e-85d6-cdf9f73a73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e7821-a946-4260-8774-bcebb42630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48deec0-9267-4e67-90eb-7f96019f899e}" ma:internalName="TaxCatchAll" ma:showField="CatchAllData" ma:web="58ae7821-a946-4260-8774-bcebb42630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4D6757-AE1C-4BEC-91A1-57CFCC35A922}">
  <ds:schemaRefs>
    <ds:schemaRef ds:uri="http://schemas.microsoft.com/office/2006/metadata/properties"/>
    <ds:schemaRef ds:uri="http://schemas.microsoft.com/office/infopath/2007/PartnerControls"/>
    <ds:schemaRef ds:uri="22f559db-fd0e-4983-bd46-a36235db0ac7"/>
    <ds:schemaRef ds:uri="58ae7821-a946-4260-8774-bcebb4263047"/>
  </ds:schemaRefs>
</ds:datastoreItem>
</file>

<file path=customXml/itemProps2.xml><?xml version="1.0" encoding="utf-8"?>
<ds:datastoreItem xmlns:ds="http://schemas.openxmlformats.org/officeDocument/2006/customXml" ds:itemID="{168F0834-71B7-4E59-9401-4CA5FAEDB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87FE6C-31B5-4C9E-A404-A94FB6F4EA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f559db-fd0e-4983-bd46-a36235db0ac7"/>
    <ds:schemaRef ds:uri="58ae7821-a946-4260-8774-bcebb42630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Capex</vt:lpstr>
      <vt:lpstr>Inputs</vt:lpstr>
      <vt:lpstr>RAB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Allen, Mark</dc:creator>
  <cp:keywords/>
  <dc:description/>
  <cp:lastModifiedBy>Matthew Simpson</cp:lastModifiedBy>
  <cp:revision/>
  <dcterms:created xsi:type="dcterms:W3CDTF">2023-05-16T23:35:37Z</dcterms:created>
  <dcterms:modified xsi:type="dcterms:W3CDTF">2026-02-24T01:19:21Z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0x01010044999E2DDF31A04D94AF06A952899FAD</vt:lpwstr>
  </property>
  <property fmtid="{D5CDD505-2E9C-101B-9397-08002B2CF9AE}" pid="3" name="MediaServiceImageTags">
    <vt:lpwstr/>
  </property>
  <property fmtid="{D5CDD505-2E9C-101B-9397-08002B2CF9AE}" pid="4" name="MSIP_Label_a9c42b93-5bd2-48fe-a993-78d6016bf3ce_Enabled">
    <vt:lpwstr>true</vt:lpwstr>
  </property>
  <property fmtid="{D5CDD505-2E9C-101B-9397-08002B2CF9AE}" pid="5" name="MSIP_Label_a9c42b93-5bd2-48fe-a993-78d6016bf3ce_SetDate">
    <vt:lpwstr>2023-08-01T01:00:30Z</vt:lpwstr>
  </property>
  <property fmtid="{D5CDD505-2E9C-101B-9397-08002B2CF9AE}" pid="6" name="MSIP_Label_a9c42b93-5bd2-48fe-a993-78d6016bf3ce_Method">
    <vt:lpwstr>Privileged</vt:lpwstr>
  </property>
  <property fmtid="{D5CDD505-2E9C-101B-9397-08002B2CF9AE}" pid="7" name="MSIP_Label_a9c42b93-5bd2-48fe-a993-78d6016bf3ce_Name">
    <vt:lpwstr>APA-Confidential</vt:lpwstr>
  </property>
  <property fmtid="{D5CDD505-2E9C-101B-9397-08002B2CF9AE}" pid="8" name="MSIP_Label_a9c42b93-5bd2-48fe-a993-78d6016bf3ce_SiteId">
    <vt:lpwstr>234ac309-c216-4661-a5ba-18879f6c4c75</vt:lpwstr>
  </property>
  <property fmtid="{D5CDD505-2E9C-101B-9397-08002B2CF9AE}" pid="9" name="MSIP_Label_a9c42b93-5bd2-48fe-a993-78d6016bf3ce_ActionId">
    <vt:lpwstr>fd57a669-e19e-4687-935a-0999964ac598</vt:lpwstr>
  </property>
  <property fmtid="{D5CDD505-2E9C-101B-9397-08002B2CF9AE}" pid="10" name="MSIP_Label_a9c42b93-5bd2-48fe-a993-78d6016bf3ce_ContentBits">
    <vt:lpwstr>0</vt:lpwstr>
  </property>
  <property fmtid="{D5CDD505-2E9C-101B-9397-08002B2CF9AE}" pid="11" name="MSIP_Label_d9d5a995-dfdf-4407-9a97-edbbc68c9f53_Enabled">
    <vt:lpwstr>true</vt:lpwstr>
  </property>
  <property fmtid="{D5CDD505-2E9C-101B-9397-08002B2CF9AE}" pid="12" name="MSIP_Label_d9d5a995-dfdf-4407-9a97-edbbc68c9f53_SetDate">
    <vt:lpwstr>2024-10-08T05:34:40Z</vt:lpwstr>
  </property>
  <property fmtid="{D5CDD505-2E9C-101B-9397-08002B2CF9AE}" pid="13" name="MSIP_Label_d9d5a995-dfdf-4407-9a97-edbbc68c9f53_Method">
    <vt:lpwstr>Privileged</vt:lpwstr>
  </property>
  <property fmtid="{D5CDD505-2E9C-101B-9397-08002B2CF9AE}" pid="14" name="MSIP_Label_d9d5a995-dfdf-4407-9a97-edbbc68c9f53_Name">
    <vt:lpwstr>OFFICIAL</vt:lpwstr>
  </property>
  <property fmtid="{D5CDD505-2E9C-101B-9397-08002B2CF9AE}" pid="15" name="MSIP_Label_d9d5a995-dfdf-4407-9a97-edbbc68c9f53_SiteId">
    <vt:lpwstr>b33e9e1a-e443-4edd-9789-24bed26d38d6</vt:lpwstr>
  </property>
  <property fmtid="{D5CDD505-2E9C-101B-9397-08002B2CF9AE}" pid="16" name="MSIP_Label_d9d5a995-dfdf-4407-9a97-edbbc68c9f53_ActionId">
    <vt:lpwstr>7b8f1e7b-f8a9-4434-b773-6f605be83bdf</vt:lpwstr>
  </property>
  <property fmtid="{D5CDD505-2E9C-101B-9397-08002B2CF9AE}" pid="17" name="MSIP_Label_d9d5a995-dfdf-4407-9a97-edbbc68c9f53_ContentBits">
    <vt:lpwstr>0</vt:lpwstr>
  </property>
</Properties>
</file>