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ctewagl.sharepoint.com/teams/EN24Implementation-FlexibleTradingArrangementspassthrough/Shared Documents/Flexible Trading Arrangements pass through/FTA package/FTA cost pass through - to be submitted to the AER/"/>
    </mc:Choice>
  </mc:AlternateContent>
  <xr:revisionPtr revIDLastSave="5" documentId="8_{00C51EF7-9FE1-4A96-B048-85AB4D6BDAE0}" xr6:coauthVersionLast="47" xr6:coauthVersionMax="47" xr10:uidLastSave="{556D2539-AD43-4285-A59C-483B84C9C2BC}"/>
  <bookViews>
    <workbookView xWindow="28680" yWindow="-120" windowWidth="29040" windowHeight="17520" activeTab="1" xr2:uid="{00000000-000D-0000-FFFF-FFFF00000000}"/>
  </bookViews>
  <sheets>
    <sheet name="CPI" sheetId="6" r:id="rId1"/>
    <sheet name="PTRM input" sheetId="9" r:id="rId2"/>
    <sheet name="Positive pass through amount" sheetId="10" r:id="rId3"/>
  </sheets>
  <definedNames>
    <definedName name="P_0_RevCap">#REF!</definedName>
    <definedName name="P_0_WAPC">#REF!</definedName>
    <definedName name="X_02_RevCap">#REF!</definedName>
    <definedName name="X_02_WAPC">#REF!</definedName>
    <definedName name="X_03_RevCap">#REF!</definedName>
    <definedName name="X_03_WAPC">#REF!</definedName>
    <definedName name="X_04_RevCap">#REF!</definedName>
    <definedName name="X_04_WAPC">#REF!</definedName>
    <definedName name="X_05_RevCap">#REF!</definedName>
    <definedName name="X_05_WAP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E26" i="6" l="1"/>
  <c r="J29" i="6" l="1"/>
  <c r="E28" i="6"/>
  <c r="F26" i="6"/>
  <c r="F28" i="6" l="1"/>
  <c r="H13" i="6"/>
  <c r="I13" i="6"/>
  <c r="E13" i="6"/>
  <c r="H19" i="6"/>
  <c r="I19" i="6"/>
  <c r="E19" i="6"/>
  <c r="M28" i="6" l="1"/>
  <c r="K28" i="6" l="1"/>
  <c r="L28" i="6"/>
  <c r="G28" i="6"/>
  <c r="H28" i="6"/>
  <c r="I28" i="6"/>
  <c r="J28" i="6"/>
  <c r="R13" i="10" l="1"/>
  <c r="S13" i="10" l="1"/>
  <c r="T13" i="10" l="1"/>
  <c r="U13" i="10" l="1"/>
  <c r="V13" i="10" l="1"/>
  <c r="W13" i="10" l="1"/>
  <c r="G28" i="10" l="1"/>
  <c r="G31" i="10" l="1"/>
  <c r="G30" i="10"/>
  <c r="H31" i="10" l="1"/>
  <c r="L20" i="10"/>
  <c r="I31" i="10" l="1"/>
  <c r="G29" i="10" l="1"/>
  <c r="J31" i="10"/>
  <c r="K31" i="10" l="1"/>
  <c r="L31" i="10" s="1"/>
  <c r="G32" i="10"/>
  <c r="G33" i="10" l="1"/>
  <c r="L6" i="10" l="1"/>
  <c r="L9" i="10"/>
  <c r="L8" i="10" l="1"/>
  <c r="L7" i="10"/>
  <c r="L10" i="10" l="1"/>
  <c r="L11" i="10" l="1"/>
  <c r="C80" i="9" l="1"/>
  <c r="B66" i="9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46" i="9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26" i="9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F24" i="9"/>
  <c r="E24" i="9"/>
  <c r="H64" i="9" l="1"/>
  <c r="H24" i="9"/>
  <c r="H44" i="9"/>
  <c r="J64" i="9"/>
  <c r="J44" i="9"/>
  <c r="J24" i="9"/>
  <c r="I64" i="9"/>
  <c r="I44" i="9"/>
  <c r="I24" i="9"/>
  <c r="D64" i="9"/>
  <c r="D44" i="9"/>
  <c r="D24" i="9"/>
  <c r="E64" i="9"/>
  <c r="E44" i="9"/>
  <c r="F64" i="9"/>
  <c r="F44" i="9"/>
  <c r="G64" i="9"/>
  <c r="G44" i="9"/>
  <c r="G24" i="9"/>
  <c r="H60" i="9" l="1"/>
  <c r="D60" i="9"/>
  <c r="J60" i="9"/>
  <c r="G60" i="9"/>
  <c r="E60" i="9"/>
  <c r="F60" i="9" l="1"/>
  <c r="I60" i="9"/>
  <c r="K60" i="9"/>
  <c r="E79" i="9" l="1"/>
  <c r="D20" i="9" l="1"/>
  <c r="D40" i="9"/>
  <c r="E40" i="9"/>
  <c r="E20" i="9"/>
  <c r="D79" i="9"/>
  <c r="D80" i="9" l="1"/>
  <c r="E80" i="9"/>
  <c r="H79" i="9" l="1"/>
  <c r="H40" i="9" l="1"/>
  <c r="J40" i="9"/>
  <c r="I79" i="9"/>
  <c r="G79" i="9"/>
  <c r="F20" i="9"/>
  <c r="H20" i="9"/>
  <c r="I40" i="9"/>
  <c r="J79" i="9"/>
  <c r="I20" i="9"/>
  <c r="G40" i="9"/>
  <c r="F79" i="9"/>
  <c r="F40" i="9"/>
  <c r="J20" i="9"/>
  <c r="G20" i="9"/>
  <c r="G26" i="6"/>
  <c r="H26" i="6" s="1"/>
  <c r="I26" i="6" s="1"/>
  <c r="J26" i="6" s="1"/>
  <c r="H27" i="6" l="1"/>
  <c r="E27" i="6"/>
  <c r="F27" i="6"/>
  <c r="I27" i="6"/>
  <c r="G27" i="6"/>
  <c r="J27" i="6"/>
  <c r="K79" i="9"/>
  <c r="I80" i="9"/>
  <c r="F80" i="9"/>
  <c r="J80" i="9"/>
  <c r="G80" i="9"/>
  <c r="K20" i="9"/>
  <c r="K40" i="9"/>
  <c r="H80" i="9"/>
  <c r="K26" i="6"/>
  <c r="L26" i="6" s="1"/>
  <c r="L27" i="6" s="1"/>
  <c r="K27" i="6" l="1"/>
  <c r="M26" i="6"/>
  <c r="M27" i="6" s="1"/>
  <c r="K80" i="9"/>
  <c r="E5" i="6" l="1"/>
  <c r="N26" i="6"/>
  <c r="N27" i="6" s="1"/>
  <c r="M10" i="9" l="1"/>
  <c r="O26" i="6"/>
  <c r="O27" i="6" s="1"/>
  <c r="I5" i="6" l="1"/>
  <c r="H5" i="6"/>
  <c r="Q10" i="9" l="1"/>
  <c r="P10" i="9"/>
  <c r="H30" i="10" l="1"/>
  <c r="H29" i="10" l="1"/>
  <c r="H28" i="10" l="1"/>
  <c r="H32" i="10" l="1"/>
  <c r="H33" i="10" l="1"/>
  <c r="G5" i="6" l="1"/>
  <c r="F11" i="6"/>
  <c r="F5" i="6"/>
  <c r="J17" i="6"/>
  <c r="G12" i="6" l="1"/>
  <c r="G6" i="6"/>
  <c r="G7" i="6"/>
  <c r="O10" i="9" s="1"/>
  <c r="G19" i="6"/>
  <c r="F6" i="6"/>
  <c r="F7" i="6" s="1"/>
  <c r="N10" i="9" s="1"/>
  <c r="F12" i="6"/>
  <c r="F13" i="6" s="1"/>
  <c r="J18" i="6"/>
  <c r="J19" i="6" s="1"/>
  <c r="F19" i="6"/>
  <c r="J5" i="6"/>
  <c r="J11" i="6"/>
  <c r="G13" i="6" l="1"/>
  <c r="J12" i="6"/>
  <c r="J13" i="6" s="1"/>
  <c r="J6" i="6"/>
  <c r="J7" i="6" s="1"/>
  <c r="K29" i="10" l="1"/>
  <c r="J29" i="10"/>
  <c r="K28" i="10" l="1"/>
  <c r="I29" i="10"/>
  <c r="L29" i="10" s="1"/>
  <c r="L18" i="10"/>
  <c r="J28" i="10"/>
  <c r="I28" i="10"/>
  <c r="L17" i="10" l="1"/>
  <c r="L28" i="10"/>
  <c r="I30" i="10" l="1"/>
  <c r="J30" i="10"/>
  <c r="I33" i="10" l="1"/>
  <c r="K30" i="10"/>
  <c r="L30" i="10" s="1"/>
  <c r="I32" i="10"/>
  <c r="L19" i="10" l="1"/>
  <c r="J32" i="10" l="1"/>
  <c r="J33" i="10" l="1"/>
  <c r="K32" i="10" l="1"/>
  <c r="L32" i="10" s="1"/>
  <c r="L21" i="10"/>
  <c r="K33" i="10" l="1"/>
  <c r="L33" i="10" s="1"/>
  <c r="L22" i="10"/>
</calcChain>
</file>

<file path=xl/sharedStrings.xml><?xml version="1.0" encoding="utf-8"?>
<sst xmlns="http://schemas.openxmlformats.org/spreadsheetml/2006/main" count="194" uniqueCount="61">
  <si>
    <t>PTRM input</t>
  </si>
  <si>
    <t>Type</t>
  </si>
  <si>
    <t>2024-25</t>
  </si>
  <si>
    <t>2025-26</t>
  </si>
  <si>
    <t>2026-27</t>
  </si>
  <si>
    <t>2027-28</t>
  </si>
  <si>
    <t>2028-29</t>
  </si>
  <si>
    <t>Total</t>
  </si>
  <si>
    <t>Capex</t>
  </si>
  <si>
    <t>Totex</t>
  </si>
  <si>
    <t>($ June 2024)</t>
  </si>
  <si>
    <t>Threshold check</t>
  </si>
  <si>
    <t>($ Nominal June)</t>
  </si>
  <si>
    <t>From EN24 Capex model</t>
  </si>
  <si>
    <t>2018-19</t>
  </si>
  <si>
    <t>2019-20</t>
  </si>
  <si>
    <t>2020-21</t>
  </si>
  <si>
    <t>2021-22</t>
  </si>
  <si>
    <t>2022-23</t>
  </si>
  <si>
    <t>2023-24</t>
  </si>
  <si>
    <t>CPI year on year change (%) - lagged one year (actual/estimate)</t>
  </si>
  <si>
    <t xml:space="preserve">Cumulative Inflation Index </t>
  </si>
  <si>
    <t>PTRM category</t>
  </si>
  <si>
    <t>IT &amp; Communication Systems (Networks)</t>
  </si>
  <si>
    <t xml:space="preserve">10 years </t>
  </si>
  <si>
    <t>56. Forecast gross capital expenditure – as incurred ($millions June 2024) (Distribution)</t>
  </si>
  <si>
    <t>PTRM asset class</t>
  </si>
  <si>
    <t>Opening Distribution Assets</t>
  </si>
  <si>
    <t>Zone Substation</t>
  </si>
  <si>
    <t>Distribution Substations</t>
  </si>
  <si>
    <t>Distribution Overhead Lines</t>
  </si>
  <si>
    <t>Distribution Underground Lines</t>
  </si>
  <si>
    <t>Motor Vehicles</t>
  </si>
  <si>
    <t>Other Non-System Assets (Networks)</t>
  </si>
  <si>
    <t>IT Systems (Corporate)</t>
  </si>
  <si>
    <t>Telecommunications (Corporate)</t>
  </si>
  <si>
    <t>Other Non-System Assets (Corporate)</t>
  </si>
  <si>
    <t>Land</t>
  </si>
  <si>
    <t>Buildings</t>
  </si>
  <si>
    <t>Composite Poles (Dx)</t>
  </si>
  <si>
    <t/>
  </si>
  <si>
    <t>57. Forecast capital contributions – Type 1 – as incurred ($millions June 2024) (Distribution)</t>
  </si>
  <si>
    <t>58. Forecast asset disposals – as incurred ($millions June 2024) (Distribution)</t>
  </si>
  <si>
    <t>59. Forecast net capital expenditure – as incurred ($millions June 2024) (Distribution)</t>
  </si>
  <si>
    <t>Year</t>
  </si>
  <si>
    <t>Building Block Components ($m Nominal)</t>
  </si>
  <si>
    <t>2025-26 COD update</t>
  </si>
  <si>
    <t>Return on Capital</t>
  </si>
  <si>
    <t>Expected Revenue (smoothed)</t>
  </si>
  <si>
    <t>Return of Capital (regulatory depreciation)</t>
  </si>
  <si>
    <t>Operating Expenditure</t>
  </si>
  <si>
    <t>Revenue Adjustments</t>
  </si>
  <si>
    <t xml:space="preserve">FTA adjustment - solved </t>
  </si>
  <si>
    <t>Net Tax Allowance</t>
  </si>
  <si>
    <t>Annual Revenue Requirement (unsmoothed)</t>
  </si>
  <si>
    <t>Incremental annual revenue requirement (smoothed)</t>
  </si>
  <si>
    <t>Index: Nominal December to Real 2024 June</t>
  </si>
  <si>
    <t>($ Nominal December)</t>
  </si>
  <si>
    <t>Real 2021-22 June to Real 2024 June</t>
  </si>
  <si>
    <t>December to June</t>
  </si>
  <si>
    <t>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</si>
</sst>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#,##0.00%_);[Red]_(\-#,##0.00%_);_(&quot;-&quot;_)"/>
    <numFmt numFmtId="166" formatCode="&quot;$&quot;#,##0;[Red]\-&quot;$&quot;#,##0;\ &quot;-&quot;"/>
    <numFmt numFmtId="167" formatCode="_-* #,##0.0000_-;\-* #,##0.0000_-;_-* &quot;-&quot;??_-;_-@_-"/>
    <numFmt numFmtId="168" formatCode="[Red]\●;[Red]\●;[Color10]\●"/>
    <numFmt numFmtId="169" formatCode="0_ ;[Red]\-0;\-"/>
    <numFmt numFmtId="170" formatCode="0.00_ ;[Red]\-0.00;\-;"/>
    <numFmt numFmtId="171" formatCode="0.00_ ;[Red]\-0.00;\-"/>
    <numFmt numFmtId="172" formatCode="_-* #,##0.000_-;\-* #,##0.000_-;_-* &quot;-&quot;??_-;_-@_-"/>
    <numFmt numFmtId="173" formatCode="_-&quot;$&quot;* #,##0_-;\-&quot;$&quot;* #,##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sz val="8"/>
      <name val="Helvetica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>
      <alignment horizontal="center" vertical="center"/>
    </xf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4" fontId="3" fillId="0" borderId="0" xfId="0" applyNumberFormat="1" applyFont="1"/>
    <xf numFmtId="3" fontId="3" fillId="0" borderId="0" xfId="0" applyNumberFormat="1" applyFont="1"/>
    <xf numFmtId="0" fontId="3" fillId="0" borderId="5" xfId="0" applyFont="1" applyBorder="1"/>
    <xf numFmtId="0" fontId="7" fillId="0" borderId="0" xfId="0" applyFont="1"/>
    <xf numFmtId="166" fontId="3" fillId="0" borderId="0" xfId="0" applyNumberFormat="1" applyFont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0" xfId="3" applyNumberFormat="1" applyFont="1" applyAlignment="1">
      <alignment horizontal="center" vertical="center"/>
    </xf>
    <xf numFmtId="0" fontId="4" fillId="0" borderId="0" xfId="0" applyFont="1"/>
    <xf numFmtId="43" fontId="3" fillId="0" borderId="0" xfId="0" applyNumberFormat="1" applyFont="1"/>
    <xf numFmtId="166" fontId="3" fillId="0" borderId="0" xfId="0" applyNumberFormat="1" applyFont="1"/>
    <xf numFmtId="0" fontId="6" fillId="0" borderId="0" xfId="0" applyFont="1"/>
    <xf numFmtId="171" fontId="2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8" fontId="3" fillId="5" borderId="0" xfId="0" applyNumberFormat="1" applyFont="1" applyFill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left" vertical="center"/>
    </xf>
    <xf numFmtId="170" fontId="3" fillId="5" borderId="2" xfId="0" applyNumberFormat="1" applyFont="1" applyFill="1" applyBorder="1" applyAlignment="1">
      <alignment horizontal="center"/>
    </xf>
    <xf numFmtId="170" fontId="3" fillId="4" borderId="2" xfId="0" applyNumberFormat="1" applyFont="1" applyFill="1" applyBorder="1" applyAlignment="1">
      <alignment horizontal="center"/>
    </xf>
    <xf numFmtId="168" fontId="3" fillId="0" borderId="0" xfId="0" applyNumberFormat="1" applyFont="1"/>
    <xf numFmtId="171" fontId="3" fillId="5" borderId="2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8" fontId="3" fillId="0" borderId="0" xfId="0" applyNumberFormat="1" applyFont="1"/>
    <xf numFmtId="2" fontId="3" fillId="4" borderId="0" xfId="0" applyNumberFormat="1" applyFont="1" applyFill="1"/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165" fontId="6" fillId="0" borderId="6" xfId="2" applyNumberFormat="1" applyFont="1" applyFill="1" applyBorder="1" applyAlignment="1" applyProtection="1">
      <alignment vertical="center"/>
      <protection locked="0"/>
    </xf>
    <xf numFmtId="167" fontId="6" fillId="0" borderId="6" xfId="3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right"/>
    </xf>
    <xf numFmtId="0" fontId="5" fillId="8" borderId="7" xfId="0" applyFont="1" applyFill="1" applyBorder="1" applyAlignment="1">
      <alignment vertical="center"/>
    </xf>
    <xf numFmtId="0" fontId="6" fillId="3" borderId="0" xfId="0" applyFont="1" applyFill="1"/>
    <xf numFmtId="0" fontId="5" fillId="3" borderId="0" xfId="0" applyFont="1" applyFill="1"/>
    <xf numFmtId="164" fontId="12" fillId="3" borderId="9" xfId="0" applyNumberFormat="1" applyFont="1" applyFill="1" applyBorder="1"/>
    <xf numFmtId="164" fontId="5" fillId="3" borderId="0" xfId="0" applyNumberFormat="1" applyFont="1" applyFill="1"/>
    <xf numFmtId="164" fontId="12" fillId="3" borderId="0" xfId="0" applyNumberFormat="1" applyFont="1" applyFill="1"/>
    <xf numFmtId="0" fontId="5" fillId="8" borderId="10" xfId="0" applyFont="1" applyFill="1" applyBorder="1" applyAlignment="1">
      <alignment vertical="center"/>
    </xf>
    <xf numFmtId="0" fontId="6" fillId="9" borderId="0" xfId="0" applyFont="1" applyFill="1"/>
    <xf numFmtId="0" fontId="5" fillId="9" borderId="0" xfId="0" applyFont="1" applyFill="1"/>
    <xf numFmtId="164" fontId="12" fillId="3" borderId="13" xfId="0" applyNumberFormat="1" applyFont="1" applyFill="1" applyBorder="1"/>
    <xf numFmtId="10" fontId="6" fillId="3" borderId="0" xfId="2" applyNumberFormat="1" applyFont="1" applyFill="1" applyBorder="1" applyAlignment="1">
      <alignment horizontal="right"/>
    </xf>
    <xf numFmtId="0" fontId="13" fillId="0" borderId="0" xfId="0" applyFont="1"/>
    <xf numFmtId="0" fontId="3" fillId="8" borderId="7" xfId="0" applyFont="1" applyFill="1" applyBorder="1"/>
    <xf numFmtId="0" fontId="3" fillId="9" borderId="0" xfId="0" applyFont="1" applyFill="1"/>
    <xf numFmtId="0" fontId="3" fillId="3" borderId="0" xfId="0" applyFont="1" applyFill="1"/>
    <xf numFmtId="0" fontId="5" fillId="7" borderId="7" xfId="0" applyFont="1" applyFill="1" applyBorder="1" applyAlignment="1">
      <alignment horizontal="left"/>
    </xf>
    <xf numFmtId="10" fontId="3" fillId="8" borderId="7" xfId="2" applyNumberFormat="1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3" fillId="3" borderId="10" xfId="0" applyFont="1" applyFill="1" applyBorder="1"/>
    <xf numFmtId="164" fontId="3" fillId="3" borderId="9" xfId="0" applyNumberFormat="1" applyFont="1" applyFill="1" applyBorder="1"/>
    <xf numFmtId="164" fontId="3" fillId="3" borderId="12" xfId="0" applyNumberFormat="1" applyFont="1" applyFill="1" applyBorder="1"/>
    <xf numFmtId="164" fontId="3" fillId="3" borderId="0" xfId="0" applyNumberFormat="1" applyFont="1" applyFill="1"/>
    <xf numFmtId="164" fontId="2" fillId="3" borderId="12" xfId="0" applyNumberFormat="1" applyFont="1" applyFill="1" applyBorder="1"/>
    <xf numFmtId="164" fontId="2" fillId="3" borderId="0" xfId="0" applyNumberFormat="1" applyFont="1" applyFill="1"/>
    <xf numFmtId="164" fontId="2" fillId="3" borderId="9" xfId="0" applyNumberFormat="1" applyFont="1" applyFill="1" applyBorder="1"/>
    <xf numFmtId="0" fontId="14" fillId="3" borderId="0" xfId="0" applyFont="1" applyFill="1"/>
    <xf numFmtId="10" fontId="3" fillId="8" borderId="10" xfId="2" applyNumberFormat="1" applyFont="1" applyFill="1" applyBorder="1"/>
    <xf numFmtId="0" fontId="3" fillId="3" borderId="9" xfId="0" applyFont="1" applyFill="1" applyBorder="1"/>
    <xf numFmtId="172" fontId="3" fillId="0" borderId="6" xfId="0" applyNumberFormat="1" applyFont="1" applyBorder="1"/>
    <xf numFmtId="0" fontId="3" fillId="0" borderId="6" xfId="0" applyFont="1" applyBorder="1"/>
    <xf numFmtId="43" fontId="3" fillId="0" borderId="6" xfId="0" applyNumberFormat="1" applyFont="1" applyBorder="1"/>
    <xf numFmtId="166" fontId="3" fillId="0" borderId="0" xfId="0" applyNumberFormat="1" applyFont="1" applyAlignment="1">
      <alignment horizontal="left" vertical="center"/>
    </xf>
    <xf numFmtId="173" fontId="3" fillId="0" borderId="0" xfId="0" applyNumberFormat="1" applyFont="1"/>
    <xf numFmtId="43" fontId="3" fillId="0" borderId="0" xfId="3" applyFont="1" applyFill="1" applyBorder="1"/>
    <xf numFmtId="173" fontId="3" fillId="0" borderId="0" xfId="1" applyNumberFormat="1" applyFont="1" applyFill="1" applyBorder="1"/>
    <xf numFmtId="9" fontId="3" fillId="0" borderId="0" xfId="2" applyFont="1" applyFill="1" applyBorder="1"/>
    <xf numFmtId="43" fontId="2" fillId="0" borderId="0" xfId="3" applyFont="1" applyFill="1" applyBorder="1"/>
    <xf numFmtId="0" fontId="2" fillId="0" borderId="0" xfId="0" applyFont="1" applyAlignment="1">
      <alignment horizontal="center"/>
    </xf>
    <xf numFmtId="173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3" fontId="3" fillId="3" borderId="0" xfId="0" applyNumberFormat="1" applyFont="1" applyFill="1"/>
    <xf numFmtId="0" fontId="3" fillId="0" borderId="12" xfId="0" applyFont="1" applyBorder="1"/>
    <xf numFmtId="0" fontId="3" fillId="0" borderId="9" xfId="0" applyFont="1" applyBorder="1"/>
    <xf numFmtId="10" fontId="3" fillId="0" borderId="0" xfId="2" applyNumberFormat="1" applyFont="1"/>
    <xf numFmtId="0" fontId="8" fillId="6" borderId="0" xfId="0" applyFont="1" applyFill="1" applyAlignment="1">
      <alignment horizontal="center"/>
    </xf>
  </cellXfs>
  <cellStyles count="5">
    <cellStyle name="Check RedRedGreen" xfId="4" xr:uid="{3478CCAE-579B-4CBA-A477-071496F3EC9C}"/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39B-6CEF-4D15-9880-5A78D8E9CCCF}">
  <sheetPr codeName="Sheet1"/>
  <dimension ref="B3:T40"/>
  <sheetViews>
    <sheetView topLeftCell="A2" workbookViewId="0">
      <selection activeCell="G18" sqref="G18"/>
    </sheetView>
  </sheetViews>
  <sheetFormatPr defaultColWidth="9.28515625" defaultRowHeight="12.75" x14ac:dyDescent="0.2"/>
  <cols>
    <col min="1" max="1" width="9.42578125" style="2" customWidth="1"/>
    <col min="2" max="2" width="29.7109375" style="2" bestFit="1" customWidth="1"/>
    <col min="3" max="3" width="22.7109375" style="2" customWidth="1"/>
    <col min="4" max="4" width="9.28515625" style="2"/>
    <col min="5" max="11" width="12.7109375" style="2" customWidth="1"/>
    <col min="12" max="12" width="12.85546875" style="2" customWidth="1"/>
    <col min="13" max="18" width="12.7109375" style="2" customWidth="1"/>
    <col min="19" max="16384" width="9.28515625" style="2"/>
  </cols>
  <sheetData>
    <row r="3" spans="2:20" x14ac:dyDescent="0.2">
      <c r="B3" s="1" t="s">
        <v>0</v>
      </c>
      <c r="L3" s="82"/>
    </row>
    <row r="4" spans="2:20" ht="12.75" customHeight="1" x14ac:dyDescent="0.2">
      <c r="B4" s="31" t="s">
        <v>1</v>
      </c>
      <c r="C4" s="31"/>
      <c r="D4" s="32"/>
      <c r="E4" s="33" t="s">
        <v>2</v>
      </c>
      <c r="F4" s="33" t="s">
        <v>3</v>
      </c>
      <c r="G4" s="33" t="s">
        <v>4</v>
      </c>
      <c r="H4" s="33" t="s">
        <v>5</v>
      </c>
      <c r="I4" s="33" t="s">
        <v>6</v>
      </c>
      <c r="J4" s="38" t="s">
        <v>7</v>
      </c>
      <c r="L4" s="1"/>
      <c r="M4" s="1"/>
      <c r="N4" s="83"/>
      <c r="O4" s="83"/>
      <c r="P4" s="83"/>
      <c r="Q4" s="83"/>
      <c r="R4" s="83"/>
    </row>
    <row r="5" spans="2:20" ht="12.75" customHeight="1" x14ac:dyDescent="0.2">
      <c r="B5" s="2" t="s">
        <v>8</v>
      </c>
      <c r="C5" s="8"/>
      <c r="D5" s="6"/>
      <c r="E5" s="11">
        <f>E17*K27</f>
        <v>0</v>
      </c>
      <c r="F5" s="11">
        <f>F17*$L$27</f>
        <v>2692259.9371408219</v>
      </c>
      <c r="G5" s="11">
        <f>G17*$M$27</f>
        <v>1565293.6748280153</v>
      </c>
      <c r="H5" s="11">
        <f t="shared" ref="H5" si="0">H17*N27</f>
        <v>0</v>
      </c>
      <c r="I5" s="11">
        <f>I17*O27</f>
        <v>0</v>
      </c>
      <c r="J5" s="9">
        <f>SUM(E5:I5)</f>
        <v>4257553.6119688377</v>
      </c>
      <c r="K5" s="16"/>
      <c r="L5" s="77"/>
      <c r="N5" s="84"/>
      <c r="O5" s="84"/>
      <c r="P5" s="84"/>
      <c r="Q5" s="84"/>
      <c r="R5" s="84"/>
      <c r="T5" s="78"/>
    </row>
    <row r="6" spans="2:20" x14ac:dyDescent="0.2">
      <c r="B6" s="2" t="s">
        <v>60</v>
      </c>
      <c r="C6" s="8"/>
      <c r="D6" s="6"/>
      <c r="E6" s="11"/>
      <c r="F6" s="11">
        <f>F18*$L$27</f>
        <v>0</v>
      </c>
      <c r="G6" s="11">
        <f>G18*$M$27</f>
        <v>0</v>
      </c>
      <c r="H6" s="11"/>
      <c r="I6" s="11"/>
      <c r="J6" s="9">
        <f>SUM(E6:I6)</f>
        <v>0</v>
      </c>
      <c r="M6" s="11"/>
      <c r="N6" s="9"/>
      <c r="O6" s="9"/>
      <c r="P6" s="9"/>
      <c r="Q6" s="9"/>
      <c r="R6" s="9"/>
      <c r="T6" s="78"/>
    </row>
    <row r="7" spans="2:20" x14ac:dyDescent="0.2">
      <c r="B7" s="7" t="s">
        <v>9</v>
      </c>
      <c r="C7" s="7" t="s">
        <v>10</v>
      </c>
      <c r="D7" s="7"/>
      <c r="E7" s="12"/>
      <c r="F7" s="12">
        <f t="shared" ref="F7:G7" si="1">SUM(F5:F6)</f>
        <v>2692259.9371408219</v>
      </c>
      <c r="G7" s="12">
        <f t="shared" si="1"/>
        <v>1565293.6748280153</v>
      </c>
      <c r="H7" s="12"/>
      <c r="I7" s="12"/>
      <c r="J7" s="10">
        <f>SUM(J5:J6)</f>
        <v>4257553.6119688377</v>
      </c>
      <c r="L7" s="81"/>
      <c r="N7" s="85"/>
    </row>
    <row r="8" spans="2:20" x14ac:dyDescent="0.2">
      <c r="F8" s="35"/>
      <c r="J8" s="4"/>
      <c r="L8" s="77"/>
      <c r="M8" s="79"/>
      <c r="N8" s="80"/>
      <c r="O8" s="80"/>
      <c r="P8" s="80"/>
      <c r="Q8" s="80"/>
      <c r="R8" s="80"/>
      <c r="T8" s="78"/>
    </row>
    <row r="9" spans="2:20" x14ac:dyDescent="0.2">
      <c r="B9" s="1" t="s">
        <v>11</v>
      </c>
      <c r="J9" s="4"/>
      <c r="L9" s="81"/>
      <c r="N9" s="80"/>
      <c r="O9" s="80"/>
      <c r="P9" s="80"/>
      <c r="Q9" s="80"/>
      <c r="R9" s="80"/>
      <c r="T9" s="78"/>
    </row>
    <row r="10" spans="2:20" x14ac:dyDescent="0.2">
      <c r="B10" s="31" t="s">
        <v>1</v>
      </c>
      <c r="C10" s="31"/>
      <c r="D10" s="32"/>
      <c r="E10" s="33" t="s">
        <v>2</v>
      </c>
      <c r="F10" s="33" t="s">
        <v>3</v>
      </c>
      <c r="G10" s="33" t="s">
        <v>4</v>
      </c>
      <c r="H10" s="33" t="s">
        <v>5</v>
      </c>
      <c r="I10" s="33" t="s">
        <v>6</v>
      </c>
      <c r="J10" s="37" t="s">
        <v>7</v>
      </c>
      <c r="T10" s="78"/>
    </row>
    <row r="11" spans="2:20" x14ac:dyDescent="0.2">
      <c r="B11" s="2" t="s">
        <v>8</v>
      </c>
      <c r="C11" s="8"/>
      <c r="D11" s="6"/>
      <c r="E11" s="11">
        <v>0</v>
      </c>
      <c r="F11" s="13">
        <f>F17*$L$28</f>
        <v>2830882.730463699</v>
      </c>
      <c r="G11" s="13">
        <f>G17*$M$28</f>
        <v>1689666.3792379769</v>
      </c>
      <c r="H11" s="13">
        <v>0</v>
      </c>
      <c r="I11" s="13">
        <v>0</v>
      </c>
      <c r="J11" s="9">
        <f>SUM(E11:I11)</f>
        <v>4520549.1097016763</v>
      </c>
      <c r="L11" s="81"/>
      <c r="N11" s="78"/>
      <c r="O11" s="78"/>
      <c r="P11" s="78"/>
      <c r="Q11" s="78"/>
      <c r="R11" s="78"/>
    </row>
    <row r="12" spans="2:20" x14ac:dyDescent="0.2">
      <c r="B12" s="2" t="s">
        <v>60</v>
      </c>
      <c r="C12" s="8"/>
      <c r="D12" s="6"/>
      <c r="E12" s="11">
        <v>0</v>
      </c>
      <c r="F12" s="13">
        <f>F18*$L$28</f>
        <v>0</v>
      </c>
      <c r="G12" s="13">
        <f>G18*$M$28</f>
        <v>0</v>
      </c>
      <c r="H12" s="11">
        <v>0</v>
      </c>
      <c r="I12" s="11">
        <v>0</v>
      </c>
      <c r="J12" s="9">
        <f>SUM(E12:I12)</f>
        <v>0</v>
      </c>
      <c r="L12" s="79"/>
      <c r="N12" s="78"/>
      <c r="O12" s="78"/>
      <c r="P12" s="78"/>
      <c r="Q12" s="78"/>
      <c r="R12" s="78"/>
    </row>
    <row r="13" spans="2:20" x14ac:dyDescent="0.2">
      <c r="B13" s="7" t="s">
        <v>9</v>
      </c>
      <c r="C13" s="7" t="s">
        <v>12</v>
      </c>
      <c r="D13" s="7"/>
      <c r="E13" s="12">
        <f>SUM(E11:E12)</f>
        <v>0</v>
      </c>
      <c r="F13" s="12">
        <f t="shared" ref="F13:I13" si="2">SUM(F11:F12)</f>
        <v>2830882.730463699</v>
      </c>
      <c r="G13" s="12">
        <f t="shared" si="2"/>
        <v>1689666.3792379769</v>
      </c>
      <c r="H13" s="12">
        <f t="shared" si="2"/>
        <v>0</v>
      </c>
      <c r="I13" s="12">
        <f t="shared" si="2"/>
        <v>0</v>
      </c>
      <c r="J13" s="10">
        <f>SUM(J11:J12)</f>
        <v>4520549.1097016763</v>
      </c>
    </row>
    <row r="14" spans="2:20" x14ac:dyDescent="0.2">
      <c r="E14" s="9"/>
      <c r="F14" s="9"/>
      <c r="G14" s="9"/>
      <c r="H14" s="9"/>
      <c r="I14" s="9"/>
      <c r="J14" s="9"/>
      <c r="N14" s="78"/>
      <c r="O14" s="78"/>
      <c r="P14" s="78"/>
      <c r="Q14" s="78"/>
      <c r="R14" s="78"/>
    </row>
    <row r="15" spans="2:20" x14ac:dyDescent="0.2">
      <c r="B15" s="1"/>
      <c r="J15" s="4"/>
      <c r="L15" s="81"/>
    </row>
    <row r="16" spans="2:20" x14ac:dyDescent="0.2">
      <c r="B16" s="31" t="s">
        <v>1</v>
      </c>
      <c r="C16" s="31"/>
      <c r="D16" s="32"/>
      <c r="E16" s="33" t="s">
        <v>2</v>
      </c>
      <c r="F16" s="33" t="s">
        <v>3</v>
      </c>
      <c r="G16" s="33" t="s">
        <v>4</v>
      </c>
      <c r="H16" s="33" t="s">
        <v>5</v>
      </c>
      <c r="I16" s="33" t="s">
        <v>6</v>
      </c>
      <c r="J16" s="37" t="s">
        <v>7</v>
      </c>
    </row>
    <row r="17" spans="2:15" x14ac:dyDescent="0.2">
      <c r="B17" s="2" t="s">
        <v>8</v>
      </c>
      <c r="C17" s="8"/>
      <c r="D17" s="6"/>
      <c r="E17" s="11">
        <v>0</v>
      </c>
      <c r="F17" s="13">
        <v>2793970.1255199998</v>
      </c>
      <c r="G17" s="13">
        <v>1667634.386576364</v>
      </c>
      <c r="H17" s="13">
        <v>0</v>
      </c>
      <c r="I17" s="13">
        <v>0</v>
      </c>
      <c r="J17" s="9">
        <f>SUM(E17:I17)</f>
        <v>4461604.5120963641</v>
      </c>
      <c r="L17" s="81"/>
    </row>
    <row r="18" spans="2:15" x14ac:dyDescent="0.2">
      <c r="B18" s="2" t="s">
        <v>60</v>
      </c>
      <c r="C18" s="8"/>
      <c r="D18" s="6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9">
        <f>SUM(E18:I18)</f>
        <v>0</v>
      </c>
      <c r="L18" s="79"/>
    </row>
    <row r="19" spans="2:15" x14ac:dyDescent="0.2">
      <c r="B19" s="7" t="s">
        <v>9</v>
      </c>
      <c r="C19" s="7" t="s">
        <v>57</v>
      </c>
      <c r="D19" s="7"/>
      <c r="E19" s="12">
        <f>SUM(E17:E18)</f>
        <v>0</v>
      </c>
      <c r="F19" s="12">
        <f t="shared" ref="F19:I19" si="3">SUM(F17:F18)</f>
        <v>2793970.1255199998</v>
      </c>
      <c r="G19" s="12">
        <f t="shared" si="3"/>
        <v>1667634.386576364</v>
      </c>
      <c r="H19" s="12">
        <f t="shared" si="3"/>
        <v>0</v>
      </c>
      <c r="I19" s="12">
        <f t="shared" si="3"/>
        <v>0</v>
      </c>
      <c r="J19" s="10">
        <f>SUM(J17:J18)</f>
        <v>4461604.5120963641</v>
      </c>
    </row>
    <row r="23" spans="2:15" x14ac:dyDescent="0.2">
      <c r="B23" s="1" t="s">
        <v>13</v>
      </c>
    </row>
    <row r="24" spans="2:15" x14ac:dyDescent="0.2">
      <c r="E24" s="41" t="s">
        <v>14</v>
      </c>
      <c r="F24" s="41" t="s">
        <v>15</v>
      </c>
      <c r="G24" s="41" t="s">
        <v>16</v>
      </c>
      <c r="H24" s="41" t="s">
        <v>17</v>
      </c>
      <c r="I24" s="41" t="s">
        <v>18</v>
      </c>
      <c r="J24" s="41" t="s">
        <v>19</v>
      </c>
      <c r="K24" s="41" t="s">
        <v>2</v>
      </c>
      <c r="L24" s="42" t="s">
        <v>3</v>
      </c>
      <c r="M24" s="42" t="s">
        <v>4</v>
      </c>
      <c r="N24" s="42" t="s">
        <v>5</v>
      </c>
      <c r="O24" s="42" t="s">
        <v>6</v>
      </c>
    </row>
    <row r="25" spans="2:15" x14ac:dyDescent="0.2">
      <c r="B25" s="2" t="s">
        <v>20</v>
      </c>
      <c r="E25" s="39">
        <v>1.9114009444569424E-2</v>
      </c>
      <c r="F25" s="39">
        <v>1.84049079754602E-2</v>
      </c>
      <c r="G25" s="39">
        <v>8.6058519793459406E-3</v>
      </c>
      <c r="H25" s="39">
        <v>3.49829351535835E-2</v>
      </c>
      <c r="I25" s="39">
        <v>7.8318219291014096E-2</v>
      </c>
      <c r="J25" s="39">
        <v>4.0519877675840865E-2</v>
      </c>
      <c r="K25" s="89">
        <v>2.4246877296106001E-2</v>
      </c>
      <c r="L25" s="39">
        <v>2.65975935088048E-2</v>
      </c>
      <c r="M25" s="39">
        <v>2.65975935088048E-2</v>
      </c>
      <c r="N25" s="39">
        <v>2.65975935088048E-2</v>
      </c>
      <c r="O25" s="39">
        <v>2.65975935088048E-2</v>
      </c>
    </row>
    <row r="26" spans="2:15" x14ac:dyDescent="0.2">
      <c r="B26" s="2" t="s">
        <v>21</v>
      </c>
      <c r="E26" s="40">
        <f>IFERROR(1+E25,"")</f>
        <v>1.0191140094445694</v>
      </c>
      <c r="F26" s="40">
        <f>IFERROR(E26*(1+F25),"")</f>
        <v>1.0378707090048991</v>
      </c>
      <c r="G26" s="40">
        <f t="shared" ref="G26:O26" si="4">IFERROR(F26*(1+G25),"")</f>
        <v>1.0468024707002941</v>
      </c>
      <c r="H26" s="40">
        <f t="shared" si="4"/>
        <v>1.0834226936514135</v>
      </c>
      <c r="I26" s="40">
        <f t="shared" si="4"/>
        <v>1.1682744297576662</v>
      </c>
      <c r="J26" s="40">
        <f t="shared" si="4"/>
        <v>1.2156127667432595</v>
      </c>
      <c r="K26" s="40">
        <f t="shared" si="4"/>
        <v>1.2450875803380632</v>
      </c>
      <c r="L26" s="40">
        <f t="shared" si="4"/>
        <v>1.2782039136827563</v>
      </c>
      <c r="M26" s="40">
        <f t="shared" si="4"/>
        <v>1.3122010618002535</v>
      </c>
      <c r="N26" s="40">
        <f t="shared" si="4"/>
        <v>1.3471024522438386</v>
      </c>
      <c r="O26" s="40">
        <f t="shared" si="4"/>
        <v>1.3829321356833344</v>
      </c>
    </row>
    <row r="27" spans="2:15" x14ac:dyDescent="0.2">
      <c r="B27" s="2" t="s">
        <v>56</v>
      </c>
      <c r="E27" s="40">
        <f>$J$26/E26*(1+E25)^0.5</f>
        <v>1.2041590850615838</v>
      </c>
      <c r="F27" s="40">
        <f t="shared" ref="F27:O27" si="5">$J$26/F26*(1+F25)^0.5</f>
        <v>1.1819857452021179</v>
      </c>
      <c r="G27" s="40">
        <f t="shared" si="5"/>
        <v>1.1662489220328731</v>
      </c>
      <c r="H27" s="40">
        <f>$J$26/H26*(1+H25)^0.5</f>
        <v>1.1414684677802116</v>
      </c>
      <c r="I27" s="40">
        <f t="shared" si="5"/>
        <v>1.0804977149675696</v>
      </c>
      <c r="J27" s="40">
        <f t="shared" si="5"/>
        <v>1.0200587618739623</v>
      </c>
      <c r="K27" s="40">
        <f>$J$26/K26*(1+K25)^0.5</f>
        <v>0.98809266580232169</v>
      </c>
      <c r="L27" s="40">
        <f>$J$26/L26*(1+L25)^0.5</f>
        <v>0.96359653689559477</v>
      </c>
      <c r="M27" s="40">
        <f t="shared" si="5"/>
        <v>0.93863120563347635</v>
      </c>
      <c r="N27" s="40">
        <f t="shared" si="5"/>
        <v>0.9143126884072772</v>
      </c>
      <c r="O27" s="40">
        <f t="shared" si="5"/>
        <v>0.89062422724200097</v>
      </c>
    </row>
    <row r="28" spans="2:15" ht="12.6" customHeight="1" x14ac:dyDescent="0.2">
      <c r="B28" s="2" t="s">
        <v>59</v>
      </c>
      <c r="E28" s="74">
        <f>(1+E25)^0.5</f>
        <v>1.0095117678583887</v>
      </c>
      <c r="F28" s="74">
        <f>(1+F25)^0.5</f>
        <v>1.0091604966383991</v>
      </c>
      <c r="G28" s="74">
        <f t="shared" ref="G28:L28" si="6">(1+G25)^0.5</f>
        <v>1.0042937080253693</v>
      </c>
      <c r="H28" s="74">
        <f t="shared" si="6"/>
        <v>1.0173411105197625</v>
      </c>
      <c r="I28" s="74">
        <f t="shared" si="6"/>
        <v>1.0384210221730943</v>
      </c>
      <c r="J28" s="74">
        <f t="shared" si="6"/>
        <v>1.0200587618739623</v>
      </c>
      <c r="K28" s="74">
        <f>(1+K25)^0.5</f>
        <v>1.0120508274272129</v>
      </c>
      <c r="L28" s="74">
        <f t="shared" si="6"/>
        <v>1.013211524563753</v>
      </c>
      <c r="M28" s="74">
        <f>(1+M25)^0.5</f>
        <v>1.013211524563753</v>
      </c>
      <c r="N28" s="75"/>
      <c r="O28" s="75"/>
    </row>
    <row r="29" spans="2:15" x14ac:dyDescent="0.2">
      <c r="B29" s="17" t="s">
        <v>58</v>
      </c>
      <c r="E29" s="76"/>
      <c r="F29" s="76"/>
      <c r="G29" s="76"/>
      <c r="H29" s="76"/>
      <c r="I29" s="76"/>
      <c r="J29" s="76">
        <f>(1+I25)*(1+J25)</f>
        <v>1.1220115416323166</v>
      </c>
      <c r="K29" s="76"/>
      <c r="L29" s="76"/>
      <c r="M29" s="76"/>
      <c r="N29" s="76"/>
      <c r="O29" s="76"/>
    </row>
    <row r="30" spans="2:15" x14ac:dyDescent="0.2">
      <c r="B30" s="1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2:15" x14ac:dyDescent="0.2">
      <c r="B31" s="1" t="s">
        <v>22</v>
      </c>
      <c r="C31" s="14"/>
    </row>
    <row r="32" spans="2:15" x14ac:dyDescent="0.2">
      <c r="J32" s="35"/>
    </row>
    <row r="33" spans="2:10" x14ac:dyDescent="0.2">
      <c r="B33" s="2" t="s">
        <v>23</v>
      </c>
      <c r="D33" s="2" t="s">
        <v>24</v>
      </c>
    </row>
    <row r="34" spans="2:10" x14ac:dyDescent="0.2">
      <c r="J34" s="35"/>
    </row>
    <row r="38" spans="2:10" x14ac:dyDescent="0.2">
      <c r="B38" s="14"/>
      <c r="C38" s="5"/>
    </row>
    <row r="39" spans="2:10" x14ac:dyDescent="0.2">
      <c r="B39" s="14"/>
      <c r="C39" s="5"/>
    </row>
    <row r="40" spans="2:10" x14ac:dyDescent="0.2">
      <c r="B4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1459-AEC9-4E37-990D-746C4F05BBCD}">
  <sheetPr codeName="Sheet3"/>
  <dimension ref="A2:R82"/>
  <sheetViews>
    <sheetView tabSelected="1" topLeftCell="C1" workbookViewId="0">
      <selection activeCell="N22" sqref="N22"/>
    </sheetView>
  </sheetViews>
  <sheetFormatPr defaultColWidth="8.7109375" defaultRowHeight="12.75" x14ac:dyDescent="0.2"/>
  <cols>
    <col min="1" max="1" width="2.5703125" style="2" customWidth="1"/>
    <col min="2" max="2" width="4.28515625" style="2" customWidth="1"/>
    <col min="3" max="3" width="42.7109375" style="2" customWidth="1"/>
    <col min="4" max="4" width="14.7109375" style="3" customWidth="1"/>
    <col min="5" max="5" width="12.7109375" style="3" customWidth="1"/>
    <col min="6" max="6" width="14.7109375" style="3" customWidth="1"/>
    <col min="7" max="9" width="12.7109375" style="3" customWidth="1"/>
    <col min="10" max="10" width="13.5703125" style="3" bestFit="1" customWidth="1"/>
    <col min="11" max="11" width="12.7109375" style="3" customWidth="1"/>
    <col min="12" max="16384" width="8.7109375" style="2"/>
  </cols>
  <sheetData>
    <row r="2" spans="1:18" x14ac:dyDescent="0.2">
      <c r="A2" s="90"/>
      <c r="B2" s="90"/>
      <c r="C2" s="90" t="s">
        <v>25</v>
      </c>
      <c r="D2" s="90"/>
      <c r="E2" s="90"/>
      <c r="F2" s="90"/>
      <c r="G2" s="90"/>
      <c r="H2" s="90"/>
      <c r="I2" s="90"/>
      <c r="J2" s="90"/>
      <c r="K2" s="90"/>
    </row>
    <row r="3" spans="1:18" x14ac:dyDescent="0.2">
      <c r="D3" s="23"/>
      <c r="E3" s="23"/>
      <c r="F3" s="23"/>
      <c r="G3" s="23"/>
      <c r="H3" s="23"/>
      <c r="I3" s="23"/>
      <c r="J3" s="23"/>
      <c r="K3" s="24"/>
    </row>
    <row r="4" spans="1:18" x14ac:dyDescent="0.2">
      <c r="C4" s="34" t="s">
        <v>26</v>
      </c>
      <c r="D4" s="34" t="s">
        <v>18</v>
      </c>
      <c r="E4" s="34" t="s">
        <v>19</v>
      </c>
      <c r="F4" s="34" t="s">
        <v>2</v>
      </c>
      <c r="G4" s="34" t="s">
        <v>3</v>
      </c>
      <c r="H4" s="34" t="s">
        <v>4</v>
      </c>
      <c r="I4" s="34" t="s">
        <v>5</v>
      </c>
      <c r="J4" s="34" t="s">
        <v>6</v>
      </c>
      <c r="K4" s="34" t="s">
        <v>7</v>
      </c>
    </row>
    <row r="5" spans="1:18" x14ac:dyDescent="0.2">
      <c r="B5" s="25">
        <v>1</v>
      </c>
      <c r="C5" s="26" t="s">
        <v>27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</row>
    <row r="6" spans="1:18" x14ac:dyDescent="0.2">
      <c r="B6" s="25">
        <f>IFERROR(B5+1,"")</f>
        <v>2</v>
      </c>
      <c r="C6" s="26" t="s">
        <v>28</v>
      </c>
      <c r="D6" s="27">
        <v>0</v>
      </c>
      <c r="E6" s="27">
        <v>0</v>
      </c>
      <c r="F6" s="27">
        <v>15.392197288568727</v>
      </c>
      <c r="G6" s="27">
        <v>12.89492170549801</v>
      </c>
      <c r="H6" s="27">
        <v>10.528818778714777</v>
      </c>
      <c r="I6" s="27">
        <v>15.10579916115427</v>
      </c>
      <c r="J6" s="27">
        <v>4.621139974398341</v>
      </c>
      <c r="K6" s="27">
        <v>58.542876908334129</v>
      </c>
    </row>
    <row r="7" spans="1:18" x14ac:dyDescent="0.2">
      <c r="B7" s="25">
        <f t="shared" ref="B7:B19" si="0">IFERROR(B6+1,"")</f>
        <v>3</v>
      </c>
      <c r="C7" s="26" t="s">
        <v>29</v>
      </c>
      <c r="D7" s="27">
        <v>0</v>
      </c>
      <c r="E7" s="27">
        <v>0</v>
      </c>
      <c r="F7" s="27">
        <v>13.175935684466795</v>
      </c>
      <c r="G7" s="27">
        <v>13.003493733312407</v>
      </c>
      <c r="H7" s="27">
        <v>14.024129527026171</v>
      </c>
      <c r="I7" s="27">
        <v>14.050964285199754</v>
      </c>
      <c r="J7" s="27">
        <v>16.408813244878846</v>
      </c>
      <c r="K7" s="27">
        <v>70.663336474883977</v>
      </c>
    </row>
    <row r="8" spans="1:18" x14ac:dyDescent="0.2">
      <c r="B8" s="25">
        <f t="shared" si="0"/>
        <v>4</v>
      </c>
      <c r="C8" s="26" t="s">
        <v>30</v>
      </c>
      <c r="D8" s="27">
        <v>0</v>
      </c>
      <c r="E8" s="27">
        <v>0</v>
      </c>
      <c r="F8" s="27">
        <v>9.4875003930116879</v>
      </c>
      <c r="G8" s="27">
        <v>11.670511342116576</v>
      </c>
      <c r="H8" s="27">
        <v>13.424524204593176</v>
      </c>
      <c r="I8" s="27">
        <v>11.769102323949756</v>
      </c>
      <c r="J8" s="27">
        <v>15.985552551207443</v>
      </c>
      <c r="K8" s="27">
        <v>62.337190814878632</v>
      </c>
    </row>
    <row r="9" spans="1:18" x14ac:dyDescent="0.2">
      <c r="B9" s="25">
        <f t="shared" si="0"/>
        <v>5</v>
      </c>
      <c r="C9" s="26" t="s">
        <v>31</v>
      </c>
      <c r="D9" s="27">
        <v>0</v>
      </c>
      <c r="E9" s="27">
        <v>0</v>
      </c>
      <c r="F9" s="27">
        <v>33.119987501304173</v>
      </c>
      <c r="G9" s="27">
        <v>37.35761601200938</v>
      </c>
      <c r="H9" s="27">
        <v>39.63674918968379</v>
      </c>
      <c r="I9" s="27">
        <v>36.565803493049273</v>
      </c>
      <c r="J9" s="27">
        <v>43.195863226062393</v>
      </c>
      <c r="K9" s="27">
        <v>189.87601942210898</v>
      </c>
    </row>
    <row r="10" spans="1:18" x14ac:dyDescent="0.2">
      <c r="B10" s="25">
        <f t="shared" si="0"/>
        <v>6</v>
      </c>
      <c r="C10" s="26" t="s">
        <v>23</v>
      </c>
      <c r="D10" s="27">
        <v>0</v>
      </c>
      <c r="E10" s="27">
        <v>0</v>
      </c>
      <c r="F10" s="28">
        <v>15.485968802447765</v>
      </c>
      <c r="G10" s="28">
        <v>16.649411646110927</v>
      </c>
      <c r="H10" s="28">
        <v>13.904472320611768</v>
      </c>
      <c r="I10" s="28">
        <v>17.127808059697241</v>
      </c>
      <c r="J10" s="28">
        <v>18.751174108302354</v>
      </c>
      <c r="K10" s="28">
        <v>81.918834937170047</v>
      </c>
      <c r="M10" s="36">
        <f>CPI!E7/1000000</f>
        <v>0</v>
      </c>
      <c r="N10" s="36">
        <f>CPI!F7/1000000</f>
        <v>2.6922599371408218</v>
      </c>
      <c r="O10" s="36">
        <f>CPI!G7/1000000</f>
        <v>1.5652936748280153</v>
      </c>
      <c r="P10" s="36">
        <f>CPI!H7/1000000</f>
        <v>0</v>
      </c>
      <c r="Q10" s="36">
        <f>CPI!I7/1000000</f>
        <v>0</v>
      </c>
      <c r="R10" s="36"/>
    </row>
    <row r="11" spans="1:18" x14ac:dyDescent="0.2">
      <c r="B11" s="25">
        <f t="shared" si="0"/>
        <v>7</v>
      </c>
      <c r="C11" s="26" t="s">
        <v>32</v>
      </c>
      <c r="D11" s="27">
        <v>0</v>
      </c>
      <c r="E11" s="27">
        <v>0</v>
      </c>
      <c r="F11" s="27">
        <v>3.4501854905193725</v>
      </c>
      <c r="G11" s="27">
        <v>3.5631126561635607</v>
      </c>
      <c r="H11" s="27">
        <v>1.9793465745754322</v>
      </c>
      <c r="I11" s="27">
        <v>1.9868534789652097</v>
      </c>
      <c r="J11" s="27">
        <v>2.043395818021434</v>
      </c>
      <c r="K11" s="27">
        <v>13.022894018245008</v>
      </c>
    </row>
    <row r="12" spans="1:18" x14ac:dyDescent="0.2">
      <c r="B12" s="25">
        <f t="shared" si="0"/>
        <v>8</v>
      </c>
      <c r="C12" s="26" t="s">
        <v>33</v>
      </c>
      <c r="D12" s="27">
        <v>0</v>
      </c>
      <c r="E12" s="27">
        <v>0</v>
      </c>
      <c r="F12" s="27">
        <v>0.46002473206924976</v>
      </c>
      <c r="G12" s="27">
        <v>0.46002473206924976</v>
      </c>
      <c r="H12" s="27">
        <v>0.46002473206924976</v>
      </c>
      <c r="I12" s="27">
        <v>0.46002473206924976</v>
      </c>
      <c r="J12" s="27">
        <v>0.46002473206924976</v>
      </c>
      <c r="K12" s="27">
        <v>2.3001236603462489</v>
      </c>
    </row>
    <row r="13" spans="1:18" x14ac:dyDescent="0.2">
      <c r="B13" s="25">
        <f t="shared" si="0"/>
        <v>9</v>
      </c>
      <c r="C13" s="26" t="s">
        <v>34</v>
      </c>
      <c r="D13" s="27">
        <v>0</v>
      </c>
      <c r="E13" s="27">
        <v>0</v>
      </c>
      <c r="F13" s="27">
        <v>0.74624312973810603</v>
      </c>
      <c r="G13" s="27">
        <v>1.5456672750515184</v>
      </c>
      <c r="H13" s="27">
        <v>0.49719418923986686</v>
      </c>
      <c r="I13" s="27">
        <v>0.47836723546311694</v>
      </c>
      <c r="J13" s="27">
        <v>2.9167917418088654</v>
      </c>
      <c r="K13" s="27">
        <v>6.1842635713014733</v>
      </c>
    </row>
    <row r="14" spans="1:18" x14ac:dyDescent="0.2">
      <c r="B14" s="25">
        <f t="shared" si="0"/>
        <v>10</v>
      </c>
      <c r="C14" s="26" t="s">
        <v>35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</row>
    <row r="15" spans="1:18" x14ac:dyDescent="0.2">
      <c r="B15" s="25">
        <f t="shared" si="0"/>
        <v>11</v>
      </c>
      <c r="C15" s="26" t="s">
        <v>36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8" x14ac:dyDescent="0.2">
      <c r="B16" s="25">
        <f t="shared" si="0"/>
        <v>12</v>
      </c>
      <c r="C16" s="26" t="s">
        <v>37</v>
      </c>
      <c r="D16" s="27">
        <v>0</v>
      </c>
      <c r="E16" s="27">
        <v>0</v>
      </c>
      <c r="F16" s="27">
        <v>0.50835319734159423</v>
      </c>
      <c r="G16" s="27">
        <v>0.41599248036522934</v>
      </c>
      <c r="H16" s="27">
        <v>0.2961956499370032</v>
      </c>
      <c r="I16" s="27">
        <v>0.53834763190698764</v>
      </c>
      <c r="J16" s="27">
        <v>8.735634110313055E-2</v>
      </c>
      <c r="K16" s="27">
        <v>1.8462453006539448</v>
      </c>
    </row>
    <row r="17" spans="1:11" x14ac:dyDescent="0.2">
      <c r="B17" s="25">
        <f t="shared" si="0"/>
        <v>13</v>
      </c>
      <c r="C17" s="26" t="s">
        <v>38</v>
      </c>
      <c r="D17" s="27">
        <v>0</v>
      </c>
      <c r="E17" s="27">
        <v>0</v>
      </c>
      <c r="F17" s="27">
        <v>0.50208096552170578</v>
      </c>
      <c r="G17" s="27">
        <v>0.50269177627645956</v>
      </c>
      <c r="H17" s="27">
        <v>0.50308520798184475</v>
      </c>
      <c r="I17" s="27">
        <v>0.50347000739746217</v>
      </c>
      <c r="J17" s="27">
        <v>0.5039261945746466</v>
      </c>
      <c r="K17" s="27">
        <v>2.515254151752119</v>
      </c>
    </row>
    <row r="18" spans="1:11" x14ac:dyDescent="0.2">
      <c r="B18" s="25">
        <f t="shared" si="0"/>
        <v>14</v>
      </c>
      <c r="C18" s="26" t="s">
        <v>39</v>
      </c>
      <c r="D18" s="27">
        <v>0</v>
      </c>
      <c r="E18" s="27">
        <v>0</v>
      </c>
      <c r="F18" s="27">
        <v>2.5656693237816821</v>
      </c>
      <c r="G18" s="27">
        <v>2.6448290055548505</v>
      </c>
      <c r="H18" s="27">
        <v>3.0527605303658403</v>
      </c>
      <c r="I18" s="27">
        <v>3.0915161931052411</v>
      </c>
      <c r="J18" s="27">
        <v>3.4103882539506984</v>
      </c>
      <c r="K18" s="27">
        <v>14.765163306758311</v>
      </c>
    </row>
    <row r="19" spans="1:11" x14ac:dyDescent="0.2">
      <c r="B19" s="25">
        <f t="shared" si="0"/>
        <v>15</v>
      </c>
      <c r="C19" s="26" t="s">
        <v>40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</row>
    <row r="20" spans="1:11" x14ac:dyDescent="0.2">
      <c r="C20" s="2" t="s">
        <v>40</v>
      </c>
      <c r="D20" s="18">
        <f t="shared" ref="D20:K20" si="1">IFERROR(SUM(D5:D19),"")</f>
        <v>0</v>
      </c>
      <c r="E20" s="18">
        <f t="shared" si="1"/>
        <v>0</v>
      </c>
      <c r="F20" s="18">
        <f t="shared" si="1"/>
        <v>94.894146508770845</v>
      </c>
      <c r="G20" s="18">
        <f t="shared" si="1"/>
        <v>100.70827236452817</v>
      </c>
      <c r="H20" s="18">
        <f t="shared" si="1"/>
        <v>98.307300904798907</v>
      </c>
      <c r="I20" s="18">
        <f t="shared" si="1"/>
        <v>101.67805660195756</v>
      </c>
      <c r="J20" s="18">
        <f t="shared" si="1"/>
        <v>108.3844261863774</v>
      </c>
      <c r="K20" s="18">
        <f t="shared" si="1"/>
        <v>503.97220256643288</v>
      </c>
    </row>
    <row r="21" spans="1:11" x14ac:dyDescent="0.2">
      <c r="A21" s="19"/>
      <c r="B21" s="20"/>
      <c r="C21" s="21"/>
      <c r="D21" s="19"/>
      <c r="E21" s="19"/>
      <c r="F21" s="19"/>
      <c r="G21" s="19"/>
      <c r="H21" s="19"/>
      <c r="I21" s="19"/>
      <c r="J21" s="19"/>
      <c r="K21" s="19"/>
    </row>
    <row r="22" spans="1:11" x14ac:dyDescent="0.2">
      <c r="A22" s="90"/>
      <c r="B22" s="90"/>
      <c r="C22" s="90" t="s">
        <v>41</v>
      </c>
      <c r="D22" s="90"/>
      <c r="E22" s="90"/>
      <c r="F22" s="90"/>
      <c r="G22" s="90"/>
      <c r="H22" s="90"/>
      <c r="I22" s="90"/>
      <c r="J22" s="90"/>
      <c r="K22" s="90"/>
    </row>
    <row r="23" spans="1:11" x14ac:dyDescent="0.2">
      <c r="A23" s="19"/>
      <c r="B23" s="19"/>
      <c r="C23" s="19"/>
      <c r="D23" s="23"/>
      <c r="E23" s="23"/>
      <c r="F23" s="23"/>
      <c r="G23" s="23"/>
      <c r="H23" s="23"/>
      <c r="I23" s="23"/>
      <c r="J23" s="23"/>
      <c r="K23" s="19"/>
    </row>
    <row r="24" spans="1:11" x14ac:dyDescent="0.2">
      <c r="A24" s="19"/>
      <c r="C24" s="34" t="s">
        <v>26</v>
      </c>
      <c r="D24" s="34" t="str">
        <f t="shared" ref="D24:J24" si="2">D$4</f>
        <v>2022-23</v>
      </c>
      <c r="E24" s="34" t="str">
        <f t="shared" si="2"/>
        <v>2023-24</v>
      </c>
      <c r="F24" s="34" t="str">
        <f t="shared" si="2"/>
        <v>2024-25</v>
      </c>
      <c r="G24" s="34" t="str">
        <f t="shared" si="2"/>
        <v>2025-26</v>
      </c>
      <c r="H24" s="34" t="str">
        <f t="shared" si="2"/>
        <v>2026-27</v>
      </c>
      <c r="I24" s="34" t="str">
        <f t="shared" si="2"/>
        <v>2027-28</v>
      </c>
      <c r="J24" s="34" t="str">
        <f t="shared" si="2"/>
        <v>2028-29</v>
      </c>
      <c r="K24" s="34" t="s">
        <v>7</v>
      </c>
    </row>
    <row r="25" spans="1:11" x14ac:dyDescent="0.2">
      <c r="A25" s="19"/>
      <c r="B25" s="25">
        <v>1</v>
      </c>
      <c r="C25" s="2" t="s">
        <v>27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</row>
    <row r="26" spans="1:11" x14ac:dyDescent="0.2">
      <c r="A26" s="19"/>
      <c r="B26" s="25">
        <f>IFERROR(B25+1,"")</f>
        <v>2</v>
      </c>
      <c r="C26" s="2" t="s">
        <v>28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</row>
    <row r="27" spans="1:11" x14ac:dyDescent="0.2">
      <c r="A27" s="19"/>
      <c r="B27" s="25">
        <f t="shared" ref="B27:B39" si="3">IFERROR(B26+1,"")</f>
        <v>3</v>
      </c>
      <c r="C27" s="2" t="s">
        <v>29</v>
      </c>
      <c r="D27" s="27">
        <v>0</v>
      </c>
      <c r="E27" s="27">
        <v>0</v>
      </c>
      <c r="F27" s="27">
        <v>4.6615912404358628</v>
      </c>
      <c r="G27" s="27">
        <v>4.6035949756235874</v>
      </c>
      <c r="H27" s="27">
        <v>4.9121173748374174</v>
      </c>
      <c r="I27" s="27">
        <v>4.9116217197213983</v>
      </c>
      <c r="J27" s="27">
        <v>5.6586872664260133</v>
      </c>
      <c r="K27" s="27">
        <v>24.747612577044283</v>
      </c>
    </row>
    <row r="28" spans="1:11" x14ac:dyDescent="0.2">
      <c r="A28" s="19"/>
      <c r="B28" s="25">
        <f t="shared" si="3"/>
        <v>4</v>
      </c>
      <c r="C28" s="2" t="s">
        <v>30</v>
      </c>
      <c r="D28" s="27">
        <v>0</v>
      </c>
      <c r="E28" s="27">
        <v>0</v>
      </c>
      <c r="F28" s="27">
        <v>0.22241579006546361</v>
      </c>
      <c r="G28" s="27">
        <v>0.22374903924418685</v>
      </c>
      <c r="H28" s="27">
        <v>0.22462563157280147</v>
      </c>
      <c r="I28" s="27">
        <v>0.22550871143819634</v>
      </c>
      <c r="J28" s="27">
        <v>0.22649263572702572</v>
      </c>
      <c r="K28" s="27">
        <v>1.122791808047674</v>
      </c>
    </row>
    <row r="29" spans="1:11" x14ac:dyDescent="0.2">
      <c r="A29" s="19"/>
      <c r="B29" s="25">
        <f t="shared" si="3"/>
        <v>5</v>
      </c>
      <c r="C29" s="2" t="s">
        <v>31</v>
      </c>
      <c r="D29" s="27">
        <v>0</v>
      </c>
      <c r="E29" s="27">
        <v>0</v>
      </c>
      <c r="F29" s="27">
        <v>5.3420436044206632</v>
      </c>
      <c r="G29" s="27">
        <v>5.0615291278911387</v>
      </c>
      <c r="H29" s="27">
        <v>5.0901058768635501</v>
      </c>
      <c r="I29" s="27">
        <v>5.0212308650115141</v>
      </c>
      <c r="J29" s="27">
        <v>5.1724484365245882</v>
      </c>
      <c r="K29" s="27">
        <v>25.687357910711455</v>
      </c>
    </row>
    <row r="30" spans="1:11" x14ac:dyDescent="0.2">
      <c r="A30" s="19"/>
      <c r="B30" s="25">
        <f t="shared" si="3"/>
        <v>6</v>
      </c>
      <c r="C30" s="2" t="s">
        <v>23</v>
      </c>
      <c r="D30" s="27">
        <v>0</v>
      </c>
      <c r="E30" s="27">
        <v>0</v>
      </c>
      <c r="F30" s="27">
        <v>0.27878475137462483</v>
      </c>
      <c r="G30" s="27">
        <v>0.2780793032000729</v>
      </c>
      <c r="H30" s="27">
        <v>0.313900331922986</v>
      </c>
      <c r="I30" s="27">
        <v>0.31501621428063065</v>
      </c>
      <c r="J30" s="27">
        <v>0.4004115904230926</v>
      </c>
      <c r="K30" s="27">
        <v>1.5861921912014072</v>
      </c>
    </row>
    <row r="31" spans="1:11" x14ac:dyDescent="0.2">
      <c r="A31" s="19"/>
      <c r="B31" s="25">
        <f t="shared" si="3"/>
        <v>7</v>
      </c>
      <c r="C31" s="2" t="s">
        <v>32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</row>
    <row r="32" spans="1:11" x14ac:dyDescent="0.2">
      <c r="A32" s="19"/>
      <c r="B32" s="25">
        <f t="shared" si="3"/>
        <v>8</v>
      </c>
      <c r="C32" s="2" t="s">
        <v>33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</row>
    <row r="33" spans="1:11" x14ac:dyDescent="0.2">
      <c r="A33" s="19"/>
      <c r="B33" s="25">
        <f t="shared" si="3"/>
        <v>9</v>
      </c>
      <c r="C33" s="2" t="s">
        <v>34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</row>
    <row r="34" spans="1:11" x14ac:dyDescent="0.2">
      <c r="A34" s="19"/>
      <c r="B34" s="25">
        <f t="shared" si="3"/>
        <v>10</v>
      </c>
      <c r="C34" s="2" t="s">
        <v>35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</row>
    <row r="35" spans="1:11" x14ac:dyDescent="0.2">
      <c r="A35" s="19"/>
      <c r="B35" s="25">
        <f t="shared" si="3"/>
        <v>11</v>
      </c>
      <c r="C35" s="2" t="s">
        <v>36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</row>
    <row r="36" spans="1:11" x14ac:dyDescent="0.2">
      <c r="A36" s="19"/>
      <c r="B36" s="25">
        <f t="shared" si="3"/>
        <v>12</v>
      </c>
      <c r="C36" s="2" t="s">
        <v>37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</row>
    <row r="37" spans="1:11" x14ac:dyDescent="0.2">
      <c r="A37" s="19"/>
      <c r="B37" s="25">
        <f t="shared" si="3"/>
        <v>13</v>
      </c>
      <c r="C37" s="2" t="s">
        <v>38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</row>
    <row r="38" spans="1:11" x14ac:dyDescent="0.2">
      <c r="A38" s="19"/>
      <c r="B38" s="25">
        <f t="shared" si="3"/>
        <v>14</v>
      </c>
      <c r="C38" s="2" t="s">
        <v>39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</row>
    <row r="39" spans="1:11" x14ac:dyDescent="0.2">
      <c r="A39" s="19"/>
      <c r="B39" s="25">
        <f t="shared" si="3"/>
        <v>15</v>
      </c>
      <c r="C39" s="2" t="s">
        <v>40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</row>
    <row r="40" spans="1:11" x14ac:dyDescent="0.2">
      <c r="A40" s="19"/>
      <c r="C40" s="1" t="s">
        <v>7</v>
      </c>
      <c r="D40" s="18">
        <f t="shared" ref="D40:K40" si="4">IFERROR(SUM(D25:D39),"")</f>
        <v>0</v>
      </c>
      <c r="E40" s="18">
        <f t="shared" si="4"/>
        <v>0</v>
      </c>
      <c r="F40" s="18">
        <f t="shared" si="4"/>
        <v>10.504835386296614</v>
      </c>
      <c r="G40" s="18">
        <f t="shared" si="4"/>
        <v>10.166952445958987</v>
      </c>
      <c r="H40" s="18">
        <f t="shared" si="4"/>
        <v>10.540749215196755</v>
      </c>
      <c r="I40" s="18">
        <f t="shared" si="4"/>
        <v>10.473377510451739</v>
      </c>
      <c r="J40" s="18">
        <f t="shared" si="4"/>
        <v>11.458039929100719</v>
      </c>
      <c r="K40" s="18">
        <f t="shared" si="4"/>
        <v>53.143954487004819</v>
      </c>
    </row>
    <row r="41" spans="1:11" x14ac:dyDescent="0.2">
      <c r="A41" s="29"/>
      <c r="B41" s="19"/>
      <c r="C41" s="1"/>
      <c r="D41" s="19"/>
      <c r="E41" s="19"/>
      <c r="F41" s="19"/>
      <c r="G41" s="19"/>
      <c r="H41" s="19"/>
      <c r="I41" s="19"/>
      <c r="J41" s="19"/>
      <c r="K41" s="24"/>
    </row>
    <row r="42" spans="1:11" x14ac:dyDescent="0.2">
      <c r="A42" s="90"/>
      <c r="B42" s="90"/>
      <c r="C42" s="90" t="s">
        <v>42</v>
      </c>
      <c r="D42" s="90"/>
      <c r="E42" s="90"/>
      <c r="F42" s="90"/>
      <c r="G42" s="90"/>
      <c r="H42" s="90"/>
      <c r="I42" s="90"/>
      <c r="J42" s="90"/>
      <c r="K42" s="90"/>
    </row>
    <row r="43" spans="1:11" x14ac:dyDescent="0.2">
      <c r="D43" s="23"/>
      <c r="E43" s="23"/>
      <c r="F43" s="23"/>
      <c r="G43" s="23"/>
      <c r="H43" s="23"/>
      <c r="I43" s="23"/>
      <c r="J43" s="23"/>
      <c r="K43" s="2"/>
    </row>
    <row r="44" spans="1:11" x14ac:dyDescent="0.2">
      <c r="C44" s="34" t="s">
        <v>26</v>
      </c>
      <c r="D44" s="34" t="str">
        <f t="shared" ref="D44:J44" si="5">D$4</f>
        <v>2022-23</v>
      </c>
      <c r="E44" s="34" t="str">
        <f t="shared" si="5"/>
        <v>2023-24</v>
      </c>
      <c r="F44" s="34" t="str">
        <f t="shared" si="5"/>
        <v>2024-25</v>
      </c>
      <c r="G44" s="34" t="str">
        <f t="shared" si="5"/>
        <v>2025-26</v>
      </c>
      <c r="H44" s="34" t="str">
        <f t="shared" si="5"/>
        <v>2026-27</v>
      </c>
      <c r="I44" s="34" t="str">
        <f t="shared" si="5"/>
        <v>2027-28</v>
      </c>
      <c r="J44" s="34" t="str">
        <f t="shared" si="5"/>
        <v>2028-29</v>
      </c>
      <c r="K44" s="34" t="s">
        <v>7</v>
      </c>
    </row>
    <row r="45" spans="1:11" x14ac:dyDescent="0.2">
      <c r="B45" s="25">
        <v>1</v>
      </c>
      <c r="C45" s="2" t="s">
        <v>27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</row>
    <row r="46" spans="1:11" x14ac:dyDescent="0.2">
      <c r="B46" s="25">
        <f>IFERROR(B45+1,"")</f>
        <v>2</v>
      </c>
      <c r="C46" s="2" t="s">
        <v>28</v>
      </c>
      <c r="D46" s="30">
        <v>0</v>
      </c>
      <c r="E46" s="30">
        <v>0</v>
      </c>
      <c r="F46" s="30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</row>
    <row r="47" spans="1:11" x14ac:dyDescent="0.2">
      <c r="B47" s="25">
        <f t="shared" ref="B47:B59" si="6">IFERROR(B46+1,"")</f>
        <v>3</v>
      </c>
      <c r="C47" s="2" t="s">
        <v>29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</row>
    <row r="48" spans="1:11" x14ac:dyDescent="0.2">
      <c r="B48" s="25">
        <f t="shared" si="6"/>
        <v>4</v>
      </c>
      <c r="C48" s="2" t="s">
        <v>30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</row>
    <row r="49" spans="1:11" x14ac:dyDescent="0.2">
      <c r="B49" s="25">
        <f t="shared" si="6"/>
        <v>5</v>
      </c>
      <c r="C49" s="2" t="s">
        <v>31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</row>
    <row r="50" spans="1:11" x14ac:dyDescent="0.2">
      <c r="B50" s="25">
        <f t="shared" si="6"/>
        <v>6</v>
      </c>
      <c r="C50" s="2" t="s">
        <v>23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</row>
    <row r="51" spans="1:11" x14ac:dyDescent="0.2">
      <c r="B51" s="25">
        <f t="shared" si="6"/>
        <v>7</v>
      </c>
      <c r="C51" s="2" t="s">
        <v>32</v>
      </c>
      <c r="D51" s="27">
        <v>0</v>
      </c>
      <c r="E51" s="27">
        <v>0</v>
      </c>
      <c r="F51" s="27">
        <v>0.93707037922506164</v>
      </c>
      <c r="G51" s="27">
        <v>0.97094852891831795</v>
      </c>
      <c r="H51" s="27">
        <v>0.49581870444187948</v>
      </c>
      <c r="I51" s="27">
        <v>0.4980707757588127</v>
      </c>
      <c r="J51" s="27">
        <v>0.51503347747567996</v>
      </c>
      <c r="K51" s="27">
        <v>3.4169418658197515</v>
      </c>
    </row>
    <row r="52" spans="1:11" x14ac:dyDescent="0.2">
      <c r="B52" s="25">
        <f t="shared" si="6"/>
        <v>8</v>
      </c>
      <c r="C52" s="2" t="s">
        <v>33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</row>
    <row r="53" spans="1:11" x14ac:dyDescent="0.2">
      <c r="B53" s="25">
        <f t="shared" si="6"/>
        <v>9</v>
      </c>
      <c r="C53" s="2" t="s">
        <v>34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</row>
    <row r="54" spans="1:11" x14ac:dyDescent="0.2">
      <c r="B54" s="25">
        <f t="shared" si="6"/>
        <v>10</v>
      </c>
      <c r="C54" s="2" t="s">
        <v>35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</row>
    <row r="55" spans="1:11" x14ac:dyDescent="0.2">
      <c r="B55" s="25">
        <f t="shared" si="6"/>
        <v>11</v>
      </c>
      <c r="C55" s="2" t="s">
        <v>36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</row>
    <row r="56" spans="1:11" x14ac:dyDescent="0.2">
      <c r="B56" s="25">
        <f t="shared" si="6"/>
        <v>12</v>
      </c>
      <c r="C56" s="2" t="s">
        <v>37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</row>
    <row r="57" spans="1:11" x14ac:dyDescent="0.2">
      <c r="B57" s="25">
        <f t="shared" si="6"/>
        <v>13</v>
      </c>
      <c r="C57" s="2" t="s">
        <v>38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</row>
    <row r="58" spans="1:11" x14ac:dyDescent="0.2">
      <c r="B58" s="25">
        <f t="shared" si="6"/>
        <v>14</v>
      </c>
      <c r="C58" s="2" t="s">
        <v>39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</row>
    <row r="59" spans="1:11" x14ac:dyDescent="0.2">
      <c r="B59" s="25">
        <f t="shared" si="6"/>
        <v>15</v>
      </c>
      <c r="C59" s="2" t="s">
        <v>40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</row>
    <row r="60" spans="1:11" x14ac:dyDescent="0.2">
      <c r="C60" s="1" t="s">
        <v>7</v>
      </c>
      <c r="D60" s="18">
        <f t="shared" ref="D60:K60" si="7">IFERROR(SUM(D45:D59),"")</f>
        <v>0</v>
      </c>
      <c r="E60" s="18">
        <f t="shared" si="7"/>
        <v>0</v>
      </c>
      <c r="F60" s="18">
        <f t="shared" si="7"/>
        <v>0.93707037922506164</v>
      </c>
      <c r="G60" s="18">
        <f t="shared" si="7"/>
        <v>0.97094852891831795</v>
      </c>
      <c r="H60" s="18">
        <f t="shared" si="7"/>
        <v>0.49581870444187948</v>
      </c>
      <c r="I60" s="18">
        <f t="shared" si="7"/>
        <v>0.4980707757588127</v>
      </c>
      <c r="J60" s="18">
        <f t="shared" si="7"/>
        <v>0.51503347747567996</v>
      </c>
      <c r="K60" s="18">
        <f t="shared" si="7"/>
        <v>3.4169418658197515</v>
      </c>
    </row>
    <row r="61" spans="1:11" x14ac:dyDescent="0.2">
      <c r="A61" s="29"/>
      <c r="B61" s="19"/>
      <c r="C61" s="21"/>
      <c r="D61" s="19"/>
      <c r="E61" s="19"/>
      <c r="F61" s="19"/>
      <c r="G61" s="19"/>
      <c r="H61" s="19"/>
      <c r="I61" s="19"/>
      <c r="J61" s="19"/>
      <c r="K61" s="24"/>
    </row>
    <row r="62" spans="1:11" x14ac:dyDescent="0.2">
      <c r="A62" s="90"/>
      <c r="B62" s="90"/>
      <c r="C62" s="90" t="s">
        <v>43</v>
      </c>
      <c r="D62" s="90"/>
      <c r="E62" s="90"/>
      <c r="F62" s="90"/>
      <c r="G62" s="90"/>
      <c r="H62" s="90"/>
      <c r="I62" s="90"/>
      <c r="J62" s="90"/>
      <c r="K62" s="90"/>
    </row>
    <row r="63" spans="1:11" x14ac:dyDescent="0.2">
      <c r="D63" s="23"/>
      <c r="E63" s="23"/>
      <c r="F63" s="23"/>
      <c r="G63" s="23"/>
      <c r="H63" s="23"/>
      <c r="I63" s="23"/>
      <c r="J63" s="23"/>
      <c r="K63" s="23"/>
    </row>
    <row r="64" spans="1:11" x14ac:dyDescent="0.2">
      <c r="C64" s="34" t="s">
        <v>26</v>
      </c>
      <c r="D64" s="34" t="str">
        <f t="shared" ref="D64:J64" si="8">D$4</f>
        <v>2022-23</v>
      </c>
      <c r="E64" s="34" t="str">
        <f t="shared" si="8"/>
        <v>2023-24</v>
      </c>
      <c r="F64" s="34" t="str">
        <f t="shared" si="8"/>
        <v>2024-25</v>
      </c>
      <c r="G64" s="34" t="str">
        <f t="shared" si="8"/>
        <v>2025-26</v>
      </c>
      <c r="H64" s="34" t="str">
        <f t="shared" si="8"/>
        <v>2026-27</v>
      </c>
      <c r="I64" s="34" t="str">
        <f t="shared" si="8"/>
        <v>2027-28</v>
      </c>
      <c r="J64" s="34" t="str">
        <f t="shared" si="8"/>
        <v>2028-29</v>
      </c>
      <c r="K64" s="34" t="s">
        <v>7</v>
      </c>
    </row>
    <row r="65" spans="2:11" x14ac:dyDescent="0.2">
      <c r="B65" s="25">
        <v>1</v>
      </c>
      <c r="C65" s="2" t="s">
        <v>27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</row>
    <row r="66" spans="2:11" x14ac:dyDescent="0.2">
      <c r="B66" s="25">
        <f>IFERROR(B65+1,"")</f>
        <v>2</v>
      </c>
      <c r="C66" s="2" t="s">
        <v>28</v>
      </c>
      <c r="D66" s="27">
        <v>0</v>
      </c>
      <c r="E66" s="27">
        <v>0</v>
      </c>
      <c r="F66" s="27">
        <v>15.392197288568727</v>
      </c>
      <c r="G66" s="27">
        <v>12.89492170549801</v>
      </c>
      <c r="H66" s="27">
        <v>10.528818778714777</v>
      </c>
      <c r="I66" s="27">
        <v>15.10579916115427</v>
      </c>
      <c r="J66" s="27">
        <v>4.621139974398341</v>
      </c>
      <c r="K66" s="27">
        <v>58.542876908334129</v>
      </c>
    </row>
    <row r="67" spans="2:11" x14ac:dyDescent="0.2">
      <c r="B67" s="25">
        <f t="shared" ref="B67:B79" si="9">IFERROR(B66+1,"")</f>
        <v>3</v>
      </c>
      <c r="C67" s="2" t="s">
        <v>29</v>
      </c>
      <c r="D67" s="27">
        <v>0</v>
      </c>
      <c r="E67" s="27">
        <v>0</v>
      </c>
      <c r="F67" s="27">
        <v>8.5143444440309324</v>
      </c>
      <c r="G67" s="27">
        <v>8.3998987576888204</v>
      </c>
      <c r="H67" s="27">
        <v>9.112012152188754</v>
      </c>
      <c r="I67" s="27">
        <v>9.1393425654783549</v>
      </c>
      <c r="J67" s="27">
        <v>10.750125978452832</v>
      </c>
      <c r="K67" s="27">
        <v>45.915723897839698</v>
      </c>
    </row>
    <row r="68" spans="2:11" x14ac:dyDescent="0.2">
      <c r="B68" s="25">
        <f t="shared" si="9"/>
        <v>4</v>
      </c>
      <c r="C68" s="2" t="s">
        <v>30</v>
      </c>
      <c r="D68" s="27">
        <v>0</v>
      </c>
      <c r="E68" s="27">
        <v>0</v>
      </c>
      <c r="F68" s="27">
        <v>9.2650846029462244</v>
      </c>
      <c r="G68" s="27">
        <v>11.44676230287239</v>
      </c>
      <c r="H68" s="27">
        <v>13.199898573020375</v>
      </c>
      <c r="I68" s="27">
        <v>11.543593612511559</v>
      </c>
      <c r="J68" s="27">
        <v>15.759059915480417</v>
      </c>
      <c r="K68" s="27">
        <v>61.214399006830959</v>
      </c>
    </row>
    <row r="69" spans="2:11" x14ac:dyDescent="0.2">
      <c r="B69" s="25">
        <f t="shared" si="9"/>
        <v>5</v>
      </c>
      <c r="C69" s="2" t="s">
        <v>31</v>
      </c>
      <c r="D69" s="27">
        <v>0</v>
      </c>
      <c r="E69" s="27">
        <v>0</v>
      </c>
      <c r="F69" s="27">
        <v>27.77794389688351</v>
      </c>
      <c r="G69" s="27">
        <v>32.296086884118239</v>
      </c>
      <c r="H69" s="27">
        <v>34.546643312820237</v>
      </c>
      <c r="I69" s="27">
        <v>31.544572628037759</v>
      </c>
      <c r="J69" s="27">
        <v>38.023414789537803</v>
      </c>
      <c r="K69" s="27">
        <v>164.18866151139756</v>
      </c>
    </row>
    <row r="70" spans="2:11" x14ac:dyDescent="0.2">
      <c r="B70" s="25">
        <f t="shared" si="9"/>
        <v>6</v>
      </c>
      <c r="C70" s="2" t="s">
        <v>23</v>
      </c>
      <c r="D70" s="27">
        <v>0</v>
      </c>
      <c r="E70" s="27">
        <v>0</v>
      </c>
      <c r="F70" s="27">
        <v>15.20718405107314</v>
      </c>
      <c r="G70" s="27">
        <v>16.371332342910854</v>
      </c>
      <c r="H70" s="27">
        <v>13.590571988688783</v>
      </c>
      <c r="I70" s="27">
        <v>16.812791845416609</v>
      </c>
      <c r="J70" s="27">
        <v>18.350762517879261</v>
      </c>
      <c r="K70" s="27">
        <v>80.332642745968656</v>
      </c>
    </row>
    <row r="71" spans="2:11" x14ac:dyDescent="0.2">
      <c r="B71" s="25">
        <f t="shared" si="9"/>
        <v>7</v>
      </c>
      <c r="C71" s="2" t="s">
        <v>32</v>
      </c>
      <c r="D71" s="27">
        <v>0</v>
      </c>
      <c r="E71" s="27">
        <v>0</v>
      </c>
      <c r="F71" s="27">
        <v>2.5131151112943106</v>
      </c>
      <c r="G71" s="27">
        <v>2.5921641272452427</v>
      </c>
      <c r="H71" s="27">
        <v>1.4835278701335528</v>
      </c>
      <c r="I71" s="27">
        <v>1.4887827032063969</v>
      </c>
      <c r="J71" s="27">
        <v>1.528362340545754</v>
      </c>
      <c r="K71" s="27">
        <v>9.6059521524252585</v>
      </c>
    </row>
    <row r="72" spans="2:11" x14ac:dyDescent="0.2">
      <c r="B72" s="25">
        <f t="shared" si="9"/>
        <v>8</v>
      </c>
      <c r="C72" s="2" t="s">
        <v>33</v>
      </c>
      <c r="D72" s="27">
        <v>0</v>
      </c>
      <c r="E72" s="27">
        <v>0</v>
      </c>
      <c r="F72" s="27">
        <v>0.46002473206924976</v>
      </c>
      <c r="G72" s="27">
        <v>0.46002473206924976</v>
      </c>
      <c r="H72" s="27">
        <v>0.46002473206924976</v>
      </c>
      <c r="I72" s="27">
        <v>0.46002473206924976</v>
      </c>
      <c r="J72" s="27">
        <v>0.46002473206924976</v>
      </c>
      <c r="K72" s="27">
        <v>2.3001236603462489</v>
      </c>
    </row>
    <row r="73" spans="2:11" x14ac:dyDescent="0.2">
      <c r="B73" s="25">
        <f t="shared" si="9"/>
        <v>9</v>
      </c>
      <c r="C73" s="2" t="s">
        <v>34</v>
      </c>
      <c r="D73" s="27">
        <v>0</v>
      </c>
      <c r="E73" s="27">
        <v>0</v>
      </c>
      <c r="F73" s="27">
        <v>0.74624312973810603</v>
      </c>
      <c r="G73" s="27">
        <v>1.5456672750515184</v>
      </c>
      <c r="H73" s="27">
        <v>0.49719418923986686</v>
      </c>
      <c r="I73" s="27">
        <v>0.47836723546311694</v>
      </c>
      <c r="J73" s="27">
        <v>2.9167917418088654</v>
      </c>
      <c r="K73" s="27">
        <v>6.1842635713014733</v>
      </c>
    </row>
    <row r="74" spans="2:11" x14ac:dyDescent="0.2">
      <c r="B74" s="25">
        <f t="shared" si="9"/>
        <v>10</v>
      </c>
      <c r="C74" s="2" t="s">
        <v>35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</row>
    <row r="75" spans="2:11" x14ac:dyDescent="0.2">
      <c r="B75" s="25">
        <f t="shared" si="9"/>
        <v>11</v>
      </c>
      <c r="C75" s="2" t="s">
        <v>36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</row>
    <row r="76" spans="2:11" x14ac:dyDescent="0.2">
      <c r="B76" s="25">
        <f t="shared" si="9"/>
        <v>12</v>
      </c>
      <c r="C76" s="2" t="s">
        <v>37</v>
      </c>
      <c r="D76" s="27">
        <v>0</v>
      </c>
      <c r="E76" s="27">
        <v>0</v>
      </c>
      <c r="F76" s="27">
        <v>0.50835319734159423</v>
      </c>
      <c r="G76" s="27">
        <v>0.41599248036522934</v>
      </c>
      <c r="H76" s="27">
        <v>0.2961956499370032</v>
      </c>
      <c r="I76" s="27">
        <v>0.53834763190698764</v>
      </c>
      <c r="J76" s="27">
        <v>8.735634110313055E-2</v>
      </c>
      <c r="K76" s="27">
        <v>1.8462453006539448</v>
      </c>
    </row>
    <row r="77" spans="2:11" x14ac:dyDescent="0.2">
      <c r="B77" s="25">
        <f t="shared" si="9"/>
        <v>13</v>
      </c>
      <c r="C77" s="2" t="s">
        <v>38</v>
      </c>
      <c r="D77" s="27">
        <v>0</v>
      </c>
      <c r="E77" s="27">
        <v>0</v>
      </c>
      <c r="F77" s="27">
        <v>0.50208096552170578</v>
      </c>
      <c r="G77" s="27">
        <v>0.50269177627645956</v>
      </c>
      <c r="H77" s="27">
        <v>0.50308520798184475</v>
      </c>
      <c r="I77" s="27">
        <v>0.50347000739746217</v>
      </c>
      <c r="J77" s="27">
        <v>0.5039261945746466</v>
      </c>
      <c r="K77" s="27">
        <v>2.515254151752119</v>
      </c>
    </row>
    <row r="78" spans="2:11" x14ac:dyDescent="0.2">
      <c r="B78" s="25">
        <f t="shared" si="9"/>
        <v>14</v>
      </c>
      <c r="C78" s="2" t="s">
        <v>39</v>
      </c>
      <c r="D78" s="27">
        <v>0</v>
      </c>
      <c r="E78" s="27">
        <v>0</v>
      </c>
      <c r="F78" s="27">
        <v>2.5656693237816821</v>
      </c>
      <c r="G78" s="27">
        <v>2.6448290055548505</v>
      </c>
      <c r="H78" s="27">
        <v>3.0527605303658403</v>
      </c>
      <c r="I78" s="27">
        <v>3.0915161931052411</v>
      </c>
      <c r="J78" s="27">
        <v>3.4103882539506984</v>
      </c>
      <c r="K78" s="27">
        <v>14.765163306758311</v>
      </c>
    </row>
    <row r="79" spans="2:11" x14ac:dyDescent="0.2">
      <c r="B79" s="25">
        <f t="shared" si="9"/>
        <v>15</v>
      </c>
      <c r="C79" s="2" t="s">
        <v>40</v>
      </c>
      <c r="D79" s="27">
        <f t="shared" ref="D79:J79" si="10">IFERROR(D19-D39-D59,"")</f>
        <v>0</v>
      </c>
      <c r="E79" s="27">
        <f t="shared" si="10"/>
        <v>0</v>
      </c>
      <c r="F79" s="27">
        <f t="shared" si="10"/>
        <v>0</v>
      </c>
      <c r="G79" s="27">
        <f t="shared" si="10"/>
        <v>0</v>
      </c>
      <c r="H79" s="27">
        <f t="shared" si="10"/>
        <v>0</v>
      </c>
      <c r="I79" s="27">
        <f t="shared" si="10"/>
        <v>0</v>
      </c>
      <c r="J79" s="27">
        <f t="shared" si="10"/>
        <v>0</v>
      </c>
      <c r="K79" s="27">
        <f t="shared" ref="K79" si="11">IFERROR(SUM(F79:J79),"")</f>
        <v>0</v>
      </c>
    </row>
    <row r="80" spans="2:11" x14ac:dyDescent="0.2">
      <c r="C80" s="1" t="str">
        <f>IFERROR(C60,"")</f>
        <v>Total</v>
      </c>
      <c r="D80" s="18">
        <f t="shared" ref="D80:K80" si="12">IFERROR(SUM(D65:D79),"")</f>
        <v>0</v>
      </c>
      <c r="E80" s="18">
        <f t="shared" si="12"/>
        <v>0</v>
      </c>
      <c r="F80" s="18">
        <f t="shared" si="12"/>
        <v>83.452240743249163</v>
      </c>
      <c r="G80" s="18">
        <f t="shared" si="12"/>
        <v>89.570371389650859</v>
      </c>
      <c r="H80" s="18">
        <f t="shared" si="12"/>
        <v>87.270732985160279</v>
      </c>
      <c r="I80" s="18">
        <f t="shared" si="12"/>
        <v>90.70660831574699</v>
      </c>
      <c r="J80" s="18">
        <f t="shared" si="12"/>
        <v>96.411352779800993</v>
      </c>
      <c r="K80" s="18">
        <f t="shared" si="12"/>
        <v>447.41130621360833</v>
      </c>
    </row>
    <row r="81" spans="1:11" x14ac:dyDescent="0.2">
      <c r="A81" s="29"/>
      <c r="B81" s="19"/>
      <c r="C81" s="21"/>
      <c r="D81" s="19"/>
      <c r="E81" s="19"/>
      <c r="F81" s="19"/>
      <c r="G81" s="19"/>
      <c r="H81" s="19"/>
      <c r="I81" s="19"/>
      <c r="J81" s="19"/>
      <c r="K81" s="19"/>
    </row>
    <row r="82" spans="1:11" x14ac:dyDescent="0.2">
      <c r="D82" s="22"/>
      <c r="F82" s="22"/>
    </row>
  </sheetData>
  <mergeCells count="8">
    <mergeCell ref="A62:B62"/>
    <mergeCell ref="C62:K62"/>
    <mergeCell ref="A2:B2"/>
    <mergeCell ref="C2:K2"/>
    <mergeCell ref="A22:B22"/>
    <mergeCell ref="C22:K22"/>
    <mergeCell ref="A42:B42"/>
    <mergeCell ref="C42:K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6C6E-145F-4253-BAD4-B1D11F871909}">
  <sheetPr codeName="Sheet4"/>
  <dimension ref="A3:W34"/>
  <sheetViews>
    <sheetView topLeftCell="E1" workbookViewId="0">
      <selection activeCell="P28" sqref="P28"/>
    </sheetView>
  </sheetViews>
  <sheetFormatPr defaultColWidth="9.28515625" defaultRowHeight="12.75" x14ac:dyDescent="0.2"/>
  <cols>
    <col min="1" max="4" width="9.28515625" style="2"/>
    <col min="5" max="5" width="30.28515625" style="2" customWidth="1"/>
    <col min="6" max="6" width="21.28515625" style="2" customWidth="1"/>
    <col min="7" max="16" width="9.28515625" style="2"/>
    <col min="17" max="17" width="26.7109375" style="2" customWidth="1"/>
    <col min="18" max="16384" width="9.28515625" style="2"/>
  </cols>
  <sheetData>
    <row r="3" spans="1:23" x14ac:dyDescent="0.2">
      <c r="A3" s="43"/>
      <c r="B3" s="43"/>
      <c r="C3" s="60" t="s">
        <v>44</v>
      </c>
      <c r="D3" s="60"/>
      <c r="E3" s="43"/>
      <c r="F3" s="43"/>
      <c r="G3" s="43" t="s">
        <v>2</v>
      </c>
      <c r="H3" s="43" t="s">
        <v>3</v>
      </c>
      <c r="I3" s="43" t="s">
        <v>4</v>
      </c>
      <c r="J3" s="43" t="s">
        <v>5</v>
      </c>
      <c r="K3" s="43" t="s">
        <v>6</v>
      </c>
      <c r="L3" s="44" t="s">
        <v>7</v>
      </c>
      <c r="O3" s="45"/>
      <c r="P3" s="57"/>
      <c r="Q3" s="57"/>
      <c r="R3" s="43" t="s">
        <v>2</v>
      </c>
      <c r="S3" s="43" t="s">
        <v>3</v>
      </c>
      <c r="T3" s="43" t="s">
        <v>4</v>
      </c>
      <c r="U3" s="43" t="s">
        <v>5</v>
      </c>
      <c r="V3" s="43" t="s">
        <v>6</v>
      </c>
      <c r="W3" s="44" t="s">
        <v>7</v>
      </c>
    </row>
    <row r="4" spans="1:23" x14ac:dyDescent="0.2">
      <c r="A4" s="57"/>
      <c r="B4" s="57"/>
      <c r="C4" s="45" t="s">
        <v>45</v>
      </c>
      <c r="D4" s="45"/>
      <c r="E4" s="45"/>
      <c r="F4" s="45"/>
      <c r="G4" s="45"/>
      <c r="H4" s="61"/>
      <c r="I4" s="61"/>
      <c r="J4" s="61"/>
      <c r="K4" s="61"/>
      <c r="L4" s="61"/>
      <c r="O4" s="58"/>
      <c r="P4" s="58"/>
      <c r="Q4" s="59"/>
      <c r="R4" s="59"/>
      <c r="S4" s="59"/>
      <c r="T4" s="59"/>
      <c r="U4" s="59"/>
      <c r="V4" s="59"/>
      <c r="W4" s="59"/>
    </row>
    <row r="5" spans="1:23" x14ac:dyDescent="0.2">
      <c r="A5" s="59"/>
      <c r="B5" s="59"/>
      <c r="C5" s="59"/>
      <c r="D5" s="59"/>
      <c r="E5" s="59"/>
      <c r="F5" s="62"/>
      <c r="G5" s="63"/>
      <c r="H5" s="64"/>
      <c r="I5" s="64"/>
      <c r="J5" s="64"/>
      <c r="K5" s="62"/>
      <c r="L5" s="59"/>
      <c r="O5" s="52" t="s">
        <v>46</v>
      </c>
      <c r="P5" s="58"/>
      <c r="Q5" s="59"/>
      <c r="R5" s="59"/>
      <c r="S5" s="59"/>
      <c r="T5" s="59"/>
      <c r="U5" s="59"/>
      <c r="V5" s="59"/>
      <c r="W5" s="59"/>
    </row>
    <row r="6" spans="1:23" x14ac:dyDescent="0.2">
      <c r="A6" s="59"/>
      <c r="B6" s="59"/>
      <c r="C6" s="59"/>
      <c r="D6" s="46" t="s">
        <v>47</v>
      </c>
      <c r="E6" s="59"/>
      <c r="F6" s="65"/>
      <c r="G6" s="66">
        <v>54.859071542308598</v>
      </c>
      <c r="H6" s="67">
        <v>57.869081845735025</v>
      </c>
      <c r="I6" s="67">
        <v>60.874335892236203</v>
      </c>
      <c r="J6" s="67">
        <v>64.384453687168374</v>
      </c>
      <c r="K6" s="65">
        <v>68.538493969542273</v>
      </c>
      <c r="L6" s="67">
        <f t="shared" ref="L6:L11" si="0">SUM(G6:K6)</f>
        <v>306.5254369369905</v>
      </c>
      <c r="O6" s="47" t="s">
        <v>48</v>
      </c>
      <c r="P6" s="53"/>
      <c r="Q6" s="54"/>
      <c r="R6" s="49">
        <v>162.26703235927295</v>
      </c>
      <c r="S6" s="49">
        <v>177.83399247287235</v>
      </c>
      <c r="T6" s="49">
        <v>194.9625752214198</v>
      </c>
      <c r="U6" s="49">
        <v>194.27356204656499</v>
      </c>
      <c r="V6" s="49">
        <v>193.58698389881519</v>
      </c>
      <c r="W6" s="49">
        <v>922.92414599894528</v>
      </c>
    </row>
    <row r="7" spans="1:23" x14ac:dyDescent="0.2">
      <c r="A7" s="59"/>
      <c r="B7" s="59"/>
      <c r="C7" s="59"/>
      <c r="D7" s="46" t="s">
        <v>49</v>
      </c>
      <c r="E7" s="59"/>
      <c r="F7" s="65"/>
      <c r="G7" s="66">
        <v>49.791947743022327</v>
      </c>
      <c r="H7" s="67">
        <v>57.313542015614701</v>
      </c>
      <c r="I7" s="67">
        <v>50.49224415213267</v>
      </c>
      <c r="J7" s="67">
        <v>52.826026984889069</v>
      </c>
      <c r="K7" s="65">
        <v>43.99153174645501</v>
      </c>
      <c r="L7" s="67">
        <f t="shared" si="0"/>
        <v>254.4152926421138</v>
      </c>
      <c r="O7" s="46"/>
      <c r="P7" s="58"/>
      <c r="Q7" s="59"/>
      <c r="R7" s="55"/>
      <c r="S7" s="55"/>
      <c r="T7" s="55"/>
      <c r="U7" s="55"/>
      <c r="V7" s="55"/>
      <c r="W7" s="59"/>
    </row>
    <row r="8" spans="1:23" x14ac:dyDescent="0.2">
      <c r="A8" s="59"/>
      <c r="B8" s="59"/>
      <c r="C8" s="59"/>
      <c r="D8" s="46" t="s">
        <v>50</v>
      </c>
      <c r="E8" s="59"/>
      <c r="F8" s="65"/>
      <c r="G8" s="66">
        <v>61.886351166629339</v>
      </c>
      <c r="H8" s="67">
        <v>64.155440418160723</v>
      </c>
      <c r="I8" s="67">
        <v>65.978844909513199</v>
      </c>
      <c r="J8" s="67">
        <v>67.855164345754858</v>
      </c>
      <c r="K8" s="65">
        <v>70.289469397317916</v>
      </c>
      <c r="L8" s="67">
        <f t="shared" si="0"/>
        <v>330.16527023737603</v>
      </c>
      <c r="O8" s="59"/>
      <c r="P8" s="58"/>
      <c r="Q8" s="59"/>
      <c r="R8" s="59"/>
      <c r="S8" s="59"/>
      <c r="T8" s="59"/>
      <c r="U8" s="59"/>
      <c r="V8" s="59"/>
      <c r="W8" s="59"/>
    </row>
    <row r="9" spans="1:23" x14ac:dyDescent="0.2">
      <c r="A9" s="59"/>
      <c r="B9" s="59"/>
      <c r="C9" s="59"/>
      <c r="D9" s="46" t="s">
        <v>51</v>
      </c>
      <c r="E9" s="59"/>
      <c r="F9" s="65"/>
      <c r="G9" s="66">
        <v>5.2100581396603474</v>
      </c>
      <c r="H9" s="67">
        <v>3.0624313669622127</v>
      </c>
      <c r="I9" s="67">
        <v>3.946067730234887</v>
      </c>
      <c r="J9" s="67">
        <v>5.6566670123342853</v>
      </c>
      <c r="K9" s="65">
        <v>1.2221609980375703</v>
      </c>
      <c r="L9" s="67">
        <f t="shared" si="0"/>
        <v>19.097385247229301</v>
      </c>
      <c r="O9" s="46" t="s">
        <v>52</v>
      </c>
      <c r="P9" s="58"/>
      <c r="Q9" s="59"/>
      <c r="R9" s="59"/>
      <c r="S9" s="59"/>
      <c r="T9" s="59"/>
      <c r="U9" s="59"/>
      <c r="V9" s="59"/>
      <c r="W9" s="59"/>
    </row>
    <row r="10" spans="1:23" x14ac:dyDescent="0.2">
      <c r="A10" s="59"/>
      <c r="B10" s="59"/>
      <c r="C10" s="59"/>
      <c r="D10" s="46" t="s">
        <v>53</v>
      </c>
      <c r="E10" s="59"/>
      <c r="F10" s="65"/>
      <c r="G10" s="66">
        <v>2.196460547323519</v>
      </c>
      <c r="H10" s="67">
        <v>2.6540645186919027</v>
      </c>
      <c r="I10" s="67">
        <v>1.9412719532406713</v>
      </c>
      <c r="J10" s="67">
        <v>2.5804396761832122</v>
      </c>
      <c r="K10" s="65">
        <v>0.39630194578203537</v>
      </c>
      <c r="L10" s="67">
        <f t="shared" si="0"/>
        <v>9.7685386412213404</v>
      </c>
      <c r="O10" s="47" t="s">
        <v>48</v>
      </c>
      <c r="P10" s="53"/>
      <c r="Q10" s="54"/>
      <c r="R10" s="49">
        <v>162.26703235927295</v>
      </c>
      <c r="S10" s="49">
        <v>177.83399247287235</v>
      </c>
      <c r="T10" s="49">
        <v>195.47927292306863</v>
      </c>
      <c r="U10" s="49">
        <v>194.78843369763231</v>
      </c>
      <c r="V10" s="49">
        <v>194.10003595270831</v>
      </c>
      <c r="W10" s="49">
        <v>924.46876740555444</v>
      </c>
    </row>
    <row r="11" spans="1:23" x14ac:dyDescent="0.2">
      <c r="A11" s="59"/>
      <c r="B11" s="59"/>
      <c r="C11" s="59"/>
      <c r="D11" s="47" t="s">
        <v>54</v>
      </c>
      <c r="E11" s="47"/>
      <c r="F11" s="48"/>
      <c r="G11" s="68">
        <v>173.94388913894414</v>
      </c>
      <c r="H11" s="69">
        <v>185.05456016516456</v>
      </c>
      <c r="I11" s="69">
        <v>183.2327646373576</v>
      </c>
      <c r="J11" s="69">
        <v>193.30275170632979</v>
      </c>
      <c r="K11" s="70">
        <v>184.43795805713481</v>
      </c>
      <c r="L11" s="49">
        <f t="shared" si="0"/>
        <v>919.97192370493087</v>
      </c>
      <c r="O11" s="46"/>
      <c r="P11" s="58"/>
      <c r="Q11" s="59"/>
      <c r="R11" s="55"/>
      <c r="S11" s="55" t="s">
        <v>40</v>
      </c>
      <c r="T11" s="55" t="s">
        <v>40</v>
      </c>
      <c r="U11" s="55" t="s">
        <v>40</v>
      </c>
      <c r="V11" s="55" t="s">
        <v>40</v>
      </c>
      <c r="W11" s="59"/>
    </row>
    <row r="12" spans="1:23" x14ac:dyDescent="0.2">
      <c r="A12" s="59"/>
      <c r="B12" s="59"/>
      <c r="C12" s="46"/>
      <c r="D12" s="46"/>
      <c r="E12" s="59"/>
      <c r="F12" s="59"/>
      <c r="G12" s="59"/>
      <c r="H12" s="59"/>
      <c r="I12" s="59"/>
      <c r="J12" s="59"/>
      <c r="K12" s="59"/>
      <c r="L12" s="59"/>
      <c r="R12" s="59"/>
      <c r="S12" s="59"/>
      <c r="T12" s="59"/>
      <c r="U12" s="59"/>
      <c r="V12" s="59"/>
      <c r="W12" s="59"/>
    </row>
    <row r="13" spans="1:23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O13" s="56" t="s">
        <v>55</v>
      </c>
      <c r="R13" s="86">
        <f>R10-R6</f>
        <v>0</v>
      </c>
      <c r="S13" s="86">
        <f t="shared" ref="S13:W13" si="1">S10-S6</f>
        <v>0</v>
      </c>
      <c r="T13" s="86">
        <f t="shared" si="1"/>
        <v>0.51669770164883744</v>
      </c>
      <c r="U13" s="86">
        <f t="shared" si="1"/>
        <v>0.51487165106732391</v>
      </c>
      <c r="V13" s="86">
        <f t="shared" si="1"/>
        <v>0.51305205389311936</v>
      </c>
      <c r="W13" s="86">
        <f t="shared" si="1"/>
        <v>1.544621406609167</v>
      </c>
    </row>
    <row r="14" spans="1:23" x14ac:dyDescent="0.2">
      <c r="A14" s="43"/>
      <c r="B14" s="43"/>
      <c r="C14" s="60" t="s">
        <v>44</v>
      </c>
      <c r="D14" s="60"/>
      <c r="E14" s="43"/>
      <c r="F14" s="43"/>
      <c r="G14" s="43" t="s">
        <v>2</v>
      </c>
      <c r="H14" s="43" t="s">
        <v>3</v>
      </c>
      <c r="I14" s="43" t="s">
        <v>4</v>
      </c>
      <c r="J14" s="43" t="s">
        <v>5</v>
      </c>
      <c r="K14" s="43" t="s">
        <v>6</v>
      </c>
      <c r="L14" s="44" t="s">
        <v>7</v>
      </c>
    </row>
    <row r="15" spans="1:23" x14ac:dyDescent="0.2">
      <c r="A15" s="57"/>
      <c r="B15" s="57"/>
      <c r="C15" s="45" t="s">
        <v>45</v>
      </c>
      <c r="D15" s="45"/>
      <c r="E15" s="45"/>
      <c r="F15" s="45"/>
      <c r="G15" s="45"/>
      <c r="H15" s="61"/>
      <c r="I15" s="61"/>
      <c r="J15" s="61"/>
      <c r="K15" s="61"/>
      <c r="L15" s="61"/>
    </row>
    <row r="16" spans="1:23" x14ac:dyDescent="0.2">
      <c r="A16" s="59"/>
      <c r="B16" s="59"/>
      <c r="C16" s="59"/>
      <c r="D16" s="59"/>
      <c r="E16" s="59"/>
      <c r="F16" s="64"/>
      <c r="G16" s="63"/>
      <c r="H16" s="64"/>
      <c r="I16" s="64"/>
      <c r="J16" s="64"/>
      <c r="K16" s="62"/>
      <c r="L16" s="59"/>
    </row>
    <row r="17" spans="1:12" x14ac:dyDescent="0.2">
      <c r="A17" s="59"/>
      <c r="B17" s="59"/>
      <c r="C17" s="59"/>
      <c r="D17" s="46" t="s">
        <v>47</v>
      </c>
      <c r="E17" s="59"/>
      <c r="F17" s="67"/>
      <c r="G17" s="66">
        <v>54.859071542308598</v>
      </c>
      <c r="H17" s="67">
        <v>57.869081845735025</v>
      </c>
      <c r="I17" s="67">
        <v>61.047470503821344</v>
      </c>
      <c r="J17" s="67">
        <v>64.651020437370718</v>
      </c>
      <c r="K17" s="65">
        <v>68.787068576542964</v>
      </c>
      <c r="L17" s="67">
        <f t="shared" ref="L17:L22" si="2">SUM(G17:K17)</f>
        <v>307.21371290577861</v>
      </c>
    </row>
    <row r="18" spans="1:12" x14ac:dyDescent="0.2">
      <c r="A18" s="59"/>
      <c r="B18" s="59"/>
      <c r="C18" s="59"/>
      <c r="D18" s="46" t="s">
        <v>49</v>
      </c>
      <c r="E18" s="59"/>
      <c r="F18" s="67"/>
      <c r="G18" s="66">
        <v>49.791947743022327</v>
      </c>
      <c r="H18" s="67">
        <v>57.313542015614701</v>
      </c>
      <c r="I18" s="67">
        <v>50.711478372846578</v>
      </c>
      <c r="J18" s="67">
        <v>53.189860144291174</v>
      </c>
      <c r="K18" s="65">
        <v>44.377820460206834</v>
      </c>
      <c r="L18" s="67">
        <f t="shared" si="2"/>
        <v>255.38464873598161</v>
      </c>
    </row>
    <row r="19" spans="1:12" x14ac:dyDescent="0.2">
      <c r="A19" s="59"/>
      <c r="B19" s="59"/>
      <c r="C19" s="59"/>
      <c r="D19" s="46" t="s">
        <v>50</v>
      </c>
      <c r="E19" s="59"/>
      <c r="F19" s="67"/>
      <c r="G19" s="66">
        <v>61.886351166629339</v>
      </c>
      <c r="H19" s="67">
        <v>64.155440418160723</v>
      </c>
      <c r="I19" s="67">
        <v>65.980402129217325</v>
      </c>
      <c r="J19" s="67">
        <v>67.857536112446851</v>
      </c>
      <c r="K19" s="65">
        <v>70.291643946023655</v>
      </c>
      <c r="L19" s="67">
        <f t="shared" si="2"/>
        <v>330.17137377247792</v>
      </c>
    </row>
    <row r="20" spans="1:12" x14ac:dyDescent="0.2">
      <c r="A20" s="59"/>
      <c r="B20" s="59"/>
      <c r="C20" s="59"/>
      <c r="D20" s="46" t="s">
        <v>51</v>
      </c>
      <c r="E20" s="59"/>
      <c r="F20" s="67"/>
      <c r="G20" s="66">
        <v>5.2100581396603474</v>
      </c>
      <c r="H20" s="67">
        <v>3.0624313669622127</v>
      </c>
      <c r="I20" s="67">
        <v>3.946067730234887</v>
      </c>
      <c r="J20" s="67">
        <v>5.6566670123342853</v>
      </c>
      <c r="K20" s="65">
        <v>1.2221609980375703</v>
      </c>
      <c r="L20" s="67">
        <f t="shared" si="2"/>
        <v>19.097385247229301</v>
      </c>
    </row>
    <row r="21" spans="1:12" x14ac:dyDescent="0.2">
      <c r="A21" s="59"/>
      <c r="B21" s="59"/>
      <c r="C21" s="59"/>
      <c r="D21" s="46" t="s">
        <v>53</v>
      </c>
      <c r="E21" s="59"/>
      <c r="F21" s="67"/>
      <c r="G21" s="66">
        <v>2.196460547323519</v>
      </c>
      <c r="H21" s="67">
        <v>2.6540645186919027</v>
      </c>
      <c r="I21" s="67">
        <v>1.9030241174735711</v>
      </c>
      <c r="J21" s="67">
        <v>2.5371966872540415</v>
      </c>
      <c r="K21" s="65">
        <v>0.37818262422701565</v>
      </c>
      <c r="L21" s="67">
        <f t="shared" si="2"/>
        <v>9.66892849497005</v>
      </c>
    </row>
    <row r="22" spans="1:12" x14ac:dyDescent="0.2">
      <c r="A22" s="59"/>
      <c r="B22" s="59"/>
      <c r="C22" s="59"/>
      <c r="D22" s="47" t="s">
        <v>54</v>
      </c>
      <c r="E22" s="47"/>
      <c r="F22" s="50"/>
      <c r="G22" s="66">
        <v>173.94388913894414</v>
      </c>
      <c r="H22" s="67">
        <v>185.05456016516456</v>
      </c>
      <c r="I22" s="67">
        <v>183.58844285359368</v>
      </c>
      <c r="J22" s="67">
        <v>193.89228039369706</v>
      </c>
      <c r="K22" s="65">
        <v>185.05687660503804</v>
      </c>
      <c r="L22" s="49">
        <f t="shared" si="2"/>
        <v>921.53604915643746</v>
      </c>
    </row>
    <row r="23" spans="1:12" x14ac:dyDescent="0.2">
      <c r="G23" s="87"/>
      <c r="K23" s="88"/>
    </row>
    <row r="25" spans="1:12" x14ac:dyDescent="0.2">
      <c r="A25" s="43"/>
      <c r="B25" s="43"/>
      <c r="C25" s="60" t="s">
        <v>44</v>
      </c>
      <c r="D25" s="60"/>
      <c r="E25" s="43"/>
      <c r="F25" s="43"/>
      <c r="G25" s="43" t="s">
        <v>2</v>
      </c>
      <c r="H25" s="43" t="s">
        <v>3</v>
      </c>
      <c r="I25" s="43" t="s">
        <v>4</v>
      </c>
      <c r="J25" s="43" t="s">
        <v>5</v>
      </c>
      <c r="K25" s="43" t="s">
        <v>6</v>
      </c>
      <c r="L25" s="44" t="s">
        <v>7</v>
      </c>
    </row>
    <row r="26" spans="1:12" x14ac:dyDescent="0.2">
      <c r="A26" s="57"/>
      <c r="B26" s="57"/>
      <c r="C26" s="45" t="s">
        <v>45</v>
      </c>
      <c r="D26" s="45"/>
      <c r="E26" s="45"/>
      <c r="F26" s="45"/>
      <c r="G26" s="51"/>
      <c r="H26" s="72"/>
      <c r="I26" s="72"/>
      <c r="J26" s="72"/>
      <c r="K26" s="72"/>
      <c r="L26" s="61"/>
    </row>
    <row r="27" spans="1:12" x14ac:dyDescent="0.2">
      <c r="A27" s="59"/>
      <c r="B27" s="59"/>
      <c r="C27" s="59"/>
      <c r="D27" s="59"/>
      <c r="E27" s="59"/>
      <c r="F27" s="64"/>
      <c r="G27" s="59"/>
      <c r="H27" s="59"/>
      <c r="I27" s="59"/>
      <c r="J27" s="59"/>
      <c r="K27" s="73"/>
      <c r="L27" s="59"/>
    </row>
    <row r="28" spans="1:12" x14ac:dyDescent="0.2">
      <c r="A28" s="59"/>
      <c r="B28" s="59"/>
      <c r="C28" s="59"/>
      <c r="D28" s="46" t="s">
        <v>47</v>
      </c>
      <c r="E28" s="59"/>
      <c r="F28" s="67"/>
      <c r="G28" s="66">
        <f>G17-G6</f>
        <v>0</v>
      </c>
      <c r="H28" s="67">
        <f t="shared" ref="H28:K28" si="3">H17-H6</f>
        <v>0</v>
      </c>
      <c r="I28" s="67">
        <f>I17-I6</f>
        <v>0.17313461158514087</v>
      </c>
      <c r="J28" s="67">
        <f t="shared" si="3"/>
        <v>0.26656675020234388</v>
      </c>
      <c r="K28" s="65">
        <f t="shared" si="3"/>
        <v>0.24857460700069112</v>
      </c>
      <c r="L28" s="67">
        <f t="shared" ref="L28:L32" si="4">SUM(G28:K28)</f>
        <v>0.68827596878817587</v>
      </c>
    </row>
    <row r="29" spans="1:12" x14ac:dyDescent="0.2">
      <c r="A29" s="59"/>
      <c r="B29" s="59"/>
      <c r="C29" s="59"/>
      <c r="D29" s="46" t="s">
        <v>49</v>
      </c>
      <c r="E29" s="59"/>
      <c r="F29" s="67"/>
      <c r="G29" s="66">
        <f t="shared" ref="G29:K33" si="5">G18-G7</f>
        <v>0</v>
      </c>
      <c r="H29" s="67">
        <f t="shared" si="5"/>
        <v>0</v>
      </c>
      <c r="I29" s="67">
        <f t="shared" si="5"/>
        <v>0.21923422071390775</v>
      </c>
      <c r="J29" s="67">
        <f t="shared" si="5"/>
        <v>0.36383315940210537</v>
      </c>
      <c r="K29" s="65">
        <f t="shared" si="5"/>
        <v>0.38628871375182428</v>
      </c>
      <c r="L29" s="67">
        <f t="shared" si="4"/>
        <v>0.96935609386783739</v>
      </c>
    </row>
    <row r="30" spans="1:12" x14ac:dyDescent="0.2">
      <c r="A30" s="59"/>
      <c r="B30" s="59"/>
      <c r="C30" s="59"/>
      <c r="D30" s="46" t="s">
        <v>50</v>
      </c>
      <c r="E30" s="59"/>
      <c r="F30" s="67"/>
      <c r="G30" s="66">
        <f t="shared" si="5"/>
        <v>0</v>
      </c>
      <c r="H30" s="67">
        <f t="shared" si="5"/>
        <v>0</v>
      </c>
      <c r="I30" s="67">
        <f t="shared" si="5"/>
        <v>1.5572197041251457E-3</v>
      </c>
      <c r="J30" s="67">
        <f t="shared" si="5"/>
        <v>2.3717666919935709E-3</v>
      </c>
      <c r="K30" s="65">
        <f t="shared" si="5"/>
        <v>2.1745487057387436E-3</v>
      </c>
      <c r="L30" s="67">
        <f t="shared" si="4"/>
        <v>6.1035351018574602E-3</v>
      </c>
    </row>
    <row r="31" spans="1:12" x14ac:dyDescent="0.2">
      <c r="A31" s="59"/>
      <c r="B31" s="59"/>
      <c r="C31" s="59"/>
      <c r="D31" s="46" t="s">
        <v>51</v>
      </c>
      <c r="E31" s="59"/>
      <c r="F31" s="67"/>
      <c r="G31" s="66">
        <f t="shared" si="5"/>
        <v>0</v>
      </c>
      <c r="H31" s="67">
        <f t="shared" si="5"/>
        <v>0</v>
      </c>
      <c r="I31" s="67">
        <f t="shared" si="5"/>
        <v>0</v>
      </c>
      <c r="J31" s="67">
        <f t="shared" si="5"/>
        <v>0</v>
      </c>
      <c r="K31" s="65">
        <f t="shared" si="5"/>
        <v>0</v>
      </c>
      <c r="L31" s="67">
        <f t="shared" si="4"/>
        <v>0</v>
      </c>
    </row>
    <row r="32" spans="1:12" x14ac:dyDescent="0.2">
      <c r="A32" s="59"/>
      <c r="B32" s="59"/>
      <c r="C32" s="59"/>
      <c r="D32" s="46" t="s">
        <v>53</v>
      </c>
      <c r="E32" s="59"/>
      <c r="F32" s="67"/>
      <c r="G32" s="66">
        <f t="shared" si="5"/>
        <v>0</v>
      </c>
      <c r="H32" s="67">
        <f t="shared" si="5"/>
        <v>0</v>
      </c>
      <c r="I32" s="67">
        <f t="shared" si="5"/>
        <v>-3.8247835767100113E-2</v>
      </c>
      <c r="J32" s="67">
        <f t="shared" si="5"/>
        <v>-4.3242988929170778E-2</v>
      </c>
      <c r="K32" s="65">
        <f t="shared" si="5"/>
        <v>-1.8119321555019718E-2</v>
      </c>
      <c r="L32" s="67">
        <f t="shared" si="4"/>
        <v>-9.961014625129061E-2</v>
      </c>
    </row>
    <row r="33" spans="1:12" x14ac:dyDescent="0.2">
      <c r="A33" s="59"/>
      <c r="B33" s="59"/>
      <c r="C33" s="59"/>
      <c r="D33" s="47" t="s">
        <v>54</v>
      </c>
      <c r="E33" s="47"/>
      <c r="F33" s="50"/>
      <c r="G33" s="66">
        <f t="shared" si="5"/>
        <v>0</v>
      </c>
      <c r="H33" s="67">
        <f t="shared" si="5"/>
        <v>0</v>
      </c>
      <c r="I33" s="67">
        <f>I22-I11</f>
        <v>0.35567821623607188</v>
      </c>
      <c r="J33" s="67">
        <f>J22-J11</f>
        <v>0.58952868736727737</v>
      </c>
      <c r="K33" s="65">
        <f>K22-K11</f>
        <v>0.61891854790323464</v>
      </c>
      <c r="L33" s="49">
        <f>SUM(G33:K33)</f>
        <v>1.5641254515065839</v>
      </c>
    </row>
    <row r="34" spans="1:12" x14ac:dyDescent="0.2">
      <c r="G34" s="15"/>
      <c r="H34" s="15"/>
      <c r="I34" s="67"/>
      <c r="J34" s="15"/>
      <c r="K34" s="15"/>
      <c r="L3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6274B734A5641BB2E10F037D7EC1E" ma:contentTypeVersion="3" ma:contentTypeDescription="Create a new document." ma:contentTypeScope="" ma:versionID="d6900a05c9df243b5d5296c39928c229">
  <xsd:schema xmlns:xsd="http://www.w3.org/2001/XMLSchema" xmlns:xs="http://www.w3.org/2001/XMLSchema" xmlns:p="http://schemas.microsoft.com/office/2006/metadata/properties" xmlns:ns2="8d9959e6-5b0d-43a1-ba17-11d6b40eb1f5" targetNamespace="http://schemas.microsoft.com/office/2006/metadata/properties" ma:root="true" ma:fieldsID="148b8a00666efa1e036a617917c5e0b5" ns2:_="">
    <xsd:import namespace="8d9959e6-5b0d-43a1-ba17-11d6b40eb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959e6-5b0d-43a1-ba17-11d6b40eb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A7F62-28E7-42F7-9AEC-2BC3FFA571AF}">
  <ds:schemaRefs>
    <ds:schemaRef ds:uri="8d9959e6-5b0d-43a1-ba17-11d6b40eb1f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1CC55B-06DC-4CFB-AA52-B8F819BB31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23994-5E00-4911-9E88-BB99E2872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959e6-5b0d-43a1-ba17-11d6b40eb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CPI</vt:lpstr>
      <vt:lpstr>PTRM input</vt:lpstr>
      <vt:lpstr>Positive pass through amount</vt:lpstr>
    </vt:vector>
  </TitlesOfParts>
  <Manager/>
  <Company>ActewAGL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Ellie.Leiper@evoenergy.com.au</dc:creator>
  <cp:keywords/>
  <dc:description/>
  <cp:lastModifiedBy>Irina Umback</cp:lastModifiedBy>
  <cp:revision/>
  <dcterms:created xsi:type="dcterms:W3CDTF">2016-06-20T06:47:44Z</dcterms:created>
  <dcterms:modified xsi:type="dcterms:W3CDTF">2025-12-08T00:06:45Z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ee0ac0-f13e-468c-9ba8-7c112f3e5d4e_Enabled">
    <vt:lpwstr>true</vt:lpwstr>
  </property>
  <property fmtid="{D5CDD505-2E9C-101B-9397-08002B2CF9AE}" pid="3" name="MSIP_Label_bbee0ac0-f13e-468c-9ba8-7c112f3e5d4e_SetDate">
    <vt:lpwstr>2025-08-20T21:44:57Z</vt:lpwstr>
  </property>
  <property fmtid="{D5CDD505-2E9C-101B-9397-08002B2CF9AE}" pid="4" name="MSIP_Label_bbee0ac0-f13e-468c-9ba8-7c112f3e5d4e_Method">
    <vt:lpwstr>Privileged</vt:lpwstr>
  </property>
  <property fmtid="{D5CDD505-2E9C-101B-9397-08002B2CF9AE}" pid="5" name="MSIP_Label_bbee0ac0-f13e-468c-9ba8-7c112f3e5d4e_Name">
    <vt:lpwstr>Ringfenced - Official</vt:lpwstr>
  </property>
  <property fmtid="{D5CDD505-2E9C-101B-9397-08002B2CF9AE}" pid="6" name="MSIP_Label_bbee0ac0-f13e-468c-9ba8-7c112f3e5d4e_SiteId">
    <vt:lpwstr>2a61d4c5-077b-4aba-8d42-5cd0ebd862ef</vt:lpwstr>
  </property>
  <property fmtid="{D5CDD505-2E9C-101B-9397-08002B2CF9AE}" pid="7" name="MSIP_Label_bbee0ac0-f13e-468c-9ba8-7c112f3e5d4e_ActionId">
    <vt:lpwstr>7a09e1cd-88c0-4f9f-b16e-7010686dfcff</vt:lpwstr>
  </property>
  <property fmtid="{D5CDD505-2E9C-101B-9397-08002B2CF9AE}" pid="8" name="MSIP_Label_bbee0ac0-f13e-468c-9ba8-7c112f3e5d4e_ContentBits">
    <vt:lpwstr>2</vt:lpwstr>
  </property>
  <property fmtid="{D5CDD505-2E9C-101B-9397-08002B2CF9AE}" pid="9" name="MSIP_Label_bbee0ac0-f13e-468c-9ba8-7c112f3e5d4e_Tag">
    <vt:lpwstr>10, 0, 1, 1</vt:lpwstr>
  </property>
  <property fmtid="{D5CDD505-2E9C-101B-9397-08002B2CF9AE}" pid="10" name="ContentTypeId">
    <vt:lpwstr>0x010100A306274B734A5641BB2E10F037D7EC1E</vt:lpwstr>
  </property>
</Properties>
</file>